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erich\Desktop\manuscript\manuscript version\revision\model output &amp; classification results\289 TCGA-THCA pathology reports (validation)\qwen\"/>
    </mc:Choice>
  </mc:AlternateContent>
  <xr:revisionPtr revIDLastSave="0" documentId="13_ncr:1_{B180C748-15E9-45CA-807F-A09545B09926}" xr6:coauthVersionLast="47" xr6:coauthVersionMax="47" xr10:uidLastSave="{00000000-0000-0000-0000-000000000000}"/>
  <bookViews>
    <workbookView xWindow="-98" yWindow="-98" windowWidth="21795" windowHeight="11625" tabRatio="494" xr2:uid="{00000000-000D-0000-FFFF-FFFF00000000}"/>
  </bookViews>
  <sheets>
    <sheet name="Classification result" sheetId="35" r:id="rId1"/>
    <sheet name="Model output" sheetId="36" r:id="rId2"/>
  </sheets>
  <definedNames>
    <definedName name="_xlnm._FilterDatabase" localSheetId="0" hidden="1">'Classification result'!$AO$2:$AS$291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 i="35" l="1"/>
  <c r="G5" i="35"/>
  <c r="G6" i="35"/>
  <c r="G7" i="35"/>
  <c r="G8" i="35"/>
  <c r="G9" i="35"/>
  <c r="G10" i="35"/>
  <c r="G11" i="35"/>
  <c r="G12" i="35"/>
  <c r="G13" i="35"/>
  <c r="G14" i="35"/>
  <c r="G15" i="35"/>
  <c r="G16" i="35"/>
  <c r="G17" i="35"/>
  <c r="G18" i="35"/>
  <c r="G19" i="35"/>
  <c r="G20" i="35"/>
  <c r="G21" i="35"/>
  <c r="G22" i="35"/>
  <c r="G23" i="35"/>
  <c r="G24" i="35"/>
  <c r="G25" i="35"/>
  <c r="G26" i="35"/>
  <c r="G27" i="35"/>
  <c r="G28" i="35"/>
  <c r="G29" i="35"/>
  <c r="G30" i="35"/>
  <c r="G31" i="35"/>
  <c r="G32" i="35"/>
  <c r="G33" i="35"/>
  <c r="G34" i="35"/>
  <c r="G35" i="35"/>
  <c r="G36" i="35"/>
  <c r="G37" i="35"/>
  <c r="G38" i="35"/>
  <c r="G39" i="35"/>
  <c r="G40" i="35"/>
  <c r="G41" i="35"/>
  <c r="G42" i="35"/>
  <c r="G43" i="35"/>
  <c r="G44" i="35"/>
  <c r="G45" i="35"/>
  <c r="G46" i="35"/>
  <c r="G47" i="35"/>
  <c r="G48" i="35"/>
  <c r="G49" i="35"/>
  <c r="G50" i="35"/>
  <c r="G51" i="35"/>
  <c r="G52" i="35"/>
  <c r="G53" i="35"/>
  <c r="G54" i="35"/>
  <c r="G55" i="35"/>
  <c r="G56" i="35"/>
  <c r="G57" i="35"/>
  <c r="G58" i="35"/>
  <c r="G59" i="35"/>
  <c r="G60" i="35"/>
  <c r="G61" i="35"/>
  <c r="G62" i="35"/>
  <c r="G63" i="35"/>
  <c r="G64" i="35"/>
  <c r="G65" i="35"/>
  <c r="G66" i="35"/>
  <c r="G67" i="35"/>
  <c r="G68" i="35"/>
  <c r="G69" i="35"/>
  <c r="G70" i="35"/>
  <c r="G71" i="35"/>
  <c r="G72" i="35"/>
  <c r="G73" i="35"/>
  <c r="G74" i="35"/>
  <c r="G75" i="35"/>
  <c r="G76" i="35"/>
  <c r="G77" i="35"/>
  <c r="G78" i="35"/>
  <c r="G79" i="35"/>
  <c r="G80" i="35"/>
  <c r="G81" i="35"/>
  <c r="G82" i="35"/>
  <c r="G83" i="35"/>
  <c r="G84" i="35"/>
  <c r="G85" i="35"/>
  <c r="G86" i="35"/>
  <c r="G87" i="35"/>
  <c r="G88" i="35"/>
  <c r="G89" i="35"/>
  <c r="G90" i="35"/>
  <c r="G91" i="35"/>
  <c r="G92" i="35"/>
  <c r="G93" i="35"/>
  <c r="G94" i="35"/>
  <c r="G95" i="35"/>
  <c r="G96" i="35"/>
  <c r="G97" i="35"/>
  <c r="G98" i="35"/>
  <c r="G99" i="35"/>
  <c r="G100" i="35"/>
  <c r="G101" i="35"/>
  <c r="G102" i="35"/>
  <c r="G103" i="35"/>
  <c r="G104" i="35"/>
  <c r="G105" i="35"/>
  <c r="G106" i="35"/>
  <c r="G107" i="35"/>
  <c r="G108" i="35"/>
  <c r="G109" i="35"/>
  <c r="G110" i="35"/>
  <c r="G111" i="35"/>
  <c r="G112" i="35"/>
  <c r="G113" i="35"/>
  <c r="G114" i="35"/>
  <c r="G115" i="35"/>
  <c r="G116" i="35"/>
  <c r="G117" i="35"/>
  <c r="G118" i="35"/>
  <c r="G119" i="35"/>
  <c r="G120" i="35"/>
  <c r="G121" i="35"/>
  <c r="G122" i="35"/>
  <c r="G123" i="35"/>
  <c r="G124" i="35"/>
  <c r="G125" i="35"/>
  <c r="G126" i="35"/>
  <c r="G127" i="35"/>
  <c r="G128" i="35"/>
  <c r="G129" i="35"/>
  <c r="G130" i="35"/>
  <c r="G131" i="35"/>
  <c r="G132" i="35"/>
  <c r="G133" i="35"/>
  <c r="G134" i="35"/>
  <c r="G135" i="35"/>
  <c r="G136" i="35"/>
  <c r="G137" i="35"/>
  <c r="G138" i="35"/>
  <c r="G139" i="35"/>
  <c r="G140" i="35"/>
  <c r="G141" i="35"/>
  <c r="G142" i="35"/>
  <c r="G143" i="35"/>
  <c r="G144" i="35"/>
  <c r="G145" i="35"/>
  <c r="G146" i="35"/>
  <c r="G147" i="35"/>
  <c r="G148" i="35"/>
  <c r="G149" i="35"/>
  <c r="G150" i="35"/>
  <c r="G151" i="35"/>
  <c r="G152" i="35"/>
  <c r="G153" i="35"/>
  <c r="G154" i="35"/>
  <c r="G155" i="35"/>
  <c r="G156" i="35"/>
  <c r="G157" i="35"/>
  <c r="G158" i="35"/>
  <c r="G159" i="35"/>
  <c r="G160" i="35"/>
  <c r="G161" i="35"/>
  <c r="G162" i="35"/>
  <c r="G163" i="35"/>
  <c r="G164" i="35"/>
  <c r="G165" i="35"/>
  <c r="G166" i="35"/>
  <c r="G167" i="35"/>
  <c r="G168" i="35"/>
  <c r="G169" i="35"/>
  <c r="G170" i="35"/>
  <c r="G171" i="35"/>
  <c r="G172" i="35"/>
  <c r="G173" i="35"/>
  <c r="G174" i="35"/>
  <c r="G175" i="35"/>
  <c r="G176" i="35"/>
  <c r="G177" i="35"/>
  <c r="G178" i="35"/>
  <c r="G179" i="35"/>
  <c r="G180" i="35"/>
  <c r="G181" i="35"/>
  <c r="G182" i="35"/>
  <c r="G183" i="35"/>
  <c r="G184" i="35"/>
  <c r="G185" i="35"/>
  <c r="G186" i="35"/>
  <c r="G187" i="35"/>
  <c r="G188" i="35"/>
  <c r="G189" i="35"/>
  <c r="G190" i="35"/>
  <c r="G191" i="35"/>
  <c r="G192" i="35"/>
  <c r="G193" i="35"/>
  <c r="G194" i="35"/>
  <c r="G195" i="35"/>
  <c r="G196" i="35"/>
  <c r="G197" i="35"/>
  <c r="G198" i="35"/>
  <c r="G199" i="35"/>
  <c r="G200" i="35"/>
  <c r="G201" i="35"/>
  <c r="G202" i="35"/>
  <c r="G203" i="35"/>
  <c r="G204" i="35"/>
  <c r="G205" i="35"/>
  <c r="G206" i="35"/>
  <c r="G207" i="35"/>
  <c r="G208" i="35"/>
  <c r="G209" i="35"/>
  <c r="G210" i="35"/>
  <c r="G211" i="35"/>
  <c r="G212" i="35"/>
  <c r="G213" i="35"/>
  <c r="G214" i="35"/>
  <c r="G215" i="35"/>
  <c r="G216" i="35"/>
  <c r="G217" i="35"/>
  <c r="G218" i="35"/>
  <c r="G219" i="35"/>
  <c r="G220" i="35"/>
  <c r="G221" i="35"/>
  <c r="G222" i="35"/>
  <c r="G223" i="35"/>
  <c r="G224" i="35"/>
  <c r="G225" i="35"/>
  <c r="G226" i="35"/>
  <c r="G227" i="35"/>
  <c r="G228" i="35"/>
  <c r="G229" i="35"/>
  <c r="G230" i="35"/>
  <c r="G231" i="35"/>
  <c r="G232" i="35"/>
  <c r="G233" i="35"/>
  <c r="G234" i="35"/>
  <c r="G235" i="35"/>
  <c r="G236" i="35"/>
  <c r="G237" i="35"/>
  <c r="G238" i="35"/>
  <c r="G239" i="35"/>
  <c r="G240" i="35"/>
  <c r="G241" i="35"/>
  <c r="G242" i="35"/>
  <c r="G243" i="35"/>
  <c r="G244" i="35"/>
  <c r="G245" i="35"/>
  <c r="G246" i="35"/>
  <c r="G247" i="35"/>
  <c r="G248" i="35"/>
  <c r="G249" i="35"/>
  <c r="G250" i="35"/>
  <c r="G251" i="35"/>
  <c r="G252" i="35"/>
  <c r="G253" i="35"/>
  <c r="G254" i="35"/>
  <c r="G255" i="35"/>
  <c r="G256" i="35"/>
  <c r="G257" i="35"/>
  <c r="G258" i="35"/>
  <c r="G259" i="35"/>
  <c r="G260" i="35"/>
  <c r="G261" i="35"/>
  <c r="G262" i="35"/>
  <c r="G263" i="35"/>
  <c r="G264" i="35"/>
  <c r="G265" i="35"/>
  <c r="G266" i="35"/>
  <c r="G267" i="35"/>
  <c r="G268" i="35"/>
  <c r="G269" i="35"/>
  <c r="G270" i="35"/>
  <c r="G271" i="35"/>
  <c r="G272" i="35"/>
  <c r="G273" i="35"/>
  <c r="G274" i="35"/>
  <c r="G275" i="35"/>
  <c r="G276" i="35"/>
  <c r="G277" i="35"/>
  <c r="G278" i="35"/>
  <c r="G279" i="35"/>
  <c r="G280" i="35"/>
  <c r="G281" i="35"/>
  <c r="G282" i="35"/>
  <c r="G283" i="35"/>
  <c r="G284" i="35"/>
  <c r="G285" i="35"/>
  <c r="G286" i="35"/>
  <c r="G287" i="35"/>
  <c r="G288" i="35"/>
  <c r="G289" i="35"/>
  <c r="G290" i="35"/>
  <c r="G291" i="35"/>
  <c r="G3" i="35"/>
  <c r="AH20" i="35"/>
  <c r="AH88" i="35"/>
  <c r="AI88" i="35" s="1"/>
  <c r="AH89" i="35"/>
  <c r="AH90" i="35"/>
  <c r="AH91" i="35"/>
  <c r="AI91" i="35" s="1"/>
  <c r="AH115" i="35"/>
  <c r="AH174" i="35"/>
  <c r="AI174" i="35" s="1"/>
  <c r="AH247" i="35"/>
  <c r="AI247" i="35" s="1"/>
  <c r="L64" i="35"/>
  <c r="L139" i="35"/>
  <c r="L164" i="35"/>
  <c r="L168" i="35"/>
  <c r="L209" i="35"/>
  <c r="L273" i="35"/>
  <c r="L280" i="35"/>
  <c r="AC82" i="35"/>
  <c r="AC83" i="35"/>
  <c r="AC84" i="35"/>
  <c r="AC85" i="35"/>
  <c r="AC86" i="35"/>
  <c r="AC87" i="35"/>
  <c r="AC88" i="35"/>
  <c r="AC89" i="35"/>
  <c r="AC90" i="35"/>
  <c r="AC91" i="35"/>
  <c r="AC92" i="35"/>
  <c r="AC93" i="35"/>
  <c r="AC94" i="35"/>
  <c r="AC95" i="35"/>
  <c r="AC96" i="35"/>
  <c r="AC97" i="35"/>
  <c r="AC98" i="35"/>
  <c r="AC99" i="35"/>
  <c r="AC100" i="35"/>
  <c r="AC101" i="35"/>
  <c r="AC102" i="35"/>
  <c r="AC103" i="35"/>
  <c r="AC104" i="35"/>
  <c r="AC105" i="35"/>
  <c r="AC106" i="35"/>
  <c r="AC107" i="35"/>
  <c r="AC108" i="35"/>
  <c r="AC109" i="35"/>
  <c r="AC110" i="35"/>
  <c r="AC111" i="35"/>
  <c r="AC112" i="35"/>
  <c r="AC113" i="35"/>
  <c r="AC114" i="35"/>
  <c r="AC115" i="35"/>
  <c r="AC116" i="35"/>
  <c r="AC117" i="35"/>
  <c r="AC118" i="35"/>
  <c r="AC119" i="35"/>
  <c r="AC120" i="35"/>
  <c r="AC121" i="35"/>
  <c r="AC122" i="35"/>
  <c r="AC123" i="35"/>
  <c r="AC124" i="35"/>
  <c r="AC125" i="35"/>
  <c r="AC126" i="35"/>
  <c r="AC127" i="35"/>
  <c r="AC128" i="35"/>
  <c r="AC129" i="35"/>
  <c r="AC130" i="35"/>
  <c r="AC131" i="35"/>
  <c r="AC132" i="35"/>
  <c r="AC133" i="35"/>
  <c r="AC134" i="35"/>
  <c r="AC135" i="35"/>
  <c r="AC136" i="35"/>
  <c r="AC137" i="35"/>
  <c r="AC138" i="35"/>
  <c r="AC139" i="35"/>
  <c r="AC140" i="35"/>
  <c r="AC141" i="35"/>
  <c r="AC142" i="35"/>
  <c r="AC143" i="35"/>
  <c r="AC144" i="35"/>
  <c r="AC145" i="35"/>
  <c r="AC146" i="35"/>
  <c r="AC147" i="35"/>
  <c r="AC148" i="35"/>
  <c r="AC149" i="35"/>
  <c r="AC150" i="35"/>
  <c r="AC151" i="35"/>
  <c r="AC152" i="35"/>
  <c r="AC153" i="35"/>
  <c r="AC154" i="35"/>
  <c r="AC155" i="35"/>
  <c r="AC156" i="35"/>
  <c r="AC157" i="35"/>
  <c r="AC158" i="35"/>
  <c r="AC159" i="35"/>
  <c r="AC160" i="35"/>
  <c r="AC161" i="35"/>
  <c r="AC162" i="35"/>
  <c r="AC163" i="35"/>
  <c r="AC164" i="35"/>
  <c r="AC165" i="35"/>
  <c r="AC166" i="35"/>
  <c r="AC167" i="35"/>
  <c r="AC168" i="35"/>
  <c r="AC169" i="35"/>
  <c r="AC170" i="35"/>
  <c r="AC171" i="35"/>
  <c r="AC172" i="35"/>
  <c r="AC173" i="35"/>
  <c r="AC174" i="35"/>
  <c r="AC175" i="35"/>
  <c r="AC176" i="35"/>
  <c r="AC177" i="35"/>
  <c r="AC178" i="35"/>
  <c r="AC179" i="35"/>
  <c r="AC180" i="35"/>
  <c r="AC181" i="35"/>
  <c r="AC182" i="35"/>
  <c r="AC183" i="35"/>
  <c r="AC184" i="35"/>
  <c r="AC185" i="35"/>
  <c r="AC186" i="35"/>
  <c r="AC187" i="35"/>
  <c r="AC188" i="35"/>
  <c r="AC189" i="35"/>
  <c r="AC190" i="35"/>
  <c r="AC191" i="35"/>
  <c r="AC192" i="35"/>
  <c r="AC193" i="35"/>
  <c r="AC194" i="35"/>
  <c r="AC195" i="35"/>
  <c r="AC196" i="35"/>
  <c r="AC197" i="35"/>
  <c r="AC198" i="35"/>
  <c r="AC199" i="35"/>
  <c r="AC200" i="35"/>
  <c r="AC201" i="35"/>
  <c r="AC202" i="35"/>
  <c r="AC203" i="35"/>
  <c r="AC204" i="35"/>
  <c r="AC205" i="35"/>
  <c r="AC206" i="35"/>
  <c r="AC207" i="35"/>
  <c r="AC208" i="35"/>
  <c r="AC209" i="35"/>
  <c r="AC210" i="35"/>
  <c r="AC211" i="35"/>
  <c r="AC212" i="35"/>
  <c r="AC213" i="35"/>
  <c r="AC214" i="35"/>
  <c r="AC215" i="35"/>
  <c r="AC216" i="35"/>
  <c r="AC217" i="35"/>
  <c r="AC218" i="35"/>
  <c r="AC219" i="35"/>
  <c r="AC220" i="35"/>
  <c r="AC221" i="35"/>
  <c r="AC222" i="35"/>
  <c r="AC223" i="35"/>
  <c r="AC224" i="35"/>
  <c r="AC225" i="35"/>
  <c r="AC226" i="35"/>
  <c r="AC227" i="35"/>
  <c r="AC228" i="35"/>
  <c r="AC229" i="35"/>
  <c r="AC230" i="35"/>
  <c r="AC231" i="35"/>
  <c r="AC232" i="35"/>
  <c r="AC233" i="35"/>
  <c r="AC234" i="35"/>
  <c r="AC235" i="35"/>
  <c r="AC236" i="35"/>
  <c r="AC237" i="35"/>
  <c r="AC238" i="35"/>
  <c r="AC239" i="35"/>
  <c r="AC240" i="35"/>
  <c r="AC241" i="35"/>
  <c r="AC242" i="35"/>
  <c r="AC243" i="35"/>
  <c r="AC244" i="35"/>
  <c r="AC245" i="35"/>
  <c r="AC246" i="35"/>
  <c r="AC247" i="35"/>
  <c r="AC248" i="35"/>
  <c r="AC249" i="35"/>
  <c r="AC250" i="35"/>
  <c r="AC251" i="35"/>
  <c r="AC252" i="35"/>
  <c r="AC253" i="35"/>
  <c r="AC254" i="35"/>
  <c r="AC255" i="35"/>
  <c r="AC256" i="35"/>
  <c r="AC257" i="35"/>
  <c r="AC258" i="35"/>
  <c r="AC259" i="35"/>
  <c r="AC260" i="35"/>
  <c r="AC261" i="35"/>
  <c r="AC262" i="35"/>
  <c r="AC263" i="35"/>
  <c r="AC264" i="35"/>
  <c r="AC265" i="35"/>
  <c r="AC266" i="35"/>
  <c r="AC267" i="35"/>
  <c r="AC268" i="35"/>
  <c r="AC269" i="35"/>
  <c r="AC270" i="35"/>
  <c r="AC271" i="35"/>
  <c r="AC272" i="35"/>
  <c r="AC273" i="35"/>
  <c r="AC274" i="35"/>
  <c r="AC275" i="35"/>
  <c r="AC276" i="35"/>
  <c r="AC277" i="35"/>
  <c r="AC278" i="35"/>
  <c r="AC279" i="35"/>
  <c r="AC280" i="35"/>
  <c r="AC281" i="35"/>
  <c r="AC282" i="35"/>
  <c r="AC283" i="35"/>
  <c r="AC284" i="35"/>
  <c r="AC285" i="35"/>
  <c r="AC286" i="35"/>
  <c r="AC287" i="35"/>
  <c r="AC288" i="35"/>
  <c r="AC289" i="35"/>
  <c r="AC290" i="35"/>
  <c r="AC291" i="35"/>
  <c r="AC3" i="35"/>
  <c r="AC4" i="35"/>
  <c r="AC5" i="35"/>
  <c r="AC6" i="35"/>
  <c r="AC7" i="35"/>
  <c r="AC8" i="35"/>
  <c r="AC9" i="35"/>
  <c r="AC10" i="35"/>
  <c r="AC11" i="35"/>
  <c r="AC12" i="35"/>
  <c r="AC13" i="35"/>
  <c r="AC14" i="35"/>
  <c r="AC15" i="35"/>
  <c r="AC16" i="35"/>
  <c r="AC17" i="35"/>
  <c r="AC18" i="35"/>
  <c r="AC19" i="35"/>
  <c r="AC20" i="35"/>
  <c r="AC21" i="35"/>
  <c r="AC22" i="35"/>
  <c r="AC23" i="35"/>
  <c r="AC24" i="35"/>
  <c r="AC25" i="35"/>
  <c r="AC26" i="35"/>
  <c r="AC27" i="35"/>
  <c r="AC28" i="35"/>
  <c r="AC29" i="35"/>
  <c r="AC30" i="35"/>
  <c r="AC31" i="35"/>
  <c r="AC32" i="35"/>
  <c r="AC33" i="35"/>
  <c r="AC34" i="35"/>
  <c r="AC35" i="35"/>
  <c r="AC36" i="35"/>
  <c r="AC37" i="35"/>
  <c r="AC38" i="35"/>
  <c r="AC39" i="35"/>
  <c r="AC40" i="35"/>
  <c r="AC41" i="35"/>
  <c r="AC42" i="35"/>
  <c r="AC43" i="35"/>
  <c r="AC44" i="35"/>
  <c r="AC45" i="35"/>
  <c r="AC46" i="35"/>
  <c r="AC47" i="35"/>
  <c r="AC48" i="35"/>
  <c r="AC49" i="35"/>
  <c r="AC50" i="35"/>
  <c r="AC51" i="35"/>
  <c r="AC52" i="35"/>
  <c r="AC53" i="35"/>
  <c r="AC54" i="35"/>
  <c r="AC55" i="35"/>
  <c r="AC56" i="35"/>
  <c r="AC57" i="35"/>
  <c r="AC58" i="35"/>
  <c r="AC59" i="35"/>
  <c r="AC60" i="35"/>
  <c r="AC61" i="35"/>
  <c r="AC62" i="35"/>
  <c r="AC63" i="35"/>
  <c r="AC64" i="35"/>
  <c r="AC65" i="35"/>
  <c r="AC66" i="35"/>
  <c r="AC67" i="35"/>
  <c r="AC68" i="35"/>
  <c r="AC69" i="35"/>
  <c r="AC70" i="35"/>
  <c r="AC71" i="35"/>
  <c r="AC72" i="35"/>
  <c r="AC73" i="35"/>
  <c r="AC74" i="35"/>
  <c r="AC75" i="35"/>
  <c r="AC76" i="35"/>
  <c r="AC77" i="35"/>
  <c r="AC78" i="35"/>
  <c r="AC79" i="35"/>
  <c r="AC80" i="35"/>
  <c r="AC81" i="35"/>
  <c r="S137" i="35"/>
  <c r="S138" i="35"/>
  <c r="U138" i="35" s="1"/>
  <c r="S139" i="35"/>
  <c r="S140" i="35"/>
  <c r="U140" i="35" s="1"/>
  <c r="S141" i="35"/>
  <c r="S142" i="35"/>
  <c r="V142" i="35" s="1"/>
  <c r="S143" i="35"/>
  <c r="U143" i="35" s="1"/>
  <c r="S144" i="35"/>
  <c r="V144" i="35" s="1"/>
  <c r="S145" i="35"/>
  <c r="S146" i="35"/>
  <c r="S147" i="35"/>
  <c r="S148" i="35"/>
  <c r="S149" i="35"/>
  <c r="U149" i="35" s="1"/>
  <c r="S150" i="35"/>
  <c r="V150" i="35" s="1"/>
  <c r="S151" i="35"/>
  <c r="S152" i="35"/>
  <c r="U152" i="35" s="1"/>
  <c r="S153" i="35"/>
  <c r="V153" i="35" s="1"/>
  <c r="S154" i="35"/>
  <c r="S155" i="35"/>
  <c r="S156" i="35"/>
  <c r="S157" i="35"/>
  <c r="S158" i="35"/>
  <c r="V158" i="35" s="1"/>
  <c r="S159" i="35"/>
  <c r="V159" i="35" s="1"/>
  <c r="S160" i="35"/>
  <c r="U160" i="35" s="1"/>
  <c r="S161" i="35"/>
  <c r="S162" i="35"/>
  <c r="S163" i="35"/>
  <c r="S164" i="35"/>
  <c r="S165" i="35"/>
  <c r="S166" i="35"/>
  <c r="S167" i="35"/>
  <c r="V167" i="35" s="1"/>
  <c r="S168" i="35"/>
  <c r="S169" i="35"/>
  <c r="S170" i="35"/>
  <c r="V170" i="35" s="1"/>
  <c r="S171" i="35"/>
  <c r="S172" i="35"/>
  <c r="S173" i="35"/>
  <c r="S174" i="35"/>
  <c r="V174" i="35" s="1"/>
  <c r="S175" i="35"/>
  <c r="S176" i="35"/>
  <c r="U176" i="35" s="1"/>
  <c r="S177" i="35"/>
  <c r="S178" i="35"/>
  <c r="S179" i="35"/>
  <c r="S180" i="35"/>
  <c r="V180" i="35" s="1"/>
  <c r="S181" i="35"/>
  <c r="S182" i="35"/>
  <c r="S183" i="35"/>
  <c r="S184" i="35"/>
  <c r="S185" i="35"/>
  <c r="S186" i="35"/>
  <c r="S187" i="35"/>
  <c r="V187" i="35" s="1"/>
  <c r="S188" i="35"/>
  <c r="S189" i="35"/>
  <c r="U189" i="35" s="1"/>
  <c r="S190" i="35"/>
  <c r="V190" i="35" s="1"/>
  <c r="S191" i="35"/>
  <c r="S192" i="35"/>
  <c r="S193" i="35"/>
  <c r="S194" i="35"/>
  <c r="S195" i="35"/>
  <c r="S196" i="35"/>
  <c r="V196" i="35" s="1"/>
  <c r="S197" i="35"/>
  <c r="U197" i="35" s="1"/>
  <c r="V197" i="35" s="1"/>
  <c r="S198" i="35"/>
  <c r="S199" i="35"/>
  <c r="S200" i="35"/>
  <c r="S201" i="35"/>
  <c r="S202" i="35"/>
  <c r="V202" i="35" s="1"/>
  <c r="S203" i="35"/>
  <c r="S204" i="35"/>
  <c r="S205" i="35"/>
  <c r="S206" i="35"/>
  <c r="S207" i="35"/>
  <c r="U207" i="35" s="1"/>
  <c r="S208" i="35"/>
  <c r="S209" i="35"/>
  <c r="S210" i="35"/>
  <c r="S211" i="35"/>
  <c r="U211" i="35" s="1"/>
  <c r="V211" i="35" s="1"/>
  <c r="S212" i="35"/>
  <c r="S213" i="35"/>
  <c r="U213" i="35" s="1"/>
  <c r="S214" i="35"/>
  <c r="V214" i="35" s="1"/>
  <c r="S215" i="35"/>
  <c r="S216" i="35"/>
  <c r="S217" i="35"/>
  <c r="V217" i="35" s="1"/>
  <c r="S218" i="35"/>
  <c r="U218" i="35" s="1"/>
  <c r="S219" i="35"/>
  <c r="V219" i="35" s="1"/>
  <c r="S220" i="35"/>
  <c r="U220" i="35" s="1"/>
  <c r="S221" i="35"/>
  <c r="S222" i="35"/>
  <c r="V222" i="35" s="1"/>
  <c r="S223" i="35"/>
  <c r="V223" i="35" s="1"/>
  <c r="S224" i="35"/>
  <c r="S225" i="35"/>
  <c r="V225" i="35" s="1"/>
  <c r="S226" i="35"/>
  <c r="S227" i="35"/>
  <c r="S228" i="35"/>
  <c r="S229" i="35"/>
  <c r="S230" i="35"/>
  <c r="U230" i="35" s="1"/>
  <c r="S231" i="35"/>
  <c r="U231" i="35" s="1"/>
  <c r="S232" i="35"/>
  <c r="V232" i="35" s="1"/>
  <c r="S233" i="35"/>
  <c r="U233" i="35" s="1"/>
  <c r="S234" i="35"/>
  <c r="S235" i="35"/>
  <c r="U235" i="35" s="1"/>
  <c r="V235" i="35" s="1"/>
  <c r="S236" i="35"/>
  <c r="S237" i="35"/>
  <c r="S238" i="35"/>
  <c r="S239" i="35"/>
  <c r="S240" i="35"/>
  <c r="U240" i="35" s="1"/>
  <c r="V240" i="35" s="1"/>
  <c r="S241" i="35"/>
  <c r="U241" i="35" s="1"/>
  <c r="S242" i="35"/>
  <c r="S243" i="35"/>
  <c r="S244" i="35"/>
  <c r="S245" i="35"/>
  <c r="S246" i="35"/>
  <c r="S247" i="35"/>
  <c r="U247" i="35" s="1"/>
  <c r="S248" i="35"/>
  <c r="S249" i="35"/>
  <c r="V249" i="35" s="1"/>
  <c r="S250" i="35"/>
  <c r="S251" i="35"/>
  <c r="S252" i="35"/>
  <c r="V252" i="35" s="1"/>
  <c r="S253" i="35"/>
  <c r="S254" i="35"/>
  <c r="V254" i="35" s="1"/>
  <c r="S255" i="35"/>
  <c r="V255" i="35" s="1"/>
  <c r="S256" i="35"/>
  <c r="S257" i="35"/>
  <c r="S258" i="35"/>
  <c r="S259" i="35"/>
  <c r="S260" i="35"/>
  <c r="S261" i="35"/>
  <c r="S262" i="35"/>
  <c r="S263" i="35"/>
  <c r="S264" i="35"/>
  <c r="S265" i="35"/>
  <c r="U265" i="35" s="1"/>
  <c r="S266" i="35"/>
  <c r="S267" i="35"/>
  <c r="S268" i="35"/>
  <c r="U268" i="35" s="1"/>
  <c r="V268" i="35" s="1"/>
  <c r="S269" i="35"/>
  <c r="S270" i="35"/>
  <c r="U270" i="35" s="1"/>
  <c r="S271" i="35"/>
  <c r="S272" i="35"/>
  <c r="S273" i="35"/>
  <c r="S274" i="35"/>
  <c r="S275" i="35"/>
  <c r="S276" i="35"/>
  <c r="S277" i="35"/>
  <c r="U277" i="35" s="1"/>
  <c r="V277" i="35" s="1"/>
  <c r="S278" i="35"/>
  <c r="S279" i="35"/>
  <c r="S280" i="35"/>
  <c r="S281" i="35"/>
  <c r="U281" i="35" s="1"/>
  <c r="S282" i="35"/>
  <c r="S283" i="35"/>
  <c r="S284" i="35"/>
  <c r="S285" i="35"/>
  <c r="S286" i="35"/>
  <c r="S287" i="35"/>
  <c r="U287" i="35" s="1"/>
  <c r="S288" i="35"/>
  <c r="S289" i="35"/>
  <c r="S290" i="35"/>
  <c r="S291" i="35"/>
  <c r="U291" i="35" s="1"/>
  <c r="S3" i="35"/>
  <c r="U3" i="35" s="1"/>
  <c r="S4" i="35"/>
  <c r="S5" i="35"/>
  <c r="S6" i="35"/>
  <c r="V6" i="35" s="1"/>
  <c r="S7" i="35"/>
  <c r="S8" i="35"/>
  <c r="U8" i="35" s="1"/>
  <c r="V8" i="35" s="1"/>
  <c r="S9" i="35"/>
  <c r="V9" i="35" s="1"/>
  <c r="S10" i="35"/>
  <c r="S11" i="35"/>
  <c r="U11" i="35" s="1"/>
  <c r="V11" i="35" s="1"/>
  <c r="S12" i="35"/>
  <c r="S13" i="35"/>
  <c r="U13" i="35" s="1"/>
  <c r="V13" i="35" s="1"/>
  <c r="S14" i="35"/>
  <c r="U14" i="35" s="1"/>
  <c r="S15" i="35"/>
  <c r="U15" i="35" s="1"/>
  <c r="S16" i="35"/>
  <c r="S17" i="35"/>
  <c r="U17" i="35" s="1"/>
  <c r="V17" i="35" s="1"/>
  <c r="S18" i="35"/>
  <c r="U18" i="35" s="1"/>
  <c r="S19" i="35"/>
  <c r="S20" i="35"/>
  <c r="S21" i="35"/>
  <c r="S22" i="35"/>
  <c r="U22" i="35" s="1"/>
  <c r="S23" i="35"/>
  <c r="S24" i="35"/>
  <c r="U24" i="35" s="1"/>
  <c r="V24" i="35" s="1"/>
  <c r="S25" i="35"/>
  <c r="S26" i="35"/>
  <c r="U26" i="35" s="1"/>
  <c r="V26" i="35" s="1"/>
  <c r="S27" i="35"/>
  <c r="U27" i="35" s="1"/>
  <c r="S28" i="35"/>
  <c r="S29" i="35"/>
  <c r="U29" i="35" s="1"/>
  <c r="S30" i="35"/>
  <c r="S31" i="35"/>
  <c r="S32" i="35"/>
  <c r="S33" i="35"/>
  <c r="S34" i="35"/>
  <c r="U34" i="35" s="1"/>
  <c r="S35" i="35"/>
  <c r="S36" i="35"/>
  <c r="U36" i="35" s="1"/>
  <c r="S37" i="35"/>
  <c r="U37" i="35" s="1"/>
  <c r="S38" i="35"/>
  <c r="S39" i="35"/>
  <c r="S40" i="35"/>
  <c r="S41" i="35"/>
  <c r="U41" i="35" s="1"/>
  <c r="S42" i="35"/>
  <c r="S43" i="35"/>
  <c r="U43" i="35" s="1"/>
  <c r="S44" i="35"/>
  <c r="S45" i="35"/>
  <c r="U45" i="35" s="1"/>
  <c r="S46" i="35"/>
  <c r="S47" i="35"/>
  <c r="S48" i="35"/>
  <c r="S49" i="35"/>
  <c r="V49" i="35" s="1"/>
  <c r="S50" i="35"/>
  <c r="V50" i="35" s="1"/>
  <c r="S51" i="35"/>
  <c r="S52" i="35"/>
  <c r="S53" i="35"/>
  <c r="S54" i="35"/>
  <c r="U54" i="35" s="1"/>
  <c r="V54" i="35" s="1"/>
  <c r="S55" i="35"/>
  <c r="S56" i="35"/>
  <c r="S57" i="35"/>
  <c r="U57" i="35" s="1"/>
  <c r="S58" i="35"/>
  <c r="S59" i="35"/>
  <c r="S60" i="35"/>
  <c r="S61" i="35"/>
  <c r="S62" i="35"/>
  <c r="V62" i="35" s="1"/>
  <c r="S63" i="35"/>
  <c r="S64" i="35"/>
  <c r="U64" i="35" s="1"/>
  <c r="S65" i="35"/>
  <c r="V65" i="35" s="1"/>
  <c r="S66" i="35"/>
  <c r="S67" i="35"/>
  <c r="V67" i="35" s="1"/>
  <c r="S68" i="35"/>
  <c r="S69" i="35"/>
  <c r="S70" i="35"/>
  <c r="U70" i="35" s="1"/>
  <c r="S71" i="35"/>
  <c r="S72" i="35"/>
  <c r="V72" i="35" s="1"/>
  <c r="S73" i="35"/>
  <c r="U73" i="35" s="1"/>
  <c r="S74" i="35"/>
  <c r="U74" i="35" s="1"/>
  <c r="S75" i="35"/>
  <c r="V75" i="35" s="1"/>
  <c r="S76" i="35"/>
  <c r="V76" i="35" s="1"/>
  <c r="S77" i="35"/>
  <c r="S78" i="35"/>
  <c r="U78" i="35" s="1"/>
  <c r="S79" i="35"/>
  <c r="U79" i="35" s="1"/>
  <c r="S80" i="35"/>
  <c r="S81" i="35"/>
  <c r="S82" i="35"/>
  <c r="S83" i="35"/>
  <c r="S84" i="35"/>
  <c r="U84" i="35" s="1"/>
  <c r="S85" i="35"/>
  <c r="S86" i="35"/>
  <c r="S87" i="35"/>
  <c r="V87" i="35" s="1"/>
  <c r="S88" i="35"/>
  <c r="S89" i="35"/>
  <c r="S90" i="35"/>
  <c r="U90" i="35" s="1"/>
  <c r="S91" i="35"/>
  <c r="V91" i="35" s="1"/>
  <c r="S92" i="35"/>
  <c r="S93" i="35"/>
  <c r="U93" i="35" s="1"/>
  <c r="S94" i="35"/>
  <c r="S95" i="35"/>
  <c r="S96" i="35"/>
  <c r="V96" i="35" s="1"/>
  <c r="S97" i="35"/>
  <c r="S98" i="35"/>
  <c r="V98" i="35" s="1"/>
  <c r="S99" i="35"/>
  <c r="U99" i="35" s="1"/>
  <c r="S100" i="35"/>
  <c r="S101" i="35"/>
  <c r="V101" i="35" s="1"/>
  <c r="S102" i="35"/>
  <c r="S103" i="35"/>
  <c r="S104" i="35"/>
  <c r="S105" i="35"/>
  <c r="S106" i="35"/>
  <c r="V106" i="35" s="1"/>
  <c r="S107" i="35"/>
  <c r="S108" i="35"/>
  <c r="S109" i="35"/>
  <c r="S110" i="35"/>
  <c r="S111" i="35"/>
  <c r="U111" i="35" s="1"/>
  <c r="S112" i="35"/>
  <c r="U112" i="35" s="1"/>
  <c r="S113" i="35"/>
  <c r="S114" i="35"/>
  <c r="V114" i="35" s="1"/>
  <c r="S115" i="35"/>
  <c r="S116" i="35"/>
  <c r="U116" i="35" s="1"/>
  <c r="S117" i="35"/>
  <c r="S118" i="35"/>
  <c r="U118" i="35" s="1"/>
  <c r="S119" i="35"/>
  <c r="V119" i="35" s="1"/>
  <c r="S120" i="35"/>
  <c r="S121" i="35"/>
  <c r="U121" i="35" s="1"/>
  <c r="S122" i="35"/>
  <c r="S123" i="35"/>
  <c r="U123" i="35" s="1"/>
  <c r="S124" i="35"/>
  <c r="S125" i="35"/>
  <c r="S126" i="35"/>
  <c r="U126" i="35" s="1"/>
  <c r="V126" i="35" s="1"/>
  <c r="S127" i="35"/>
  <c r="U127" i="35" s="1"/>
  <c r="S128" i="35"/>
  <c r="S129" i="35"/>
  <c r="U129" i="35" s="1"/>
  <c r="V129" i="35" s="1"/>
  <c r="S130" i="35"/>
  <c r="V130" i="35" s="1"/>
  <c r="S131" i="35"/>
  <c r="S132" i="35"/>
  <c r="S133" i="35"/>
  <c r="S134" i="35"/>
  <c r="S135" i="35"/>
  <c r="S136" i="35"/>
  <c r="Y136" i="35"/>
  <c r="Y137" i="35"/>
  <c r="Y138" i="35"/>
  <c r="Y140" i="35"/>
  <c r="Y142" i="35"/>
  <c r="Y144" i="35"/>
  <c r="Y150" i="35"/>
  <c r="Y152" i="35"/>
  <c r="Y153" i="35"/>
  <c r="Y154" i="35"/>
  <c r="Y155" i="35"/>
  <c r="Y156" i="35"/>
  <c r="Y158" i="35"/>
  <c r="Y159" i="35"/>
  <c r="Y160" i="35"/>
  <c r="Y161" i="35"/>
  <c r="Y162" i="35"/>
  <c r="Y164" i="35"/>
  <c r="Y165" i="35"/>
  <c r="Y166" i="35"/>
  <c r="Y167" i="35"/>
  <c r="Y168" i="35"/>
  <c r="Y169" i="35"/>
  <c r="Y170" i="35"/>
  <c r="Y171" i="35"/>
  <c r="Y172" i="35"/>
  <c r="Y173" i="35"/>
  <c r="Y174" i="35"/>
  <c r="Y175" i="35"/>
  <c r="Y176" i="35"/>
  <c r="Y177" i="35"/>
  <c r="Y178" i="35"/>
  <c r="Y179" i="35"/>
  <c r="Y180" i="35"/>
  <c r="Y181" i="35"/>
  <c r="Y182" i="35"/>
  <c r="Y183" i="35"/>
  <c r="Y184" i="35"/>
  <c r="Y185" i="35"/>
  <c r="Y186" i="35"/>
  <c r="Y187" i="35"/>
  <c r="Y188" i="35"/>
  <c r="Y189" i="35"/>
  <c r="Y190" i="35"/>
  <c r="Y191" i="35"/>
  <c r="Y192" i="35"/>
  <c r="Y193" i="35"/>
  <c r="Y194" i="35"/>
  <c r="Y195" i="35"/>
  <c r="Y196" i="35"/>
  <c r="Y197" i="35"/>
  <c r="Y198" i="35"/>
  <c r="Y199" i="35"/>
  <c r="Y200" i="35"/>
  <c r="Y201" i="35"/>
  <c r="Y202" i="35"/>
  <c r="Y203" i="35"/>
  <c r="Y204" i="35"/>
  <c r="Y205" i="35"/>
  <c r="Y206" i="35"/>
  <c r="Y207" i="35"/>
  <c r="Y208" i="35"/>
  <c r="Y209" i="35"/>
  <c r="Y210" i="35"/>
  <c r="Y211" i="35"/>
  <c r="Y212" i="35"/>
  <c r="Y213" i="35"/>
  <c r="Y214" i="35"/>
  <c r="Y215" i="35"/>
  <c r="Y216" i="35"/>
  <c r="Y218" i="35"/>
  <c r="Y219" i="35"/>
  <c r="Y220" i="35"/>
  <c r="Y221" i="35"/>
  <c r="Y222" i="35"/>
  <c r="Y223" i="35"/>
  <c r="Y225" i="35"/>
  <c r="Y227" i="35"/>
  <c r="Y228" i="35"/>
  <c r="Y229" i="35"/>
  <c r="Y230" i="35"/>
  <c r="Y232" i="35"/>
  <c r="Y233" i="35"/>
  <c r="Y235" i="35"/>
  <c r="Y236" i="35"/>
  <c r="Y238" i="35"/>
  <c r="Y239" i="35"/>
  <c r="Y240" i="35"/>
  <c r="Y241" i="35"/>
  <c r="Y242" i="35"/>
  <c r="Y243" i="35"/>
  <c r="Y244" i="35"/>
  <c r="Y245" i="35"/>
  <c r="Y247" i="35"/>
  <c r="Y248" i="35"/>
  <c r="Y249" i="35"/>
  <c r="Y252" i="35"/>
  <c r="Y253" i="35"/>
  <c r="Y255" i="35"/>
  <c r="Y256" i="35"/>
  <c r="Y258" i="35"/>
  <c r="Y259" i="35"/>
  <c r="Y260" i="35"/>
  <c r="Y262" i="35"/>
  <c r="Y265" i="35"/>
  <c r="Y267" i="35"/>
  <c r="Y268" i="35"/>
  <c r="Y269" i="35"/>
  <c r="Y270" i="35"/>
  <c r="Y271" i="35"/>
  <c r="Y274" i="35"/>
  <c r="Y277" i="35"/>
  <c r="Y278" i="35"/>
  <c r="Y280" i="35"/>
  <c r="Y281" i="35"/>
  <c r="Y282" i="35"/>
  <c r="Y283" i="35"/>
  <c r="Y284" i="35"/>
  <c r="Y285" i="35"/>
  <c r="Y286" i="35"/>
  <c r="Y289" i="35"/>
  <c r="Y291" i="35"/>
  <c r="Y5" i="35"/>
  <c r="Y6" i="35"/>
  <c r="Y7" i="35"/>
  <c r="Y8" i="35"/>
  <c r="Y9" i="35"/>
  <c r="Y11" i="35"/>
  <c r="Y12" i="35"/>
  <c r="Y13" i="35"/>
  <c r="Y14" i="35"/>
  <c r="Y15" i="35"/>
  <c r="Y16" i="35"/>
  <c r="Y20" i="35"/>
  <c r="Y21" i="35"/>
  <c r="Y22" i="35"/>
  <c r="Y23" i="35"/>
  <c r="Y25" i="35"/>
  <c r="Y27" i="35"/>
  <c r="Y31" i="35"/>
  <c r="Y32" i="35"/>
  <c r="Y33" i="35"/>
  <c r="Y36" i="35"/>
  <c r="Y37" i="35"/>
  <c r="Y39" i="35"/>
  <c r="Y40" i="35"/>
  <c r="Y41" i="35"/>
  <c r="Y43" i="35"/>
  <c r="Y46" i="35"/>
  <c r="Y47" i="35"/>
  <c r="Y48" i="35"/>
  <c r="Y49" i="35"/>
  <c r="Y50" i="35"/>
  <c r="Y51" i="35"/>
  <c r="Y52" i="35"/>
  <c r="Y53" i="35"/>
  <c r="Y56" i="35"/>
  <c r="Y57" i="35"/>
  <c r="Y58" i="35"/>
  <c r="Y60" i="35"/>
  <c r="Y61" i="35"/>
  <c r="Y62" i="35"/>
  <c r="Y65" i="35"/>
  <c r="Y66" i="35"/>
  <c r="Y67" i="35"/>
  <c r="Y70" i="35"/>
  <c r="Y71" i="35"/>
  <c r="Y72" i="35"/>
  <c r="Y75" i="35"/>
  <c r="Y76" i="35"/>
  <c r="Y77" i="35"/>
  <c r="Y79" i="35"/>
  <c r="Y82" i="35"/>
  <c r="Y85" i="35"/>
  <c r="Y86" i="35"/>
  <c r="Y87" i="35"/>
  <c r="Y88" i="35"/>
  <c r="Y92" i="35"/>
  <c r="Y93" i="35"/>
  <c r="Y95" i="35"/>
  <c r="Y96" i="35"/>
  <c r="Y97" i="35"/>
  <c r="Y99" i="35"/>
  <c r="Y100" i="35"/>
  <c r="Y104" i="35"/>
  <c r="Y106" i="35"/>
  <c r="Y107" i="35"/>
  <c r="Y109" i="35"/>
  <c r="Y112" i="35"/>
  <c r="Y113" i="35"/>
  <c r="Y114" i="35"/>
  <c r="Y116" i="35"/>
  <c r="Y117" i="35"/>
  <c r="Y118" i="35"/>
  <c r="Y119" i="35"/>
  <c r="Y122" i="35"/>
  <c r="Y123" i="35"/>
  <c r="Y126" i="35"/>
  <c r="Y127" i="35"/>
  <c r="Y128" i="35"/>
  <c r="Y130" i="35"/>
  <c r="Y131" i="35"/>
  <c r="Y132" i="35"/>
  <c r="Y133" i="35"/>
  <c r="Y134" i="35"/>
  <c r="Y135" i="35"/>
  <c r="U115" i="35"/>
  <c r="J62" i="35"/>
  <c r="U251" i="35"/>
  <c r="H4" i="35"/>
  <c r="AH4" i="35" s="1"/>
  <c r="H5" i="35"/>
  <c r="AH5" i="35" s="1"/>
  <c r="H6" i="35"/>
  <c r="AH6" i="35" s="1"/>
  <c r="H7" i="35"/>
  <c r="AH7" i="35" s="1"/>
  <c r="AI7" i="35" s="1"/>
  <c r="H8" i="35"/>
  <c r="AH8" i="35" s="1"/>
  <c r="AI8" i="35" s="1"/>
  <c r="H9" i="35"/>
  <c r="AH9" i="35" s="1"/>
  <c r="AI9" i="35" s="1"/>
  <c r="H10" i="35"/>
  <c r="AH10" i="35" s="1"/>
  <c r="H11" i="35"/>
  <c r="AH11" i="35" s="1"/>
  <c r="AI11" i="35" s="1"/>
  <c r="H12" i="35"/>
  <c r="AH12" i="35" s="1"/>
  <c r="AI12" i="35" s="1"/>
  <c r="H13" i="35"/>
  <c r="AH13" i="35" s="1"/>
  <c r="H14" i="35"/>
  <c r="AH14" i="35" s="1"/>
  <c r="H15" i="35"/>
  <c r="AH15" i="35" s="1"/>
  <c r="AI15" i="35" s="1"/>
  <c r="H16" i="35"/>
  <c r="AH16" i="35" s="1"/>
  <c r="H17" i="35"/>
  <c r="AH17" i="35" s="1"/>
  <c r="AI17" i="35" s="1"/>
  <c r="H18" i="35"/>
  <c r="AH18" i="35" s="1"/>
  <c r="AI18" i="35" s="1"/>
  <c r="H19" i="35"/>
  <c r="AH19" i="35" s="1"/>
  <c r="H20" i="35"/>
  <c r="H21" i="35"/>
  <c r="AH21" i="35" s="1"/>
  <c r="AI21" i="35" s="1"/>
  <c r="H22" i="35"/>
  <c r="AH22" i="35" s="1"/>
  <c r="AI22" i="35" s="1"/>
  <c r="H23" i="35"/>
  <c r="AH23" i="35" s="1"/>
  <c r="AI23" i="35" s="1"/>
  <c r="H24" i="35"/>
  <c r="AH24" i="35" s="1"/>
  <c r="H25" i="35"/>
  <c r="AH25" i="35" s="1"/>
  <c r="H26" i="35"/>
  <c r="AH26" i="35" s="1"/>
  <c r="AI26" i="35" s="1"/>
  <c r="H27" i="35"/>
  <c r="AH27" i="35" s="1"/>
  <c r="H28" i="35"/>
  <c r="AH28" i="35" s="1"/>
  <c r="H29" i="35"/>
  <c r="AH29" i="35" s="1"/>
  <c r="AI29" i="35" s="1"/>
  <c r="H30" i="35"/>
  <c r="AH30" i="35" s="1"/>
  <c r="AI30" i="35" s="1"/>
  <c r="H31" i="35"/>
  <c r="AH31" i="35" s="1"/>
  <c r="H32" i="35"/>
  <c r="AH32" i="35" s="1"/>
  <c r="AI32" i="35" s="1"/>
  <c r="H33" i="35"/>
  <c r="AH33" i="35" s="1"/>
  <c r="H34" i="35"/>
  <c r="AH34" i="35" s="1"/>
  <c r="AI34" i="35" s="1"/>
  <c r="H35" i="35"/>
  <c r="AH35" i="35" s="1"/>
  <c r="H36" i="35"/>
  <c r="AH36" i="35" s="1"/>
  <c r="H37" i="35"/>
  <c r="AH37" i="35" s="1"/>
  <c r="AI37" i="35" s="1"/>
  <c r="H38" i="35"/>
  <c r="AH38" i="35" s="1"/>
  <c r="AI38" i="35" s="1"/>
  <c r="H39" i="35"/>
  <c r="AH39" i="35" s="1"/>
  <c r="AI39" i="35" s="1"/>
  <c r="H40" i="35"/>
  <c r="AH40" i="35" s="1"/>
  <c r="AI40" i="35" s="1"/>
  <c r="H41" i="35"/>
  <c r="AH41" i="35" s="1"/>
  <c r="AI41" i="35" s="1"/>
  <c r="H42" i="35"/>
  <c r="AH42" i="35" s="1"/>
  <c r="AI42" i="35" s="1"/>
  <c r="H43" i="35"/>
  <c r="AH43" i="35" s="1"/>
  <c r="H44" i="35"/>
  <c r="AH44" i="35" s="1"/>
  <c r="AI44" i="35" s="1"/>
  <c r="H45" i="35"/>
  <c r="AH45" i="35" s="1"/>
  <c r="AI45" i="35" s="1"/>
  <c r="H46" i="35"/>
  <c r="AH46" i="35" s="1"/>
  <c r="H47" i="35"/>
  <c r="AH47" i="35" s="1"/>
  <c r="AI47" i="35" s="1"/>
  <c r="H48" i="35"/>
  <c r="AH48" i="35" s="1"/>
  <c r="H49" i="35"/>
  <c r="AH49" i="35" s="1"/>
  <c r="AI49" i="35" s="1"/>
  <c r="H50" i="35"/>
  <c r="AH50" i="35" s="1"/>
  <c r="H51" i="35"/>
  <c r="AH51" i="35" s="1"/>
  <c r="H52" i="35"/>
  <c r="AH52" i="35" s="1"/>
  <c r="AI52" i="35" s="1"/>
  <c r="H53" i="35"/>
  <c r="AH53" i="35" s="1"/>
  <c r="AI53" i="35" s="1"/>
  <c r="H54" i="35"/>
  <c r="AH54" i="35" s="1"/>
  <c r="H55" i="35"/>
  <c r="AH55" i="35" s="1"/>
  <c r="H56" i="35"/>
  <c r="AH56" i="35" s="1"/>
  <c r="AI56" i="35" s="1"/>
  <c r="H57" i="35"/>
  <c r="AH57" i="35" s="1"/>
  <c r="AI57" i="35" s="1"/>
  <c r="H58" i="35"/>
  <c r="AH58" i="35" s="1"/>
  <c r="H59" i="35"/>
  <c r="AH59" i="35" s="1"/>
  <c r="H60" i="35"/>
  <c r="AH60" i="35" s="1"/>
  <c r="H61" i="35"/>
  <c r="AH61" i="35" s="1"/>
  <c r="H62" i="35"/>
  <c r="AH62" i="35" s="1"/>
  <c r="AI62" i="35" s="1"/>
  <c r="H63" i="35"/>
  <c r="AH63" i="35" s="1"/>
  <c r="H64" i="35"/>
  <c r="AH64" i="35" s="1"/>
  <c r="H65" i="35"/>
  <c r="AH65" i="35" s="1"/>
  <c r="H66" i="35"/>
  <c r="AH66" i="35" s="1"/>
  <c r="AI66" i="35" s="1"/>
  <c r="H67" i="35"/>
  <c r="AH67" i="35" s="1"/>
  <c r="AI67" i="35" s="1"/>
  <c r="H68" i="35"/>
  <c r="AH68" i="35" s="1"/>
  <c r="AI68" i="35" s="1"/>
  <c r="H69" i="35"/>
  <c r="AH69" i="35" s="1"/>
  <c r="AI69" i="35" s="1"/>
  <c r="H70" i="35"/>
  <c r="AH70" i="35" s="1"/>
  <c r="H71" i="35"/>
  <c r="AH71" i="35" s="1"/>
  <c r="H72" i="35"/>
  <c r="AH72" i="35" s="1"/>
  <c r="H73" i="35"/>
  <c r="AH73" i="35" s="1"/>
  <c r="H74" i="35"/>
  <c r="AH74" i="35" s="1"/>
  <c r="H75" i="35"/>
  <c r="AH75" i="35" s="1"/>
  <c r="H76" i="35"/>
  <c r="AH76" i="35" s="1"/>
  <c r="AI76" i="35" s="1"/>
  <c r="H77" i="35"/>
  <c r="AH77" i="35" s="1"/>
  <c r="H78" i="35"/>
  <c r="AH78" i="35" s="1"/>
  <c r="H79" i="35"/>
  <c r="AH79" i="35" s="1"/>
  <c r="AI79" i="35" s="1"/>
  <c r="H80" i="35"/>
  <c r="AH80" i="35" s="1"/>
  <c r="AI80" i="35" s="1"/>
  <c r="H81" i="35"/>
  <c r="AH81" i="35" s="1"/>
  <c r="AI81" i="35" s="1"/>
  <c r="H82" i="35"/>
  <c r="AH82" i="35" s="1"/>
  <c r="AI82" i="35" s="1"/>
  <c r="H83" i="35"/>
  <c r="AH83" i="35" s="1"/>
  <c r="H84" i="35"/>
  <c r="AH84" i="35" s="1"/>
  <c r="AI84" i="35" s="1"/>
  <c r="H85" i="35"/>
  <c r="AH85" i="35" s="1"/>
  <c r="AR85" i="35" s="1"/>
  <c r="H86" i="35"/>
  <c r="AH86" i="35" s="1"/>
  <c r="AI86" i="35" s="1"/>
  <c r="H87" i="35"/>
  <c r="AH87" i="35" s="1"/>
  <c r="H88" i="35"/>
  <c r="H89" i="35"/>
  <c r="H90" i="35"/>
  <c r="H91" i="35"/>
  <c r="H92" i="35"/>
  <c r="AH92" i="35" s="1"/>
  <c r="AI92" i="35" s="1"/>
  <c r="H93" i="35"/>
  <c r="AH93" i="35" s="1"/>
  <c r="AI93" i="35" s="1"/>
  <c r="H94" i="35"/>
  <c r="AH94" i="35" s="1"/>
  <c r="AI94" i="35" s="1"/>
  <c r="H95" i="35"/>
  <c r="AH95" i="35" s="1"/>
  <c r="AI95" i="35" s="1"/>
  <c r="H96" i="35"/>
  <c r="AH96" i="35" s="1"/>
  <c r="H97" i="35"/>
  <c r="AH97" i="35" s="1"/>
  <c r="H98" i="35"/>
  <c r="AH98" i="35" s="1"/>
  <c r="H99" i="35"/>
  <c r="AH99" i="35" s="1"/>
  <c r="AI99" i="35" s="1"/>
  <c r="H100" i="35"/>
  <c r="AH100" i="35" s="1"/>
  <c r="H101" i="35"/>
  <c r="AH101" i="35" s="1"/>
  <c r="H102" i="35"/>
  <c r="AH102" i="35" s="1"/>
  <c r="AI102" i="35" s="1"/>
  <c r="H103" i="35"/>
  <c r="AH103" i="35" s="1"/>
  <c r="AI103" i="35" s="1"/>
  <c r="H104" i="35"/>
  <c r="AH104" i="35" s="1"/>
  <c r="AI104" i="35" s="1"/>
  <c r="H105" i="35"/>
  <c r="AH105" i="35" s="1"/>
  <c r="H106" i="35"/>
  <c r="AH106" i="35" s="1"/>
  <c r="AI106" i="35" s="1"/>
  <c r="H107" i="35"/>
  <c r="AH107" i="35" s="1"/>
  <c r="H108" i="35"/>
  <c r="AH108" i="35" s="1"/>
  <c r="H109" i="35"/>
  <c r="AH109" i="35" s="1"/>
  <c r="H110" i="35"/>
  <c r="AH110" i="35" s="1"/>
  <c r="AI110" i="35" s="1"/>
  <c r="H111" i="35"/>
  <c r="AH111" i="35" s="1"/>
  <c r="H112" i="35"/>
  <c r="AH112" i="35" s="1"/>
  <c r="AI112" i="35" s="1"/>
  <c r="H113" i="35"/>
  <c r="AH113" i="35" s="1"/>
  <c r="H114" i="35"/>
  <c r="AH114" i="35" s="1"/>
  <c r="H115" i="35"/>
  <c r="H116" i="35"/>
  <c r="AH116" i="35" s="1"/>
  <c r="AI116" i="35" s="1"/>
  <c r="H117" i="35"/>
  <c r="AH117" i="35" s="1"/>
  <c r="AI117" i="35" s="1"/>
  <c r="H118" i="35"/>
  <c r="AH118" i="35" s="1"/>
  <c r="AI118" i="35" s="1"/>
  <c r="H119" i="35"/>
  <c r="AH119" i="35" s="1"/>
  <c r="AI119" i="35" s="1"/>
  <c r="H120" i="35"/>
  <c r="AH120" i="35" s="1"/>
  <c r="H121" i="35"/>
  <c r="AH121" i="35" s="1"/>
  <c r="H122" i="35"/>
  <c r="AH122" i="35" s="1"/>
  <c r="H123" i="35"/>
  <c r="AH123" i="35" s="1"/>
  <c r="H124" i="35"/>
  <c r="AH124" i="35" s="1"/>
  <c r="H125" i="35"/>
  <c r="AH125" i="35" s="1"/>
  <c r="AI125" i="35" s="1"/>
  <c r="H126" i="35"/>
  <c r="AH126" i="35" s="1"/>
  <c r="AI126" i="35" s="1"/>
  <c r="H127" i="35"/>
  <c r="AH127" i="35" s="1"/>
  <c r="AI127" i="35" s="1"/>
  <c r="H128" i="35"/>
  <c r="AH128" i="35" s="1"/>
  <c r="H129" i="35"/>
  <c r="AH129" i="35" s="1"/>
  <c r="AI129" i="35" s="1"/>
  <c r="H130" i="35"/>
  <c r="AH130" i="35" s="1"/>
  <c r="H131" i="35"/>
  <c r="AH131" i="35" s="1"/>
  <c r="H132" i="35"/>
  <c r="AH132" i="35" s="1"/>
  <c r="AI132" i="35" s="1"/>
  <c r="H133" i="35"/>
  <c r="AH133" i="35" s="1"/>
  <c r="H134" i="35"/>
  <c r="AH134" i="35" s="1"/>
  <c r="AI134" i="35" s="1"/>
  <c r="H135" i="35"/>
  <c r="AH135" i="35" s="1"/>
  <c r="H136" i="35"/>
  <c r="AH136" i="35" s="1"/>
  <c r="H137" i="35"/>
  <c r="AH137" i="35" s="1"/>
  <c r="H138" i="35"/>
  <c r="AH138" i="35" s="1"/>
  <c r="AI138" i="35" s="1"/>
  <c r="H139" i="35"/>
  <c r="AH139" i="35" s="1"/>
  <c r="H140" i="35"/>
  <c r="AH140" i="35" s="1"/>
  <c r="H141" i="35"/>
  <c r="AH141" i="35" s="1"/>
  <c r="H142" i="35"/>
  <c r="AH142" i="35" s="1"/>
  <c r="AI142" i="35" s="1"/>
  <c r="H143" i="35"/>
  <c r="AH143" i="35" s="1"/>
  <c r="H144" i="35"/>
  <c r="AH144" i="35" s="1"/>
  <c r="AI144" i="35" s="1"/>
  <c r="H145" i="35"/>
  <c r="AH145" i="35" s="1"/>
  <c r="H146" i="35"/>
  <c r="AH146" i="35" s="1"/>
  <c r="H147" i="35"/>
  <c r="AH147" i="35" s="1"/>
  <c r="H148" i="35"/>
  <c r="AH148" i="35" s="1"/>
  <c r="H149" i="35"/>
  <c r="AH149" i="35" s="1"/>
  <c r="AI149" i="35" s="1"/>
  <c r="H150" i="35"/>
  <c r="AH150" i="35" s="1"/>
  <c r="AI150" i="35" s="1"/>
  <c r="H151" i="35"/>
  <c r="AH151" i="35" s="1"/>
  <c r="H152" i="35"/>
  <c r="AH152" i="35" s="1"/>
  <c r="AI152" i="35" s="1"/>
  <c r="H153" i="35"/>
  <c r="AH153" i="35" s="1"/>
  <c r="AI153" i="35" s="1"/>
  <c r="H154" i="35"/>
  <c r="AH154" i="35" s="1"/>
  <c r="H155" i="35"/>
  <c r="AH155" i="35" s="1"/>
  <c r="H156" i="35"/>
  <c r="AH156" i="35" s="1"/>
  <c r="H157" i="35"/>
  <c r="AH157" i="35" s="1"/>
  <c r="AI157" i="35" s="1"/>
  <c r="H158" i="35"/>
  <c r="AH158" i="35" s="1"/>
  <c r="H159" i="35"/>
  <c r="AH159" i="35" s="1"/>
  <c r="AI159" i="35" s="1"/>
  <c r="H160" i="35"/>
  <c r="AH160" i="35" s="1"/>
  <c r="AI160" i="35" s="1"/>
  <c r="H161" i="35"/>
  <c r="AH161" i="35" s="1"/>
  <c r="AI161" i="35" s="1"/>
  <c r="H162" i="35"/>
  <c r="AH162" i="35" s="1"/>
  <c r="H163" i="35"/>
  <c r="AH163" i="35" s="1"/>
  <c r="H164" i="35"/>
  <c r="AH164" i="35" s="1"/>
  <c r="H165" i="35"/>
  <c r="AH165" i="35" s="1"/>
  <c r="H166" i="35"/>
  <c r="AH166" i="35" s="1"/>
  <c r="AI166" i="35" s="1"/>
  <c r="H167" i="35"/>
  <c r="AH167" i="35" s="1"/>
  <c r="AI167" i="35" s="1"/>
  <c r="H168" i="35"/>
  <c r="AH168" i="35" s="1"/>
  <c r="AI168" i="35" s="1"/>
  <c r="H169" i="35"/>
  <c r="AH169" i="35" s="1"/>
  <c r="H170" i="35"/>
  <c r="AH170" i="35" s="1"/>
  <c r="H171" i="35"/>
  <c r="AH171" i="35" s="1"/>
  <c r="H172" i="35"/>
  <c r="AH172" i="35" s="1"/>
  <c r="H173" i="35"/>
  <c r="AH173" i="35" s="1"/>
  <c r="AI173" i="35" s="1"/>
  <c r="H174" i="35"/>
  <c r="H175" i="35"/>
  <c r="AH175" i="35" s="1"/>
  <c r="AI175" i="35" s="1"/>
  <c r="H176" i="35"/>
  <c r="AH176" i="35" s="1"/>
  <c r="H177" i="35"/>
  <c r="AH177" i="35" s="1"/>
  <c r="H178" i="35"/>
  <c r="AH178" i="35" s="1"/>
  <c r="AI178" i="35" s="1"/>
  <c r="H179" i="35"/>
  <c r="AH179" i="35" s="1"/>
  <c r="AI179" i="35" s="1"/>
  <c r="H180" i="35"/>
  <c r="AH180" i="35" s="1"/>
  <c r="H181" i="35"/>
  <c r="AH181" i="35" s="1"/>
  <c r="AI181" i="35" s="1"/>
  <c r="H182" i="35"/>
  <c r="AH182" i="35" s="1"/>
  <c r="H183" i="35"/>
  <c r="AH183" i="35" s="1"/>
  <c r="AI183" i="35" s="1"/>
  <c r="H184" i="35"/>
  <c r="AH184" i="35" s="1"/>
  <c r="AI184" i="35" s="1"/>
  <c r="H185" i="35"/>
  <c r="AH185" i="35" s="1"/>
  <c r="H186" i="35"/>
  <c r="AH186" i="35" s="1"/>
  <c r="H187" i="35"/>
  <c r="AH187" i="35" s="1"/>
  <c r="H188" i="35"/>
  <c r="AH188" i="35" s="1"/>
  <c r="AI188" i="35" s="1"/>
  <c r="H189" i="35"/>
  <c r="AH189" i="35" s="1"/>
  <c r="AI189" i="35" s="1"/>
  <c r="H190" i="35"/>
  <c r="AH190" i="35" s="1"/>
  <c r="H191" i="35"/>
  <c r="AH191" i="35" s="1"/>
  <c r="AI191" i="35" s="1"/>
  <c r="H192" i="35"/>
  <c r="AH192" i="35" s="1"/>
  <c r="H193" i="35"/>
  <c r="AH193" i="35" s="1"/>
  <c r="AI193" i="35" s="1"/>
  <c r="H194" i="35"/>
  <c r="AH194" i="35" s="1"/>
  <c r="AI194" i="35" s="1"/>
  <c r="H195" i="35"/>
  <c r="AH195" i="35" s="1"/>
  <c r="AI195" i="35" s="1"/>
  <c r="H196" i="35"/>
  <c r="AH196" i="35" s="1"/>
  <c r="H197" i="35"/>
  <c r="AH197" i="35" s="1"/>
  <c r="H198" i="35"/>
  <c r="AH198" i="35" s="1"/>
  <c r="H199" i="35"/>
  <c r="AH199" i="35" s="1"/>
  <c r="AI199" i="35" s="1"/>
  <c r="H200" i="35"/>
  <c r="AH200" i="35" s="1"/>
  <c r="H201" i="35"/>
  <c r="AH201" i="35" s="1"/>
  <c r="AI201" i="35" s="1"/>
  <c r="H202" i="35"/>
  <c r="AH202" i="35" s="1"/>
  <c r="H203" i="35"/>
  <c r="AH203" i="35" s="1"/>
  <c r="H204" i="35"/>
  <c r="AH204" i="35" s="1"/>
  <c r="AI204" i="35" s="1"/>
  <c r="H205" i="35"/>
  <c r="AH205" i="35" s="1"/>
  <c r="AI205" i="35" s="1"/>
  <c r="H206" i="35"/>
  <c r="AH206" i="35" s="1"/>
  <c r="AI206" i="35" s="1"/>
  <c r="H207" i="35"/>
  <c r="AH207" i="35" s="1"/>
  <c r="AI207" i="35" s="1"/>
  <c r="H208" i="35"/>
  <c r="AH208" i="35" s="1"/>
  <c r="H209" i="35"/>
  <c r="AH209" i="35" s="1"/>
  <c r="AI209" i="35" s="1"/>
  <c r="H210" i="35"/>
  <c r="AH210" i="35" s="1"/>
  <c r="H211" i="35"/>
  <c r="AH211" i="35" s="1"/>
  <c r="H212" i="35"/>
  <c r="AH212" i="35" s="1"/>
  <c r="H213" i="35"/>
  <c r="AH213" i="35" s="1"/>
  <c r="H214" i="35"/>
  <c r="AH214" i="35" s="1"/>
  <c r="AI214" i="35" s="1"/>
  <c r="H215" i="35"/>
  <c r="AH215" i="35" s="1"/>
  <c r="H216" i="35"/>
  <c r="AH216" i="35" s="1"/>
  <c r="AI216" i="35" s="1"/>
  <c r="H217" i="35"/>
  <c r="AH217" i="35" s="1"/>
  <c r="H218" i="35"/>
  <c r="AH218" i="35" s="1"/>
  <c r="AI218" i="35" s="1"/>
  <c r="H219" i="35"/>
  <c r="AH219" i="35" s="1"/>
  <c r="H220" i="35"/>
  <c r="AH220" i="35" s="1"/>
  <c r="H221" i="35"/>
  <c r="AH221" i="35" s="1"/>
  <c r="AI221" i="35" s="1"/>
  <c r="H222" i="35"/>
  <c r="AH222" i="35" s="1"/>
  <c r="H223" i="35"/>
  <c r="AH223" i="35" s="1"/>
  <c r="AI223" i="35" s="1"/>
  <c r="H224" i="35"/>
  <c r="AH224" i="35" s="1"/>
  <c r="AI224" i="35" s="1"/>
  <c r="H225" i="35"/>
  <c r="AH225" i="35" s="1"/>
  <c r="H226" i="35"/>
  <c r="AH226" i="35" s="1"/>
  <c r="H227" i="35"/>
  <c r="AH227" i="35" s="1"/>
  <c r="H228" i="35"/>
  <c r="AH228" i="35" s="1"/>
  <c r="AI228" i="35" s="1"/>
  <c r="H229" i="35"/>
  <c r="AH229" i="35" s="1"/>
  <c r="AI229" i="35" s="1"/>
  <c r="H230" i="35"/>
  <c r="AH230" i="35" s="1"/>
  <c r="AI230" i="35" s="1"/>
  <c r="H231" i="35"/>
  <c r="AH231" i="35" s="1"/>
  <c r="AI231" i="35" s="1"/>
  <c r="H232" i="35"/>
  <c r="AH232" i="35" s="1"/>
  <c r="AI232" i="35" s="1"/>
  <c r="H233" i="35"/>
  <c r="AH233" i="35" s="1"/>
  <c r="AI233" i="35" s="1"/>
  <c r="H234" i="35"/>
  <c r="AH234" i="35" s="1"/>
  <c r="H235" i="35"/>
  <c r="AH235" i="35" s="1"/>
  <c r="AI235" i="35" s="1"/>
  <c r="H236" i="35"/>
  <c r="AH236" i="35" s="1"/>
  <c r="AI236" i="35" s="1"/>
  <c r="H237" i="35"/>
  <c r="AH237" i="35" s="1"/>
  <c r="AI237" i="35" s="1"/>
  <c r="H238" i="35"/>
  <c r="AH238" i="35" s="1"/>
  <c r="AI238" i="35" s="1"/>
  <c r="H239" i="35"/>
  <c r="AH239" i="35" s="1"/>
  <c r="H240" i="35"/>
  <c r="AH240" i="35" s="1"/>
  <c r="AI240" i="35" s="1"/>
  <c r="H241" i="35"/>
  <c r="AH241" i="35" s="1"/>
  <c r="AI241" i="35" s="1"/>
  <c r="H242" i="35"/>
  <c r="AH242" i="35" s="1"/>
  <c r="H243" i="35"/>
  <c r="AH243" i="35" s="1"/>
  <c r="H244" i="35"/>
  <c r="AH244" i="35" s="1"/>
  <c r="AI244" i="35" s="1"/>
  <c r="H245" i="35"/>
  <c r="AH245" i="35" s="1"/>
  <c r="H246" i="35"/>
  <c r="AH246" i="35" s="1"/>
  <c r="H247" i="35"/>
  <c r="H248" i="35"/>
  <c r="AH248" i="35" s="1"/>
  <c r="H249" i="35"/>
  <c r="AH249" i="35" s="1"/>
  <c r="AI249" i="35" s="1"/>
  <c r="H250" i="35"/>
  <c r="AH250" i="35" s="1"/>
  <c r="AI250" i="35" s="1"/>
  <c r="H251" i="35"/>
  <c r="AH251" i="35" s="1"/>
  <c r="H252" i="35"/>
  <c r="AH252" i="35" s="1"/>
  <c r="H253" i="35"/>
  <c r="AH253" i="35" s="1"/>
  <c r="AI253" i="35" s="1"/>
  <c r="H254" i="35"/>
  <c r="AH254" i="35" s="1"/>
  <c r="H255" i="35"/>
  <c r="AH255" i="35" s="1"/>
  <c r="H256" i="35"/>
  <c r="AH256" i="35" s="1"/>
  <c r="AI256" i="35" s="1"/>
  <c r="H257" i="35"/>
  <c r="AH257" i="35" s="1"/>
  <c r="H258" i="35"/>
  <c r="AH258" i="35" s="1"/>
  <c r="AI258" i="35" s="1"/>
  <c r="H259" i="35"/>
  <c r="AH259" i="35" s="1"/>
  <c r="H260" i="35"/>
  <c r="AH260" i="35" s="1"/>
  <c r="H261" i="35"/>
  <c r="AH261" i="35" s="1"/>
  <c r="H262" i="35"/>
  <c r="AH262" i="35" s="1"/>
  <c r="AI262" i="35" s="1"/>
  <c r="H263" i="35"/>
  <c r="AH263" i="35" s="1"/>
  <c r="H264" i="35"/>
  <c r="AH264" i="35" s="1"/>
  <c r="H265" i="35"/>
  <c r="AH265" i="35" s="1"/>
  <c r="AI265" i="35" s="1"/>
  <c r="H266" i="35"/>
  <c r="AH266" i="35" s="1"/>
  <c r="AI266" i="35" s="1"/>
  <c r="H267" i="35"/>
  <c r="AH267" i="35" s="1"/>
  <c r="H268" i="35"/>
  <c r="AH268" i="35" s="1"/>
  <c r="AI268" i="35" s="1"/>
  <c r="H269" i="35"/>
  <c r="AH269" i="35" s="1"/>
  <c r="AI269" i="35" s="1"/>
  <c r="H270" i="35"/>
  <c r="AH270" i="35" s="1"/>
  <c r="AI270" i="35" s="1"/>
  <c r="H271" i="35"/>
  <c r="AH271" i="35" s="1"/>
  <c r="AI271" i="35" s="1"/>
  <c r="H272" i="35"/>
  <c r="AH272" i="35" s="1"/>
  <c r="AI272" i="35" s="1"/>
  <c r="H273" i="35"/>
  <c r="AH273" i="35" s="1"/>
  <c r="AI273" i="35" s="1"/>
  <c r="H274" i="35"/>
  <c r="AH274" i="35" s="1"/>
  <c r="AI274" i="35" s="1"/>
  <c r="H275" i="35"/>
  <c r="AH275" i="35" s="1"/>
  <c r="AI275" i="35" s="1"/>
  <c r="H276" i="35"/>
  <c r="AH276" i="35" s="1"/>
  <c r="AI276" i="35" s="1"/>
  <c r="H277" i="35"/>
  <c r="AH277" i="35" s="1"/>
  <c r="AI277" i="35" s="1"/>
  <c r="H278" i="35"/>
  <c r="AH278" i="35" s="1"/>
  <c r="AI278" i="35" s="1"/>
  <c r="H279" i="35"/>
  <c r="AH279" i="35" s="1"/>
  <c r="AI279" i="35" s="1"/>
  <c r="H280" i="35"/>
  <c r="AH280" i="35" s="1"/>
  <c r="H281" i="35"/>
  <c r="AH281" i="35" s="1"/>
  <c r="H282" i="35"/>
  <c r="AH282" i="35" s="1"/>
  <c r="AI282" i="35" s="1"/>
  <c r="H283" i="35"/>
  <c r="AH283" i="35" s="1"/>
  <c r="H284" i="35"/>
  <c r="AH284" i="35" s="1"/>
  <c r="AI284" i="35" s="1"/>
  <c r="H285" i="35"/>
  <c r="AH285" i="35" s="1"/>
  <c r="H286" i="35"/>
  <c r="AH286" i="35" s="1"/>
  <c r="AI286" i="35" s="1"/>
  <c r="H287" i="35"/>
  <c r="AH287" i="35" s="1"/>
  <c r="H288" i="35"/>
  <c r="AH288" i="35" s="1"/>
  <c r="AI288" i="35" s="1"/>
  <c r="H289" i="35"/>
  <c r="AH289" i="35" s="1"/>
  <c r="AI289" i="35" s="1"/>
  <c r="H290" i="35"/>
  <c r="AH290" i="35" s="1"/>
  <c r="H291" i="35"/>
  <c r="AH291" i="35" s="1"/>
  <c r="H3" i="35"/>
  <c r="AH3" i="35" s="1"/>
  <c r="AA291" i="35"/>
  <c r="AB291" i="35" s="1"/>
  <c r="Z291" i="35"/>
  <c r="X291" i="35"/>
  <c r="W291" i="35"/>
  <c r="T291" i="35"/>
  <c r="P291" i="35"/>
  <c r="Q291" i="35" s="1"/>
  <c r="O291" i="35"/>
  <c r="N291" i="35"/>
  <c r="K291" i="35" a="1"/>
  <c r="K291" i="35" s="1"/>
  <c r="L291" i="35" s="1"/>
  <c r="I291" i="35"/>
  <c r="J291" i="35" s="1"/>
  <c r="E291" i="35"/>
  <c r="D291" i="35"/>
  <c r="C291" i="35"/>
  <c r="A291" i="35"/>
  <c r="AA290" i="35"/>
  <c r="AB290" i="35" s="1"/>
  <c r="X290" i="35"/>
  <c r="Z290" i="35" s="1"/>
  <c r="Y290" i="35" s="1"/>
  <c r="W290" i="35"/>
  <c r="T290" i="35"/>
  <c r="P290" i="35"/>
  <c r="Q290" i="35" s="1"/>
  <c r="O290" i="35"/>
  <c r="N290" i="35"/>
  <c r="K290" i="35" a="1"/>
  <c r="K290" i="35" s="1"/>
  <c r="L290" i="35" s="1"/>
  <c r="I290" i="35"/>
  <c r="J290" i="35" s="1"/>
  <c r="E290" i="35"/>
  <c r="D290" i="35"/>
  <c r="C290" i="35"/>
  <c r="A290" i="35"/>
  <c r="AA289" i="35"/>
  <c r="AB289" i="35" s="1"/>
  <c r="Z289" i="35"/>
  <c r="X289" i="35"/>
  <c r="W289" i="35"/>
  <c r="U289" i="35"/>
  <c r="T289" i="35"/>
  <c r="P289" i="35"/>
  <c r="Q289" i="35" s="1"/>
  <c r="O289" i="35"/>
  <c r="N289" i="35"/>
  <c r="K289" i="35" a="1"/>
  <c r="K289" i="35" s="1"/>
  <c r="L289" i="35" s="1"/>
  <c r="I289" i="35"/>
  <c r="J289" i="35" s="1"/>
  <c r="AG289" i="35" s="1"/>
  <c r="E289" i="35"/>
  <c r="D289" i="35"/>
  <c r="C289" i="35"/>
  <c r="A289" i="35"/>
  <c r="AA288" i="35"/>
  <c r="AB288" i="35" s="1"/>
  <c r="X288" i="35"/>
  <c r="Z288" i="35" s="1"/>
  <c r="W288" i="35"/>
  <c r="T288" i="35"/>
  <c r="P288" i="35"/>
  <c r="Q288" i="35" s="1"/>
  <c r="O288" i="35"/>
  <c r="N288" i="35"/>
  <c r="K288" i="35" a="1"/>
  <c r="K288" i="35" s="1"/>
  <c r="L288" i="35" s="1"/>
  <c r="I288" i="35"/>
  <c r="J288" i="35" s="1"/>
  <c r="E288" i="35"/>
  <c r="D288" i="35"/>
  <c r="C288" i="35"/>
  <c r="A288" i="35"/>
  <c r="AA287" i="35"/>
  <c r="AB287" i="35" s="1"/>
  <c r="X287" i="35"/>
  <c r="Z287" i="35" s="1"/>
  <c r="Y287" i="35" s="1"/>
  <c r="W287" i="35"/>
  <c r="T287" i="35"/>
  <c r="P287" i="35"/>
  <c r="Q287" i="35" s="1"/>
  <c r="O287" i="35"/>
  <c r="N287" i="35"/>
  <c r="K287" i="35" a="1"/>
  <c r="K287" i="35" s="1"/>
  <c r="L287" i="35" s="1"/>
  <c r="I287" i="35"/>
  <c r="J287" i="35" s="1"/>
  <c r="E287" i="35"/>
  <c r="D287" i="35"/>
  <c r="C287" i="35"/>
  <c r="A287" i="35"/>
  <c r="AA286" i="35"/>
  <c r="AB286" i="35" s="1"/>
  <c r="Z286" i="35"/>
  <c r="X286" i="35"/>
  <c r="W286" i="35"/>
  <c r="T286" i="35"/>
  <c r="P286" i="35"/>
  <c r="Q286" i="35" s="1"/>
  <c r="O286" i="35"/>
  <c r="N286" i="35"/>
  <c r="K286" i="35" a="1"/>
  <c r="K286" i="35" s="1"/>
  <c r="L286" i="35" s="1"/>
  <c r="J286" i="35"/>
  <c r="AG286" i="35" s="1"/>
  <c r="I286" i="35"/>
  <c r="E286" i="35"/>
  <c r="D286" i="35"/>
  <c r="C286" i="35"/>
  <c r="A286" i="35"/>
  <c r="AA285" i="35"/>
  <c r="AB285" i="35" s="1"/>
  <c r="Z285" i="35"/>
  <c r="X285" i="35"/>
  <c r="W285" i="35"/>
  <c r="T285" i="35"/>
  <c r="P285" i="35"/>
  <c r="Q285" i="35" s="1"/>
  <c r="O285" i="35"/>
  <c r="N285" i="35"/>
  <c r="K285" i="35" a="1"/>
  <c r="K285" i="35" s="1"/>
  <c r="L285" i="35" s="1"/>
  <c r="I285" i="35"/>
  <c r="J285" i="35" s="1"/>
  <c r="E285" i="35"/>
  <c r="D285" i="35"/>
  <c r="C285" i="35"/>
  <c r="A285" i="35"/>
  <c r="AA284" i="35"/>
  <c r="AB284" i="35" s="1"/>
  <c r="Z284" i="35"/>
  <c r="X284" i="35"/>
  <c r="W284" i="35"/>
  <c r="T284" i="35"/>
  <c r="P284" i="35"/>
  <c r="Q284" i="35" s="1"/>
  <c r="O284" i="35"/>
  <c r="N284" i="35"/>
  <c r="K284" i="35" a="1"/>
  <c r="K284" i="35" s="1"/>
  <c r="L284" i="35" s="1"/>
  <c r="I284" i="35"/>
  <c r="J284" i="35" s="1"/>
  <c r="E284" i="35"/>
  <c r="D284" i="35"/>
  <c r="C284" i="35"/>
  <c r="A284" i="35"/>
  <c r="AA283" i="35"/>
  <c r="AB283" i="35" s="1"/>
  <c r="Z283" i="35"/>
  <c r="X283" i="35"/>
  <c r="W283" i="35"/>
  <c r="T283" i="35"/>
  <c r="P283" i="35"/>
  <c r="Q283" i="35" s="1"/>
  <c r="O283" i="35"/>
  <c r="N283" i="35"/>
  <c r="K283" i="35" a="1"/>
  <c r="K283" i="35" s="1"/>
  <c r="L283" i="35" s="1"/>
  <c r="I283" i="35"/>
  <c r="J283" i="35" s="1"/>
  <c r="AG283" i="35" s="1"/>
  <c r="E283" i="35"/>
  <c r="D283" i="35"/>
  <c r="C283" i="35"/>
  <c r="A283" i="35"/>
  <c r="AA282" i="35"/>
  <c r="AB282" i="35" s="1"/>
  <c r="Z282" i="35"/>
  <c r="X282" i="35"/>
  <c r="W282" i="35"/>
  <c r="T282" i="35"/>
  <c r="P282" i="35"/>
  <c r="Q282" i="35" s="1"/>
  <c r="O282" i="35"/>
  <c r="N282" i="35"/>
  <c r="K282" i="35" a="1"/>
  <c r="K282" i="35" s="1"/>
  <c r="L282" i="35" s="1"/>
  <c r="I282" i="35"/>
  <c r="J282" i="35" s="1"/>
  <c r="E282" i="35"/>
  <c r="D282" i="35"/>
  <c r="C282" i="35"/>
  <c r="A282" i="35"/>
  <c r="AA281" i="35"/>
  <c r="AB281" i="35" s="1"/>
  <c r="Z281" i="35"/>
  <c r="X281" i="35"/>
  <c r="W281" i="35"/>
  <c r="T281" i="35"/>
  <c r="P281" i="35"/>
  <c r="Q281" i="35" s="1"/>
  <c r="O281" i="35"/>
  <c r="N281" i="35"/>
  <c r="K281" i="35" a="1"/>
  <c r="K281" i="35" s="1"/>
  <c r="L281" i="35" s="1"/>
  <c r="I281" i="35"/>
  <c r="J281" i="35" s="1"/>
  <c r="E281" i="35"/>
  <c r="D281" i="35"/>
  <c r="C281" i="35"/>
  <c r="A281" i="35"/>
  <c r="AA280" i="35"/>
  <c r="AB280" i="35" s="1"/>
  <c r="Z280" i="35"/>
  <c r="X280" i="35"/>
  <c r="W280" i="35"/>
  <c r="T280" i="35"/>
  <c r="P280" i="35"/>
  <c r="Q280" i="35" s="1"/>
  <c r="O280" i="35"/>
  <c r="N280" i="35"/>
  <c r="K280" i="35" a="1"/>
  <c r="K280" i="35" s="1"/>
  <c r="I280" i="35"/>
  <c r="J280" i="35" s="1"/>
  <c r="E280" i="35"/>
  <c r="D280" i="35"/>
  <c r="C280" i="35"/>
  <c r="A280" i="35"/>
  <c r="AA279" i="35"/>
  <c r="AB279" i="35" s="1"/>
  <c r="X279" i="35"/>
  <c r="Z279" i="35" s="1"/>
  <c r="W279" i="35"/>
  <c r="T279" i="35"/>
  <c r="P279" i="35"/>
  <c r="Q279" i="35" s="1"/>
  <c r="O279" i="35"/>
  <c r="N279" i="35"/>
  <c r="K279" i="35" a="1"/>
  <c r="K279" i="35" s="1"/>
  <c r="L279" i="35" s="1"/>
  <c r="I279" i="35"/>
  <c r="J279" i="35" s="1"/>
  <c r="E279" i="35"/>
  <c r="D279" i="35"/>
  <c r="C279" i="35"/>
  <c r="A279" i="35"/>
  <c r="AA278" i="35"/>
  <c r="AB278" i="35" s="1"/>
  <c r="Z278" i="35"/>
  <c r="X278" i="35"/>
  <c r="W278" i="35"/>
  <c r="T278" i="35"/>
  <c r="P278" i="35"/>
  <c r="Q278" i="35" s="1"/>
  <c r="O278" i="35"/>
  <c r="N278" i="35"/>
  <c r="K278" i="35" a="1"/>
  <c r="K278" i="35" s="1"/>
  <c r="L278" i="35" s="1"/>
  <c r="I278" i="35"/>
  <c r="J278" i="35" s="1"/>
  <c r="E278" i="35"/>
  <c r="D278" i="35"/>
  <c r="C278" i="35"/>
  <c r="A278" i="35"/>
  <c r="AA277" i="35"/>
  <c r="AB277" i="35" s="1"/>
  <c r="Z277" i="35"/>
  <c r="X277" i="35"/>
  <c r="W277" i="35"/>
  <c r="T277" i="35"/>
  <c r="P277" i="35"/>
  <c r="Q277" i="35" s="1"/>
  <c r="O277" i="35"/>
  <c r="N277" i="35"/>
  <c r="K277" i="35" a="1"/>
  <c r="K277" i="35" s="1"/>
  <c r="L277" i="35" s="1"/>
  <c r="I277" i="35"/>
  <c r="J277" i="35" s="1"/>
  <c r="E277" i="35"/>
  <c r="D277" i="35"/>
  <c r="C277" i="35"/>
  <c r="A277" i="35"/>
  <c r="AA276" i="35"/>
  <c r="AB276" i="35" s="1"/>
  <c r="Z276" i="35"/>
  <c r="Y276" i="35" s="1"/>
  <c r="X276" i="35"/>
  <c r="W276" i="35"/>
  <c r="T276" i="35"/>
  <c r="P276" i="35"/>
  <c r="Q276" i="35" s="1"/>
  <c r="O276" i="35"/>
  <c r="N276" i="35"/>
  <c r="K276" i="35" a="1"/>
  <c r="K276" i="35" s="1"/>
  <c r="L276" i="35" s="1"/>
  <c r="I276" i="35"/>
  <c r="J276" i="35" s="1"/>
  <c r="E276" i="35"/>
  <c r="D276" i="35"/>
  <c r="C276" i="35"/>
  <c r="A276" i="35"/>
  <c r="AA275" i="35"/>
  <c r="AB275" i="35" s="1"/>
  <c r="Z275" i="35"/>
  <c r="Y275" i="35" s="1"/>
  <c r="X275" i="35"/>
  <c r="W275" i="35"/>
  <c r="T275" i="35"/>
  <c r="P275" i="35"/>
  <c r="Q275" i="35" s="1"/>
  <c r="O275" i="35"/>
  <c r="N275" i="35"/>
  <c r="K275" i="35" a="1"/>
  <c r="K275" i="35" s="1"/>
  <c r="L275" i="35" s="1"/>
  <c r="I275" i="35"/>
  <c r="J275" i="35" s="1"/>
  <c r="E275" i="35"/>
  <c r="D275" i="35"/>
  <c r="C275" i="35"/>
  <c r="A275" i="35"/>
  <c r="AA274" i="35"/>
  <c r="AB274" i="35" s="1"/>
  <c r="Z274" i="35"/>
  <c r="X274" i="35"/>
  <c r="W274" i="35"/>
  <c r="T274" i="35"/>
  <c r="U274" i="35"/>
  <c r="P274" i="35"/>
  <c r="Q274" i="35" s="1"/>
  <c r="R274" i="35" s="1" a="1"/>
  <c r="R274" i="35" s="1"/>
  <c r="O274" i="35"/>
  <c r="N274" i="35"/>
  <c r="K274" i="35" a="1"/>
  <c r="K274" i="35" s="1"/>
  <c r="L274" i="35" s="1"/>
  <c r="I274" i="35"/>
  <c r="J274" i="35" s="1"/>
  <c r="E274" i="35"/>
  <c r="D274" i="35"/>
  <c r="C274" i="35"/>
  <c r="A274" i="35"/>
  <c r="AA273" i="35"/>
  <c r="AB273" i="35" s="1"/>
  <c r="Z273" i="35"/>
  <c r="Y273" i="35" s="1"/>
  <c r="X273" i="35"/>
  <c r="W273" i="35"/>
  <c r="T273" i="35"/>
  <c r="P273" i="35"/>
  <c r="Q273" i="35" s="1"/>
  <c r="O273" i="35"/>
  <c r="N273" i="35"/>
  <c r="K273" i="35" a="1"/>
  <c r="K273" i="35" s="1"/>
  <c r="I273" i="35"/>
  <c r="J273" i="35" s="1"/>
  <c r="E273" i="35"/>
  <c r="D273" i="35"/>
  <c r="C273" i="35"/>
  <c r="A273" i="35"/>
  <c r="AA272" i="35"/>
  <c r="AB272" i="35" s="1"/>
  <c r="X272" i="35"/>
  <c r="Z272" i="35" s="1"/>
  <c r="Y272" i="35" s="1"/>
  <c r="W272" i="35"/>
  <c r="U272" i="35"/>
  <c r="T272" i="35"/>
  <c r="P272" i="35"/>
  <c r="Q272" i="35" s="1"/>
  <c r="R272" i="35" s="1" a="1"/>
  <c r="R272" i="35" s="1"/>
  <c r="O272" i="35"/>
  <c r="N272" i="35"/>
  <c r="K272" i="35" a="1"/>
  <c r="K272" i="35" s="1"/>
  <c r="L272" i="35" s="1"/>
  <c r="I272" i="35"/>
  <c r="J272" i="35" s="1"/>
  <c r="E272" i="35"/>
  <c r="D272" i="35"/>
  <c r="C272" i="35"/>
  <c r="A272" i="35"/>
  <c r="AA271" i="35"/>
  <c r="AB271" i="35" s="1"/>
  <c r="X271" i="35"/>
  <c r="Z271" i="35" s="1"/>
  <c r="W271" i="35"/>
  <c r="U271" i="35"/>
  <c r="T271" i="35"/>
  <c r="P271" i="35"/>
  <c r="Q271" i="35" s="1"/>
  <c r="O271" i="35"/>
  <c r="N271" i="35"/>
  <c r="K271" i="35" a="1"/>
  <c r="K271" i="35" s="1"/>
  <c r="L271" i="35" s="1"/>
  <c r="I271" i="35"/>
  <c r="J271" i="35" s="1"/>
  <c r="E271" i="35"/>
  <c r="D271" i="35"/>
  <c r="C271" i="35"/>
  <c r="A271" i="35"/>
  <c r="AA270" i="35"/>
  <c r="AB270" i="35" s="1"/>
  <c r="Z270" i="35"/>
  <c r="X270" i="35"/>
  <c r="W270" i="35"/>
  <c r="T270" i="35"/>
  <c r="P270" i="35"/>
  <c r="Q270" i="35" s="1"/>
  <c r="O270" i="35"/>
  <c r="N270" i="35"/>
  <c r="K270" i="35" a="1"/>
  <c r="K270" i="35" s="1"/>
  <c r="L270" i="35" s="1"/>
  <c r="I270" i="35"/>
  <c r="J270" i="35" s="1"/>
  <c r="E270" i="35"/>
  <c r="D270" i="35"/>
  <c r="C270" i="35"/>
  <c r="A270" i="35"/>
  <c r="AA269" i="35"/>
  <c r="AB269" i="35" s="1"/>
  <c r="Z269" i="35"/>
  <c r="X269" i="35"/>
  <c r="W269" i="35"/>
  <c r="U269" i="35"/>
  <c r="T269" i="35"/>
  <c r="P269" i="35"/>
  <c r="Q269" i="35" s="1"/>
  <c r="O269" i="35"/>
  <c r="N269" i="35"/>
  <c r="K269" i="35" a="1"/>
  <c r="K269" i="35" s="1"/>
  <c r="L269" i="35" s="1"/>
  <c r="I269" i="35"/>
  <c r="J269" i="35" s="1"/>
  <c r="E269" i="35"/>
  <c r="D269" i="35"/>
  <c r="C269" i="35"/>
  <c r="A269" i="35"/>
  <c r="AA268" i="35"/>
  <c r="AB268" i="35" s="1"/>
  <c r="Z268" i="35"/>
  <c r="X268" i="35"/>
  <c r="W268" i="35"/>
  <c r="T268" i="35"/>
  <c r="P268" i="35"/>
  <c r="Q268" i="35" s="1"/>
  <c r="O268" i="35"/>
  <c r="N268" i="35"/>
  <c r="K268" i="35" a="1"/>
  <c r="K268" i="35" s="1"/>
  <c r="L268" i="35" s="1"/>
  <c r="I268" i="35"/>
  <c r="J268" i="35" s="1"/>
  <c r="AG268" i="35" s="1"/>
  <c r="E268" i="35"/>
  <c r="D268" i="35"/>
  <c r="C268" i="35"/>
  <c r="A268" i="35"/>
  <c r="AA267" i="35"/>
  <c r="AB267" i="35" s="1"/>
  <c r="Z267" i="35"/>
  <c r="X267" i="35"/>
  <c r="W267" i="35"/>
  <c r="T267" i="35"/>
  <c r="P267" i="35"/>
  <c r="Q267" i="35" s="1"/>
  <c r="O267" i="35"/>
  <c r="N267" i="35"/>
  <c r="K267" i="35" a="1"/>
  <c r="K267" i="35" s="1"/>
  <c r="L267" i="35" s="1"/>
  <c r="I267" i="35"/>
  <c r="J267" i="35" s="1"/>
  <c r="E267" i="35"/>
  <c r="D267" i="35"/>
  <c r="C267" i="35"/>
  <c r="A267" i="35"/>
  <c r="AA266" i="35"/>
  <c r="AB266" i="35" s="1"/>
  <c r="X266" i="35"/>
  <c r="Z266" i="35" s="1"/>
  <c r="Y266" i="35" s="1"/>
  <c r="W266" i="35"/>
  <c r="T266" i="35"/>
  <c r="P266" i="35"/>
  <c r="Q266" i="35" s="1"/>
  <c r="O266" i="35"/>
  <c r="N266" i="35"/>
  <c r="K266" i="35" a="1"/>
  <c r="K266" i="35" s="1"/>
  <c r="L266" i="35" s="1"/>
  <c r="I266" i="35"/>
  <c r="J266" i="35" s="1"/>
  <c r="AG266" i="35" s="1"/>
  <c r="E266" i="35"/>
  <c r="D266" i="35"/>
  <c r="C266" i="35"/>
  <c r="A266" i="35"/>
  <c r="AA265" i="35"/>
  <c r="AB265" i="35" s="1"/>
  <c r="Z265" i="35"/>
  <c r="X265" i="35"/>
  <c r="W265" i="35"/>
  <c r="T265" i="35"/>
  <c r="P265" i="35"/>
  <c r="Q265" i="35" s="1"/>
  <c r="O265" i="35"/>
  <c r="N265" i="35"/>
  <c r="K265" i="35" a="1"/>
  <c r="K265" i="35" s="1"/>
  <c r="L265" i="35" s="1"/>
  <c r="I265" i="35"/>
  <c r="J265" i="35" s="1"/>
  <c r="E265" i="35"/>
  <c r="D265" i="35"/>
  <c r="C265" i="35"/>
  <c r="A265" i="35"/>
  <c r="AA264" i="35"/>
  <c r="AB264" i="35" s="1"/>
  <c r="X264" i="35"/>
  <c r="Z264" i="35" s="1"/>
  <c r="W264" i="35"/>
  <c r="T264" i="35"/>
  <c r="P264" i="35"/>
  <c r="Q264" i="35" s="1"/>
  <c r="O264" i="35"/>
  <c r="N264" i="35"/>
  <c r="K264" i="35" a="1"/>
  <c r="K264" i="35" s="1"/>
  <c r="L264" i="35" s="1"/>
  <c r="I264" i="35"/>
  <c r="J264" i="35" s="1"/>
  <c r="E264" i="35"/>
  <c r="D264" i="35"/>
  <c r="C264" i="35"/>
  <c r="A264" i="35"/>
  <c r="AA263" i="35"/>
  <c r="AB263" i="35" s="1"/>
  <c r="X263" i="35"/>
  <c r="Z263" i="35" s="1"/>
  <c r="Y263" i="35" s="1"/>
  <c r="W263" i="35"/>
  <c r="U263" i="35"/>
  <c r="T263" i="35"/>
  <c r="P263" i="35"/>
  <c r="Q263" i="35" s="1"/>
  <c r="O263" i="35"/>
  <c r="N263" i="35"/>
  <c r="K263" i="35" a="1"/>
  <c r="K263" i="35" s="1"/>
  <c r="L263" i="35" s="1"/>
  <c r="I263" i="35"/>
  <c r="J263" i="35" s="1"/>
  <c r="E263" i="35"/>
  <c r="D263" i="35"/>
  <c r="C263" i="35"/>
  <c r="A263" i="35"/>
  <c r="AA262" i="35"/>
  <c r="AB262" i="35" s="1"/>
  <c r="Z262" i="35"/>
  <c r="X262" i="35"/>
  <c r="W262" i="35"/>
  <c r="T262" i="35"/>
  <c r="P262" i="35"/>
  <c r="Q262" i="35" s="1"/>
  <c r="O262" i="35"/>
  <c r="N262" i="35"/>
  <c r="K262" i="35" a="1"/>
  <c r="K262" i="35" s="1"/>
  <c r="L262" i="35" s="1"/>
  <c r="I262" i="35"/>
  <c r="J262" i="35" s="1"/>
  <c r="AG262" i="35" s="1"/>
  <c r="E262" i="35"/>
  <c r="D262" i="35"/>
  <c r="C262" i="35"/>
  <c r="A262" i="35"/>
  <c r="AA261" i="35"/>
  <c r="AB261" i="35" s="1"/>
  <c r="Z261" i="35"/>
  <c r="Y261" i="35" s="1"/>
  <c r="X261" i="35"/>
  <c r="W261" i="35"/>
  <c r="T261" i="35"/>
  <c r="P261" i="35"/>
  <c r="Q261" i="35" s="1"/>
  <c r="O261" i="35"/>
  <c r="N261" i="35"/>
  <c r="K261" i="35" a="1"/>
  <c r="K261" i="35" s="1"/>
  <c r="L261" i="35" s="1"/>
  <c r="I261" i="35"/>
  <c r="J261" i="35" s="1"/>
  <c r="E261" i="35"/>
  <c r="D261" i="35"/>
  <c r="C261" i="35"/>
  <c r="A261" i="35"/>
  <c r="AA260" i="35"/>
  <c r="AB260" i="35" s="1"/>
  <c r="Z260" i="35"/>
  <c r="X260" i="35"/>
  <c r="W260" i="35"/>
  <c r="T260" i="35"/>
  <c r="P260" i="35"/>
  <c r="Q260" i="35" s="1"/>
  <c r="O260" i="35"/>
  <c r="N260" i="35"/>
  <c r="K260" i="35" a="1"/>
  <c r="K260" i="35" s="1"/>
  <c r="L260" i="35" s="1"/>
  <c r="J260" i="35"/>
  <c r="AG260" i="35" s="1"/>
  <c r="I260" i="35"/>
  <c r="E260" i="35"/>
  <c r="D260" i="35"/>
  <c r="C260" i="35"/>
  <c r="A260" i="35"/>
  <c r="AA259" i="35"/>
  <c r="AB259" i="35" s="1"/>
  <c r="Z259" i="35"/>
  <c r="X259" i="35"/>
  <c r="W259" i="35"/>
  <c r="T259" i="35"/>
  <c r="P259" i="35"/>
  <c r="Q259" i="35" s="1"/>
  <c r="O259" i="35"/>
  <c r="N259" i="35"/>
  <c r="K259" i="35" a="1"/>
  <c r="K259" i="35" s="1"/>
  <c r="L259" i="35" s="1"/>
  <c r="I259" i="35"/>
  <c r="J259" i="35" s="1"/>
  <c r="E259" i="35"/>
  <c r="D259" i="35"/>
  <c r="C259" i="35"/>
  <c r="A259" i="35"/>
  <c r="AA258" i="35"/>
  <c r="AB258" i="35" s="1"/>
  <c r="Z258" i="35"/>
  <c r="X258" i="35"/>
  <c r="W258" i="35"/>
  <c r="T258" i="35"/>
  <c r="P258" i="35"/>
  <c r="Q258" i="35" s="1"/>
  <c r="O258" i="35"/>
  <c r="N258" i="35"/>
  <c r="K258" i="35" a="1"/>
  <c r="K258" i="35" s="1"/>
  <c r="L258" i="35" s="1"/>
  <c r="I258" i="35"/>
  <c r="J258" i="35" s="1"/>
  <c r="E258" i="35"/>
  <c r="D258" i="35"/>
  <c r="C258" i="35"/>
  <c r="A258" i="35"/>
  <c r="AA257" i="35"/>
  <c r="AB257" i="35" s="1"/>
  <c r="X257" i="35"/>
  <c r="Z257" i="35" s="1"/>
  <c r="Y257" i="35" s="1"/>
  <c r="W257" i="35"/>
  <c r="T257" i="35"/>
  <c r="P257" i="35"/>
  <c r="Q257" i="35" s="1"/>
  <c r="O257" i="35"/>
  <c r="N257" i="35"/>
  <c r="K257" i="35" a="1"/>
  <c r="K257" i="35" s="1"/>
  <c r="L257" i="35" s="1"/>
  <c r="I257" i="35"/>
  <c r="J257" i="35" s="1"/>
  <c r="E257" i="35"/>
  <c r="D257" i="35"/>
  <c r="C257" i="35"/>
  <c r="A257" i="35"/>
  <c r="AA256" i="35"/>
  <c r="AB256" i="35" s="1"/>
  <c r="Z256" i="35"/>
  <c r="X256" i="35"/>
  <c r="W256" i="35"/>
  <c r="T256" i="35"/>
  <c r="P256" i="35"/>
  <c r="Q256" i="35" s="1"/>
  <c r="O256" i="35"/>
  <c r="N256" i="35"/>
  <c r="K256" i="35" a="1"/>
  <c r="K256" i="35" s="1"/>
  <c r="L256" i="35" s="1"/>
  <c r="J256" i="35"/>
  <c r="I256" i="35"/>
  <c r="E256" i="35"/>
  <c r="D256" i="35"/>
  <c r="C256" i="35"/>
  <c r="A256" i="35"/>
  <c r="AA255" i="35"/>
  <c r="AB255" i="35" s="1"/>
  <c r="Z255" i="35"/>
  <c r="X255" i="35"/>
  <c r="W255" i="35"/>
  <c r="T255" i="35"/>
  <c r="P255" i="35"/>
  <c r="Q255" i="35" s="1"/>
  <c r="O255" i="35"/>
  <c r="N255" i="35"/>
  <c r="K255" i="35" a="1"/>
  <c r="K255" i="35" s="1"/>
  <c r="L255" i="35" s="1"/>
  <c r="I255" i="35"/>
  <c r="J255" i="35" s="1"/>
  <c r="E255" i="35"/>
  <c r="D255" i="35"/>
  <c r="C255" i="35"/>
  <c r="A255" i="35"/>
  <c r="AA254" i="35"/>
  <c r="AB254" i="35" s="1"/>
  <c r="X254" i="35"/>
  <c r="Z254" i="35" s="1"/>
  <c r="W254" i="35"/>
  <c r="T254" i="35"/>
  <c r="P254" i="35"/>
  <c r="Q254" i="35" s="1"/>
  <c r="O254" i="35"/>
  <c r="N254" i="35"/>
  <c r="K254" i="35" a="1"/>
  <c r="K254" i="35" s="1"/>
  <c r="L254" i="35" s="1"/>
  <c r="I254" i="35"/>
  <c r="J254" i="35" s="1"/>
  <c r="E254" i="35"/>
  <c r="D254" i="35"/>
  <c r="C254" i="35"/>
  <c r="A254" i="35"/>
  <c r="AA253" i="35"/>
  <c r="AB253" i="35" s="1"/>
  <c r="Z253" i="35"/>
  <c r="X253" i="35"/>
  <c r="W253" i="35"/>
  <c r="T253" i="35"/>
  <c r="P253" i="35"/>
  <c r="Q253" i="35" s="1"/>
  <c r="O253" i="35"/>
  <c r="N253" i="35"/>
  <c r="K253" i="35" a="1"/>
  <c r="K253" i="35" s="1"/>
  <c r="L253" i="35" s="1"/>
  <c r="J253" i="35"/>
  <c r="AG253" i="35" s="1"/>
  <c r="I253" i="35"/>
  <c r="E253" i="35"/>
  <c r="D253" i="35"/>
  <c r="C253" i="35"/>
  <c r="A253" i="35"/>
  <c r="AA252" i="35"/>
  <c r="AB252" i="35" s="1"/>
  <c r="Z252" i="35"/>
  <c r="X252" i="35"/>
  <c r="W252" i="35"/>
  <c r="T252" i="35"/>
  <c r="P252" i="35"/>
  <c r="Q252" i="35" s="1"/>
  <c r="O252" i="35"/>
  <c r="N252" i="35"/>
  <c r="K252" i="35" a="1"/>
  <c r="K252" i="35" s="1"/>
  <c r="L252" i="35" s="1"/>
  <c r="I252" i="35"/>
  <c r="J252" i="35" s="1"/>
  <c r="AG252" i="35" s="1"/>
  <c r="E252" i="35"/>
  <c r="D252" i="35"/>
  <c r="C252" i="35"/>
  <c r="A252" i="35"/>
  <c r="AA251" i="35"/>
  <c r="AB251" i="35" s="1"/>
  <c r="X251" i="35"/>
  <c r="Z251" i="35" s="1"/>
  <c r="Y251" i="35" s="1"/>
  <c r="W251" i="35"/>
  <c r="T251" i="35"/>
  <c r="P251" i="35"/>
  <c r="Q251" i="35" s="1"/>
  <c r="O251" i="35"/>
  <c r="N251" i="35"/>
  <c r="K251" i="35" a="1"/>
  <c r="K251" i="35" s="1"/>
  <c r="L251" i="35" s="1"/>
  <c r="I251" i="35"/>
  <c r="J251" i="35" s="1"/>
  <c r="AG251" i="35" s="1"/>
  <c r="E251" i="35"/>
  <c r="D251" i="35"/>
  <c r="C251" i="35"/>
  <c r="A251" i="35"/>
  <c r="AA250" i="35"/>
  <c r="AB250" i="35" s="1"/>
  <c r="Z250" i="35"/>
  <c r="X250" i="35"/>
  <c r="W250" i="35"/>
  <c r="T250" i="35"/>
  <c r="P250" i="35"/>
  <c r="Q250" i="35" s="1"/>
  <c r="O250" i="35"/>
  <c r="N250" i="35"/>
  <c r="K250" i="35" a="1"/>
  <c r="K250" i="35" s="1"/>
  <c r="L250" i="35" s="1"/>
  <c r="I250" i="35"/>
  <c r="J250" i="35" s="1"/>
  <c r="E250" i="35"/>
  <c r="D250" i="35"/>
  <c r="C250" i="35"/>
  <c r="A250" i="35"/>
  <c r="AA249" i="35"/>
  <c r="AB249" i="35" s="1"/>
  <c r="Z249" i="35"/>
  <c r="X249" i="35"/>
  <c r="W249" i="35"/>
  <c r="T249" i="35"/>
  <c r="P249" i="35"/>
  <c r="Q249" i="35" s="1"/>
  <c r="O249" i="35"/>
  <c r="N249" i="35"/>
  <c r="K249" i="35" a="1"/>
  <c r="K249" i="35" s="1"/>
  <c r="L249" i="35" s="1"/>
  <c r="I249" i="35"/>
  <c r="J249" i="35" s="1"/>
  <c r="E249" i="35"/>
  <c r="D249" i="35"/>
  <c r="C249" i="35"/>
  <c r="A249" i="35"/>
  <c r="AA248" i="35"/>
  <c r="AB248" i="35" s="1"/>
  <c r="Z248" i="35"/>
  <c r="X248" i="35"/>
  <c r="W248" i="35"/>
  <c r="T248" i="35"/>
  <c r="P248" i="35"/>
  <c r="Q248" i="35" s="1"/>
  <c r="R248" i="35" s="1" a="1"/>
  <c r="R248" i="35" s="1"/>
  <c r="O248" i="35"/>
  <c r="N248" i="35"/>
  <c r="K248" i="35" a="1"/>
  <c r="K248" i="35" s="1"/>
  <c r="L248" i="35" s="1"/>
  <c r="I248" i="35"/>
  <c r="J248" i="35" s="1"/>
  <c r="AG248" i="35" s="1"/>
  <c r="E248" i="35"/>
  <c r="D248" i="35"/>
  <c r="C248" i="35"/>
  <c r="A248" i="35"/>
  <c r="AA247" i="35"/>
  <c r="AB247" i="35" s="1"/>
  <c r="Z247" i="35"/>
  <c r="X247" i="35"/>
  <c r="W247" i="35"/>
  <c r="T247" i="35"/>
  <c r="P247" i="35"/>
  <c r="Q247" i="35" s="1"/>
  <c r="O247" i="35"/>
  <c r="N247" i="35"/>
  <c r="K247" i="35" a="1"/>
  <c r="K247" i="35" s="1"/>
  <c r="L247" i="35" s="1"/>
  <c r="I247" i="35"/>
  <c r="J247" i="35" s="1"/>
  <c r="E247" i="35"/>
  <c r="D247" i="35"/>
  <c r="C247" i="35"/>
  <c r="A247" i="35"/>
  <c r="AA246" i="35"/>
  <c r="AB246" i="35" s="1"/>
  <c r="Z246" i="35"/>
  <c r="Y246" i="35" s="1"/>
  <c r="X246" i="35"/>
  <c r="W246" i="35"/>
  <c r="T246" i="35"/>
  <c r="P246" i="35"/>
  <c r="Q246" i="35" s="1"/>
  <c r="O246" i="35"/>
  <c r="N246" i="35"/>
  <c r="K246" i="35" a="1"/>
  <c r="K246" i="35" s="1"/>
  <c r="L246" i="35" s="1"/>
  <c r="I246" i="35"/>
  <c r="J246" i="35" s="1"/>
  <c r="AG246" i="35" s="1"/>
  <c r="E246" i="35"/>
  <c r="D246" i="35"/>
  <c r="C246" i="35"/>
  <c r="A246" i="35"/>
  <c r="AA245" i="35"/>
  <c r="AB245" i="35" s="1"/>
  <c r="Z245" i="35"/>
  <c r="X245" i="35"/>
  <c r="W245" i="35"/>
  <c r="T245" i="35"/>
  <c r="P245" i="35"/>
  <c r="Q245" i="35" s="1"/>
  <c r="O245" i="35"/>
  <c r="N245" i="35"/>
  <c r="K245" i="35" a="1"/>
  <c r="K245" i="35" s="1"/>
  <c r="L245" i="35" s="1"/>
  <c r="I245" i="35"/>
  <c r="J245" i="35" s="1"/>
  <c r="AG245" i="35" s="1"/>
  <c r="E245" i="35"/>
  <c r="D245" i="35"/>
  <c r="C245" i="35"/>
  <c r="A245" i="35"/>
  <c r="AA244" i="35"/>
  <c r="AB244" i="35" s="1"/>
  <c r="Z244" i="35"/>
  <c r="X244" i="35"/>
  <c r="W244" i="35"/>
  <c r="T244" i="35"/>
  <c r="P244" i="35"/>
  <c r="Q244" i="35" s="1"/>
  <c r="O244" i="35"/>
  <c r="N244" i="35"/>
  <c r="K244" i="35" a="1"/>
  <c r="K244" i="35" s="1"/>
  <c r="L244" i="35" s="1"/>
  <c r="J244" i="35"/>
  <c r="AG244" i="35" s="1"/>
  <c r="I244" i="35"/>
  <c r="E244" i="35"/>
  <c r="D244" i="35"/>
  <c r="C244" i="35"/>
  <c r="A244" i="35"/>
  <c r="AA243" i="35"/>
  <c r="AB243" i="35" s="1"/>
  <c r="Z243" i="35"/>
  <c r="X243" i="35"/>
  <c r="W243" i="35"/>
  <c r="T243" i="35"/>
  <c r="P243" i="35"/>
  <c r="Q243" i="35" s="1"/>
  <c r="O243" i="35"/>
  <c r="N243" i="35"/>
  <c r="K243" i="35" a="1"/>
  <c r="K243" i="35" s="1"/>
  <c r="L243" i="35" s="1"/>
  <c r="I243" i="35"/>
  <c r="J243" i="35" s="1"/>
  <c r="AG243" i="35" s="1"/>
  <c r="E243" i="35"/>
  <c r="D243" i="35"/>
  <c r="C243" i="35"/>
  <c r="A243" i="35"/>
  <c r="AA242" i="35"/>
  <c r="AB242" i="35" s="1"/>
  <c r="Z242" i="35"/>
  <c r="X242" i="35"/>
  <c r="W242" i="35"/>
  <c r="T242" i="35"/>
  <c r="P242" i="35"/>
  <c r="Q242" i="35" s="1"/>
  <c r="O242" i="35"/>
  <c r="N242" i="35"/>
  <c r="K242" i="35" a="1"/>
  <c r="K242" i="35" s="1"/>
  <c r="L242" i="35" s="1"/>
  <c r="I242" i="35"/>
  <c r="J242" i="35" s="1"/>
  <c r="E242" i="35"/>
  <c r="D242" i="35"/>
  <c r="C242" i="35"/>
  <c r="A242" i="35"/>
  <c r="AA241" i="35"/>
  <c r="AB241" i="35" s="1"/>
  <c r="Z241" i="35"/>
  <c r="X241" i="35"/>
  <c r="W241" i="35"/>
  <c r="T241" i="35"/>
  <c r="P241" i="35"/>
  <c r="Q241" i="35" s="1"/>
  <c r="O241" i="35"/>
  <c r="N241" i="35"/>
  <c r="K241" i="35" a="1"/>
  <c r="K241" i="35" s="1"/>
  <c r="L241" i="35" s="1"/>
  <c r="J241" i="35"/>
  <c r="AG241" i="35" s="1"/>
  <c r="I241" i="35"/>
  <c r="E241" i="35"/>
  <c r="D241" i="35"/>
  <c r="C241" i="35"/>
  <c r="A241" i="35"/>
  <c r="AA240" i="35"/>
  <c r="AB240" i="35" s="1"/>
  <c r="Z240" i="35"/>
  <c r="X240" i="35"/>
  <c r="W240" i="35"/>
  <c r="T240" i="35"/>
  <c r="P240" i="35"/>
  <c r="Q240" i="35" s="1"/>
  <c r="O240" i="35"/>
  <c r="N240" i="35"/>
  <c r="K240" i="35" a="1"/>
  <c r="K240" i="35" s="1"/>
  <c r="L240" i="35" s="1"/>
  <c r="I240" i="35"/>
  <c r="J240" i="35" s="1"/>
  <c r="E240" i="35"/>
  <c r="D240" i="35"/>
  <c r="C240" i="35"/>
  <c r="A240" i="35"/>
  <c r="AA239" i="35"/>
  <c r="AB239" i="35" s="1"/>
  <c r="Z239" i="35"/>
  <c r="X239" i="35"/>
  <c r="W239" i="35"/>
  <c r="T239" i="35"/>
  <c r="P239" i="35"/>
  <c r="Q239" i="35" s="1"/>
  <c r="O239" i="35"/>
  <c r="N239" i="35"/>
  <c r="K239" i="35" a="1"/>
  <c r="K239" i="35" s="1"/>
  <c r="L239" i="35" s="1"/>
  <c r="I239" i="35"/>
  <c r="J239" i="35" s="1"/>
  <c r="AG239" i="35" s="1"/>
  <c r="E239" i="35"/>
  <c r="D239" i="35"/>
  <c r="C239" i="35"/>
  <c r="A239" i="35"/>
  <c r="AA238" i="35"/>
  <c r="AB238" i="35" s="1"/>
  <c r="Z238" i="35"/>
  <c r="X238" i="35"/>
  <c r="W238" i="35"/>
  <c r="T238" i="35"/>
  <c r="P238" i="35"/>
  <c r="Q238" i="35" s="1"/>
  <c r="O238" i="35"/>
  <c r="N238" i="35"/>
  <c r="K238" i="35" a="1"/>
  <c r="K238" i="35" s="1"/>
  <c r="L238" i="35" s="1"/>
  <c r="I238" i="35"/>
  <c r="J238" i="35" s="1"/>
  <c r="E238" i="35"/>
  <c r="D238" i="35"/>
  <c r="C238" i="35"/>
  <c r="A238" i="35"/>
  <c r="AA237" i="35"/>
  <c r="AB237" i="35" s="1"/>
  <c r="X237" i="35"/>
  <c r="Z237" i="35" s="1"/>
  <c r="W237" i="35"/>
  <c r="T237" i="35"/>
  <c r="P237" i="35"/>
  <c r="Q237" i="35" s="1"/>
  <c r="O237" i="35"/>
  <c r="N237" i="35"/>
  <c r="K237" i="35" a="1"/>
  <c r="K237" i="35" s="1"/>
  <c r="L237" i="35" s="1"/>
  <c r="I237" i="35"/>
  <c r="J237" i="35" s="1"/>
  <c r="E237" i="35"/>
  <c r="D237" i="35"/>
  <c r="C237" i="35"/>
  <c r="A237" i="35"/>
  <c r="AA236" i="35"/>
  <c r="AB236" i="35" s="1"/>
  <c r="Z236" i="35"/>
  <c r="X236" i="35"/>
  <c r="W236" i="35"/>
  <c r="T236" i="35"/>
  <c r="P236" i="35"/>
  <c r="Q236" i="35" s="1"/>
  <c r="O236" i="35"/>
  <c r="N236" i="35"/>
  <c r="K236" i="35" a="1"/>
  <c r="K236" i="35" s="1"/>
  <c r="L236" i="35" s="1"/>
  <c r="I236" i="35"/>
  <c r="J236" i="35" s="1"/>
  <c r="E236" i="35"/>
  <c r="D236" i="35"/>
  <c r="C236" i="35"/>
  <c r="A236" i="35"/>
  <c r="AA235" i="35"/>
  <c r="AB235" i="35" s="1"/>
  <c r="Z235" i="35"/>
  <c r="X235" i="35"/>
  <c r="W235" i="35"/>
  <c r="T235" i="35"/>
  <c r="P235" i="35"/>
  <c r="Q235" i="35" s="1"/>
  <c r="O235" i="35"/>
  <c r="N235" i="35"/>
  <c r="K235" i="35" a="1"/>
  <c r="K235" i="35" s="1"/>
  <c r="L235" i="35" s="1"/>
  <c r="I235" i="35"/>
  <c r="J235" i="35" s="1"/>
  <c r="E235" i="35"/>
  <c r="D235" i="35"/>
  <c r="C235" i="35"/>
  <c r="A235" i="35"/>
  <c r="AA234" i="35"/>
  <c r="AB234" i="35" s="1"/>
  <c r="X234" i="35"/>
  <c r="Z234" i="35" s="1"/>
  <c r="Y234" i="35" s="1"/>
  <c r="W234" i="35"/>
  <c r="T234" i="35"/>
  <c r="P234" i="35"/>
  <c r="Q234" i="35" s="1"/>
  <c r="O234" i="35"/>
  <c r="N234" i="35"/>
  <c r="K234" i="35" a="1"/>
  <c r="K234" i="35" s="1"/>
  <c r="L234" i="35" s="1"/>
  <c r="I234" i="35"/>
  <c r="J234" i="35" s="1"/>
  <c r="E234" i="35"/>
  <c r="D234" i="35"/>
  <c r="C234" i="35"/>
  <c r="A234" i="35"/>
  <c r="AA233" i="35"/>
  <c r="AB233" i="35" s="1"/>
  <c r="Z233" i="35"/>
  <c r="X233" i="35"/>
  <c r="W233" i="35"/>
  <c r="T233" i="35"/>
  <c r="P233" i="35"/>
  <c r="Q233" i="35" s="1"/>
  <c r="O233" i="35"/>
  <c r="N233" i="35"/>
  <c r="K233" i="35" a="1"/>
  <c r="K233" i="35" s="1"/>
  <c r="L233" i="35" s="1"/>
  <c r="J233" i="35"/>
  <c r="AG233" i="35" s="1"/>
  <c r="I233" i="35"/>
  <c r="E233" i="35"/>
  <c r="D233" i="35"/>
  <c r="C233" i="35"/>
  <c r="A233" i="35"/>
  <c r="AA232" i="35"/>
  <c r="AB232" i="35" s="1"/>
  <c r="Z232" i="35"/>
  <c r="X232" i="35"/>
  <c r="W232" i="35"/>
  <c r="T232" i="35"/>
  <c r="P232" i="35"/>
  <c r="Q232" i="35" s="1"/>
  <c r="O232" i="35"/>
  <c r="N232" i="35"/>
  <c r="K232" i="35" a="1"/>
  <c r="K232" i="35" s="1"/>
  <c r="L232" i="35" s="1"/>
  <c r="I232" i="35"/>
  <c r="J232" i="35" s="1"/>
  <c r="E232" i="35"/>
  <c r="D232" i="35"/>
  <c r="C232" i="35"/>
  <c r="A232" i="35"/>
  <c r="AA231" i="35"/>
  <c r="AB231" i="35" s="1"/>
  <c r="X231" i="35"/>
  <c r="Z231" i="35" s="1"/>
  <c r="W231" i="35"/>
  <c r="T231" i="35"/>
  <c r="P231" i="35"/>
  <c r="Q231" i="35" s="1"/>
  <c r="O231" i="35"/>
  <c r="N231" i="35"/>
  <c r="K231" i="35" a="1"/>
  <c r="K231" i="35" s="1"/>
  <c r="L231" i="35" s="1"/>
  <c r="I231" i="35"/>
  <c r="J231" i="35" s="1"/>
  <c r="E231" i="35"/>
  <c r="D231" i="35"/>
  <c r="C231" i="35"/>
  <c r="A231" i="35"/>
  <c r="AA230" i="35"/>
  <c r="AB230" i="35" s="1"/>
  <c r="Z230" i="35"/>
  <c r="X230" i="35"/>
  <c r="W230" i="35"/>
  <c r="T230" i="35"/>
  <c r="P230" i="35"/>
  <c r="Q230" i="35" s="1"/>
  <c r="O230" i="35"/>
  <c r="N230" i="35"/>
  <c r="K230" i="35" a="1"/>
  <c r="K230" i="35" s="1"/>
  <c r="L230" i="35" s="1"/>
  <c r="I230" i="35"/>
  <c r="J230" i="35" s="1"/>
  <c r="E230" i="35"/>
  <c r="D230" i="35"/>
  <c r="C230" i="35"/>
  <c r="A230" i="35"/>
  <c r="AA229" i="35"/>
  <c r="AB229" i="35" s="1"/>
  <c r="Z229" i="35"/>
  <c r="X229" i="35"/>
  <c r="W229" i="35"/>
  <c r="T229" i="35"/>
  <c r="P229" i="35"/>
  <c r="Q229" i="35" s="1"/>
  <c r="O229" i="35"/>
  <c r="N229" i="35"/>
  <c r="K229" i="35" a="1"/>
  <c r="K229" i="35" s="1"/>
  <c r="L229" i="35" s="1"/>
  <c r="I229" i="35"/>
  <c r="J229" i="35" s="1"/>
  <c r="E229" i="35"/>
  <c r="D229" i="35"/>
  <c r="C229" i="35"/>
  <c r="A229" i="35"/>
  <c r="AA228" i="35"/>
  <c r="AB228" i="35" s="1"/>
  <c r="Z228" i="35"/>
  <c r="X228" i="35"/>
  <c r="W228" i="35"/>
  <c r="T228" i="35"/>
  <c r="P228" i="35"/>
  <c r="Q228" i="35" s="1"/>
  <c r="O228" i="35"/>
  <c r="N228" i="35"/>
  <c r="K228" i="35" a="1"/>
  <c r="K228" i="35" s="1"/>
  <c r="L228" i="35" s="1"/>
  <c r="I228" i="35"/>
  <c r="J228" i="35" s="1"/>
  <c r="AG228" i="35" s="1"/>
  <c r="E228" i="35"/>
  <c r="D228" i="35"/>
  <c r="C228" i="35"/>
  <c r="A228" i="35"/>
  <c r="AA227" i="35"/>
  <c r="AB227" i="35" s="1"/>
  <c r="Z227" i="35"/>
  <c r="X227" i="35"/>
  <c r="W227" i="35"/>
  <c r="T227" i="35"/>
  <c r="P227" i="35"/>
  <c r="Q227" i="35" s="1"/>
  <c r="O227" i="35"/>
  <c r="N227" i="35"/>
  <c r="K227" i="35" a="1"/>
  <c r="K227" i="35" s="1"/>
  <c r="L227" i="35" s="1"/>
  <c r="J227" i="35"/>
  <c r="AG227" i="35" s="1"/>
  <c r="I227" i="35"/>
  <c r="E227" i="35"/>
  <c r="D227" i="35"/>
  <c r="C227" i="35"/>
  <c r="A227" i="35"/>
  <c r="AA226" i="35"/>
  <c r="AB226" i="35" s="1"/>
  <c r="X226" i="35"/>
  <c r="Z226" i="35" s="1"/>
  <c r="Y226" i="35" s="1"/>
  <c r="W226" i="35"/>
  <c r="T226" i="35"/>
  <c r="P226" i="35"/>
  <c r="Q226" i="35" s="1"/>
  <c r="O226" i="35"/>
  <c r="N226" i="35"/>
  <c r="K226" i="35" a="1"/>
  <c r="K226" i="35" s="1"/>
  <c r="L226" i="35" s="1"/>
  <c r="I226" i="35"/>
  <c r="J226" i="35" s="1"/>
  <c r="AG226" i="35" s="1"/>
  <c r="E226" i="35"/>
  <c r="D226" i="35"/>
  <c r="C226" i="35"/>
  <c r="A226" i="35"/>
  <c r="AA225" i="35"/>
  <c r="AB225" i="35" s="1"/>
  <c r="Z225" i="35"/>
  <c r="X225" i="35"/>
  <c r="W225" i="35"/>
  <c r="T225" i="35"/>
  <c r="P225" i="35"/>
  <c r="Q225" i="35" s="1"/>
  <c r="O225" i="35"/>
  <c r="N225" i="35"/>
  <c r="K225" i="35" a="1"/>
  <c r="K225" i="35" s="1"/>
  <c r="L225" i="35" s="1"/>
  <c r="I225" i="35"/>
  <c r="J225" i="35" s="1"/>
  <c r="E225" i="35"/>
  <c r="D225" i="35"/>
  <c r="C225" i="35"/>
  <c r="A225" i="35"/>
  <c r="AA224" i="35"/>
  <c r="AB224" i="35" s="1"/>
  <c r="X224" i="35"/>
  <c r="Z224" i="35" s="1"/>
  <c r="W224" i="35"/>
  <c r="T224" i="35"/>
  <c r="P224" i="35"/>
  <c r="Q224" i="35" s="1"/>
  <c r="O224" i="35"/>
  <c r="N224" i="35"/>
  <c r="K224" i="35" a="1"/>
  <c r="K224" i="35" s="1"/>
  <c r="L224" i="35" s="1"/>
  <c r="I224" i="35"/>
  <c r="J224" i="35" s="1"/>
  <c r="E224" i="35"/>
  <c r="D224" i="35"/>
  <c r="C224" i="35"/>
  <c r="A224" i="35"/>
  <c r="AA223" i="35"/>
  <c r="AB223" i="35" s="1"/>
  <c r="Z223" i="35"/>
  <c r="X223" i="35"/>
  <c r="W223" i="35"/>
  <c r="T223" i="35"/>
  <c r="P223" i="35"/>
  <c r="Q223" i="35" s="1"/>
  <c r="O223" i="35"/>
  <c r="N223" i="35"/>
  <c r="K223" i="35" a="1"/>
  <c r="K223" i="35" s="1"/>
  <c r="L223" i="35" s="1"/>
  <c r="I223" i="35"/>
  <c r="J223" i="35" s="1"/>
  <c r="AG223" i="35" s="1"/>
  <c r="E223" i="35"/>
  <c r="D223" i="35"/>
  <c r="C223" i="35"/>
  <c r="A223" i="35"/>
  <c r="AA222" i="35"/>
  <c r="AB222" i="35" s="1"/>
  <c r="Z222" i="35"/>
  <c r="X222" i="35"/>
  <c r="W222" i="35"/>
  <c r="T222" i="35"/>
  <c r="P222" i="35"/>
  <c r="Q222" i="35" s="1"/>
  <c r="O222" i="35"/>
  <c r="N222" i="35"/>
  <c r="K222" i="35" a="1"/>
  <c r="K222" i="35" s="1"/>
  <c r="L222" i="35" s="1"/>
  <c r="I222" i="35"/>
  <c r="J222" i="35" s="1"/>
  <c r="AG222" i="35" s="1"/>
  <c r="E222" i="35"/>
  <c r="D222" i="35"/>
  <c r="C222" i="35"/>
  <c r="A222" i="35"/>
  <c r="AA221" i="35"/>
  <c r="AB221" i="35" s="1"/>
  <c r="Z221" i="35"/>
  <c r="X221" i="35"/>
  <c r="W221" i="35"/>
  <c r="T221" i="35"/>
  <c r="P221" i="35"/>
  <c r="Q221" i="35" s="1"/>
  <c r="O221" i="35"/>
  <c r="N221" i="35"/>
  <c r="K221" i="35" a="1"/>
  <c r="K221" i="35" s="1"/>
  <c r="L221" i="35" s="1"/>
  <c r="I221" i="35"/>
  <c r="J221" i="35" s="1"/>
  <c r="E221" i="35"/>
  <c r="D221" i="35"/>
  <c r="C221" i="35"/>
  <c r="A221" i="35"/>
  <c r="AA220" i="35"/>
  <c r="AB220" i="35" s="1"/>
  <c r="Z220" i="35"/>
  <c r="X220" i="35"/>
  <c r="W220" i="35"/>
  <c r="T220" i="35"/>
  <c r="P220" i="35"/>
  <c r="Q220" i="35" s="1"/>
  <c r="O220" i="35"/>
  <c r="N220" i="35"/>
  <c r="K220" i="35" a="1"/>
  <c r="K220" i="35" s="1"/>
  <c r="L220" i="35" s="1"/>
  <c r="I220" i="35"/>
  <c r="J220" i="35" s="1"/>
  <c r="E220" i="35"/>
  <c r="D220" i="35"/>
  <c r="C220" i="35"/>
  <c r="A220" i="35"/>
  <c r="AA219" i="35"/>
  <c r="AB219" i="35" s="1"/>
  <c r="Z219" i="35"/>
  <c r="X219" i="35"/>
  <c r="W219" i="35"/>
  <c r="T219" i="35"/>
  <c r="P219" i="35"/>
  <c r="Q219" i="35" s="1"/>
  <c r="R219" i="35" s="1" a="1"/>
  <c r="R219" i="35" s="1"/>
  <c r="O219" i="35"/>
  <c r="N219" i="35"/>
  <c r="K219" i="35" a="1"/>
  <c r="K219" i="35" s="1"/>
  <c r="L219" i="35" s="1"/>
  <c r="I219" i="35"/>
  <c r="J219" i="35" s="1"/>
  <c r="AG219" i="35" s="1"/>
  <c r="E219" i="35"/>
  <c r="D219" i="35"/>
  <c r="C219" i="35"/>
  <c r="A219" i="35"/>
  <c r="AA218" i="35"/>
  <c r="AB218" i="35" s="1"/>
  <c r="Z218" i="35"/>
  <c r="X218" i="35"/>
  <c r="W218" i="35"/>
  <c r="T218" i="35"/>
  <c r="P218" i="35"/>
  <c r="Q218" i="35" s="1"/>
  <c r="O218" i="35"/>
  <c r="N218" i="35"/>
  <c r="K218" i="35" a="1"/>
  <c r="K218" i="35" s="1"/>
  <c r="L218" i="35" s="1"/>
  <c r="I218" i="35"/>
  <c r="J218" i="35" s="1"/>
  <c r="E218" i="35"/>
  <c r="D218" i="35"/>
  <c r="C218" i="35"/>
  <c r="A218" i="35"/>
  <c r="AA217" i="35"/>
  <c r="AB217" i="35" s="1"/>
  <c r="Z217" i="35"/>
  <c r="X217" i="35"/>
  <c r="W217" i="35"/>
  <c r="T217" i="35"/>
  <c r="P217" i="35"/>
  <c r="Q217" i="35" s="1"/>
  <c r="O217" i="35"/>
  <c r="N217" i="35"/>
  <c r="K217" i="35" a="1"/>
  <c r="K217" i="35" s="1"/>
  <c r="L217" i="35" s="1"/>
  <c r="I217" i="35"/>
  <c r="J217" i="35" s="1"/>
  <c r="E217" i="35"/>
  <c r="D217" i="35"/>
  <c r="C217" i="35"/>
  <c r="A217" i="35"/>
  <c r="AA216" i="35"/>
  <c r="AB216" i="35" s="1"/>
  <c r="Z216" i="35"/>
  <c r="X216" i="35"/>
  <c r="W216" i="35"/>
  <c r="T216" i="35"/>
  <c r="P216" i="35"/>
  <c r="Q216" i="35" s="1"/>
  <c r="O216" i="35"/>
  <c r="N216" i="35"/>
  <c r="K216" i="35" a="1"/>
  <c r="K216" i="35" s="1"/>
  <c r="L216" i="35" s="1"/>
  <c r="I216" i="35"/>
  <c r="J216" i="35" s="1"/>
  <c r="E216" i="35"/>
  <c r="D216" i="35"/>
  <c r="C216" i="35"/>
  <c r="A216" i="35"/>
  <c r="AA215" i="35"/>
  <c r="AB215" i="35" s="1"/>
  <c r="Z215" i="35"/>
  <c r="X215" i="35"/>
  <c r="W215" i="35"/>
  <c r="T215" i="35"/>
  <c r="P215" i="35"/>
  <c r="Q215" i="35" s="1"/>
  <c r="O215" i="35"/>
  <c r="N215" i="35"/>
  <c r="K215" i="35" a="1"/>
  <c r="K215" i="35" s="1"/>
  <c r="L215" i="35" s="1"/>
  <c r="I215" i="35"/>
  <c r="J215" i="35" s="1"/>
  <c r="E215" i="35"/>
  <c r="D215" i="35"/>
  <c r="C215" i="35"/>
  <c r="A215" i="35"/>
  <c r="AA214" i="35"/>
  <c r="AB214" i="35" s="1"/>
  <c r="Z214" i="35"/>
  <c r="X214" i="35"/>
  <c r="W214" i="35"/>
  <c r="T214" i="35"/>
  <c r="P214" i="35"/>
  <c r="Q214" i="35" s="1"/>
  <c r="O214" i="35"/>
  <c r="N214" i="35"/>
  <c r="K214" i="35" a="1"/>
  <c r="K214" i="35" s="1"/>
  <c r="L214" i="35" s="1"/>
  <c r="I214" i="35"/>
  <c r="J214" i="35" s="1"/>
  <c r="AG214" i="35" s="1"/>
  <c r="E214" i="35"/>
  <c r="D214" i="35"/>
  <c r="C214" i="35"/>
  <c r="A214" i="35"/>
  <c r="AA213" i="35"/>
  <c r="AB213" i="35" s="1"/>
  <c r="Z213" i="35"/>
  <c r="X213" i="35"/>
  <c r="W213" i="35"/>
  <c r="T213" i="35"/>
  <c r="P213" i="35"/>
  <c r="Q213" i="35" s="1"/>
  <c r="O213" i="35"/>
  <c r="N213" i="35"/>
  <c r="K213" i="35" a="1"/>
  <c r="K213" i="35" s="1"/>
  <c r="L213" i="35" s="1"/>
  <c r="I213" i="35"/>
  <c r="J213" i="35" s="1"/>
  <c r="AG213" i="35" s="1"/>
  <c r="E213" i="35"/>
  <c r="D213" i="35"/>
  <c r="C213" i="35"/>
  <c r="A213" i="35"/>
  <c r="AA212" i="35"/>
  <c r="AB212" i="35" s="1"/>
  <c r="Z212" i="35"/>
  <c r="X212" i="35"/>
  <c r="W212" i="35"/>
  <c r="T212" i="35"/>
  <c r="P212" i="35"/>
  <c r="Q212" i="35" s="1"/>
  <c r="O212" i="35"/>
  <c r="N212" i="35"/>
  <c r="K212" i="35" a="1"/>
  <c r="K212" i="35" s="1"/>
  <c r="L212" i="35" s="1"/>
  <c r="I212" i="35"/>
  <c r="J212" i="35" s="1"/>
  <c r="E212" i="35"/>
  <c r="D212" i="35"/>
  <c r="C212" i="35"/>
  <c r="A212" i="35"/>
  <c r="AA211" i="35"/>
  <c r="AB211" i="35" s="1"/>
  <c r="Z211" i="35"/>
  <c r="X211" i="35"/>
  <c r="W211" i="35"/>
  <c r="T211" i="35"/>
  <c r="P211" i="35"/>
  <c r="Q211" i="35" s="1"/>
  <c r="O211" i="35"/>
  <c r="N211" i="35"/>
  <c r="K211" i="35" a="1"/>
  <c r="K211" i="35" s="1"/>
  <c r="L211" i="35" s="1"/>
  <c r="I211" i="35"/>
  <c r="J211" i="35" s="1"/>
  <c r="E211" i="35"/>
  <c r="D211" i="35"/>
  <c r="C211" i="35"/>
  <c r="A211" i="35"/>
  <c r="AA210" i="35"/>
  <c r="AB210" i="35" s="1"/>
  <c r="Z210" i="35"/>
  <c r="X210" i="35"/>
  <c r="W210" i="35"/>
  <c r="U210" i="35"/>
  <c r="T210" i="35"/>
  <c r="P210" i="35"/>
  <c r="Q210" i="35" s="1"/>
  <c r="O210" i="35"/>
  <c r="N210" i="35"/>
  <c r="K210" i="35" a="1"/>
  <c r="K210" i="35" s="1"/>
  <c r="L210" i="35" s="1"/>
  <c r="I210" i="35"/>
  <c r="J210" i="35" s="1"/>
  <c r="AG210" i="35" s="1"/>
  <c r="E210" i="35"/>
  <c r="D210" i="35"/>
  <c r="C210" i="35"/>
  <c r="A210" i="35"/>
  <c r="AA209" i="35"/>
  <c r="AB209" i="35" s="1"/>
  <c r="Z209" i="35"/>
  <c r="X209" i="35"/>
  <c r="W209" i="35"/>
  <c r="T209" i="35"/>
  <c r="P209" i="35"/>
  <c r="Q209" i="35" s="1"/>
  <c r="O209" i="35"/>
  <c r="N209" i="35"/>
  <c r="K209" i="35" a="1"/>
  <c r="K209" i="35" s="1"/>
  <c r="I209" i="35"/>
  <c r="J209" i="35" s="1"/>
  <c r="AG209" i="35" s="1"/>
  <c r="E209" i="35"/>
  <c r="D209" i="35"/>
  <c r="C209" i="35"/>
  <c r="A209" i="35"/>
  <c r="AA208" i="35"/>
  <c r="AB208" i="35" s="1"/>
  <c r="Z208" i="35"/>
  <c r="X208" i="35"/>
  <c r="W208" i="35"/>
  <c r="T208" i="35"/>
  <c r="P208" i="35"/>
  <c r="Q208" i="35" s="1"/>
  <c r="O208" i="35"/>
  <c r="N208" i="35"/>
  <c r="K208" i="35" a="1"/>
  <c r="K208" i="35" s="1"/>
  <c r="L208" i="35" s="1"/>
  <c r="I208" i="35"/>
  <c r="J208" i="35" s="1"/>
  <c r="AG208" i="35" s="1"/>
  <c r="E208" i="35"/>
  <c r="D208" i="35"/>
  <c r="C208" i="35"/>
  <c r="A208" i="35"/>
  <c r="AA207" i="35"/>
  <c r="AB207" i="35" s="1"/>
  <c r="Z207" i="35"/>
  <c r="X207" i="35"/>
  <c r="W207" i="35"/>
  <c r="T207" i="35"/>
  <c r="P207" i="35"/>
  <c r="Q207" i="35" s="1"/>
  <c r="O207" i="35"/>
  <c r="N207" i="35"/>
  <c r="K207" i="35" a="1"/>
  <c r="K207" i="35" s="1"/>
  <c r="L207" i="35" s="1"/>
  <c r="I207" i="35"/>
  <c r="J207" i="35" s="1"/>
  <c r="AG207" i="35" s="1"/>
  <c r="E207" i="35"/>
  <c r="D207" i="35"/>
  <c r="C207" i="35"/>
  <c r="A207" i="35"/>
  <c r="AA206" i="35"/>
  <c r="AB206" i="35" s="1"/>
  <c r="Z206" i="35"/>
  <c r="X206" i="35"/>
  <c r="W206" i="35"/>
  <c r="T206" i="35"/>
  <c r="P206" i="35"/>
  <c r="Q206" i="35" s="1"/>
  <c r="O206" i="35"/>
  <c r="N206" i="35"/>
  <c r="K206" i="35" a="1"/>
  <c r="K206" i="35" s="1"/>
  <c r="L206" i="35" s="1"/>
  <c r="I206" i="35"/>
  <c r="J206" i="35" s="1"/>
  <c r="E206" i="35"/>
  <c r="D206" i="35"/>
  <c r="C206" i="35"/>
  <c r="A206" i="35"/>
  <c r="AA205" i="35"/>
  <c r="AB205" i="35" s="1"/>
  <c r="Z205" i="35"/>
  <c r="X205" i="35"/>
  <c r="W205" i="35"/>
  <c r="T205" i="35"/>
  <c r="P205" i="35"/>
  <c r="Q205" i="35" s="1"/>
  <c r="O205" i="35"/>
  <c r="N205" i="35"/>
  <c r="K205" i="35" a="1"/>
  <c r="K205" i="35" s="1"/>
  <c r="L205" i="35" s="1"/>
  <c r="J205" i="35"/>
  <c r="I205" i="35"/>
  <c r="E205" i="35"/>
  <c r="D205" i="35"/>
  <c r="C205" i="35"/>
  <c r="A205" i="35"/>
  <c r="AA204" i="35"/>
  <c r="AB204" i="35" s="1"/>
  <c r="Z204" i="35"/>
  <c r="X204" i="35"/>
  <c r="W204" i="35"/>
  <c r="T204" i="35"/>
  <c r="P204" i="35"/>
  <c r="Q204" i="35" s="1"/>
  <c r="O204" i="35"/>
  <c r="N204" i="35"/>
  <c r="K204" i="35" a="1"/>
  <c r="K204" i="35" s="1"/>
  <c r="L204" i="35" s="1"/>
  <c r="I204" i="35"/>
  <c r="J204" i="35" s="1"/>
  <c r="E204" i="35"/>
  <c r="D204" i="35"/>
  <c r="C204" i="35"/>
  <c r="A204" i="35"/>
  <c r="AA203" i="35"/>
  <c r="AB203" i="35" s="1"/>
  <c r="Z203" i="35"/>
  <c r="X203" i="35"/>
  <c r="W203" i="35"/>
  <c r="T203" i="35"/>
  <c r="P203" i="35"/>
  <c r="Q203" i="35" s="1"/>
  <c r="O203" i="35"/>
  <c r="N203" i="35"/>
  <c r="K203" i="35" a="1"/>
  <c r="K203" i="35" s="1"/>
  <c r="L203" i="35" s="1"/>
  <c r="I203" i="35"/>
  <c r="J203" i="35" s="1"/>
  <c r="E203" i="35"/>
  <c r="D203" i="35"/>
  <c r="C203" i="35"/>
  <c r="A203" i="35"/>
  <c r="AA202" i="35"/>
  <c r="AB202" i="35" s="1"/>
  <c r="Z202" i="35"/>
  <c r="X202" i="35"/>
  <c r="W202" i="35"/>
  <c r="T202" i="35"/>
  <c r="P202" i="35"/>
  <c r="Q202" i="35" s="1"/>
  <c r="O202" i="35"/>
  <c r="N202" i="35"/>
  <c r="K202" i="35" a="1"/>
  <c r="K202" i="35" s="1"/>
  <c r="L202" i="35" s="1"/>
  <c r="I202" i="35"/>
  <c r="J202" i="35" s="1"/>
  <c r="E202" i="35"/>
  <c r="D202" i="35"/>
  <c r="C202" i="35"/>
  <c r="A202" i="35"/>
  <c r="AA201" i="35"/>
  <c r="AB201" i="35" s="1"/>
  <c r="Z201" i="35"/>
  <c r="X201" i="35"/>
  <c r="W201" i="35"/>
  <c r="T201" i="35"/>
  <c r="P201" i="35"/>
  <c r="Q201" i="35" s="1"/>
  <c r="O201" i="35"/>
  <c r="N201" i="35"/>
  <c r="K201" i="35" a="1"/>
  <c r="K201" i="35" s="1"/>
  <c r="L201" i="35" s="1"/>
  <c r="I201" i="35"/>
  <c r="J201" i="35" s="1"/>
  <c r="E201" i="35"/>
  <c r="D201" i="35"/>
  <c r="C201" i="35"/>
  <c r="A201" i="35"/>
  <c r="AA200" i="35"/>
  <c r="AB200" i="35" s="1"/>
  <c r="Z200" i="35"/>
  <c r="X200" i="35"/>
  <c r="W200" i="35"/>
  <c r="T200" i="35"/>
  <c r="P200" i="35"/>
  <c r="Q200" i="35" s="1"/>
  <c r="O200" i="35"/>
  <c r="N200" i="35"/>
  <c r="K200" i="35" a="1"/>
  <c r="K200" i="35" s="1"/>
  <c r="L200" i="35" s="1"/>
  <c r="I200" i="35"/>
  <c r="J200" i="35" s="1"/>
  <c r="E200" i="35"/>
  <c r="D200" i="35"/>
  <c r="C200" i="35"/>
  <c r="A200" i="35"/>
  <c r="AA199" i="35"/>
  <c r="AB199" i="35" s="1"/>
  <c r="Z199" i="35"/>
  <c r="X199" i="35"/>
  <c r="W199" i="35"/>
  <c r="U199" i="35"/>
  <c r="T199" i="35"/>
  <c r="P199" i="35"/>
  <c r="Q199" i="35" s="1"/>
  <c r="O199" i="35"/>
  <c r="N199" i="35"/>
  <c r="K199" i="35" a="1"/>
  <c r="K199" i="35" s="1"/>
  <c r="L199" i="35" s="1"/>
  <c r="I199" i="35"/>
  <c r="J199" i="35" s="1"/>
  <c r="E199" i="35"/>
  <c r="D199" i="35"/>
  <c r="C199" i="35"/>
  <c r="A199" i="35"/>
  <c r="AA198" i="35"/>
  <c r="AB198" i="35" s="1"/>
  <c r="Z198" i="35"/>
  <c r="X198" i="35"/>
  <c r="W198" i="35"/>
  <c r="T198" i="35"/>
  <c r="P198" i="35"/>
  <c r="Q198" i="35" s="1"/>
  <c r="O198" i="35"/>
  <c r="N198" i="35"/>
  <c r="K198" i="35" a="1"/>
  <c r="K198" i="35" s="1"/>
  <c r="L198" i="35" s="1"/>
  <c r="I198" i="35"/>
  <c r="J198" i="35" s="1"/>
  <c r="AG198" i="35" s="1"/>
  <c r="E198" i="35"/>
  <c r="D198" i="35"/>
  <c r="C198" i="35"/>
  <c r="A198" i="35"/>
  <c r="AA197" i="35"/>
  <c r="AB197" i="35" s="1"/>
  <c r="Z197" i="35"/>
  <c r="X197" i="35"/>
  <c r="W197" i="35"/>
  <c r="T197" i="35"/>
  <c r="P197" i="35"/>
  <c r="Q197" i="35" s="1"/>
  <c r="O197" i="35"/>
  <c r="N197" i="35"/>
  <c r="K197" i="35" a="1"/>
  <c r="K197" i="35" s="1"/>
  <c r="L197" i="35" s="1"/>
  <c r="I197" i="35"/>
  <c r="J197" i="35" s="1"/>
  <c r="E197" i="35"/>
  <c r="D197" i="35"/>
  <c r="C197" i="35"/>
  <c r="A197" i="35"/>
  <c r="AA196" i="35"/>
  <c r="AB196" i="35" s="1"/>
  <c r="Z196" i="35"/>
  <c r="X196" i="35"/>
  <c r="W196" i="35"/>
  <c r="T196" i="35"/>
  <c r="P196" i="35"/>
  <c r="Q196" i="35" s="1"/>
  <c r="O196" i="35"/>
  <c r="N196" i="35"/>
  <c r="K196" i="35" a="1"/>
  <c r="K196" i="35" s="1"/>
  <c r="L196" i="35" s="1"/>
  <c r="J196" i="35"/>
  <c r="I196" i="35"/>
  <c r="E196" i="35"/>
  <c r="D196" i="35"/>
  <c r="C196" i="35"/>
  <c r="A196" i="35"/>
  <c r="AA195" i="35"/>
  <c r="AB195" i="35" s="1"/>
  <c r="Z195" i="35"/>
  <c r="X195" i="35"/>
  <c r="W195" i="35"/>
  <c r="T195" i="35"/>
  <c r="P195" i="35"/>
  <c r="Q195" i="35" s="1"/>
  <c r="O195" i="35"/>
  <c r="N195" i="35"/>
  <c r="K195" i="35" a="1"/>
  <c r="K195" i="35" s="1"/>
  <c r="L195" i="35" s="1"/>
  <c r="I195" i="35"/>
  <c r="J195" i="35" s="1"/>
  <c r="E195" i="35"/>
  <c r="D195" i="35"/>
  <c r="C195" i="35"/>
  <c r="A195" i="35"/>
  <c r="AA194" i="35"/>
  <c r="AB194" i="35" s="1"/>
  <c r="Z194" i="35"/>
  <c r="X194" i="35"/>
  <c r="W194" i="35"/>
  <c r="T194" i="35"/>
  <c r="P194" i="35"/>
  <c r="Q194" i="35" s="1"/>
  <c r="O194" i="35"/>
  <c r="N194" i="35"/>
  <c r="K194" i="35" a="1"/>
  <c r="K194" i="35" s="1"/>
  <c r="L194" i="35" s="1"/>
  <c r="I194" i="35"/>
  <c r="J194" i="35" s="1"/>
  <c r="E194" i="35"/>
  <c r="D194" i="35"/>
  <c r="C194" i="35"/>
  <c r="A194" i="35"/>
  <c r="AA193" i="35"/>
  <c r="AB193" i="35" s="1"/>
  <c r="Z193" i="35"/>
  <c r="X193" i="35"/>
  <c r="W193" i="35"/>
  <c r="T193" i="35"/>
  <c r="P193" i="35"/>
  <c r="Q193" i="35" s="1"/>
  <c r="O193" i="35"/>
  <c r="N193" i="35"/>
  <c r="K193" i="35" a="1"/>
  <c r="K193" i="35" s="1"/>
  <c r="L193" i="35" s="1"/>
  <c r="I193" i="35"/>
  <c r="J193" i="35" s="1"/>
  <c r="E193" i="35"/>
  <c r="D193" i="35"/>
  <c r="C193" i="35"/>
  <c r="A193" i="35"/>
  <c r="AA192" i="35"/>
  <c r="AB192" i="35" s="1"/>
  <c r="Z192" i="35"/>
  <c r="X192" i="35"/>
  <c r="W192" i="35"/>
  <c r="T192" i="35"/>
  <c r="P192" i="35"/>
  <c r="Q192" i="35" s="1"/>
  <c r="O192" i="35"/>
  <c r="N192" i="35"/>
  <c r="K192" i="35" a="1"/>
  <c r="K192" i="35" s="1"/>
  <c r="L192" i="35" s="1"/>
  <c r="I192" i="35"/>
  <c r="J192" i="35" s="1"/>
  <c r="AG192" i="35" s="1"/>
  <c r="E192" i="35"/>
  <c r="D192" i="35"/>
  <c r="C192" i="35"/>
  <c r="A192" i="35"/>
  <c r="AA191" i="35"/>
  <c r="AB191" i="35" s="1"/>
  <c r="Z191" i="35"/>
  <c r="X191" i="35"/>
  <c r="W191" i="35"/>
  <c r="T191" i="35"/>
  <c r="P191" i="35"/>
  <c r="Q191" i="35" s="1"/>
  <c r="R191" i="35" s="1" a="1"/>
  <c r="R191" i="35" s="1"/>
  <c r="O191" i="35"/>
  <c r="N191" i="35"/>
  <c r="K191" i="35" a="1"/>
  <c r="K191" i="35" s="1"/>
  <c r="L191" i="35" s="1"/>
  <c r="I191" i="35"/>
  <c r="J191" i="35" s="1"/>
  <c r="AG191" i="35" s="1"/>
  <c r="E191" i="35"/>
  <c r="D191" i="35"/>
  <c r="C191" i="35"/>
  <c r="A191" i="35"/>
  <c r="AA190" i="35"/>
  <c r="AB190" i="35" s="1"/>
  <c r="Z190" i="35"/>
  <c r="X190" i="35"/>
  <c r="W190" i="35"/>
  <c r="T190" i="35"/>
  <c r="P190" i="35"/>
  <c r="Q190" i="35" s="1"/>
  <c r="O190" i="35"/>
  <c r="N190" i="35"/>
  <c r="K190" i="35" a="1"/>
  <c r="K190" i="35" s="1"/>
  <c r="L190" i="35" s="1"/>
  <c r="I190" i="35"/>
  <c r="J190" i="35" s="1"/>
  <c r="E190" i="35"/>
  <c r="D190" i="35"/>
  <c r="C190" i="35"/>
  <c r="A190" i="35"/>
  <c r="AA189" i="35"/>
  <c r="AB189" i="35" s="1"/>
  <c r="Z189" i="35"/>
  <c r="X189" i="35"/>
  <c r="W189" i="35"/>
  <c r="T189" i="35"/>
  <c r="P189" i="35"/>
  <c r="Q189" i="35" s="1"/>
  <c r="O189" i="35"/>
  <c r="N189" i="35"/>
  <c r="K189" i="35" a="1"/>
  <c r="K189" i="35" s="1"/>
  <c r="L189" i="35" s="1"/>
  <c r="I189" i="35"/>
  <c r="J189" i="35" s="1"/>
  <c r="E189" i="35"/>
  <c r="D189" i="35"/>
  <c r="C189" i="35"/>
  <c r="A189" i="35"/>
  <c r="AA188" i="35"/>
  <c r="AB188" i="35" s="1"/>
  <c r="Z188" i="35"/>
  <c r="X188" i="35"/>
  <c r="W188" i="35"/>
  <c r="T188" i="35"/>
  <c r="P188" i="35"/>
  <c r="Q188" i="35" s="1"/>
  <c r="O188" i="35"/>
  <c r="N188" i="35"/>
  <c r="K188" i="35" a="1"/>
  <c r="K188" i="35" s="1"/>
  <c r="L188" i="35" s="1"/>
  <c r="I188" i="35"/>
  <c r="J188" i="35" s="1"/>
  <c r="AG188" i="35" s="1"/>
  <c r="E188" i="35"/>
  <c r="D188" i="35"/>
  <c r="C188" i="35"/>
  <c r="A188" i="35"/>
  <c r="AA187" i="35"/>
  <c r="AB187" i="35" s="1"/>
  <c r="Z187" i="35"/>
  <c r="X187" i="35"/>
  <c r="W187" i="35"/>
  <c r="T187" i="35"/>
  <c r="P187" i="35"/>
  <c r="Q187" i="35" s="1"/>
  <c r="O187" i="35"/>
  <c r="N187" i="35"/>
  <c r="K187" i="35" a="1"/>
  <c r="K187" i="35" s="1"/>
  <c r="L187" i="35" s="1"/>
  <c r="I187" i="35"/>
  <c r="J187" i="35" s="1"/>
  <c r="E187" i="35"/>
  <c r="D187" i="35"/>
  <c r="C187" i="35"/>
  <c r="A187" i="35"/>
  <c r="AA186" i="35"/>
  <c r="AB186" i="35" s="1"/>
  <c r="Z186" i="35"/>
  <c r="X186" i="35"/>
  <c r="W186" i="35"/>
  <c r="T186" i="35"/>
  <c r="P186" i="35"/>
  <c r="Q186" i="35" s="1"/>
  <c r="O186" i="35"/>
  <c r="N186" i="35"/>
  <c r="K186" i="35" a="1"/>
  <c r="K186" i="35" s="1"/>
  <c r="L186" i="35" s="1"/>
  <c r="I186" i="35"/>
  <c r="J186" i="35" s="1"/>
  <c r="E186" i="35"/>
  <c r="D186" i="35"/>
  <c r="C186" i="35"/>
  <c r="A186" i="35"/>
  <c r="AA185" i="35"/>
  <c r="AB185" i="35" s="1"/>
  <c r="Z185" i="35"/>
  <c r="X185" i="35"/>
  <c r="W185" i="35"/>
  <c r="T185" i="35"/>
  <c r="P185" i="35"/>
  <c r="Q185" i="35" s="1"/>
  <c r="O185" i="35"/>
  <c r="N185" i="35"/>
  <c r="K185" i="35" a="1"/>
  <c r="K185" i="35" s="1"/>
  <c r="L185" i="35" s="1"/>
  <c r="I185" i="35"/>
  <c r="J185" i="35" s="1"/>
  <c r="E185" i="35"/>
  <c r="D185" i="35"/>
  <c r="C185" i="35"/>
  <c r="A185" i="35"/>
  <c r="AA184" i="35"/>
  <c r="AB184" i="35" s="1"/>
  <c r="Z184" i="35"/>
  <c r="X184" i="35"/>
  <c r="W184" i="35"/>
  <c r="T184" i="35"/>
  <c r="P184" i="35"/>
  <c r="Q184" i="35" s="1"/>
  <c r="O184" i="35"/>
  <c r="N184" i="35"/>
  <c r="K184" i="35" a="1"/>
  <c r="K184" i="35" s="1"/>
  <c r="L184" i="35" s="1"/>
  <c r="I184" i="35"/>
  <c r="J184" i="35" s="1"/>
  <c r="AG184" i="35" s="1"/>
  <c r="E184" i="35"/>
  <c r="D184" i="35"/>
  <c r="C184" i="35"/>
  <c r="A184" i="35"/>
  <c r="AA183" i="35"/>
  <c r="AB183" i="35" s="1"/>
  <c r="Z183" i="35"/>
  <c r="X183" i="35"/>
  <c r="W183" i="35"/>
  <c r="T183" i="35"/>
  <c r="P183" i="35"/>
  <c r="Q183" i="35" s="1"/>
  <c r="O183" i="35"/>
  <c r="N183" i="35"/>
  <c r="K183" i="35" a="1"/>
  <c r="K183" i="35" s="1"/>
  <c r="L183" i="35" s="1"/>
  <c r="I183" i="35"/>
  <c r="J183" i="35" s="1"/>
  <c r="AG183" i="35" s="1"/>
  <c r="E183" i="35"/>
  <c r="D183" i="35"/>
  <c r="C183" i="35"/>
  <c r="A183" i="35"/>
  <c r="AA182" i="35"/>
  <c r="AB182" i="35" s="1"/>
  <c r="Z182" i="35"/>
  <c r="X182" i="35"/>
  <c r="W182" i="35"/>
  <c r="T182" i="35"/>
  <c r="P182" i="35"/>
  <c r="Q182" i="35" s="1"/>
  <c r="O182" i="35"/>
  <c r="N182" i="35"/>
  <c r="K182" i="35" a="1"/>
  <c r="K182" i="35" s="1"/>
  <c r="L182" i="35" s="1"/>
  <c r="I182" i="35"/>
  <c r="J182" i="35" s="1"/>
  <c r="E182" i="35"/>
  <c r="D182" i="35"/>
  <c r="C182" i="35"/>
  <c r="A182" i="35"/>
  <c r="AA181" i="35"/>
  <c r="AB181" i="35" s="1"/>
  <c r="Z181" i="35"/>
  <c r="X181" i="35"/>
  <c r="W181" i="35"/>
  <c r="T181" i="35"/>
  <c r="P181" i="35"/>
  <c r="Q181" i="35" s="1"/>
  <c r="O181" i="35"/>
  <c r="N181" i="35"/>
  <c r="K181" i="35" a="1"/>
  <c r="K181" i="35" s="1"/>
  <c r="L181" i="35" s="1"/>
  <c r="I181" i="35"/>
  <c r="J181" i="35" s="1"/>
  <c r="E181" i="35"/>
  <c r="D181" i="35"/>
  <c r="C181" i="35"/>
  <c r="A181" i="35"/>
  <c r="AA180" i="35"/>
  <c r="AB180" i="35" s="1"/>
  <c r="Z180" i="35"/>
  <c r="X180" i="35"/>
  <c r="W180" i="35"/>
  <c r="T180" i="35"/>
  <c r="P180" i="35"/>
  <c r="Q180" i="35" s="1"/>
  <c r="O180" i="35"/>
  <c r="N180" i="35"/>
  <c r="K180" i="35" a="1"/>
  <c r="K180" i="35" s="1"/>
  <c r="I180" i="35"/>
  <c r="J180" i="35" s="1"/>
  <c r="AG180" i="35" s="1"/>
  <c r="E180" i="35"/>
  <c r="D180" i="35"/>
  <c r="C180" i="35"/>
  <c r="A180" i="35"/>
  <c r="AA179" i="35"/>
  <c r="AB179" i="35" s="1"/>
  <c r="Z179" i="35"/>
  <c r="X179" i="35"/>
  <c r="W179" i="35"/>
  <c r="T179" i="35"/>
  <c r="P179" i="35"/>
  <c r="Q179" i="35" s="1"/>
  <c r="O179" i="35"/>
  <c r="N179" i="35"/>
  <c r="K179" i="35" a="1"/>
  <c r="K179" i="35" s="1"/>
  <c r="L179" i="35" s="1"/>
  <c r="I179" i="35"/>
  <c r="J179" i="35" s="1"/>
  <c r="AG179" i="35" s="1"/>
  <c r="E179" i="35"/>
  <c r="D179" i="35"/>
  <c r="C179" i="35"/>
  <c r="A179" i="35"/>
  <c r="AA178" i="35"/>
  <c r="AB178" i="35" s="1"/>
  <c r="Z178" i="35"/>
  <c r="X178" i="35"/>
  <c r="W178" i="35"/>
  <c r="T178" i="35"/>
  <c r="P178" i="35"/>
  <c r="Q178" i="35" s="1"/>
  <c r="O178" i="35"/>
  <c r="N178" i="35"/>
  <c r="K178" i="35" a="1"/>
  <c r="K178" i="35" s="1"/>
  <c r="L178" i="35" s="1"/>
  <c r="I178" i="35"/>
  <c r="J178" i="35" s="1"/>
  <c r="E178" i="35"/>
  <c r="D178" i="35"/>
  <c r="C178" i="35"/>
  <c r="A178" i="35"/>
  <c r="AA177" i="35"/>
  <c r="AB177" i="35" s="1"/>
  <c r="Z177" i="35"/>
  <c r="X177" i="35"/>
  <c r="W177" i="35"/>
  <c r="T177" i="35"/>
  <c r="P177" i="35"/>
  <c r="Q177" i="35" s="1"/>
  <c r="O177" i="35"/>
  <c r="N177" i="35"/>
  <c r="K177" i="35" a="1"/>
  <c r="K177" i="35" s="1"/>
  <c r="L177" i="35" s="1"/>
  <c r="I177" i="35"/>
  <c r="J177" i="35" s="1"/>
  <c r="AG177" i="35" s="1"/>
  <c r="E177" i="35"/>
  <c r="D177" i="35"/>
  <c r="C177" i="35"/>
  <c r="A177" i="35"/>
  <c r="AA176" i="35"/>
  <c r="AB176" i="35" s="1"/>
  <c r="Z176" i="35"/>
  <c r="X176" i="35"/>
  <c r="W176" i="35"/>
  <c r="T176" i="35"/>
  <c r="P176" i="35"/>
  <c r="Q176" i="35" s="1"/>
  <c r="O176" i="35"/>
  <c r="N176" i="35"/>
  <c r="K176" i="35" a="1"/>
  <c r="K176" i="35" s="1"/>
  <c r="L176" i="35" s="1"/>
  <c r="I176" i="35"/>
  <c r="J176" i="35" s="1"/>
  <c r="AG176" i="35" s="1"/>
  <c r="E176" i="35"/>
  <c r="D176" i="35"/>
  <c r="C176" i="35"/>
  <c r="A176" i="35"/>
  <c r="AA175" i="35"/>
  <c r="AB175" i="35" s="1"/>
  <c r="Z175" i="35"/>
  <c r="X175" i="35"/>
  <c r="W175" i="35"/>
  <c r="T175" i="35"/>
  <c r="P175" i="35"/>
  <c r="Q175" i="35" s="1"/>
  <c r="O175" i="35"/>
  <c r="N175" i="35"/>
  <c r="K175" i="35" a="1"/>
  <c r="K175" i="35" s="1"/>
  <c r="L175" i="35" s="1"/>
  <c r="I175" i="35"/>
  <c r="J175" i="35" s="1"/>
  <c r="E175" i="35"/>
  <c r="D175" i="35"/>
  <c r="C175" i="35"/>
  <c r="A175" i="35"/>
  <c r="AA174" i="35"/>
  <c r="AB174" i="35" s="1"/>
  <c r="Z174" i="35"/>
  <c r="X174" i="35"/>
  <c r="W174" i="35"/>
  <c r="T174" i="35"/>
  <c r="P174" i="35"/>
  <c r="Q174" i="35" s="1"/>
  <c r="O174" i="35"/>
  <c r="N174" i="35"/>
  <c r="K174" i="35" a="1"/>
  <c r="K174" i="35" s="1"/>
  <c r="L174" i="35" s="1"/>
  <c r="I174" i="35"/>
  <c r="J174" i="35" s="1"/>
  <c r="E174" i="35"/>
  <c r="D174" i="35"/>
  <c r="C174" i="35"/>
  <c r="A174" i="35"/>
  <c r="AA173" i="35"/>
  <c r="AB173" i="35" s="1"/>
  <c r="Z173" i="35"/>
  <c r="X173" i="35"/>
  <c r="W173" i="35"/>
  <c r="U173" i="35"/>
  <c r="T173" i="35"/>
  <c r="P173" i="35"/>
  <c r="Q173" i="35" s="1"/>
  <c r="O173" i="35"/>
  <c r="N173" i="35"/>
  <c r="K173" i="35" a="1"/>
  <c r="K173" i="35" s="1"/>
  <c r="L173" i="35" s="1"/>
  <c r="I173" i="35"/>
  <c r="J173" i="35" s="1"/>
  <c r="E173" i="35"/>
  <c r="D173" i="35"/>
  <c r="C173" i="35"/>
  <c r="A173" i="35"/>
  <c r="AA172" i="35"/>
  <c r="AB172" i="35" s="1"/>
  <c r="Z172" i="35"/>
  <c r="X172" i="35"/>
  <c r="W172" i="35"/>
  <c r="T172" i="35"/>
  <c r="P172" i="35"/>
  <c r="Q172" i="35" s="1"/>
  <c r="O172" i="35"/>
  <c r="N172" i="35"/>
  <c r="K172" i="35" a="1"/>
  <c r="K172" i="35" s="1"/>
  <c r="L172" i="35" s="1"/>
  <c r="I172" i="35"/>
  <c r="J172" i="35" s="1"/>
  <c r="E172" i="35"/>
  <c r="D172" i="35"/>
  <c r="C172" i="35"/>
  <c r="A172" i="35"/>
  <c r="AA171" i="35"/>
  <c r="AB171" i="35" s="1"/>
  <c r="Z171" i="35"/>
  <c r="X171" i="35"/>
  <c r="W171" i="35"/>
  <c r="T171" i="35"/>
  <c r="P171" i="35"/>
  <c r="Q171" i="35" s="1"/>
  <c r="O171" i="35"/>
  <c r="N171" i="35"/>
  <c r="K171" i="35" a="1"/>
  <c r="K171" i="35" s="1"/>
  <c r="L171" i="35" s="1"/>
  <c r="I171" i="35"/>
  <c r="J171" i="35" s="1"/>
  <c r="AG171" i="35" s="1"/>
  <c r="E171" i="35"/>
  <c r="D171" i="35"/>
  <c r="C171" i="35"/>
  <c r="A171" i="35"/>
  <c r="AA170" i="35"/>
  <c r="AB170" i="35" s="1"/>
  <c r="Z170" i="35"/>
  <c r="X170" i="35"/>
  <c r="W170" i="35"/>
  <c r="T170" i="35"/>
  <c r="P170" i="35"/>
  <c r="Q170" i="35" s="1"/>
  <c r="O170" i="35"/>
  <c r="N170" i="35"/>
  <c r="K170" i="35" a="1"/>
  <c r="K170" i="35" s="1"/>
  <c r="L170" i="35" s="1"/>
  <c r="I170" i="35"/>
  <c r="J170" i="35" s="1"/>
  <c r="E170" i="35"/>
  <c r="D170" i="35"/>
  <c r="C170" i="35"/>
  <c r="A170" i="35"/>
  <c r="AA169" i="35"/>
  <c r="AB169" i="35" s="1"/>
  <c r="Z169" i="35"/>
  <c r="X169" i="35"/>
  <c r="W169" i="35"/>
  <c r="U169" i="35"/>
  <c r="T169" i="35"/>
  <c r="P169" i="35"/>
  <c r="O169" i="35"/>
  <c r="N169" i="35"/>
  <c r="K169" i="35" a="1"/>
  <c r="K169" i="35" s="1"/>
  <c r="L169" i="35" s="1"/>
  <c r="I169" i="35"/>
  <c r="J169" i="35" s="1"/>
  <c r="AG169" i="35" s="1"/>
  <c r="E169" i="35"/>
  <c r="D169" i="35"/>
  <c r="C169" i="35"/>
  <c r="A169" i="35"/>
  <c r="AA168" i="35"/>
  <c r="AB168" i="35" s="1"/>
  <c r="Z168" i="35"/>
  <c r="X168" i="35"/>
  <c r="W168" i="35"/>
  <c r="T168" i="35"/>
  <c r="P168" i="35"/>
  <c r="Q168" i="35" s="1"/>
  <c r="O168" i="35"/>
  <c r="N168" i="35"/>
  <c r="K168" i="35" a="1"/>
  <c r="K168" i="35" s="1"/>
  <c r="I168" i="35"/>
  <c r="J168" i="35" s="1"/>
  <c r="E168" i="35"/>
  <c r="D168" i="35"/>
  <c r="C168" i="35"/>
  <c r="A168" i="35"/>
  <c r="AA167" i="35"/>
  <c r="AB167" i="35" s="1"/>
  <c r="Z167" i="35"/>
  <c r="X167" i="35"/>
  <c r="W167" i="35"/>
  <c r="T167" i="35"/>
  <c r="P167" i="35"/>
  <c r="Q167" i="35" s="1"/>
  <c r="O167" i="35"/>
  <c r="N167" i="35"/>
  <c r="K167" i="35" a="1"/>
  <c r="K167" i="35" s="1"/>
  <c r="L167" i="35" s="1"/>
  <c r="I167" i="35"/>
  <c r="J167" i="35" s="1"/>
  <c r="E167" i="35"/>
  <c r="D167" i="35"/>
  <c r="C167" i="35"/>
  <c r="A167" i="35"/>
  <c r="AA166" i="35"/>
  <c r="AB166" i="35" s="1"/>
  <c r="Z166" i="35"/>
  <c r="X166" i="35"/>
  <c r="W166" i="35"/>
  <c r="T166" i="35"/>
  <c r="P166" i="35"/>
  <c r="Q166" i="35" s="1"/>
  <c r="O166" i="35"/>
  <c r="N166" i="35"/>
  <c r="K166" i="35" a="1"/>
  <c r="K166" i="35" s="1"/>
  <c r="L166" i="35" s="1"/>
  <c r="I166" i="35"/>
  <c r="J166" i="35" s="1"/>
  <c r="E166" i="35"/>
  <c r="D166" i="35"/>
  <c r="C166" i="35"/>
  <c r="A166" i="35"/>
  <c r="AA165" i="35"/>
  <c r="AB165" i="35" s="1"/>
  <c r="Z165" i="35"/>
  <c r="X165" i="35"/>
  <c r="W165" i="35"/>
  <c r="T165" i="35"/>
  <c r="P165" i="35"/>
  <c r="Q165" i="35" s="1"/>
  <c r="O165" i="35"/>
  <c r="N165" i="35"/>
  <c r="K165" i="35" a="1"/>
  <c r="K165" i="35" s="1"/>
  <c r="L165" i="35" s="1"/>
  <c r="I165" i="35"/>
  <c r="J165" i="35" s="1"/>
  <c r="AG165" i="35" s="1"/>
  <c r="E165" i="35"/>
  <c r="D165" i="35"/>
  <c r="C165" i="35"/>
  <c r="A165" i="35"/>
  <c r="AA164" i="35"/>
  <c r="AB164" i="35" s="1"/>
  <c r="Z164" i="35"/>
  <c r="X164" i="35"/>
  <c r="W164" i="35"/>
  <c r="T164" i="35"/>
  <c r="P164" i="35"/>
  <c r="Q164" i="35" s="1"/>
  <c r="O164" i="35"/>
  <c r="N164" i="35"/>
  <c r="K164" i="35" a="1"/>
  <c r="K164" i="35" s="1"/>
  <c r="I164" i="35"/>
  <c r="J164" i="35" s="1"/>
  <c r="E164" i="35"/>
  <c r="D164" i="35"/>
  <c r="C164" i="35"/>
  <c r="A164" i="35"/>
  <c r="AA163" i="35"/>
  <c r="AB163" i="35" s="1"/>
  <c r="X163" i="35"/>
  <c r="Z163" i="35" s="1"/>
  <c r="W163" i="35"/>
  <c r="T163" i="35"/>
  <c r="U163" i="35"/>
  <c r="P163" i="35"/>
  <c r="Q163" i="35" s="1"/>
  <c r="O163" i="35"/>
  <c r="N163" i="35"/>
  <c r="K163" i="35" a="1"/>
  <c r="K163" i="35" s="1"/>
  <c r="L163" i="35" s="1"/>
  <c r="I163" i="35"/>
  <c r="J163" i="35" s="1"/>
  <c r="E163" i="35"/>
  <c r="D163" i="35"/>
  <c r="C163" i="35"/>
  <c r="A163" i="35"/>
  <c r="AA162" i="35"/>
  <c r="AB162" i="35" s="1"/>
  <c r="Z162" i="35"/>
  <c r="X162" i="35"/>
  <c r="W162" i="35"/>
  <c r="T162" i="35"/>
  <c r="P162" i="35"/>
  <c r="Q162" i="35" s="1"/>
  <c r="O162" i="35"/>
  <c r="N162" i="35"/>
  <c r="K162" i="35" a="1"/>
  <c r="K162" i="35" s="1"/>
  <c r="L162" i="35" s="1"/>
  <c r="I162" i="35"/>
  <c r="J162" i="35" s="1"/>
  <c r="E162" i="35"/>
  <c r="D162" i="35"/>
  <c r="C162" i="35"/>
  <c r="A162" i="35"/>
  <c r="AA161" i="35"/>
  <c r="AB161" i="35" s="1"/>
  <c r="Z161" i="35"/>
  <c r="X161" i="35"/>
  <c r="W161" i="35"/>
  <c r="T161" i="35"/>
  <c r="P161" i="35"/>
  <c r="Q161" i="35" s="1"/>
  <c r="O161" i="35"/>
  <c r="N161" i="35"/>
  <c r="K161" i="35" a="1"/>
  <c r="K161" i="35" s="1"/>
  <c r="L161" i="35" s="1"/>
  <c r="I161" i="35"/>
  <c r="J161" i="35" s="1"/>
  <c r="AG161" i="35" s="1"/>
  <c r="E161" i="35"/>
  <c r="D161" i="35"/>
  <c r="C161" i="35"/>
  <c r="A161" i="35"/>
  <c r="AA160" i="35"/>
  <c r="AB160" i="35" s="1"/>
  <c r="Z160" i="35"/>
  <c r="X160" i="35"/>
  <c r="W160" i="35"/>
  <c r="T160" i="35"/>
  <c r="P160" i="35"/>
  <c r="Q160" i="35" s="1"/>
  <c r="O160" i="35"/>
  <c r="N160" i="35"/>
  <c r="K160" i="35" a="1"/>
  <c r="K160" i="35" s="1"/>
  <c r="L160" i="35" s="1"/>
  <c r="I160" i="35"/>
  <c r="J160" i="35" s="1"/>
  <c r="AG160" i="35" s="1"/>
  <c r="E160" i="35"/>
  <c r="D160" i="35"/>
  <c r="C160" i="35"/>
  <c r="A160" i="35"/>
  <c r="AA159" i="35"/>
  <c r="AB159" i="35" s="1"/>
  <c r="Z159" i="35"/>
  <c r="X159" i="35"/>
  <c r="W159" i="35"/>
  <c r="T159" i="35"/>
  <c r="P159" i="35"/>
  <c r="Q159" i="35" s="1"/>
  <c r="O159" i="35"/>
  <c r="N159" i="35"/>
  <c r="K159" i="35" a="1"/>
  <c r="K159" i="35" s="1"/>
  <c r="L159" i="35" s="1"/>
  <c r="I159" i="35"/>
  <c r="J159" i="35" s="1"/>
  <c r="E159" i="35"/>
  <c r="D159" i="35"/>
  <c r="C159" i="35"/>
  <c r="A159" i="35"/>
  <c r="AA158" i="35"/>
  <c r="AB158" i="35" s="1"/>
  <c r="Z158" i="35"/>
  <c r="X158" i="35"/>
  <c r="W158" i="35"/>
  <c r="T158" i="35"/>
  <c r="P158" i="35"/>
  <c r="Q158" i="35" s="1"/>
  <c r="O158" i="35"/>
  <c r="N158" i="35"/>
  <c r="K158" i="35" a="1"/>
  <c r="K158" i="35" s="1"/>
  <c r="L158" i="35" s="1"/>
  <c r="I158" i="35"/>
  <c r="J158" i="35" s="1"/>
  <c r="AG158" i="35" s="1"/>
  <c r="E158" i="35"/>
  <c r="D158" i="35"/>
  <c r="C158" i="35"/>
  <c r="A158" i="35"/>
  <c r="AA157" i="35"/>
  <c r="AB157" i="35" s="1"/>
  <c r="X157" i="35"/>
  <c r="Z157" i="35" s="1"/>
  <c r="Y157" i="35" s="1"/>
  <c r="W157" i="35"/>
  <c r="T157" i="35"/>
  <c r="P157" i="35"/>
  <c r="Q157" i="35" s="1"/>
  <c r="O157" i="35"/>
  <c r="N157" i="35"/>
  <c r="K157" i="35" a="1"/>
  <c r="K157" i="35" s="1"/>
  <c r="L157" i="35" s="1"/>
  <c r="I157" i="35"/>
  <c r="J157" i="35" s="1"/>
  <c r="AG157" i="35" s="1"/>
  <c r="E157" i="35"/>
  <c r="D157" i="35"/>
  <c r="C157" i="35"/>
  <c r="A157" i="35"/>
  <c r="AA156" i="35"/>
  <c r="AB156" i="35" s="1"/>
  <c r="Z156" i="35"/>
  <c r="X156" i="35"/>
  <c r="W156" i="35"/>
  <c r="T156" i="35"/>
  <c r="P156" i="35"/>
  <c r="Q156" i="35" s="1"/>
  <c r="O156" i="35"/>
  <c r="N156" i="35"/>
  <c r="K156" i="35" a="1"/>
  <c r="K156" i="35" s="1"/>
  <c r="L156" i="35" s="1"/>
  <c r="I156" i="35"/>
  <c r="J156" i="35" s="1"/>
  <c r="E156" i="35"/>
  <c r="D156" i="35"/>
  <c r="C156" i="35"/>
  <c r="A156" i="35"/>
  <c r="AA155" i="35"/>
  <c r="AB155" i="35" s="1"/>
  <c r="Z155" i="35"/>
  <c r="X155" i="35"/>
  <c r="W155" i="35"/>
  <c r="T155" i="35"/>
  <c r="P155" i="35"/>
  <c r="Q155" i="35" s="1"/>
  <c r="O155" i="35"/>
  <c r="N155" i="35"/>
  <c r="K155" i="35" a="1"/>
  <c r="K155" i="35" s="1"/>
  <c r="L155" i="35" s="1"/>
  <c r="J155" i="35"/>
  <c r="AG155" i="35" s="1"/>
  <c r="I155" i="35"/>
  <c r="E155" i="35"/>
  <c r="D155" i="35"/>
  <c r="C155" i="35"/>
  <c r="A155" i="35"/>
  <c r="AA154" i="35"/>
  <c r="AB154" i="35" s="1"/>
  <c r="Z154" i="35"/>
  <c r="X154" i="35"/>
  <c r="W154" i="35"/>
  <c r="T154" i="35"/>
  <c r="P154" i="35"/>
  <c r="Q154" i="35" s="1"/>
  <c r="O154" i="35"/>
  <c r="N154" i="35"/>
  <c r="K154" i="35" a="1"/>
  <c r="K154" i="35" s="1"/>
  <c r="L154" i="35" s="1"/>
  <c r="I154" i="35"/>
  <c r="J154" i="35" s="1"/>
  <c r="AG154" i="35" s="1"/>
  <c r="E154" i="35"/>
  <c r="D154" i="35"/>
  <c r="C154" i="35"/>
  <c r="A154" i="35"/>
  <c r="AA153" i="35"/>
  <c r="AB153" i="35" s="1"/>
  <c r="Z153" i="35"/>
  <c r="X153" i="35"/>
  <c r="W153" i="35"/>
  <c r="T153" i="35"/>
  <c r="P153" i="35"/>
  <c r="Q153" i="35" s="1"/>
  <c r="O153" i="35"/>
  <c r="N153" i="35"/>
  <c r="K153" i="35" a="1"/>
  <c r="K153" i="35" s="1"/>
  <c r="L153" i="35" s="1"/>
  <c r="I153" i="35"/>
  <c r="J153" i="35" s="1"/>
  <c r="AG153" i="35" s="1"/>
  <c r="E153" i="35"/>
  <c r="D153" i="35"/>
  <c r="C153" i="35"/>
  <c r="A153" i="35"/>
  <c r="AA152" i="35"/>
  <c r="AB152" i="35" s="1"/>
  <c r="Z152" i="35"/>
  <c r="X152" i="35"/>
  <c r="W152" i="35"/>
  <c r="T152" i="35"/>
  <c r="P152" i="35"/>
  <c r="Q152" i="35" s="1"/>
  <c r="O152" i="35"/>
  <c r="N152" i="35"/>
  <c r="K152" i="35" a="1"/>
  <c r="K152" i="35" s="1"/>
  <c r="L152" i="35" s="1"/>
  <c r="I152" i="35"/>
  <c r="J152" i="35" s="1"/>
  <c r="E152" i="35"/>
  <c r="D152" i="35"/>
  <c r="C152" i="35"/>
  <c r="A152" i="35"/>
  <c r="AA151" i="35"/>
  <c r="AB151" i="35" s="1"/>
  <c r="X151" i="35"/>
  <c r="Z151" i="35" s="1"/>
  <c r="Y151" i="35" s="1"/>
  <c r="W151" i="35"/>
  <c r="T151" i="35"/>
  <c r="P151" i="35"/>
  <c r="Q151" i="35" s="1"/>
  <c r="O151" i="35"/>
  <c r="N151" i="35"/>
  <c r="K151" i="35" a="1"/>
  <c r="K151" i="35" s="1"/>
  <c r="L151" i="35" s="1"/>
  <c r="I151" i="35"/>
  <c r="J151" i="35" s="1"/>
  <c r="AG151" i="35" s="1"/>
  <c r="E151" i="35"/>
  <c r="D151" i="35"/>
  <c r="C151" i="35"/>
  <c r="A151" i="35"/>
  <c r="AA150" i="35"/>
  <c r="AB150" i="35" s="1"/>
  <c r="X150" i="35"/>
  <c r="Z150" i="35" s="1"/>
  <c r="W150" i="35"/>
  <c r="T150" i="35"/>
  <c r="P150" i="35"/>
  <c r="Q150" i="35" s="1"/>
  <c r="O150" i="35"/>
  <c r="N150" i="35"/>
  <c r="K150" i="35" a="1"/>
  <c r="K150" i="35" s="1"/>
  <c r="L150" i="35" s="1"/>
  <c r="I150" i="35"/>
  <c r="J150" i="35" s="1"/>
  <c r="AG150" i="35" s="1"/>
  <c r="E150" i="35"/>
  <c r="D150" i="35"/>
  <c r="C150" i="35"/>
  <c r="A150" i="35"/>
  <c r="AA149" i="35"/>
  <c r="AB149" i="35" s="1"/>
  <c r="X149" i="35"/>
  <c r="Z149" i="35" s="1"/>
  <c r="Y149" i="35" s="1"/>
  <c r="W149" i="35"/>
  <c r="T149" i="35"/>
  <c r="P149" i="35"/>
  <c r="Q149" i="35" s="1"/>
  <c r="O149" i="35"/>
  <c r="N149" i="35"/>
  <c r="K149" i="35" a="1"/>
  <c r="K149" i="35" s="1"/>
  <c r="L149" i="35" s="1"/>
  <c r="I149" i="35"/>
  <c r="J149" i="35" s="1"/>
  <c r="AG149" i="35" s="1"/>
  <c r="E149" i="35"/>
  <c r="D149" i="35"/>
  <c r="C149" i="35"/>
  <c r="A149" i="35"/>
  <c r="AA148" i="35"/>
  <c r="AB148" i="35" s="1"/>
  <c r="X148" i="35"/>
  <c r="Z148" i="35" s="1"/>
  <c r="Y148" i="35" s="1"/>
  <c r="W148" i="35"/>
  <c r="T148" i="35"/>
  <c r="P148" i="35"/>
  <c r="Q148" i="35" s="1"/>
  <c r="O148" i="35"/>
  <c r="N148" i="35"/>
  <c r="K148" i="35" a="1"/>
  <c r="K148" i="35" s="1"/>
  <c r="L148" i="35" s="1"/>
  <c r="I148" i="35"/>
  <c r="J148" i="35" s="1"/>
  <c r="E148" i="35"/>
  <c r="D148" i="35"/>
  <c r="C148" i="35"/>
  <c r="A148" i="35"/>
  <c r="AA147" i="35"/>
  <c r="AB147" i="35" s="1"/>
  <c r="X147" i="35"/>
  <c r="Z147" i="35" s="1"/>
  <c r="Y147" i="35" s="1"/>
  <c r="W147" i="35"/>
  <c r="T147" i="35"/>
  <c r="P147" i="35"/>
  <c r="Q147" i="35" s="1"/>
  <c r="O147" i="35"/>
  <c r="N147" i="35"/>
  <c r="K147" i="35" a="1"/>
  <c r="K147" i="35" s="1"/>
  <c r="L147" i="35" s="1"/>
  <c r="I147" i="35"/>
  <c r="J147" i="35" s="1"/>
  <c r="AG147" i="35" s="1"/>
  <c r="E147" i="35"/>
  <c r="D147" i="35"/>
  <c r="C147" i="35"/>
  <c r="A147" i="35"/>
  <c r="AA146" i="35"/>
  <c r="AB146" i="35" s="1"/>
  <c r="X146" i="35"/>
  <c r="Z146" i="35" s="1"/>
  <c r="Y146" i="35" s="1"/>
  <c r="W146" i="35"/>
  <c r="T146" i="35"/>
  <c r="P146" i="35"/>
  <c r="Q146" i="35" s="1"/>
  <c r="O146" i="35"/>
  <c r="N146" i="35"/>
  <c r="K146" i="35" a="1"/>
  <c r="K146" i="35" s="1"/>
  <c r="L146" i="35" s="1"/>
  <c r="I146" i="35"/>
  <c r="J146" i="35" s="1"/>
  <c r="E146" i="35"/>
  <c r="D146" i="35"/>
  <c r="C146" i="35"/>
  <c r="A146" i="35"/>
  <c r="AA145" i="35"/>
  <c r="AB145" i="35" s="1"/>
  <c r="X145" i="35"/>
  <c r="Z145" i="35" s="1"/>
  <c r="Y145" i="35" s="1"/>
  <c r="W145" i="35"/>
  <c r="T145" i="35"/>
  <c r="P145" i="35"/>
  <c r="Q145" i="35" s="1"/>
  <c r="O145" i="35"/>
  <c r="N145" i="35"/>
  <c r="K145" i="35" a="1"/>
  <c r="K145" i="35" s="1"/>
  <c r="L145" i="35" s="1"/>
  <c r="I145" i="35"/>
  <c r="J145" i="35" s="1"/>
  <c r="E145" i="35"/>
  <c r="D145" i="35"/>
  <c r="C145" i="35"/>
  <c r="A145" i="35"/>
  <c r="AA144" i="35"/>
  <c r="AB144" i="35" s="1"/>
  <c r="Z144" i="35"/>
  <c r="X144" i="35"/>
  <c r="W144" i="35"/>
  <c r="T144" i="35"/>
  <c r="P144" i="35"/>
  <c r="Q144" i="35" s="1"/>
  <c r="O144" i="35"/>
  <c r="N144" i="35"/>
  <c r="K144" i="35" a="1"/>
  <c r="K144" i="35" s="1"/>
  <c r="L144" i="35" s="1"/>
  <c r="I144" i="35"/>
  <c r="J144" i="35" s="1"/>
  <c r="AG144" i="35" s="1"/>
  <c r="E144" i="35"/>
  <c r="D144" i="35"/>
  <c r="C144" i="35"/>
  <c r="A144" i="35"/>
  <c r="AA143" i="35"/>
  <c r="AB143" i="35" s="1"/>
  <c r="X143" i="35"/>
  <c r="Z143" i="35" s="1"/>
  <c r="Y143" i="35" s="1"/>
  <c r="W143" i="35"/>
  <c r="T143" i="35"/>
  <c r="P143" i="35"/>
  <c r="Q143" i="35" s="1"/>
  <c r="O143" i="35"/>
  <c r="N143" i="35"/>
  <c r="K143" i="35" a="1"/>
  <c r="K143" i="35" s="1"/>
  <c r="L143" i="35" s="1"/>
  <c r="I143" i="35"/>
  <c r="J143" i="35" s="1"/>
  <c r="E143" i="35"/>
  <c r="D143" i="35"/>
  <c r="C143" i="35"/>
  <c r="A143" i="35"/>
  <c r="AA142" i="35"/>
  <c r="AB142" i="35" s="1"/>
  <c r="Z142" i="35"/>
  <c r="X142" i="35"/>
  <c r="W142" i="35"/>
  <c r="T142" i="35"/>
  <c r="P142" i="35"/>
  <c r="Q142" i="35" s="1"/>
  <c r="O142" i="35"/>
  <c r="N142" i="35"/>
  <c r="K142" i="35" a="1"/>
  <c r="K142" i="35" s="1"/>
  <c r="L142" i="35" s="1"/>
  <c r="I142" i="35"/>
  <c r="J142" i="35" s="1"/>
  <c r="AG142" i="35" s="1"/>
  <c r="E142" i="35"/>
  <c r="D142" i="35"/>
  <c r="C142" i="35"/>
  <c r="A142" i="35"/>
  <c r="AA141" i="35"/>
  <c r="AB141" i="35" s="1"/>
  <c r="X141" i="35"/>
  <c r="Z141" i="35" s="1"/>
  <c r="W141" i="35"/>
  <c r="T141" i="35"/>
  <c r="P141" i="35"/>
  <c r="Q141" i="35" s="1"/>
  <c r="O141" i="35"/>
  <c r="N141" i="35"/>
  <c r="K141" i="35" a="1"/>
  <c r="K141" i="35" s="1"/>
  <c r="L141" i="35" s="1"/>
  <c r="I141" i="35"/>
  <c r="J141" i="35" s="1"/>
  <c r="E141" i="35"/>
  <c r="D141" i="35"/>
  <c r="C141" i="35"/>
  <c r="A141" i="35"/>
  <c r="AA140" i="35"/>
  <c r="AB140" i="35" s="1"/>
  <c r="Z140" i="35"/>
  <c r="X140" i="35"/>
  <c r="W140" i="35"/>
  <c r="T140" i="35"/>
  <c r="P140" i="35"/>
  <c r="Q140" i="35" s="1"/>
  <c r="O140" i="35"/>
  <c r="N140" i="35"/>
  <c r="K140" i="35" a="1"/>
  <c r="K140" i="35" s="1"/>
  <c r="L140" i="35" s="1"/>
  <c r="J140" i="35"/>
  <c r="AG140" i="35" s="1"/>
  <c r="I140" i="35"/>
  <c r="E140" i="35"/>
  <c r="D140" i="35"/>
  <c r="C140" i="35"/>
  <c r="A140" i="35"/>
  <c r="AA139" i="35"/>
  <c r="AB139" i="35" s="1"/>
  <c r="X139" i="35"/>
  <c r="Z139" i="35" s="1"/>
  <c r="Y139" i="35" s="1"/>
  <c r="W139" i="35"/>
  <c r="T139" i="35"/>
  <c r="P139" i="35"/>
  <c r="Q139" i="35" s="1"/>
  <c r="O139" i="35"/>
  <c r="N139" i="35"/>
  <c r="K139" i="35" a="1"/>
  <c r="K139" i="35" s="1"/>
  <c r="I139" i="35"/>
  <c r="J139" i="35" s="1"/>
  <c r="E139" i="35"/>
  <c r="D139" i="35"/>
  <c r="C139" i="35"/>
  <c r="A139" i="35"/>
  <c r="AA138" i="35"/>
  <c r="AB138" i="35" s="1"/>
  <c r="Z138" i="35"/>
  <c r="X138" i="35"/>
  <c r="W138" i="35"/>
  <c r="T138" i="35"/>
  <c r="P138" i="35"/>
  <c r="Q138" i="35" s="1"/>
  <c r="O138" i="35"/>
  <c r="N138" i="35"/>
  <c r="K138" i="35" a="1"/>
  <c r="K138" i="35" s="1"/>
  <c r="L138" i="35" s="1"/>
  <c r="J138" i="35"/>
  <c r="I138" i="35"/>
  <c r="E138" i="35"/>
  <c r="D138" i="35"/>
  <c r="C138" i="35"/>
  <c r="A138" i="35"/>
  <c r="AA137" i="35"/>
  <c r="AB137" i="35" s="1"/>
  <c r="Z137" i="35"/>
  <c r="X137" i="35"/>
  <c r="W137" i="35"/>
  <c r="T137" i="35"/>
  <c r="P137" i="35"/>
  <c r="Q137" i="35" s="1"/>
  <c r="O137" i="35"/>
  <c r="N137" i="35"/>
  <c r="K137" i="35" a="1"/>
  <c r="K137" i="35" s="1"/>
  <c r="L137" i="35" s="1"/>
  <c r="I137" i="35"/>
  <c r="J137" i="35" s="1"/>
  <c r="AG137" i="35" s="1"/>
  <c r="E137" i="35"/>
  <c r="D137" i="35"/>
  <c r="C137" i="35"/>
  <c r="A137" i="35"/>
  <c r="AA136" i="35"/>
  <c r="AB136" i="35" s="1"/>
  <c r="Z136" i="35"/>
  <c r="X136" i="35"/>
  <c r="W136" i="35"/>
  <c r="T136" i="35"/>
  <c r="P136" i="35"/>
  <c r="Q136" i="35" s="1"/>
  <c r="O136" i="35"/>
  <c r="N136" i="35"/>
  <c r="K136" i="35" a="1"/>
  <c r="K136" i="35" s="1"/>
  <c r="L136" i="35" s="1"/>
  <c r="I136" i="35"/>
  <c r="J136" i="35" s="1"/>
  <c r="E136" i="35"/>
  <c r="D136" i="35"/>
  <c r="C136" i="35"/>
  <c r="A136" i="35"/>
  <c r="AA135" i="35"/>
  <c r="AB135" i="35" s="1"/>
  <c r="Z135" i="35"/>
  <c r="X135" i="35"/>
  <c r="W135" i="35"/>
  <c r="T135" i="35"/>
  <c r="P135" i="35"/>
  <c r="Q135" i="35" s="1"/>
  <c r="O135" i="35"/>
  <c r="N135" i="35"/>
  <c r="K135" i="35" a="1"/>
  <c r="K135" i="35" s="1"/>
  <c r="L135" i="35" s="1"/>
  <c r="J135" i="35"/>
  <c r="AG135" i="35" s="1"/>
  <c r="I135" i="35"/>
  <c r="E135" i="35"/>
  <c r="D135" i="35"/>
  <c r="C135" i="35"/>
  <c r="A135" i="35"/>
  <c r="AA134" i="35"/>
  <c r="AB134" i="35" s="1"/>
  <c r="Z134" i="35"/>
  <c r="X134" i="35"/>
  <c r="W134" i="35"/>
  <c r="T134" i="35"/>
  <c r="P134" i="35"/>
  <c r="Q134" i="35" s="1"/>
  <c r="O134" i="35"/>
  <c r="N134" i="35"/>
  <c r="K134" i="35" a="1"/>
  <c r="K134" i="35" s="1"/>
  <c r="L134" i="35" s="1"/>
  <c r="J134" i="35"/>
  <c r="I134" i="35"/>
  <c r="E134" i="35"/>
  <c r="D134" i="35"/>
  <c r="C134" i="35"/>
  <c r="A134" i="35"/>
  <c r="AA133" i="35"/>
  <c r="AB133" i="35" s="1"/>
  <c r="Z133" i="35"/>
  <c r="X133" i="35"/>
  <c r="W133" i="35"/>
  <c r="T133" i="35"/>
  <c r="P133" i="35"/>
  <c r="Q133" i="35" s="1"/>
  <c r="O133" i="35"/>
  <c r="N133" i="35"/>
  <c r="K133" i="35" a="1"/>
  <c r="K133" i="35" s="1"/>
  <c r="L133" i="35" s="1"/>
  <c r="I133" i="35"/>
  <c r="J133" i="35" s="1"/>
  <c r="E133" i="35"/>
  <c r="D133" i="35"/>
  <c r="C133" i="35"/>
  <c r="A133" i="35"/>
  <c r="AA132" i="35"/>
  <c r="AB132" i="35" s="1"/>
  <c r="Z132" i="35"/>
  <c r="X132" i="35"/>
  <c r="W132" i="35"/>
  <c r="T132" i="35"/>
  <c r="P132" i="35"/>
  <c r="Q132" i="35" s="1"/>
  <c r="O132" i="35"/>
  <c r="N132" i="35"/>
  <c r="K132" i="35" a="1"/>
  <c r="K132" i="35" s="1"/>
  <c r="L132" i="35" s="1"/>
  <c r="J132" i="35"/>
  <c r="AG132" i="35" s="1"/>
  <c r="I132" i="35"/>
  <c r="E132" i="35"/>
  <c r="D132" i="35"/>
  <c r="C132" i="35"/>
  <c r="A132" i="35"/>
  <c r="AA131" i="35"/>
  <c r="AB131" i="35" s="1"/>
  <c r="Z131" i="35"/>
  <c r="X131" i="35"/>
  <c r="W131" i="35"/>
  <c r="T131" i="35"/>
  <c r="P131" i="35"/>
  <c r="Q131" i="35" s="1"/>
  <c r="O131" i="35"/>
  <c r="N131" i="35"/>
  <c r="K131" i="35" a="1"/>
  <c r="K131" i="35" s="1"/>
  <c r="L131" i="35" s="1"/>
  <c r="I131" i="35"/>
  <c r="J131" i="35" s="1"/>
  <c r="AG131" i="35" s="1"/>
  <c r="E131" i="35"/>
  <c r="D131" i="35"/>
  <c r="C131" i="35"/>
  <c r="A131" i="35"/>
  <c r="AA130" i="35"/>
  <c r="AB130" i="35" s="1"/>
  <c r="Z130" i="35"/>
  <c r="X130" i="35"/>
  <c r="W130" i="35"/>
  <c r="T130" i="35"/>
  <c r="P130" i="35"/>
  <c r="Q130" i="35" s="1"/>
  <c r="O130" i="35"/>
  <c r="N130" i="35"/>
  <c r="K130" i="35" a="1"/>
  <c r="K130" i="35" s="1"/>
  <c r="L130" i="35" s="1"/>
  <c r="J130" i="35"/>
  <c r="AG130" i="35" s="1"/>
  <c r="I130" i="35"/>
  <c r="E130" i="35"/>
  <c r="D130" i="35"/>
  <c r="C130" i="35"/>
  <c r="A130" i="35"/>
  <c r="AA129" i="35"/>
  <c r="AB129" i="35" s="1"/>
  <c r="X129" i="35"/>
  <c r="Z129" i="35" s="1"/>
  <c r="W129" i="35"/>
  <c r="T129" i="35"/>
  <c r="P129" i="35"/>
  <c r="Q129" i="35" s="1"/>
  <c r="O129" i="35"/>
  <c r="N129" i="35"/>
  <c r="K129" i="35" a="1"/>
  <c r="K129" i="35" s="1"/>
  <c r="L129" i="35" s="1"/>
  <c r="J129" i="35"/>
  <c r="AG129" i="35" s="1"/>
  <c r="I129" i="35"/>
  <c r="E129" i="35"/>
  <c r="D129" i="35"/>
  <c r="C129" i="35"/>
  <c r="A129" i="35"/>
  <c r="AA128" i="35"/>
  <c r="AB128" i="35" s="1"/>
  <c r="Z128" i="35"/>
  <c r="X128" i="35"/>
  <c r="W128" i="35"/>
  <c r="T128" i="35"/>
  <c r="P128" i="35"/>
  <c r="Q128" i="35" s="1"/>
  <c r="O128" i="35"/>
  <c r="N128" i="35"/>
  <c r="K128" i="35" a="1"/>
  <c r="K128" i="35" s="1"/>
  <c r="L128" i="35" s="1"/>
  <c r="I128" i="35"/>
  <c r="J128" i="35" s="1"/>
  <c r="AG128" i="35" s="1"/>
  <c r="E128" i="35"/>
  <c r="D128" i="35"/>
  <c r="C128" i="35"/>
  <c r="A128" i="35"/>
  <c r="AA127" i="35"/>
  <c r="AB127" i="35" s="1"/>
  <c r="Z127" i="35"/>
  <c r="X127" i="35"/>
  <c r="W127" i="35"/>
  <c r="T127" i="35"/>
  <c r="P127" i="35"/>
  <c r="Q127" i="35" s="1"/>
  <c r="O127" i="35"/>
  <c r="N127" i="35"/>
  <c r="K127" i="35" a="1"/>
  <c r="K127" i="35" s="1"/>
  <c r="L127" i="35" s="1"/>
  <c r="J127" i="35"/>
  <c r="AG127" i="35" s="1"/>
  <c r="I127" i="35"/>
  <c r="E127" i="35"/>
  <c r="D127" i="35"/>
  <c r="C127" i="35"/>
  <c r="A127" i="35"/>
  <c r="AA126" i="35"/>
  <c r="AB126" i="35" s="1"/>
  <c r="Z126" i="35"/>
  <c r="X126" i="35"/>
  <c r="W126" i="35"/>
  <c r="T126" i="35"/>
  <c r="P126" i="35"/>
  <c r="Q126" i="35" s="1"/>
  <c r="O126" i="35"/>
  <c r="N126" i="35"/>
  <c r="K126" i="35" a="1"/>
  <c r="K126" i="35" s="1"/>
  <c r="L126" i="35" s="1"/>
  <c r="J126" i="35"/>
  <c r="AG126" i="35" s="1"/>
  <c r="I126" i="35"/>
  <c r="E126" i="35"/>
  <c r="D126" i="35"/>
  <c r="C126" i="35"/>
  <c r="A126" i="35"/>
  <c r="AA125" i="35"/>
  <c r="AB125" i="35" s="1"/>
  <c r="X125" i="35"/>
  <c r="Z125" i="35" s="1"/>
  <c r="Y125" i="35" s="1"/>
  <c r="W125" i="35"/>
  <c r="T125" i="35"/>
  <c r="P125" i="35"/>
  <c r="Q125" i="35" s="1"/>
  <c r="O125" i="35"/>
  <c r="N125" i="35"/>
  <c r="K125" i="35" a="1"/>
  <c r="K125" i="35" s="1"/>
  <c r="L125" i="35" s="1"/>
  <c r="I125" i="35"/>
  <c r="J125" i="35" s="1"/>
  <c r="E125" i="35"/>
  <c r="D125" i="35"/>
  <c r="C125" i="35"/>
  <c r="A125" i="35"/>
  <c r="AA124" i="35"/>
  <c r="AB124" i="35" s="1"/>
  <c r="X124" i="35"/>
  <c r="Z124" i="35" s="1"/>
  <c r="Y124" i="35" s="1"/>
  <c r="W124" i="35"/>
  <c r="T124" i="35"/>
  <c r="P124" i="35"/>
  <c r="Q124" i="35" s="1"/>
  <c r="O124" i="35"/>
  <c r="N124" i="35"/>
  <c r="K124" i="35" a="1"/>
  <c r="K124" i="35" s="1"/>
  <c r="L124" i="35" s="1"/>
  <c r="I124" i="35"/>
  <c r="J124" i="35" s="1"/>
  <c r="AG124" i="35" s="1"/>
  <c r="E124" i="35"/>
  <c r="D124" i="35"/>
  <c r="C124" i="35"/>
  <c r="A124" i="35"/>
  <c r="AA123" i="35"/>
  <c r="AB123" i="35" s="1"/>
  <c r="Z123" i="35"/>
  <c r="X123" i="35"/>
  <c r="W123" i="35"/>
  <c r="T123" i="35"/>
  <c r="P123" i="35"/>
  <c r="Q123" i="35" s="1"/>
  <c r="O123" i="35"/>
  <c r="N123" i="35"/>
  <c r="K123" i="35" a="1"/>
  <c r="K123" i="35" s="1"/>
  <c r="L123" i="35" s="1"/>
  <c r="I123" i="35"/>
  <c r="J123" i="35" s="1"/>
  <c r="AG123" i="35" s="1"/>
  <c r="E123" i="35"/>
  <c r="D123" i="35"/>
  <c r="C123" i="35"/>
  <c r="A123" i="35"/>
  <c r="AA122" i="35"/>
  <c r="AB122" i="35" s="1"/>
  <c r="Z122" i="35"/>
  <c r="X122" i="35"/>
  <c r="W122" i="35"/>
  <c r="T122" i="35"/>
  <c r="P122" i="35"/>
  <c r="Q122" i="35" s="1"/>
  <c r="O122" i="35"/>
  <c r="N122" i="35"/>
  <c r="K122" i="35" a="1"/>
  <c r="K122" i="35" s="1"/>
  <c r="L122" i="35" s="1"/>
  <c r="I122" i="35"/>
  <c r="J122" i="35" s="1"/>
  <c r="AG122" i="35" s="1"/>
  <c r="E122" i="35"/>
  <c r="D122" i="35"/>
  <c r="C122" i="35"/>
  <c r="A122" i="35"/>
  <c r="AA121" i="35"/>
  <c r="AB121" i="35" s="1"/>
  <c r="Z121" i="35"/>
  <c r="X121" i="35"/>
  <c r="W121" i="35"/>
  <c r="T121" i="35"/>
  <c r="P121" i="35"/>
  <c r="Q121" i="35" s="1"/>
  <c r="O121" i="35"/>
  <c r="N121" i="35"/>
  <c r="K121" i="35" a="1"/>
  <c r="K121" i="35" s="1"/>
  <c r="L121" i="35" s="1"/>
  <c r="I121" i="35"/>
  <c r="J121" i="35" s="1"/>
  <c r="E121" i="35"/>
  <c r="D121" i="35"/>
  <c r="C121" i="35"/>
  <c r="A121" i="35"/>
  <c r="AA120" i="35"/>
  <c r="AB120" i="35" s="1"/>
  <c r="X120" i="35"/>
  <c r="Z120" i="35" s="1"/>
  <c r="W120" i="35"/>
  <c r="T120" i="35"/>
  <c r="P120" i="35"/>
  <c r="Q120" i="35" s="1"/>
  <c r="R120" i="35" s="1" a="1"/>
  <c r="R120" i="35" s="1"/>
  <c r="O120" i="35"/>
  <c r="N120" i="35"/>
  <c r="K120" i="35" a="1"/>
  <c r="K120" i="35" s="1"/>
  <c r="L120" i="35" s="1"/>
  <c r="I120" i="35"/>
  <c r="J120" i="35" s="1"/>
  <c r="E120" i="35"/>
  <c r="D120" i="35"/>
  <c r="C120" i="35"/>
  <c r="A120" i="35"/>
  <c r="AA119" i="35"/>
  <c r="AB119" i="35" s="1"/>
  <c r="Z119" i="35"/>
  <c r="X119" i="35"/>
  <c r="W119" i="35"/>
  <c r="T119" i="35"/>
  <c r="P119" i="35"/>
  <c r="Q119" i="35" s="1"/>
  <c r="O119" i="35"/>
  <c r="N119" i="35"/>
  <c r="K119" i="35" a="1"/>
  <c r="K119" i="35" s="1"/>
  <c r="L119" i="35" s="1"/>
  <c r="J119" i="35"/>
  <c r="AG119" i="35" s="1"/>
  <c r="I119" i="35"/>
  <c r="E119" i="35"/>
  <c r="D119" i="35"/>
  <c r="C119" i="35"/>
  <c r="A119" i="35"/>
  <c r="AA118" i="35"/>
  <c r="AB118" i="35" s="1"/>
  <c r="Z118" i="35"/>
  <c r="X118" i="35"/>
  <c r="W118" i="35"/>
  <c r="T118" i="35"/>
  <c r="P118" i="35"/>
  <c r="Q118" i="35" s="1"/>
  <c r="O118" i="35"/>
  <c r="N118" i="35"/>
  <c r="K118" i="35" a="1"/>
  <c r="K118" i="35" s="1"/>
  <c r="L118" i="35" s="1"/>
  <c r="I118" i="35"/>
  <c r="J118" i="35" s="1"/>
  <c r="E118" i="35"/>
  <c r="D118" i="35"/>
  <c r="C118" i="35"/>
  <c r="A118" i="35"/>
  <c r="AA117" i="35"/>
  <c r="AB117" i="35" s="1"/>
  <c r="Z117" i="35"/>
  <c r="X117" i="35"/>
  <c r="W117" i="35"/>
  <c r="T117" i="35"/>
  <c r="P117" i="35"/>
  <c r="Q117" i="35" s="1"/>
  <c r="O117" i="35"/>
  <c r="N117" i="35"/>
  <c r="K117" i="35" a="1"/>
  <c r="K117" i="35" s="1"/>
  <c r="L117" i="35" s="1"/>
  <c r="J117" i="35"/>
  <c r="AG117" i="35" s="1"/>
  <c r="I117" i="35"/>
  <c r="E117" i="35"/>
  <c r="D117" i="35"/>
  <c r="C117" i="35"/>
  <c r="A117" i="35"/>
  <c r="AA116" i="35"/>
  <c r="AB116" i="35" s="1"/>
  <c r="Z116" i="35"/>
  <c r="X116" i="35"/>
  <c r="W116" i="35"/>
  <c r="T116" i="35"/>
  <c r="P116" i="35"/>
  <c r="Q116" i="35" s="1"/>
  <c r="O116" i="35"/>
  <c r="N116" i="35"/>
  <c r="K116" i="35" a="1"/>
  <c r="K116" i="35" s="1"/>
  <c r="L116" i="35" s="1"/>
  <c r="I116" i="35"/>
  <c r="J116" i="35" s="1"/>
  <c r="E116" i="35"/>
  <c r="D116" i="35"/>
  <c r="C116" i="35"/>
  <c r="A116" i="35"/>
  <c r="AA115" i="35"/>
  <c r="AB115" i="35" s="1"/>
  <c r="X115" i="35"/>
  <c r="Z115" i="35" s="1"/>
  <c r="Y115" i="35" s="1"/>
  <c r="W115" i="35"/>
  <c r="T115" i="35"/>
  <c r="P115" i="35"/>
  <c r="Q115" i="35" s="1"/>
  <c r="O115" i="35"/>
  <c r="N115" i="35"/>
  <c r="K115" i="35" a="1"/>
  <c r="K115" i="35" s="1"/>
  <c r="L115" i="35" s="1"/>
  <c r="I115" i="35"/>
  <c r="J115" i="35" s="1"/>
  <c r="E115" i="35"/>
  <c r="D115" i="35"/>
  <c r="C115" i="35"/>
  <c r="A115" i="35"/>
  <c r="AA114" i="35"/>
  <c r="AB114" i="35" s="1"/>
  <c r="Z114" i="35"/>
  <c r="X114" i="35"/>
  <c r="W114" i="35"/>
  <c r="T114" i="35"/>
  <c r="P114" i="35"/>
  <c r="Q114" i="35" s="1"/>
  <c r="O114" i="35"/>
  <c r="N114" i="35"/>
  <c r="K114" i="35" a="1"/>
  <c r="K114" i="35" s="1"/>
  <c r="L114" i="35" s="1"/>
  <c r="I114" i="35"/>
  <c r="J114" i="35" s="1"/>
  <c r="AG114" i="35" s="1"/>
  <c r="E114" i="35"/>
  <c r="D114" i="35"/>
  <c r="C114" i="35"/>
  <c r="A114" i="35"/>
  <c r="AA113" i="35"/>
  <c r="AB113" i="35" s="1"/>
  <c r="Z113" i="35"/>
  <c r="X113" i="35"/>
  <c r="W113" i="35"/>
  <c r="T113" i="35"/>
  <c r="P113" i="35"/>
  <c r="Q113" i="35" s="1"/>
  <c r="O113" i="35"/>
  <c r="N113" i="35"/>
  <c r="K113" i="35" a="1"/>
  <c r="K113" i="35" s="1"/>
  <c r="L113" i="35" s="1"/>
  <c r="J113" i="35"/>
  <c r="AG113" i="35" s="1"/>
  <c r="I113" i="35"/>
  <c r="E113" i="35"/>
  <c r="D113" i="35"/>
  <c r="C113" i="35"/>
  <c r="A113" i="35"/>
  <c r="AA112" i="35"/>
  <c r="AB112" i="35" s="1"/>
  <c r="Z112" i="35"/>
  <c r="X112" i="35"/>
  <c r="W112" i="35"/>
  <c r="T112" i="35"/>
  <c r="P112" i="35"/>
  <c r="Q112" i="35" s="1"/>
  <c r="O112" i="35"/>
  <c r="N112" i="35"/>
  <c r="K112" i="35" a="1"/>
  <c r="K112" i="35" s="1"/>
  <c r="L112" i="35" s="1"/>
  <c r="I112" i="35"/>
  <c r="J112" i="35" s="1"/>
  <c r="AG112" i="35" s="1"/>
  <c r="E112" i="35"/>
  <c r="D112" i="35"/>
  <c r="C112" i="35"/>
  <c r="A112" i="35"/>
  <c r="AA111" i="35"/>
  <c r="AB111" i="35" s="1"/>
  <c r="Z111" i="35"/>
  <c r="X111" i="35"/>
  <c r="W111" i="35"/>
  <c r="T111" i="35"/>
  <c r="P111" i="35"/>
  <c r="Q111" i="35" s="1"/>
  <c r="O111" i="35"/>
  <c r="N111" i="35"/>
  <c r="K111" i="35" a="1"/>
  <c r="K111" i="35" s="1"/>
  <c r="L111" i="35" s="1"/>
  <c r="I111" i="35"/>
  <c r="J111" i="35" s="1"/>
  <c r="AG111" i="35" s="1"/>
  <c r="E111" i="35"/>
  <c r="D111" i="35"/>
  <c r="C111" i="35"/>
  <c r="A111" i="35"/>
  <c r="AA110" i="35"/>
  <c r="AB110" i="35" s="1"/>
  <c r="X110" i="35"/>
  <c r="Z110" i="35" s="1"/>
  <c r="Y110" i="35" s="1"/>
  <c r="W110" i="35"/>
  <c r="U110" i="35"/>
  <c r="T110" i="35"/>
  <c r="P110" i="35"/>
  <c r="Q110" i="35" s="1"/>
  <c r="O110" i="35"/>
  <c r="N110" i="35"/>
  <c r="K110" i="35" a="1"/>
  <c r="K110" i="35" s="1"/>
  <c r="L110" i="35" s="1"/>
  <c r="I110" i="35"/>
  <c r="J110" i="35" s="1"/>
  <c r="E110" i="35"/>
  <c r="D110" i="35"/>
  <c r="C110" i="35"/>
  <c r="A110" i="35"/>
  <c r="AA109" i="35"/>
  <c r="AB109" i="35" s="1"/>
  <c r="Z109" i="35"/>
  <c r="X109" i="35"/>
  <c r="W109" i="35"/>
  <c r="T109" i="35"/>
  <c r="P109" i="35"/>
  <c r="Q109" i="35" s="1"/>
  <c r="O109" i="35"/>
  <c r="N109" i="35"/>
  <c r="K109" i="35" a="1"/>
  <c r="K109" i="35" s="1"/>
  <c r="L109" i="35" s="1"/>
  <c r="I109" i="35"/>
  <c r="J109" i="35" s="1"/>
  <c r="AG109" i="35" s="1"/>
  <c r="E109" i="35"/>
  <c r="D109" i="35"/>
  <c r="C109" i="35"/>
  <c r="A109" i="35"/>
  <c r="AA108" i="35"/>
  <c r="AB108" i="35" s="1"/>
  <c r="X108" i="35"/>
  <c r="Z108" i="35" s="1"/>
  <c r="Y108" i="35" s="1"/>
  <c r="W108" i="35"/>
  <c r="T108" i="35"/>
  <c r="P108" i="35"/>
  <c r="Q108" i="35" s="1"/>
  <c r="O108" i="35"/>
  <c r="N108" i="35"/>
  <c r="K108" i="35" a="1"/>
  <c r="K108" i="35" s="1"/>
  <c r="L108" i="35" s="1"/>
  <c r="I108" i="35"/>
  <c r="J108" i="35" s="1"/>
  <c r="E108" i="35"/>
  <c r="D108" i="35"/>
  <c r="C108" i="35"/>
  <c r="A108" i="35"/>
  <c r="AA107" i="35"/>
  <c r="AB107" i="35" s="1"/>
  <c r="Z107" i="35"/>
  <c r="X107" i="35"/>
  <c r="W107" i="35"/>
  <c r="T107" i="35"/>
  <c r="P107" i="35"/>
  <c r="Q107" i="35" s="1"/>
  <c r="O107" i="35"/>
  <c r="N107" i="35"/>
  <c r="K107" i="35" a="1"/>
  <c r="K107" i="35" s="1"/>
  <c r="L107" i="35" s="1"/>
  <c r="I107" i="35"/>
  <c r="J107" i="35" s="1"/>
  <c r="AG107" i="35" s="1"/>
  <c r="E107" i="35"/>
  <c r="D107" i="35"/>
  <c r="C107" i="35"/>
  <c r="A107" i="35"/>
  <c r="AA106" i="35"/>
  <c r="AB106" i="35" s="1"/>
  <c r="Z106" i="35"/>
  <c r="X106" i="35"/>
  <c r="W106" i="35"/>
  <c r="T106" i="35"/>
  <c r="P106" i="35"/>
  <c r="Q106" i="35" s="1"/>
  <c r="O106" i="35"/>
  <c r="N106" i="35"/>
  <c r="K106" i="35" a="1"/>
  <c r="K106" i="35" s="1"/>
  <c r="L106" i="35" s="1"/>
  <c r="I106" i="35"/>
  <c r="J106" i="35" s="1"/>
  <c r="E106" i="35"/>
  <c r="D106" i="35"/>
  <c r="C106" i="35"/>
  <c r="A106" i="35"/>
  <c r="AA105" i="35"/>
  <c r="AB105" i="35" s="1"/>
  <c r="X105" i="35"/>
  <c r="Z105" i="35" s="1"/>
  <c r="Y105" i="35" s="1"/>
  <c r="W105" i="35"/>
  <c r="T105" i="35"/>
  <c r="P105" i="35"/>
  <c r="Q105" i="35" s="1"/>
  <c r="O105" i="35"/>
  <c r="N105" i="35"/>
  <c r="K105" i="35" a="1"/>
  <c r="K105" i="35" s="1"/>
  <c r="L105" i="35" s="1"/>
  <c r="I105" i="35"/>
  <c r="J105" i="35" s="1"/>
  <c r="E105" i="35"/>
  <c r="D105" i="35"/>
  <c r="C105" i="35"/>
  <c r="A105" i="35"/>
  <c r="AA104" i="35"/>
  <c r="AB104" i="35" s="1"/>
  <c r="Z104" i="35"/>
  <c r="X104" i="35"/>
  <c r="W104" i="35"/>
  <c r="T104" i="35"/>
  <c r="P104" i="35"/>
  <c r="Q104" i="35" s="1"/>
  <c r="O104" i="35"/>
  <c r="N104" i="35"/>
  <c r="K104" i="35" a="1"/>
  <c r="K104" i="35" s="1"/>
  <c r="L104" i="35" s="1"/>
  <c r="I104" i="35"/>
  <c r="J104" i="35" s="1"/>
  <c r="E104" i="35"/>
  <c r="D104" i="35"/>
  <c r="C104" i="35"/>
  <c r="A104" i="35"/>
  <c r="AA103" i="35"/>
  <c r="AB103" i="35" s="1"/>
  <c r="X103" i="35"/>
  <c r="Z103" i="35" s="1"/>
  <c r="Y103" i="35" s="1"/>
  <c r="W103" i="35"/>
  <c r="T103" i="35"/>
  <c r="P103" i="35"/>
  <c r="Q103" i="35" s="1"/>
  <c r="O103" i="35"/>
  <c r="N103" i="35"/>
  <c r="K103" i="35" a="1"/>
  <c r="K103" i="35" s="1"/>
  <c r="L103" i="35" s="1"/>
  <c r="I103" i="35"/>
  <c r="J103" i="35" s="1"/>
  <c r="E103" i="35"/>
  <c r="D103" i="35"/>
  <c r="C103" i="35"/>
  <c r="A103" i="35"/>
  <c r="AA102" i="35"/>
  <c r="AB102" i="35" s="1"/>
  <c r="X102" i="35"/>
  <c r="Z102" i="35" s="1"/>
  <c r="Y102" i="35" s="1"/>
  <c r="W102" i="35"/>
  <c r="T102" i="35"/>
  <c r="P102" i="35"/>
  <c r="Q102" i="35" s="1"/>
  <c r="O102" i="35"/>
  <c r="N102" i="35"/>
  <c r="K102" i="35" a="1"/>
  <c r="K102" i="35" s="1"/>
  <c r="L102" i="35" s="1"/>
  <c r="J102" i="35"/>
  <c r="AG102" i="35" s="1"/>
  <c r="I102" i="35"/>
  <c r="E102" i="35"/>
  <c r="D102" i="35"/>
  <c r="C102" i="35"/>
  <c r="A102" i="35"/>
  <c r="AA101" i="35"/>
  <c r="AB101" i="35" s="1"/>
  <c r="X101" i="35"/>
  <c r="Z101" i="35" s="1"/>
  <c r="Y101" i="35" s="1"/>
  <c r="W101" i="35"/>
  <c r="T101" i="35"/>
  <c r="P101" i="35"/>
  <c r="Q101" i="35" s="1"/>
  <c r="O101" i="35"/>
  <c r="N101" i="35"/>
  <c r="K101" i="35" a="1"/>
  <c r="K101" i="35" s="1"/>
  <c r="L101" i="35" s="1"/>
  <c r="I101" i="35"/>
  <c r="J101" i="35" s="1"/>
  <c r="E101" i="35"/>
  <c r="D101" i="35"/>
  <c r="C101" i="35"/>
  <c r="A101" i="35"/>
  <c r="AA100" i="35"/>
  <c r="AB100" i="35" s="1"/>
  <c r="Z100" i="35"/>
  <c r="X100" i="35"/>
  <c r="W100" i="35"/>
  <c r="T100" i="35"/>
  <c r="P100" i="35"/>
  <c r="Q100" i="35" s="1"/>
  <c r="O100" i="35"/>
  <c r="N100" i="35"/>
  <c r="K100" i="35" a="1"/>
  <c r="K100" i="35" s="1"/>
  <c r="L100" i="35" s="1"/>
  <c r="I100" i="35"/>
  <c r="J100" i="35" s="1"/>
  <c r="AG100" i="35" s="1"/>
  <c r="E100" i="35"/>
  <c r="D100" i="35"/>
  <c r="C100" i="35"/>
  <c r="A100" i="35"/>
  <c r="AA99" i="35"/>
  <c r="AB99" i="35" s="1"/>
  <c r="Z99" i="35"/>
  <c r="X99" i="35"/>
  <c r="W99" i="35"/>
  <c r="T99" i="35"/>
  <c r="P99" i="35"/>
  <c r="Q99" i="35" s="1"/>
  <c r="O99" i="35"/>
  <c r="N99" i="35"/>
  <c r="K99" i="35" a="1"/>
  <c r="K99" i="35" s="1"/>
  <c r="L99" i="35" s="1"/>
  <c r="I99" i="35"/>
  <c r="J99" i="35" s="1"/>
  <c r="E99" i="35"/>
  <c r="D99" i="35"/>
  <c r="C99" i="35"/>
  <c r="A99" i="35"/>
  <c r="AA98" i="35"/>
  <c r="AB98" i="35" s="1"/>
  <c r="X98" i="35"/>
  <c r="Z98" i="35" s="1"/>
  <c r="Y98" i="35" s="1"/>
  <c r="W98" i="35"/>
  <c r="T98" i="35"/>
  <c r="P98" i="35"/>
  <c r="Q98" i="35" s="1"/>
  <c r="O98" i="35"/>
  <c r="N98" i="35"/>
  <c r="K98" i="35" a="1"/>
  <c r="K98" i="35" s="1"/>
  <c r="L98" i="35" s="1"/>
  <c r="I98" i="35"/>
  <c r="J98" i="35" s="1"/>
  <c r="AG98" i="35" s="1"/>
  <c r="E98" i="35"/>
  <c r="D98" i="35"/>
  <c r="C98" i="35"/>
  <c r="A98" i="35"/>
  <c r="AA97" i="35"/>
  <c r="AB97" i="35" s="1"/>
  <c r="Z97" i="35"/>
  <c r="X97" i="35"/>
  <c r="W97" i="35"/>
  <c r="T97" i="35"/>
  <c r="P97" i="35"/>
  <c r="Q97" i="35" s="1"/>
  <c r="O97" i="35"/>
  <c r="N97" i="35"/>
  <c r="K97" i="35" a="1"/>
  <c r="K97" i="35" s="1"/>
  <c r="L97" i="35" s="1"/>
  <c r="I97" i="35"/>
  <c r="J97" i="35" s="1"/>
  <c r="AG97" i="35" s="1"/>
  <c r="E97" i="35"/>
  <c r="D97" i="35"/>
  <c r="C97" i="35"/>
  <c r="A97" i="35"/>
  <c r="AA96" i="35"/>
  <c r="AB96" i="35" s="1"/>
  <c r="Z96" i="35"/>
  <c r="X96" i="35"/>
  <c r="W96" i="35"/>
  <c r="T96" i="35"/>
  <c r="P96" i="35"/>
  <c r="Q96" i="35" s="1"/>
  <c r="O96" i="35"/>
  <c r="N96" i="35"/>
  <c r="K96" i="35" a="1"/>
  <c r="K96" i="35" s="1"/>
  <c r="L96" i="35" s="1"/>
  <c r="I96" i="35"/>
  <c r="J96" i="35" s="1"/>
  <c r="E96" i="35"/>
  <c r="D96" i="35"/>
  <c r="C96" i="35"/>
  <c r="A96" i="35"/>
  <c r="AA95" i="35"/>
  <c r="AB95" i="35" s="1"/>
  <c r="Z95" i="35"/>
  <c r="X95" i="35"/>
  <c r="W95" i="35"/>
  <c r="U95" i="35"/>
  <c r="T95" i="35"/>
  <c r="P95" i="35"/>
  <c r="Q95" i="35" s="1"/>
  <c r="O95" i="35"/>
  <c r="N95" i="35"/>
  <c r="K95" i="35" a="1"/>
  <c r="K95" i="35" s="1"/>
  <c r="L95" i="35" s="1"/>
  <c r="I95" i="35"/>
  <c r="J95" i="35" s="1"/>
  <c r="AG95" i="35" s="1"/>
  <c r="E95" i="35"/>
  <c r="D95" i="35"/>
  <c r="C95" i="35"/>
  <c r="A95" i="35"/>
  <c r="AA94" i="35"/>
  <c r="AB94" i="35" s="1"/>
  <c r="X94" i="35"/>
  <c r="Z94" i="35" s="1"/>
  <c r="W94" i="35"/>
  <c r="T94" i="35"/>
  <c r="P94" i="35"/>
  <c r="Q94" i="35" s="1"/>
  <c r="O94" i="35"/>
  <c r="N94" i="35"/>
  <c r="K94" i="35" a="1"/>
  <c r="K94" i="35" s="1"/>
  <c r="L94" i="35" s="1"/>
  <c r="I94" i="35"/>
  <c r="J94" i="35" s="1"/>
  <c r="AG94" i="35" s="1"/>
  <c r="E94" i="35"/>
  <c r="D94" i="35"/>
  <c r="C94" i="35"/>
  <c r="A94" i="35"/>
  <c r="AA93" i="35"/>
  <c r="AB93" i="35" s="1"/>
  <c r="Z93" i="35"/>
  <c r="X93" i="35"/>
  <c r="W93" i="35"/>
  <c r="T93" i="35"/>
  <c r="P93" i="35"/>
  <c r="Q93" i="35" s="1"/>
  <c r="O93" i="35"/>
  <c r="N93" i="35"/>
  <c r="K93" i="35" a="1"/>
  <c r="K93" i="35" s="1"/>
  <c r="L93" i="35" s="1"/>
  <c r="I93" i="35"/>
  <c r="J93" i="35" s="1"/>
  <c r="E93" i="35"/>
  <c r="D93" i="35"/>
  <c r="C93" i="35"/>
  <c r="A93" i="35"/>
  <c r="AA92" i="35"/>
  <c r="AB92" i="35" s="1"/>
  <c r="Z92" i="35"/>
  <c r="X92" i="35"/>
  <c r="W92" i="35"/>
  <c r="T92" i="35"/>
  <c r="P92" i="35"/>
  <c r="Q92" i="35" s="1"/>
  <c r="O92" i="35"/>
  <c r="N92" i="35"/>
  <c r="K92" i="35" a="1"/>
  <c r="K92" i="35" s="1"/>
  <c r="L92" i="35" s="1"/>
  <c r="J92" i="35"/>
  <c r="AG92" i="35" s="1"/>
  <c r="I92" i="35"/>
  <c r="E92" i="35"/>
  <c r="D92" i="35"/>
  <c r="C92" i="35"/>
  <c r="A92" i="35"/>
  <c r="AA91" i="35"/>
  <c r="AB91" i="35" s="1"/>
  <c r="X91" i="35"/>
  <c r="Z91" i="35" s="1"/>
  <c r="Y91" i="35" s="1"/>
  <c r="W91" i="35"/>
  <c r="T91" i="35"/>
  <c r="P91" i="35"/>
  <c r="Q91" i="35" s="1"/>
  <c r="O91" i="35"/>
  <c r="N91" i="35"/>
  <c r="K91" i="35" a="1"/>
  <c r="K91" i="35" s="1"/>
  <c r="L91" i="35" s="1"/>
  <c r="I91" i="35"/>
  <c r="J91" i="35" s="1"/>
  <c r="E91" i="35"/>
  <c r="D91" i="35"/>
  <c r="C91" i="35"/>
  <c r="A91" i="35"/>
  <c r="AA90" i="35"/>
  <c r="AB90" i="35" s="1"/>
  <c r="X90" i="35"/>
  <c r="Z90" i="35" s="1"/>
  <c r="Y90" i="35" s="1"/>
  <c r="W90" i="35"/>
  <c r="T90" i="35"/>
  <c r="P90" i="35"/>
  <c r="Q90" i="35" s="1"/>
  <c r="O90" i="35"/>
  <c r="N90" i="35"/>
  <c r="K90" i="35" a="1"/>
  <c r="K90" i="35" s="1"/>
  <c r="L90" i="35" s="1"/>
  <c r="I90" i="35"/>
  <c r="J90" i="35" s="1"/>
  <c r="E90" i="35"/>
  <c r="D90" i="35"/>
  <c r="C90" i="35"/>
  <c r="A90" i="35"/>
  <c r="AA89" i="35"/>
  <c r="AB89" i="35" s="1"/>
  <c r="X89" i="35"/>
  <c r="Z89" i="35" s="1"/>
  <c r="Y89" i="35" s="1"/>
  <c r="W89" i="35"/>
  <c r="T89" i="35"/>
  <c r="U89" i="35"/>
  <c r="P89" i="35"/>
  <c r="Q89" i="35" s="1"/>
  <c r="O89" i="35"/>
  <c r="N89" i="35"/>
  <c r="K89" i="35" a="1"/>
  <c r="K89" i="35" s="1"/>
  <c r="L89" i="35" s="1"/>
  <c r="I89" i="35"/>
  <c r="J89" i="35" s="1"/>
  <c r="E89" i="35"/>
  <c r="D89" i="35"/>
  <c r="C89" i="35"/>
  <c r="A89" i="35"/>
  <c r="AA88" i="35"/>
  <c r="AB88" i="35" s="1"/>
  <c r="Z88" i="35"/>
  <c r="X88" i="35"/>
  <c r="W88" i="35"/>
  <c r="T88" i="35"/>
  <c r="P88" i="35"/>
  <c r="Q88" i="35" s="1"/>
  <c r="O88" i="35"/>
  <c r="N88" i="35"/>
  <c r="K88" i="35" a="1"/>
  <c r="K88" i="35" s="1"/>
  <c r="L88" i="35" s="1"/>
  <c r="I88" i="35"/>
  <c r="J88" i="35" s="1"/>
  <c r="AG88" i="35" s="1"/>
  <c r="E88" i="35"/>
  <c r="D88" i="35"/>
  <c r="C88" i="35"/>
  <c r="A88" i="35"/>
  <c r="AA87" i="35"/>
  <c r="AB87" i="35" s="1"/>
  <c r="Z87" i="35"/>
  <c r="X87" i="35"/>
  <c r="W87" i="35"/>
  <c r="T87" i="35"/>
  <c r="P87" i="35"/>
  <c r="Q87" i="35" s="1"/>
  <c r="O87" i="35"/>
  <c r="N87" i="35"/>
  <c r="K87" i="35" a="1"/>
  <c r="K87" i="35" s="1"/>
  <c r="L87" i="35" s="1"/>
  <c r="I87" i="35"/>
  <c r="J87" i="35" s="1"/>
  <c r="AG87" i="35" s="1"/>
  <c r="E87" i="35"/>
  <c r="D87" i="35"/>
  <c r="C87" i="35"/>
  <c r="A87" i="35"/>
  <c r="AA86" i="35"/>
  <c r="AB86" i="35" s="1"/>
  <c r="Z86" i="35"/>
  <c r="X86" i="35"/>
  <c r="W86" i="35"/>
  <c r="T86" i="35"/>
  <c r="P86" i="35"/>
  <c r="Q86" i="35" s="1"/>
  <c r="O86" i="35"/>
  <c r="N86" i="35"/>
  <c r="K86" i="35" a="1"/>
  <c r="K86" i="35" s="1"/>
  <c r="L86" i="35" s="1"/>
  <c r="I86" i="35"/>
  <c r="J86" i="35" s="1"/>
  <c r="E86" i="35"/>
  <c r="D86" i="35"/>
  <c r="C86" i="35"/>
  <c r="A86" i="35"/>
  <c r="AA85" i="35"/>
  <c r="AB85" i="35" s="1"/>
  <c r="Z85" i="35"/>
  <c r="X85" i="35"/>
  <c r="W85" i="35"/>
  <c r="T85" i="35"/>
  <c r="P85" i="35"/>
  <c r="Q85" i="35" s="1"/>
  <c r="O85" i="35"/>
  <c r="N85" i="35"/>
  <c r="K85" i="35" a="1"/>
  <c r="K85" i="35" s="1"/>
  <c r="L85" i="35" s="1"/>
  <c r="I85" i="35"/>
  <c r="J85" i="35" s="1"/>
  <c r="E85" i="35"/>
  <c r="D85" i="35"/>
  <c r="C85" i="35"/>
  <c r="A85" i="35"/>
  <c r="AA84" i="35"/>
  <c r="AB84" i="35" s="1"/>
  <c r="X84" i="35"/>
  <c r="Z84" i="35" s="1"/>
  <c r="Y84" i="35" s="1"/>
  <c r="W84" i="35"/>
  <c r="T84" i="35"/>
  <c r="P84" i="35"/>
  <c r="Q84" i="35" s="1"/>
  <c r="O84" i="35"/>
  <c r="N84" i="35"/>
  <c r="K84" i="35" a="1"/>
  <c r="K84" i="35" s="1"/>
  <c r="L84" i="35" s="1"/>
  <c r="I84" i="35"/>
  <c r="J84" i="35" s="1"/>
  <c r="E84" i="35"/>
  <c r="D84" i="35"/>
  <c r="C84" i="35"/>
  <c r="A84" i="35"/>
  <c r="AA83" i="35"/>
  <c r="AB83" i="35" s="1"/>
  <c r="X83" i="35"/>
  <c r="Z83" i="35" s="1"/>
  <c r="Y83" i="35" s="1"/>
  <c r="W83" i="35"/>
  <c r="T83" i="35"/>
  <c r="P83" i="35"/>
  <c r="Q83" i="35" s="1"/>
  <c r="O83" i="35"/>
  <c r="N83" i="35"/>
  <c r="K83" i="35" a="1"/>
  <c r="K83" i="35" s="1"/>
  <c r="L83" i="35" s="1"/>
  <c r="I83" i="35"/>
  <c r="J83" i="35" s="1"/>
  <c r="AG83" i="35" s="1"/>
  <c r="E83" i="35"/>
  <c r="D83" i="35"/>
  <c r="C83" i="35"/>
  <c r="A83" i="35"/>
  <c r="AA82" i="35"/>
  <c r="AB82" i="35" s="1"/>
  <c r="Z82" i="35"/>
  <c r="X82" i="35"/>
  <c r="W82" i="35"/>
  <c r="T82" i="35"/>
  <c r="P82" i="35"/>
  <c r="Q82" i="35" s="1"/>
  <c r="O82" i="35"/>
  <c r="N82" i="35"/>
  <c r="K82" i="35" a="1"/>
  <c r="K82" i="35" s="1"/>
  <c r="L82" i="35" s="1"/>
  <c r="I82" i="35"/>
  <c r="J82" i="35" s="1"/>
  <c r="E82" i="35"/>
  <c r="D82" i="35"/>
  <c r="C82" i="35"/>
  <c r="A82" i="35"/>
  <c r="AA81" i="35"/>
  <c r="AB81" i="35" s="1"/>
  <c r="X81" i="35"/>
  <c r="Z81" i="35" s="1"/>
  <c r="Y81" i="35" s="1"/>
  <c r="W81" i="35"/>
  <c r="T81" i="35"/>
  <c r="P81" i="35"/>
  <c r="Q81" i="35" s="1"/>
  <c r="O81" i="35"/>
  <c r="N81" i="35"/>
  <c r="K81" i="35" a="1"/>
  <c r="K81" i="35" s="1"/>
  <c r="L81" i="35" s="1"/>
  <c r="I81" i="35"/>
  <c r="J81" i="35" s="1"/>
  <c r="E81" i="35"/>
  <c r="D81" i="35"/>
  <c r="C81" i="35"/>
  <c r="A81" i="35"/>
  <c r="AA80" i="35"/>
  <c r="AB80" i="35" s="1"/>
  <c r="X80" i="35"/>
  <c r="Z80" i="35" s="1"/>
  <c r="Y80" i="35" s="1"/>
  <c r="W80" i="35"/>
  <c r="T80" i="35"/>
  <c r="P80" i="35"/>
  <c r="Q80" i="35" s="1"/>
  <c r="O80" i="35"/>
  <c r="N80" i="35"/>
  <c r="K80" i="35" a="1"/>
  <c r="K80" i="35" s="1"/>
  <c r="L80" i="35" s="1"/>
  <c r="I80" i="35"/>
  <c r="J80" i="35" s="1"/>
  <c r="E80" i="35"/>
  <c r="D80" i="35"/>
  <c r="C80" i="35"/>
  <c r="A80" i="35"/>
  <c r="AA79" i="35"/>
  <c r="AB79" i="35" s="1"/>
  <c r="Z79" i="35"/>
  <c r="X79" i="35"/>
  <c r="W79" i="35"/>
  <c r="T79" i="35"/>
  <c r="P79" i="35"/>
  <c r="Q79" i="35" s="1"/>
  <c r="O79" i="35"/>
  <c r="N79" i="35"/>
  <c r="K79" i="35" a="1"/>
  <c r="K79" i="35" s="1"/>
  <c r="L79" i="35" s="1"/>
  <c r="I79" i="35"/>
  <c r="J79" i="35" s="1"/>
  <c r="E79" i="35"/>
  <c r="D79" i="35"/>
  <c r="C79" i="35"/>
  <c r="A79" i="35"/>
  <c r="AA78" i="35"/>
  <c r="AB78" i="35" s="1"/>
  <c r="X78" i="35"/>
  <c r="Z78" i="35" s="1"/>
  <c r="W78" i="35"/>
  <c r="T78" i="35"/>
  <c r="P78" i="35"/>
  <c r="Q78" i="35" s="1"/>
  <c r="O78" i="35"/>
  <c r="N78" i="35"/>
  <c r="K78" i="35" a="1"/>
  <c r="K78" i="35" s="1"/>
  <c r="L78" i="35" s="1"/>
  <c r="I78" i="35"/>
  <c r="J78" i="35" s="1"/>
  <c r="E78" i="35"/>
  <c r="D78" i="35"/>
  <c r="C78" i="35"/>
  <c r="A78" i="35"/>
  <c r="AA77" i="35"/>
  <c r="AB77" i="35" s="1"/>
  <c r="Z77" i="35"/>
  <c r="X77" i="35"/>
  <c r="W77" i="35"/>
  <c r="T77" i="35"/>
  <c r="P77" i="35"/>
  <c r="Q77" i="35" s="1"/>
  <c r="O77" i="35"/>
  <c r="N77" i="35"/>
  <c r="K77" i="35" a="1"/>
  <c r="K77" i="35" s="1"/>
  <c r="L77" i="35" s="1"/>
  <c r="I77" i="35"/>
  <c r="J77" i="35" s="1"/>
  <c r="AG77" i="35" s="1"/>
  <c r="E77" i="35"/>
  <c r="D77" i="35"/>
  <c r="C77" i="35"/>
  <c r="A77" i="35"/>
  <c r="AA76" i="35"/>
  <c r="AB76" i="35" s="1"/>
  <c r="Z76" i="35"/>
  <c r="X76" i="35"/>
  <c r="W76" i="35"/>
  <c r="T76" i="35"/>
  <c r="P76" i="35"/>
  <c r="Q76" i="35" s="1"/>
  <c r="O76" i="35"/>
  <c r="N76" i="35"/>
  <c r="K76" i="35" a="1"/>
  <c r="K76" i="35" s="1"/>
  <c r="L76" i="35" s="1"/>
  <c r="I76" i="35"/>
  <c r="J76" i="35" s="1"/>
  <c r="E76" i="35"/>
  <c r="D76" i="35"/>
  <c r="C76" i="35"/>
  <c r="A76" i="35"/>
  <c r="AA75" i="35"/>
  <c r="AB75" i="35" s="1"/>
  <c r="Z75" i="35"/>
  <c r="X75" i="35"/>
  <c r="W75" i="35"/>
  <c r="T75" i="35"/>
  <c r="P75" i="35"/>
  <c r="Q75" i="35" s="1"/>
  <c r="O75" i="35"/>
  <c r="N75" i="35"/>
  <c r="K75" i="35" a="1"/>
  <c r="K75" i="35" s="1"/>
  <c r="L75" i="35" s="1"/>
  <c r="I75" i="35"/>
  <c r="J75" i="35" s="1"/>
  <c r="AG75" i="35" s="1"/>
  <c r="E75" i="35"/>
  <c r="D75" i="35"/>
  <c r="C75" i="35"/>
  <c r="A75" i="35"/>
  <c r="AA74" i="35"/>
  <c r="AB74" i="35" s="1"/>
  <c r="X74" i="35"/>
  <c r="Z74" i="35" s="1"/>
  <c r="Y74" i="35" s="1"/>
  <c r="W74" i="35"/>
  <c r="T74" i="35"/>
  <c r="P74" i="35"/>
  <c r="Q74" i="35" s="1"/>
  <c r="O74" i="35"/>
  <c r="N74" i="35"/>
  <c r="K74" i="35" a="1"/>
  <c r="K74" i="35" s="1"/>
  <c r="L74" i="35" s="1"/>
  <c r="I74" i="35"/>
  <c r="J74" i="35" s="1"/>
  <c r="E74" i="35"/>
  <c r="D74" i="35"/>
  <c r="C74" i="35"/>
  <c r="A74" i="35"/>
  <c r="AA73" i="35"/>
  <c r="AB73" i="35" s="1"/>
  <c r="X73" i="35"/>
  <c r="Z73" i="35" s="1"/>
  <c r="Y73" i="35" s="1"/>
  <c r="W73" i="35"/>
  <c r="T73" i="35"/>
  <c r="P73" i="35"/>
  <c r="Q73" i="35" s="1"/>
  <c r="O73" i="35"/>
  <c r="N73" i="35"/>
  <c r="K73" i="35" a="1"/>
  <c r="K73" i="35" s="1"/>
  <c r="L73" i="35" s="1"/>
  <c r="I73" i="35"/>
  <c r="J73" i="35" s="1"/>
  <c r="E73" i="35"/>
  <c r="D73" i="35"/>
  <c r="C73" i="35"/>
  <c r="A73" i="35"/>
  <c r="AA72" i="35"/>
  <c r="AB72" i="35" s="1"/>
  <c r="Z72" i="35"/>
  <c r="X72" i="35"/>
  <c r="W72" i="35"/>
  <c r="T72" i="35"/>
  <c r="P72" i="35"/>
  <c r="Q72" i="35" s="1"/>
  <c r="O72" i="35"/>
  <c r="N72" i="35"/>
  <c r="K72" i="35" a="1"/>
  <c r="K72" i="35" s="1"/>
  <c r="L72" i="35" s="1"/>
  <c r="I72" i="35"/>
  <c r="J72" i="35" s="1"/>
  <c r="AG72" i="35" s="1"/>
  <c r="E72" i="35"/>
  <c r="D72" i="35"/>
  <c r="C72" i="35"/>
  <c r="A72" i="35"/>
  <c r="AA71" i="35"/>
  <c r="AB71" i="35" s="1"/>
  <c r="Z71" i="35"/>
  <c r="X71" i="35"/>
  <c r="W71" i="35"/>
  <c r="T71" i="35"/>
  <c r="P71" i="35"/>
  <c r="Q71" i="35" s="1"/>
  <c r="O71" i="35"/>
  <c r="N71" i="35"/>
  <c r="K71" i="35" a="1"/>
  <c r="K71" i="35" s="1"/>
  <c r="L71" i="35" s="1"/>
  <c r="I71" i="35"/>
  <c r="J71" i="35" s="1"/>
  <c r="E71" i="35"/>
  <c r="D71" i="35"/>
  <c r="C71" i="35"/>
  <c r="A71" i="35"/>
  <c r="AA70" i="35"/>
  <c r="AB70" i="35" s="1"/>
  <c r="Z70" i="35"/>
  <c r="X70" i="35"/>
  <c r="W70" i="35"/>
  <c r="T70" i="35"/>
  <c r="P70" i="35"/>
  <c r="Q70" i="35" s="1"/>
  <c r="O70" i="35"/>
  <c r="N70" i="35"/>
  <c r="K70" i="35" a="1"/>
  <c r="K70" i="35" s="1"/>
  <c r="L70" i="35" s="1"/>
  <c r="I70" i="35"/>
  <c r="J70" i="35" s="1"/>
  <c r="E70" i="35"/>
  <c r="D70" i="35"/>
  <c r="C70" i="35"/>
  <c r="A70" i="35"/>
  <c r="AA69" i="35"/>
  <c r="AB69" i="35" s="1"/>
  <c r="X69" i="35"/>
  <c r="Z69" i="35" s="1"/>
  <c r="Y69" i="35" s="1"/>
  <c r="W69" i="35"/>
  <c r="T69" i="35"/>
  <c r="P69" i="35"/>
  <c r="Q69" i="35" s="1"/>
  <c r="O69" i="35"/>
  <c r="N69" i="35"/>
  <c r="K69" i="35" a="1"/>
  <c r="K69" i="35" s="1"/>
  <c r="L69" i="35" s="1"/>
  <c r="I69" i="35"/>
  <c r="J69" i="35" s="1"/>
  <c r="E69" i="35"/>
  <c r="D69" i="35"/>
  <c r="C69" i="35"/>
  <c r="A69" i="35"/>
  <c r="AA68" i="35"/>
  <c r="AB68" i="35" s="1"/>
  <c r="X68" i="35"/>
  <c r="Z68" i="35" s="1"/>
  <c r="Y68" i="35" s="1"/>
  <c r="W68" i="35"/>
  <c r="T68" i="35"/>
  <c r="P68" i="35"/>
  <c r="Q68" i="35" s="1"/>
  <c r="O68" i="35"/>
  <c r="N68" i="35"/>
  <c r="K68" i="35" a="1"/>
  <c r="K68" i="35" s="1"/>
  <c r="L68" i="35" s="1"/>
  <c r="I68" i="35"/>
  <c r="J68" i="35" s="1"/>
  <c r="E68" i="35"/>
  <c r="D68" i="35"/>
  <c r="C68" i="35"/>
  <c r="A68" i="35"/>
  <c r="AA67" i="35"/>
  <c r="AB67" i="35" s="1"/>
  <c r="Z67" i="35"/>
  <c r="X67" i="35"/>
  <c r="W67" i="35"/>
  <c r="T67" i="35"/>
  <c r="P67" i="35"/>
  <c r="Q67" i="35" s="1"/>
  <c r="O67" i="35"/>
  <c r="N67" i="35"/>
  <c r="K67" i="35" a="1"/>
  <c r="K67" i="35" s="1"/>
  <c r="L67" i="35" s="1"/>
  <c r="I67" i="35"/>
  <c r="J67" i="35" s="1"/>
  <c r="E67" i="35"/>
  <c r="D67" i="35"/>
  <c r="C67" i="35"/>
  <c r="A67" i="35"/>
  <c r="AA66" i="35"/>
  <c r="AB66" i="35" s="1"/>
  <c r="Z66" i="35"/>
  <c r="X66" i="35"/>
  <c r="W66" i="35"/>
  <c r="T66" i="35"/>
  <c r="P66" i="35"/>
  <c r="Q66" i="35" s="1"/>
  <c r="O66" i="35"/>
  <c r="N66" i="35"/>
  <c r="K66" i="35" a="1"/>
  <c r="K66" i="35" s="1"/>
  <c r="L66" i="35" s="1"/>
  <c r="I66" i="35"/>
  <c r="J66" i="35" s="1"/>
  <c r="AG66" i="35" s="1"/>
  <c r="E66" i="35"/>
  <c r="D66" i="35"/>
  <c r="C66" i="35"/>
  <c r="A66" i="35"/>
  <c r="AA65" i="35"/>
  <c r="AB65" i="35" s="1"/>
  <c r="Z65" i="35"/>
  <c r="X65" i="35"/>
  <c r="W65" i="35"/>
  <c r="T65" i="35"/>
  <c r="P65" i="35"/>
  <c r="Q65" i="35" s="1"/>
  <c r="O65" i="35"/>
  <c r="N65" i="35"/>
  <c r="K65" i="35" a="1"/>
  <c r="K65" i="35" s="1"/>
  <c r="L65" i="35" s="1"/>
  <c r="I65" i="35"/>
  <c r="J65" i="35" s="1"/>
  <c r="AG65" i="35" s="1"/>
  <c r="E65" i="35"/>
  <c r="D65" i="35"/>
  <c r="C65" i="35"/>
  <c r="A65" i="35"/>
  <c r="AA64" i="35"/>
  <c r="AB64" i="35" s="1"/>
  <c r="X64" i="35"/>
  <c r="Z64" i="35" s="1"/>
  <c r="Y64" i="35" s="1"/>
  <c r="W64" i="35"/>
  <c r="T64" i="35"/>
  <c r="P64" i="35"/>
  <c r="Q64" i="35" s="1"/>
  <c r="O64" i="35"/>
  <c r="N64" i="35"/>
  <c r="K64" i="35" a="1"/>
  <c r="K64" i="35" s="1"/>
  <c r="I64" i="35"/>
  <c r="J64" i="35" s="1"/>
  <c r="AG64" i="35" s="1"/>
  <c r="E64" i="35"/>
  <c r="D64" i="35"/>
  <c r="C64" i="35"/>
  <c r="A64" i="35"/>
  <c r="AA63" i="35"/>
  <c r="AB63" i="35" s="1"/>
  <c r="X63" i="35"/>
  <c r="Z63" i="35" s="1"/>
  <c r="Y63" i="35" s="1"/>
  <c r="W63" i="35"/>
  <c r="T63" i="35"/>
  <c r="P63" i="35"/>
  <c r="Q63" i="35" s="1"/>
  <c r="O63" i="35"/>
  <c r="N63" i="35"/>
  <c r="K63" i="35" a="1"/>
  <c r="K63" i="35" s="1"/>
  <c r="L63" i="35" s="1"/>
  <c r="I63" i="35"/>
  <c r="J63" i="35" s="1"/>
  <c r="E63" i="35"/>
  <c r="D63" i="35"/>
  <c r="C63" i="35"/>
  <c r="A63" i="35"/>
  <c r="AA62" i="35"/>
  <c r="AB62" i="35" s="1"/>
  <c r="Z62" i="35"/>
  <c r="X62" i="35"/>
  <c r="W62" i="35"/>
  <c r="T62" i="35"/>
  <c r="P62" i="35"/>
  <c r="Q62" i="35" s="1"/>
  <c r="O62" i="35"/>
  <c r="N62" i="35"/>
  <c r="K62" i="35" a="1"/>
  <c r="K62" i="35" s="1"/>
  <c r="L62" i="35" s="1"/>
  <c r="I62" i="35"/>
  <c r="E62" i="35"/>
  <c r="D62" i="35"/>
  <c r="C62" i="35"/>
  <c r="A62" i="35"/>
  <c r="AA61" i="35"/>
  <c r="AB61" i="35" s="1"/>
  <c r="Z61" i="35"/>
  <c r="X61" i="35"/>
  <c r="W61" i="35"/>
  <c r="T61" i="35"/>
  <c r="P61" i="35"/>
  <c r="Q61" i="35" s="1"/>
  <c r="O61" i="35"/>
  <c r="N61" i="35"/>
  <c r="K61" i="35" a="1"/>
  <c r="K61" i="35" s="1"/>
  <c r="L61" i="35" s="1"/>
  <c r="I61" i="35"/>
  <c r="J61" i="35" s="1"/>
  <c r="AG61" i="35" s="1"/>
  <c r="E61" i="35"/>
  <c r="D61" i="35"/>
  <c r="C61" i="35"/>
  <c r="A61" i="35"/>
  <c r="AA60" i="35"/>
  <c r="AB60" i="35" s="1"/>
  <c r="Z60" i="35"/>
  <c r="X60" i="35"/>
  <c r="W60" i="35"/>
  <c r="T60" i="35"/>
  <c r="P60" i="35"/>
  <c r="Q60" i="35" s="1"/>
  <c r="O60" i="35"/>
  <c r="N60" i="35"/>
  <c r="K60" i="35" a="1"/>
  <c r="K60" i="35" s="1"/>
  <c r="L60" i="35" s="1"/>
  <c r="I60" i="35"/>
  <c r="J60" i="35" s="1"/>
  <c r="AG60" i="35" s="1"/>
  <c r="E60" i="35"/>
  <c r="D60" i="35"/>
  <c r="C60" i="35"/>
  <c r="A60" i="35"/>
  <c r="AA59" i="35"/>
  <c r="AB59" i="35" s="1"/>
  <c r="X59" i="35"/>
  <c r="Z59" i="35" s="1"/>
  <c r="W59" i="35"/>
  <c r="T59" i="35"/>
  <c r="P59" i="35"/>
  <c r="Q59" i="35" s="1"/>
  <c r="O59" i="35"/>
  <c r="N59" i="35"/>
  <c r="K59" i="35" a="1"/>
  <c r="K59" i="35" s="1"/>
  <c r="L59" i="35" s="1"/>
  <c r="I59" i="35"/>
  <c r="J59" i="35" s="1"/>
  <c r="E59" i="35"/>
  <c r="D59" i="35"/>
  <c r="C59" i="35"/>
  <c r="A59" i="35"/>
  <c r="AA58" i="35"/>
  <c r="AB58" i="35" s="1"/>
  <c r="Z58" i="35"/>
  <c r="X58" i="35"/>
  <c r="W58" i="35"/>
  <c r="T58" i="35"/>
  <c r="P58" i="35"/>
  <c r="Q58" i="35" s="1"/>
  <c r="O58" i="35"/>
  <c r="N58" i="35"/>
  <c r="K58" i="35" a="1"/>
  <c r="K58" i="35" s="1"/>
  <c r="L58" i="35" s="1"/>
  <c r="I58" i="35"/>
  <c r="J58" i="35" s="1"/>
  <c r="E58" i="35"/>
  <c r="D58" i="35"/>
  <c r="C58" i="35"/>
  <c r="A58" i="35"/>
  <c r="AA57" i="35"/>
  <c r="AB57" i="35" s="1"/>
  <c r="Z57" i="35"/>
  <c r="X57" i="35"/>
  <c r="W57" i="35"/>
  <c r="T57" i="35"/>
  <c r="P57" i="35"/>
  <c r="Q57" i="35" s="1"/>
  <c r="O57" i="35"/>
  <c r="N57" i="35"/>
  <c r="K57" i="35" a="1"/>
  <c r="K57" i="35" s="1"/>
  <c r="L57" i="35" s="1"/>
  <c r="I57" i="35"/>
  <c r="J57" i="35" s="1"/>
  <c r="AG57" i="35" s="1"/>
  <c r="E57" i="35"/>
  <c r="D57" i="35"/>
  <c r="C57" i="35"/>
  <c r="A57" i="35"/>
  <c r="AA56" i="35"/>
  <c r="AB56" i="35" s="1"/>
  <c r="Z56" i="35"/>
  <c r="X56" i="35"/>
  <c r="W56" i="35"/>
  <c r="T56" i="35"/>
  <c r="P56" i="35"/>
  <c r="Q56" i="35" s="1"/>
  <c r="O56" i="35"/>
  <c r="N56" i="35"/>
  <c r="K56" i="35" a="1"/>
  <c r="K56" i="35" s="1"/>
  <c r="L56" i="35" s="1"/>
  <c r="I56" i="35"/>
  <c r="J56" i="35" s="1"/>
  <c r="E56" i="35"/>
  <c r="D56" i="35"/>
  <c r="C56" i="35"/>
  <c r="A56" i="35"/>
  <c r="AA55" i="35"/>
  <c r="AB55" i="35" s="1"/>
  <c r="X55" i="35"/>
  <c r="Z55" i="35" s="1"/>
  <c r="Y55" i="35" s="1"/>
  <c r="W55" i="35"/>
  <c r="T55" i="35"/>
  <c r="P55" i="35"/>
  <c r="Q55" i="35" s="1"/>
  <c r="O55" i="35"/>
  <c r="N55" i="35"/>
  <c r="K55" i="35" a="1"/>
  <c r="K55" i="35" s="1"/>
  <c r="L55" i="35" s="1"/>
  <c r="I55" i="35"/>
  <c r="J55" i="35" s="1"/>
  <c r="E55" i="35"/>
  <c r="D55" i="35"/>
  <c r="C55" i="35"/>
  <c r="A55" i="35"/>
  <c r="AA54" i="35"/>
  <c r="AB54" i="35" s="1"/>
  <c r="X54" i="35"/>
  <c r="Z54" i="35" s="1"/>
  <c r="Y54" i="35" s="1"/>
  <c r="W54" i="35"/>
  <c r="T54" i="35"/>
  <c r="P54" i="35"/>
  <c r="Q54" i="35" s="1"/>
  <c r="O54" i="35"/>
  <c r="N54" i="35"/>
  <c r="K54" i="35" a="1"/>
  <c r="K54" i="35" s="1"/>
  <c r="L54" i="35" s="1"/>
  <c r="I54" i="35"/>
  <c r="J54" i="35" s="1"/>
  <c r="AG54" i="35" s="1"/>
  <c r="E54" i="35"/>
  <c r="D54" i="35"/>
  <c r="C54" i="35"/>
  <c r="A54" i="35"/>
  <c r="AA53" i="35"/>
  <c r="AB53" i="35" s="1"/>
  <c r="Z53" i="35"/>
  <c r="X53" i="35"/>
  <c r="W53" i="35"/>
  <c r="T53" i="35"/>
  <c r="P53" i="35"/>
  <c r="Q53" i="35" s="1"/>
  <c r="O53" i="35"/>
  <c r="N53" i="35"/>
  <c r="K53" i="35" a="1"/>
  <c r="K53" i="35" s="1"/>
  <c r="L53" i="35" s="1"/>
  <c r="I53" i="35"/>
  <c r="J53" i="35" s="1"/>
  <c r="AG53" i="35" s="1"/>
  <c r="E53" i="35"/>
  <c r="D53" i="35"/>
  <c r="C53" i="35"/>
  <c r="A53" i="35"/>
  <c r="AA52" i="35"/>
  <c r="AB52" i="35" s="1"/>
  <c r="Z52" i="35"/>
  <c r="X52" i="35"/>
  <c r="W52" i="35"/>
  <c r="T52" i="35"/>
  <c r="P52" i="35"/>
  <c r="Q52" i="35" s="1"/>
  <c r="O52" i="35"/>
  <c r="N52" i="35"/>
  <c r="K52" i="35" a="1"/>
  <c r="K52" i="35" s="1"/>
  <c r="L52" i="35" s="1"/>
  <c r="I52" i="35"/>
  <c r="J52" i="35" s="1"/>
  <c r="AG52" i="35" s="1"/>
  <c r="E52" i="35"/>
  <c r="D52" i="35"/>
  <c r="C52" i="35"/>
  <c r="A52" i="35"/>
  <c r="AA51" i="35"/>
  <c r="AB51" i="35" s="1"/>
  <c r="Z51" i="35"/>
  <c r="X51" i="35"/>
  <c r="W51" i="35"/>
  <c r="T51" i="35"/>
  <c r="P51" i="35"/>
  <c r="Q51" i="35" s="1"/>
  <c r="O51" i="35"/>
  <c r="N51" i="35"/>
  <c r="K51" i="35" a="1"/>
  <c r="K51" i="35" s="1"/>
  <c r="L51" i="35" s="1"/>
  <c r="I51" i="35"/>
  <c r="J51" i="35" s="1"/>
  <c r="AG51" i="35" s="1"/>
  <c r="E51" i="35"/>
  <c r="D51" i="35"/>
  <c r="C51" i="35"/>
  <c r="A51" i="35"/>
  <c r="AA50" i="35"/>
  <c r="AB50" i="35" s="1"/>
  <c r="Z50" i="35"/>
  <c r="X50" i="35"/>
  <c r="W50" i="35"/>
  <c r="T50" i="35"/>
  <c r="P50" i="35"/>
  <c r="Q50" i="35" s="1"/>
  <c r="O50" i="35"/>
  <c r="N50" i="35"/>
  <c r="K50" i="35" a="1"/>
  <c r="K50" i="35" s="1"/>
  <c r="L50" i="35" s="1"/>
  <c r="I50" i="35"/>
  <c r="J50" i="35" s="1"/>
  <c r="AG50" i="35" s="1"/>
  <c r="E50" i="35"/>
  <c r="D50" i="35"/>
  <c r="C50" i="35"/>
  <c r="A50" i="35"/>
  <c r="AA49" i="35"/>
  <c r="AB49" i="35" s="1"/>
  <c r="Z49" i="35"/>
  <c r="X49" i="35"/>
  <c r="W49" i="35"/>
  <c r="T49" i="35"/>
  <c r="P49" i="35"/>
  <c r="Q49" i="35" s="1"/>
  <c r="O49" i="35"/>
  <c r="N49" i="35"/>
  <c r="K49" i="35" a="1"/>
  <c r="K49" i="35" s="1"/>
  <c r="L49" i="35" s="1"/>
  <c r="I49" i="35"/>
  <c r="J49" i="35" s="1"/>
  <c r="AG49" i="35" s="1"/>
  <c r="E49" i="35"/>
  <c r="D49" i="35"/>
  <c r="C49" i="35"/>
  <c r="A49" i="35"/>
  <c r="AA48" i="35"/>
  <c r="AB48" i="35" s="1"/>
  <c r="Z48" i="35"/>
  <c r="X48" i="35"/>
  <c r="W48" i="35"/>
  <c r="T48" i="35"/>
  <c r="P48" i="35"/>
  <c r="Q48" i="35" s="1"/>
  <c r="O48" i="35"/>
  <c r="N48" i="35"/>
  <c r="K48" i="35" a="1"/>
  <c r="K48" i="35" s="1"/>
  <c r="L48" i="35" s="1"/>
  <c r="I48" i="35"/>
  <c r="J48" i="35" s="1"/>
  <c r="E48" i="35"/>
  <c r="D48" i="35"/>
  <c r="C48" i="35"/>
  <c r="A48" i="35"/>
  <c r="AA47" i="35"/>
  <c r="AB47" i="35" s="1"/>
  <c r="Z47" i="35"/>
  <c r="X47" i="35"/>
  <c r="W47" i="35"/>
  <c r="T47" i="35"/>
  <c r="P47" i="35"/>
  <c r="Q47" i="35" s="1"/>
  <c r="O47" i="35"/>
  <c r="N47" i="35"/>
  <c r="K47" i="35" a="1"/>
  <c r="K47" i="35" s="1"/>
  <c r="L47" i="35" s="1"/>
  <c r="I47" i="35"/>
  <c r="J47" i="35" s="1"/>
  <c r="AG47" i="35" s="1"/>
  <c r="E47" i="35"/>
  <c r="D47" i="35"/>
  <c r="C47" i="35"/>
  <c r="A47" i="35"/>
  <c r="AA46" i="35"/>
  <c r="AB46" i="35" s="1"/>
  <c r="Z46" i="35"/>
  <c r="X46" i="35"/>
  <c r="W46" i="35"/>
  <c r="T46" i="35"/>
  <c r="U46" i="35"/>
  <c r="P46" i="35"/>
  <c r="Q46" i="35" s="1"/>
  <c r="O46" i="35"/>
  <c r="N46" i="35"/>
  <c r="K46" i="35" a="1"/>
  <c r="K46" i="35" s="1"/>
  <c r="L46" i="35" s="1"/>
  <c r="I46" i="35"/>
  <c r="J46" i="35" s="1"/>
  <c r="E46" i="35"/>
  <c r="D46" i="35"/>
  <c r="C46" i="35"/>
  <c r="A46" i="35"/>
  <c r="AA45" i="35"/>
  <c r="AB45" i="35" s="1"/>
  <c r="X45" i="35"/>
  <c r="Z45" i="35" s="1"/>
  <c r="Y45" i="35" s="1"/>
  <c r="W45" i="35"/>
  <c r="T45" i="35"/>
  <c r="P45" i="35"/>
  <c r="Q45" i="35" s="1"/>
  <c r="O45" i="35"/>
  <c r="N45" i="35"/>
  <c r="K45" i="35" a="1"/>
  <c r="K45" i="35" s="1"/>
  <c r="L45" i="35" s="1"/>
  <c r="I45" i="35"/>
  <c r="J45" i="35" s="1"/>
  <c r="E45" i="35"/>
  <c r="D45" i="35"/>
  <c r="C45" i="35"/>
  <c r="A45" i="35"/>
  <c r="AA44" i="35"/>
  <c r="AB44" i="35" s="1"/>
  <c r="X44" i="35"/>
  <c r="Z44" i="35" s="1"/>
  <c r="Y44" i="35" s="1"/>
  <c r="W44" i="35"/>
  <c r="U44" i="35"/>
  <c r="T44" i="35"/>
  <c r="P44" i="35"/>
  <c r="Q44" i="35" s="1"/>
  <c r="O44" i="35"/>
  <c r="N44" i="35"/>
  <c r="K44" i="35" a="1"/>
  <c r="K44" i="35" s="1"/>
  <c r="L44" i="35" s="1"/>
  <c r="I44" i="35"/>
  <c r="J44" i="35" s="1"/>
  <c r="E44" i="35"/>
  <c r="D44" i="35"/>
  <c r="C44" i="35"/>
  <c r="A44" i="35"/>
  <c r="AA43" i="35"/>
  <c r="AB43" i="35" s="1"/>
  <c r="Z43" i="35"/>
  <c r="X43" i="35"/>
  <c r="W43" i="35"/>
  <c r="T43" i="35"/>
  <c r="P43" i="35"/>
  <c r="Q43" i="35" s="1"/>
  <c r="O43" i="35"/>
  <c r="N43" i="35"/>
  <c r="K43" i="35" a="1"/>
  <c r="K43" i="35" s="1"/>
  <c r="L43" i="35" s="1"/>
  <c r="I43" i="35"/>
  <c r="J43" i="35" s="1"/>
  <c r="AG43" i="35" s="1"/>
  <c r="E43" i="35"/>
  <c r="D43" i="35"/>
  <c r="C43" i="35"/>
  <c r="A43" i="35"/>
  <c r="AA42" i="35"/>
  <c r="AB42" i="35" s="1"/>
  <c r="X42" i="35"/>
  <c r="Z42" i="35" s="1"/>
  <c r="W42" i="35"/>
  <c r="T42" i="35"/>
  <c r="P42" i="35"/>
  <c r="Q42" i="35" s="1"/>
  <c r="O42" i="35"/>
  <c r="N42" i="35"/>
  <c r="K42" i="35" a="1"/>
  <c r="K42" i="35" s="1"/>
  <c r="L42" i="35" s="1"/>
  <c r="I42" i="35"/>
  <c r="J42" i="35" s="1"/>
  <c r="E42" i="35"/>
  <c r="D42" i="35"/>
  <c r="C42" i="35"/>
  <c r="A42" i="35"/>
  <c r="AA41" i="35"/>
  <c r="AB41" i="35" s="1"/>
  <c r="Z41" i="35"/>
  <c r="X41" i="35"/>
  <c r="W41" i="35"/>
  <c r="T41" i="35"/>
  <c r="P41" i="35"/>
  <c r="Q41" i="35" s="1"/>
  <c r="O41" i="35"/>
  <c r="N41" i="35"/>
  <c r="K41" i="35" a="1"/>
  <c r="K41" i="35" s="1"/>
  <c r="L41" i="35" s="1"/>
  <c r="J41" i="35"/>
  <c r="AG41" i="35" s="1"/>
  <c r="I41" i="35"/>
  <c r="E41" i="35"/>
  <c r="D41" i="35"/>
  <c r="C41" i="35"/>
  <c r="A41" i="35"/>
  <c r="AA40" i="35"/>
  <c r="AB40" i="35" s="1"/>
  <c r="Z40" i="35"/>
  <c r="X40" i="35"/>
  <c r="W40" i="35"/>
  <c r="T40" i="35"/>
  <c r="P40" i="35"/>
  <c r="Q40" i="35" s="1"/>
  <c r="O40" i="35"/>
  <c r="N40" i="35"/>
  <c r="K40" i="35" a="1"/>
  <c r="K40" i="35" s="1"/>
  <c r="L40" i="35" s="1"/>
  <c r="I40" i="35"/>
  <c r="J40" i="35" s="1"/>
  <c r="E40" i="35"/>
  <c r="D40" i="35"/>
  <c r="C40" i="35"/>
  <c r="A40" i="35"/>
  <c r="AA39" i="35"/>
  <c r="AB39" i="35" s="1"/>
  <c r="Z39" i="35"/>
  <c r="X39" i="35"/>
  <c r="W39" i="35"/>
  <c r="T39" i="35"/>
  <c r="P39" i="35"/>
  <c r="Q39" i="35" s="1"/>
  <c r="O39" i="35"/>
  <c r="N39" i="35"/>
  <c r="K39" i="35" a="1"/>
  <c r="K39" i="35" s="1"/>
  <c r="L39" i="35" s="1"/>
  <c r="I39" i="35"/>
  <c r="J39" i="35" s="1"/>
  <c r="E39" i="35"/>
  <c r="D39" i="35"/>
  <c r="C39" i="35"/>
  <c r="A39" i="35"/>
  <c r="AA38" i="35"/>
  <c r="AB38" i="35" s="1"/>
  <c r="X38" i="35"/>
  <c r="Z38" i="35" s="1"/>
  <c r="Y38" i="35" s="1"/>
  <c r="W38" i="35"/>
  <c r="T38" i="35"/>
  <c r="P38" i="35"/>
  <c r="Q38" i="35" s="1"/>
  <c r="O38" i="35"/>
  <c r="N38" i="35"/>
  <c r="K38" i="35" a="1"/>
  <c r="K38" i="35" s="1"/>
  <c r="L38" i="35" s="1"/>
  <c r="I38" i="35"/>
  <c r="J38" i="35" s="1"/>
  <c r="E38" i="35"/>
  <c r="D38" i="35"/>
  <c r="C38" i="35"/>
  <c r="A38" i="35"/>
  <c r="AA37" i="35"/>
  <c r="AB37" i="35" s="1"/>
  <c r="Z37" i="35"/>
  <c r="X37" i="35"/>
  <c r="W37" i="35"/>
  <c r="T37" i="35"/>
  <c r="P37" i="35"/>
  <c r="Q37" i="35" s="1"/>
  <c r="O37" i="35"/>
  <c r="N37" i="35"/>
  <c r="K37" i="35" a="1"/>
  <c r="K37" i="35" s="1"/>
  <c r="L37" i="35" s="1"/>
  <c r="I37" i="35"/>
  <c r="J37" i="35" s="1"/>
  <c r="AG37" i="35" s="1"/>
  <c r="E37" i="35"/>
  <c r="D37" i="35"/>
  <c r="C37" i="35"/>
  <c r="A37" i="35"/>
  <c r="AA36" i="35"/>
  <c r="AB36" i="35" s="1"/>
  <c r="X36" i="35"/>
  <c r="Z36" i="35" s="1"/>
  <c r="W36" i="35"/>
  <c r="T36" i="35"/>
  <c r="P36" i="35"/>
  <c r="Q36" i="35" s="1"/>
  <c r="O36" i="35"/>
  <c r="N36" i="35"/>
  <c r="K36" i="35" a="1"/>
  <c r="K36" i="35" s="1"/>
  <c r="L36" i="35" s="1"/>
  <c r="I36" i="35"/>
  <c r="J36" i="35" s="1"/>
  <c r="E36" i="35"/>
  <c r="D36" i="35"/>
  <c r="C36" i="35"/>
  <c r="A36" i="35"/>
  <c r="AA35" i="35"/>
  <c r="AB35" i="35" s="1"/>
  <c r="X35" i="35"/>
  <c r="Z35" i="35" s="1"/>
  <c r="Y35" i="35" s="1"/>
  <c r="W35" i="35"/>
  <c r="T35" i="35"/>
  <c r="P35" i="35"/>
  <c r="Q35" i="35" s="1"/>
  <c r="O35" i="35"/>
  <c r="N35" i="35"/>
  <c r="K35" i="35" a="1"/>
  <c r="K35" i="35" s="1"/>
  <c r="L35" i="35" s="1"/>
  <c r="I35" i="35"/>
  <c r="J35" i="35" s="1"/>
  <c r="AG35" i="35" s="1"/>
  <c r="E35" i="35"/>
  <c r="D35" i="35"/>
  <c r="C35" i="35"/>
  <c r="A35" i="35"/>
  <c r="AA34" i="35"/>
  <c r="AB34" i="35" s="1"/>
  <c r="X34" i="35"/>
  <c r="Z34" i="35" s="1"/>
  <c r="Y34" i="35" s="1"/>
  <c r="W34" i="35"/>
  <c r="T34" i="35"/>
  <c r="P34" i="35"/>
  <c r="Q34" i="35" s="1"/>
  <c r="O34" i="35"/>
  <c r="N34" i="35"/>
  <c r="K34" i="35" a="1"/>
  <c r="K34" i="35" s="1"/>
  <c r="L34" i="35" s="1"/>
  <c r="J34" i="35"/>
  <c r="I34" i="35"/>
  <c r="E34" i="35"/>
  <c r="D34" i="35"/>
  <c r="C34" i="35"/>
  <c r="A34" i="35"/>
  <c r="AA33" i="35"/>
  <c r="AB33" i="35" s="1"/>
  <c r="Z33" i="35"/>
  <c r="X33" i="35"/>
  <c r="W33" i="35"/>
  <c r="T33" i="35"/>
  <c r="P33" i="35"/>
  <c r="Q33" i="35" s="1"/>
  <c r="O33" i="35"/>
  <c r="N33" i="35"/>
  <c r="K33" i="35" a="1"/>
  <c r="K33" i="35" s="1"/>
  <c r="L33" i="35" s="1"/>
  <c r="I33" i="35"/>
  <c r="J33" i="35" s="1"/>
  <c r="E33" i="35"/>
  <c r="D33" i="35"/>
  <c r="C33" i="35"/>
  <c r="A33" i="35"/>
  <c r="AA32" i="35"/>
  <c r="AB32" i="35" s="1"/>
  <c r="Z32" i="35"/>
  <c r="X32" i="35"/>
  <c r="W32" i="35"/>
  <c r="T32" i="35"/>
  <c r="P32" i="35"/>
  <c r="Q32" i="35" s="1"/>
  <c r="O32" i="35"/>
  <c r="N32" i="35"/>
  <c r="K32" i="35" a="1"/>
  <c r="K32" i="35" s="1"/>
  <c r="L32" i="35" s="1"/>
  <c r="I32" i="35"/>
  <c r="J32" i="35" s="1"/>
  <c r="AG32" i="35" s="1"/>
  <c r="E32" i="35"/>
  <c r="D32" i="35"/>
  <c r="C32" i="35"/>
  <c r="A32" i="35"/>
  <c r="AA31" i="35"/>
  <c r="AB31" i="35" s="1"/>
  <c r="Z31" i="35"/>
  <c r="X31" i="35"/>
  <c r="W31" i="35"/>
  <c r="T31" i="35"/>
  <c r="P31" i="35"/>
  <c r="Q31" i="35" s="1"/>
  <c r="O31" i="35"/>
  <c r="N31" i="35"/>
  <c r="K31" i="35" a="1"/>
  <c r="K31" i="35" s="1"/>
  <c r="L31" i="35" s="1"/>
  <c r="I31" i="35"/>
  <c r="J31" i="35" s="1"/>
  <c r="AG31" i="35" s="1"/>
  <c r="E31" i="35"/>
  <c r="D31" i="35"/>
  <c r="C31" i="35"/>
  <c r="A31" i="35"/>
  <c r="AA30" i="35"/>
  <c r="AB30" i="35" s="1"/>
  <c r="X30" i="35"/>
  <c r="Z30" i="35" s="1"/>
  <c r="W30" i="35"/>
  <c r="T30" i="35"/>
  <c r="P30" i="35"/>
  <c r="Q30" i="35" s="1"/>
  <c r="O30" i="35"/>
  <c r="N30" i="35"/>
  <c r="K30" i="35" a="1"/>
  <c r="K30" i="35" s="1"/>
  <c r="L30" i="35" s="1"/>
  <c r="I30" i="35"/>
  <c r="J30" i="35" s="1"/>
  <c r="E30" i="35"/>
  <c r="D30" i="35"/>
  <c r="C30" i="35"/>
  <c r="A30" i="35"/>
  <c r="AA29" i="35"/>
  <c r="AB29" i="35" s="1"/>
  <c r="X29" i="35"/>
  <c r="Z29" i="35" s="1"/>
  <c r="Y29" i="35" s="1"/>
  <c r="W29" i="35"/>
  <c r="T29" i="35"/>
  <c r="P29" i="35"/>
  <c r="Q29" i="35" s="1"/>
  <c r="O29" i="35"/>
  <c r="N29" i="35"/>
  <c r="K29" i="35" a="1"/>
  <c r="K29" i="35" s="1"/>
  <c r="L29" i="35" s="1"/>
  <c r="I29" i="35"/>
  <c r="J29" i="35" s="1"/>
  <c r="E29" i="35"/>
  <c r="D29" i="35"/>
  <c r="C29" i="35"/>
  <c r="A29" i="35"/>
  <c r="AA28" i="35"/>
  <c r="AB28" i="35" s="1"/>
  <c r="X28" i="35"/>
  <c r="Z28" i="35" s="1"/>
  <c r="Y28" i="35" s="1"/>
  <c r="W28" i="35"/>
  <c r="T28" i="35"/>
  <c r="P28" i="35"/>
  <c r="Q28" i="35" s="1"/>
  <c r="O28" i="35"/>
  <c r="N28" i="35"/>
  <c r="K28" i="35" a="1"/>
  <c r="K28" i="35" s="1"/>
  <c r="L28" i="35" s="1"/>
  <c r="I28" i="35"/>
  <c r="J28" i="35" s="1"/>
  <c r="E28" i="35"/>
  <c r="D28" i="35"/>
  <c r="C28" i="35"/>
  <c r="A28" i="35"/>
  <c r="AA27" i="35"/>
  <c r="AB27" i="35" s="1"/>
  <c r="Z27" i="35"/>
  <c r="X27" i="35"/>
  <c r="W27" i="35"/>
  <c r="T27" i="35"/>
  <c r="P27" i="35"/>
  <c r="Q27" i="35" s="1"/>
  <c r="O27" i="35"/>
  <c r="N27" i="35"/>
  <c r="K27" i="35" a="1"/>
  <c r="K27" i="35" s="1"/>
  <c r="L27" i="35" s="1"/>
  <c r="J27" i="35"/>
  <c r="AG27" i="35" s="1"/>
  <c r="I27" i="35"/>
  <c r="E27" i="35"/>
  <c r="D27" i="35"/>
  <c r="C27" i="35"/>
  <c r="A27" i="35"/>
  <c r="AA26" i="35"/>
  <c r="AB26" i="35" s="1"/>
  <c r="X26" i="35"/>
  <c r="Z26" i="35" s="1"/>
  <c r="W26" i="35"/>
  <c r="T26" i="35"/>
  <c r="P26" i="35"/>
  <c r="Q26" i="35" s="1"/>
  <c r="O26" i="35"/>
  <c r="N26" i="35"/>
  <c r="K26" i="35" a="1"/>
  <c r="K26" i="35" s="1"/>
  <c r="L26" i="35" s="1"/>
  <c r="I26" i="35"/>
  <c r="J26" i="35" s="1"/>
  <c r="E26" i="35"/>
  <c r="D26" i="35"/>
  <c r="C26" i="35"/>
  <c r="A26" i="35"/>
  <c r="AA25" i="35"/>
  <c r="AB25" i="35" s="1"/>
  <c r="Z25" i="35"/>
  <c r="X25" i="35"/>
  <c r="W25" i="35"/>
  <c r="T25" i="35"/>
  <c r="P25" i="35"/>
  <c r="Q25" i="35" s="1"/>
  <c r="O25" i="35"/>
  <c r="N25" i="35"/>
  <c r="K25" i="35" a="1"/>
  <c r="K25" i="35" s="1"/>
  <c r="L25" i="35" s="1"/>
  <c r="J25" i="35"/>
  <c r="I25" i="35"/>
  <c r="E25" i="35"/>
  <c r="D25" i="35"/>
  <c r="C25" i="35"/>
  <c r="A25" i="35"/>
  <c r="AA24" i="35"/>
  <c r="AB24" i="35" s="1"/>
  <c r="X24" i="35"/>
  <c r="Z24" i="35" s="1"/>
  <c r="W24" i="35"/>
  <c r="T24" i="35"/>
  <c r="P24" i="35"/>
  <c r="Q24" i="35" s="1"/>
  <c r="O24" i="35"/>
  <c r="N24" i="35"/>
  <c r="K24" i="35" a="1"/>
  <c r="K24" i="35" s="1"/>
  <c r="L24" i="35" s="1"/>
  <c r="I24" i="35"/>
  <c r="J24" i="35" s="1"/>
  <c r="AG24" i="35" s="1"/>
  <c r="E24" i="35"/>
  <c r="D24" i="35"/>
  <c r="C24" i="35"/>
  <c r="A24" i="35"/>
  <c r="AA23" i="35"/>
  <c r="AB23" i="35" s="1"/>
  <c r="Z23" i="35"/>
  <c r="X23" i="35"/>
  <c r="W23" i="35"/>
  <c r="T23" i="35"/>
  <c r="P23" i="35"/>
  <c r="Q23" i="35" s="1"/>
  <c r="O23" i="35"/>
  <c r="N23" i="35"/>
  <c r="K23" i="35" a="1"/>
  <c r="K23" i="35" s="1"/>
  <c r="L23" i="35" s="1"/>
  <c r="I23" i="35"/>
  <c r="J23" i="35" s="1"/>
  <c r="E23" i="35"/>
  <c r="D23" i="35"/>
  <c r="C23" i="35"/>
  <c r="A23" i="35"/>
  <c r="AA22" i="35"/>
  <c r="AB22" i="35" s="1"/>
  <c r="Z22" i="35"/>
  <c r="X22" i="35"/>
  <c r="W22" i="35"/>
  <c r="T22" i="35"/>
  <c r="P22" i="35"/>
  <c r="Q22" i="35" s="1"/>
  <c r="O22" i="35"/>
  <c r="N22" i="35"/>
  <c r="K22" i="35" a="1"/>
  <c r="K22" i="35" s="1"/>
  <c r="L22" i="35" s="1"/>
  <c r="I22" i="35"/>
  <c r="J22" i="35" s="1"/>
  <c r="AG22" i="35" s="1"/>
  <c r="E22" i="35"/>
  <c r="D22" i="35"/>
  <c r="C22" i="35"/>
  <c r="A22" i="35"/>
  <c r="AA21" i="35"/>
  <c r="AB21" i="35" s="1"/>
  <c r="Z21" i="35"/>
  <c r="X21" i="35"/>
  <c r="W21" i="35"/>
  <c r="U21" i="35"/>
  <c r="T21" i="35"/>
  <c r="P21" i="35"/>
  <c r="Q21" i="35" s="1"/>
  <c r="O21" i="35"/>
  <c r="N21" i="35"/>
  <c r="K21" i="35" a="1"/>
  <c r="K21" i="35" s="1"/>
  <c r="L21" i="35" s="1"/>
  <c r="J21" i="35"/>
  <c r="AG21" i="35" s="1"/>
  <c r="I21" i="35"/>
  <c r="E21" i="35"/>
  <c r="D21" i="35"/>
  <c r="C21" i="35"/>
  <c r="A21" i="35"/>
  <c r="AA20" i="35"/>
  <c r="AB20" i="35" s="1"/>
  <c r="Z20" i="35"/>
  <c r="X20" i="35"/>
  <c r="W20" i="35"/>
  <c r="T20" i="35"/>
  <c r="P20" i="35"/>
  <c r="Q20" i="35" s="1"/>
  <c r="O20" i="35"/>
  <c r="N20" i="35"/>
  <c r="K20" i="35" a="1"/>
  <c r="K20" i="35" s="1"/>
  <c r="L20" i="35" s="1"/>
  <c r="I20" i="35"/>
  <c r="J20" i="35" s="1"/>
  <c r="E20" i="35"/>
  <c r="D20" i="35"/>
  <c r="C20" i="35"/>
  <c r="A20" i="35"/>
  <c r="AA19" i="35"/>
  <c r="AB19" i="35" s="1"/>
  <c r="X19" i="35"/>
  <c r="Z19" i="35" s="1"/>
  <c r="Y19" i="35" s="1"/>
  <c r="W19" i="35"/>
  <c r="T19" i="35"/>
  <c r="P19" i="35"/>
  <c r="Q19" i="35" s="1"/>
  <c r="O19" i="35"/>
  <c r="N19" i="35"/>
  <c r="K19" i="35" a="1"/>
  <c r="K19" i="35" s="1"/>
  <c r="L19" i="35" s="1"/>
  <c r="I19" i="35"/>
  <c r="J19" i="35" s="1"/>
  <c r="E19" i="35"/>
  <c r="D19" i="35"/>
  <c r="C19" i="35"/>
  <c r="A19" i="35"/>
  <c r="AA18" i="35"/>
  <c r="AB18" i="35" s="1"/>
  <c r="X18" i="35"/>
  <c r="Z18" i="35" s="1"/>
  <c r="Y18" i="35" s="1"/>
  <c r="W18" i="35"/>
  <c r="T18" i="35"/>
  <c r="P18" i="35"/>
  <c r="Q18" i="35" s="1"/>
  <c r="O18" i="35"/>
  <c r="N18" i="35"/>
  <c r="K18" i="35" a="1"/>
  <c r="K18" i="35" s="1"/>
  <c r="L18" i="35" s="1"/>
  <c r="I18" i="35"/>
  <c r="J18" i="35" s="1"/>
  <c r="E18" i="35"/>
  <c r="D18" i="35"/>
  <c r="C18" i="35"/>
  <c r="A18" i="35"/>
  <c r="AA17" i="35"/>
  <c r="AB17" i="35" s="1"/>
  <c r="X17" i="35"/>
  <c r="Z17" i="35" s="1"/>
  <c r="Y17" i="35" s="1"/>
  <c r="W17" i="35"/>
  <c r="T17" i="35"/>
  <c r="P17" i="35"/>
  <c r="Q17" i="35" s="1"/>
  <c r="O17" i="35"/>
  <c r="N17" i="35"/>
  <c r="K17" i="35" a="1"/>
  <c r="K17" i="35" s="1"/>
  <c r="L17" i="35" s="1"/>
  <c r="I17" i="35"/>
  <c r="J17" i="35" s="1"/>
  <c r="E17" i="35"/>
  <c r="D17" i="35"/>
  <c r="C17" i="35"/>
  <c r="A17" i="35"/>
  <c r="AA16" i="35"/>
  <c r="AB16" i="35" s="1"/>
  <c r="Z16" i="35"/>
  <c r="X16" i="35"/>
  <c r="W16" i="35"/>
  <c r="T16" i="35"/>
  <c r="P16" i="35"/>
  <c r="Q16" i="35" s="1"/>
  <c r="O16" i="35"/>
  <c r="N16" i="35"/>
  <c r="K16" i="35" a="1"/>
  <c r="K16" i="35" s="1"/>
  <c r="L16" i="35" s="1"/>
  <c r="I16" i="35"/>
  <c r="J16" i="35" s="1"/>
  <c r="E16" i="35"/>
  <c r="D16" i="35"/>
  <c r="C16" i="35"/>
  <c r="A16" i="35"/>
  <c r="AA15" i="35"/>
  <c r="AB15" i="35" s="1"/>
  <c r="Z15" i="35"/>
  <c r="X15" i="35"/>
  <c r="W15" i="35"/>
  <c r="T15" i="35"/>
  <c r="P15" i="35"/>
  <c r="Q15" i="35" s="1"/>
  <c r="O15" i="35"/>
  <c r="N15" i="35"/>
  <c r="K15" i="35" a="1"/>
  <c r="K15" i="35" s="1"/>
  <c r="L15" i="35" s="1"/>
  <c r="I15" i="35"/>
  <c r="J15" i="35" s="1"/>
  <c r="E15" i="35"/>
  <c r="D15" i="35"/>
  <c r="C15" i="35"/>
  <c r="A15" i="35"/>
  <c r="AA14" i="35"/>
  <c r="AB14" i="35" s="1"/>
  <c r="Z14" i="35"/>
  <c r="X14" i="35"/>
  <c r="W14" i="35"/>
  <c r="T14" i="35"/>
  <c r="P14" i="35"/>
  <c r="Q14" i="35" s="1"/>
  <c r="O14" i="35"/>
  <c r="N14" i="35"/>
  <c r="K14" i="35" a="1"/>
  <c r="K14" i="35" s="1"/>
  <c r="L14" i="35" s="1"/>
  <c r="I14" i="35"/>
  <c r="J14" i="35" s="1"/>
  <c r="E14" i="35"/>
  <c r="D14" i="35"/>
  <c r="C14" i="35"/>
  <c r="A14" i="35"/>
  <c r="AA13" i="35"/>
  <c r="AB13" i="35" s="1"/>
  <c r="Z13" i="35"/>
  <c r="X13" i="35"/>
  <c r="W13" i="35"/>
  <c r="T13" i="35"/>
  <c r="P13" i="35"/>
  <c r="Q13" i="35" s="1"/>
  <c r="O13" i="35"/>
  <c r="N13" i="35"/>
  <c r="K13" i="35" a="1"/>
  <c r="K13" i="35" s="1"/>
  <c r="L13" i="35" s="1"/>
  <c r="I13" i="35"/>
  <c r="J13" i="35" s="1"/>
  <c r="E13" i="35"/>
  <c r="D13" i="35"/>
  <c r="C13" i="35"/>
  <c r="A13" i="35"/>
  <c r="AA12" i="35"/>
  <c r="AB12" i="35" s="1"/>
  <c r="Z12" i="35"/>
  <c r="X12" i="35"/>
  <c r="W12" i="35"/>
  <c r="T12" i="35"/>
  <c r="P12" i="35"/>
  <c r="Q12" i="35" s="1"/>
  <c r="O12" i="35"/>
  <c r="N12" i="35"/>
  <c r="K12" i="35" a="1"/>
  <c r="K12" i="35" s="1"/>
  <c r="L12" i="35" s="1"/>
  <c r="J12" i="35"/>
  <c r="AG12" i="35" s="1"/>
  <c r="I12" i="35"/>
  <c r="E12" i="35"/>
  <c r="D12" i="35"/>
  <c r="C12" i="35"/>
  <c r="A12" i="35"/>
  <c r="AA11" i="35"/>
  <c r="AB11" i="35" s="1"/>
  <c r="Z11" i="35"/>
  <c r="X11" i="35"/>
  <c r="W11" i="35"/>
  <c r="T11" i="35"/>
  <c r="P11" i="35"/>
  <c r="Q11" i="35" s="1"/>
  <c r="O11" i="35"/>
  <c r="N11" i="35"/>
  <c r="K11" i="35" a="1"/>
  <c r="K11" i="35" s="1"/>
  <c r="L11" i="35" s="1"/>
  <c r="I11" i="35"/>
  <c r="J11" i="35" s="1"/>
  <c r="AG11" i="35" s="1"/>
  <c r="E11" i="35"/>
  <c r="D11" i="35"/>
  <c r="C11" i="35"/>
  <c r="A11" i="35"/>
  <c r="AA10" i="35"/>
  <c r="AB10" i="35" s="1"/>
  <c r="X10" i="35"/>
  <c r="Z10" i="35" s="1"/>
  <c r="Y10" i="35" s="1"/>
  <c r="W10" i="35"/>
  <c r="T10" i="35"/>
  <c r="P10" i="35"/>
  <c r="Q10" i="35" s="1"/>
  <c r="O10" i="35"/>
  <c r="N10" i="35"/>
  <c r="K10" i="35" a="1"/>
  <c r="K10" i="35" s="1"/>
  <c r="L10" i="35" s="1"/>
  <c r="I10" i="35"/>
  <c r="J10" i="35" s="1"/>
  <c r="E10" i="35"/>
  <c r="D10" i="35"/>
  <c r="C10" i="35"/>
  <c r="A10" i="35"/>
  <c r="AA9" i="35"/>
  <c r="AB9" i="35" s="1"/>
  <c r="Z9" i="35"/>
  <c r="X9" i="35"/>
  <c r="W9" i="35"/>
  <c r="T9" i="35"/>
  <c r="P9" i="35"/>
  <c r="Q9" i="35" s="1"/>
  <c r="O9" i="35"/>
  <c r="N9" i="35"/>
  <c r="K9" i="35" a="1"/>
  <c r="K9" i="35" s="1"/>
  <c r="L9" i="35" s="1"/>
  <c r="I9" i="35"/>
  <c r="J9" i="35" s="1"/>
  <c r="E9" i="35"/>
  <c r="D9" i="35"/>
  <c r="C9" i="35"/>
  <c r="A9" i="35"/>
  <c r="AA8" i="35"/>
  <c r="AB8" i="35" s="1"/>
  <c r="Z8" i="35"/>
  <c r="X8" i="35"/>
  <c r="W8" i="35"/>
  <c r="T8" i="35"/>
  <c r="P8" i="35"/>
  <c r="Q8" i="35" s="1"/>
  <c r="O8" i="35"/>
  <c r="N8" i="35"/>
  <c r="K8" i="35" a="1"/>
  <c r="K8" i="35" s="1"/>
  <c r="L8" i="35" s="1"/>
  <c r="I8" i="35"/>
  <c r="J8" i="35" s="1"/>
  <c r="E8" i="35"/>
  <c r="D8" i="35"/>
  <c r="C8" i="35"/>
  <c r="A8" i="35"/>
  <c r="AA7" i="35"/>
  <c r="AB7" i="35" s="1"/>
  <c r="Z7" i="35"/>
  <c r="X7" i="35"/>
  <c r="W7" i="35"/>
  <c r="T7" i="35"/>
  <c r="P7" i="35"/>
  <c r="Q7" i="35" s="1"/>
  <c r="O7" i="35"/>
  <c r="N7" i="35"/>
  <c r="K7" i="35" a="1"/>
  <c r="K7" i="35" s="1"/>
  <c r="L7" i="35" s="1"/>
  <c r="I7" i="35"/>
  <c r="J7" i="35" s="1"/>
  <c r="E7" i="35"/>
  <c r="D7" i="35"/>
  <c r="C7" i="35"/>
  <c r="A7" i="35"/>
  <c r="AA6" i="35"/>
  <c r="AB6" i="35" s="1"/>
  <c r="Z6" i="35"/>
  <c r="X6" i="35"/>
  <c r="W6" i="35"/>
  <c r="T6" i="35"/>
  <c r="P6" i="35"/>
  <c r="Q6" i="35" s="1"/>
  <c r="O6" i="35"/>
  <c r="N6" i="35"/>
  <c r="K6" i="35" a="1"/>
  <c r="K6" i="35" s="1"/>
  <c r="L6" i="35" s="1"/>
  <c r="I6" i="35"/>
  <c r="J6" i="35" s="1"/>
  <c r="AG6" i="35" s="1"/>
  <c r="E6" i="35"/>
  <c r="D6" i="35"/>
  <c r="C6" i="35"/>
  <c r="A6" i="35"/>
  <c r="AA5" i="35"/>
  <c r="AB5" i="35" s="1"/>
  <c r="Z5" i="35"/>
  <c r="X5" i="35"/>
  <c r="W5" i="35"/>
  <c r="T5" i="35"/>
  <c r="P5" i="35"/>
  <c r="Q5" i="35" s="1"/>
  <c r="O5" i="35"/>
  <c r="N5" i="35"/>
  <c r="K5" i="35" a="1"/>
  <c r="K5" i="35" s="1"/>
  <c r="L5" i="35" s="1"/>
  <c r="I5" i="35"/>
  <c r="J5" i="35" s="1"/>
  <c r="AG5" i="35" s="1"/>
  <c r="E5" i="35"/>
  <c r="D5" i="35"/>
  <c r="C5" i="35"/>
  <c r="A5" i="35"/>
  <c r="AA4" i="35"/>
  <c r="AB4" i="35" s="1"/>
  <c r="X4" i="35"/>
  <c r="Z4" i="35" s="1"/>
  <c r="W4" i="35"/>
  <c r="T4" i="35"/>
  <c r="P4" i="35"/>
  <c r="Q4" i="35" s="1"/>
  <c r="O4" i="35"/>
  <c r="N4" i="35"/>
  <c r="K4" i="35" a="1"/>
  <c r="K4" i="35" s="1"/>
  <c r="L4" i="35" s="1"/>
  <c r="I4" i="35"/>
  <c r="J4" i="35" s="1"/>
  <c r="AG4" i="35" s="1"/>
  <c r="E4" i="35"/>
  <c r="D4" i="35"/>
  <c r="C4" i="35"/>
  <c r="A4" i="35"/>
  <c r="AA3" i="35"/>
  <c r="AB3" i="35" s="1"/>
  <c r="X3" i="35"/>
  <c r="Z3" i="35" s="1"/>
  <c r="Y3" i="35" s="1"/>
  <c r="W3" i="35"/>
  <c r="T3" i="35"/>
  <c r="P3" i="35"/>
  <c r="Q3" i="35" s="1"/>
  <c r="O3" i="35"/>
  <c r="N3" i="35"/>
  <c r="K3" i="35" a="1"/>
  <c r="K3" i="35" s="1"/>
  <c r="L3" i="35" s="1"/>
  <c r="I3" i="35"/>
  <c r="J3" i="35" s="1"/>
  <c r="E3" i="35"/>
  <c r="D3" i="35"/>
  <c r="C3" i="35"/>
  <c r="A3" i="35"/>
  <c r="AR231" i="35" l="1"/>
  <c r="AS241" i="35"/>
  <c r="AQ286" i="35"/>
  <c r="AR125" i="35"/>
  <c r="AR80" i="35"/>
  <c r="AR13" i="35"/>
  <c r="AQ160" i="35"/>
  <c r="AR114" i="35"/>
  <c r="AR197" i="35"/>
  <c r="AQ88" i="35"/>
  <c r="AQ37" i="35"/>
  <c r="AR170" i="35"/>
  <c r="AR211" i="35"/>
  <c r="AR158" i="35"/>
  <c r="AR21" i="35"/>
  <c r="AR193" i="35"/>
  <c r="AQ130" i="35"/>
  <c r="AR12" i="35"/>
  <c r="AR187" i="35"/>
  <c r="AQ147" i="35"/>
  <c r="AR44" i="35"/>
  <c r="AR28" i="35"/>
  <c r="AR32" i="35"/>
  <c r="AQ32" i="35"/>
  <c r="AQ207" i="35"/>
  <c r="AQ111" i="35"/>
  <c r="AQ51" i="35"/>
  <c r="AQ227" i="35"/>
  <c r="AR109" i="35"/>
  <c r="AR244" i="35"/>
  <c r="AR205" i="35"/>
  <c r="AR168" i="35"/>
  <c r="AS237" i="35"/>
  <c r="AR288" i="35"/>
  <c r="AR264" i="35"/>
  <c r="AR204" i="35"/>
  <c r="AR63" i="35"/>
  <c r="AR241" i="35"/>
  <c r="AR224" i="35"/>
  <c r="AR57" i="35"/>
  <c r="AR137" i="35"/>
  <c r="AQ57" i="35"/>
  <c r="AS279" i="35"/>
  <c r="AS181" i="35"/>
  <c r="AQ137" i="35"/>
  <c r="AR20" i="35"/>
  <c r="AR259" i="35"/>
  <c r="AR284" i="35"/>
  <c r="AR237" i="35"/>
  <c r="AR254" i="35"/>
  <c r="AR180" i="35"/>
  <c r="AQ98" i="35"/>
  <c r="AR74" i="35"/>
  <c r="AQ140" i="35"/>
  <c r="AR140" i="35"/>
  <c r="AQ169" i="35"/>
  <c r="AQ176" i="35"/>
  <c r="AR176" i="35"/>
  <c r="AR186" i="35"/>
  <c r="AQ210" i="35"/>
  <c r="AR210" i="35"/>
  <c r="AQ260" i="35"/>
  <c r="AR260" i="35"/>
  <c r="AR280" i="35"/>
  <c r="AQ113" i="35"/>
  <c r="AR113" i="35"/>
  <c r="AQ94" i="35"/>
  <c r="AR94" i="35"/>
  <c r="AS94" i="35"/>
  <c r="AR152" i="35"/>
  <c r="AS152" i="35"/>
  <c r="AR143" i="35"/>
  <c r="AS40" i="35"/>
  <c r="AR40" i="35"/>
  <c r="AR14" i="35"/>
  <c r="AQ24" i="35"/>
  <c r="AR24" i="35"/>
  <c r="AR162" i="35"/>
  <c r="AQ179" i="35"/>
  <c r="AR179" i="35"/>
  <c r="AQ233" i="35"/>
  <c r="AR233" i="35"/>
  <c r="AQ243" i="35"/>
  <c r="AR243" i="35"/>
  <c r="AR159" i="35"/>
  <c r="AQ75" i="35"/>
  <c r="AR75" i="35"/>
  <c r="AQ119" i="35"/>
  <c r="AR119" i="35"/>
  <c r="AR230" i="35"/>
  <c r="AR43" i="35"/>
  <c r="AR56" i="35"/>
  <c r="AR189" i="35"/>
  <c r="AQ72" i="35"/>
  <c r="AR107" i="35"/>
  <c r="AQ107" i="35"/>
  <c r="AR127" i="35"/>
  <c r="AQ127" i="35"/>
  <c r="AR247" i="35"/>
  <c r="AS247" i="35"/>
  <c r="AR257" i="35"/>
  <c r="AR69" i="35"/>
  <c r="L180" i="35"/>
  <c r="M180" i="35" s="1" a="1"/>
  <c r="M180" i="35" s="1"/>
  <c r="AQ149" i="35"/>
  <c r="AR149" i="35"/>
  <c r="AR133" i="35"/>
  <c r="AR110" i="35"/>
  <c r="AR203" i="35"/>
  <c r="AR220" i="35"/>
  <c r="AQ53" i="35"/>
  <c r="AR53" i="35"/>
  <c r="AR253" i="35"/>
  <c r="AR273" i="35"/>
  <c r="AR84" i="35"/>
  <c r="AQ97" i="35"/>
  <c r="AR97" i="35"/>
  <c r="AQ122" i="35"/>
  <c r="AR122" i="35"/>
  <c r="AR146" i="35"/>
  <c r="AR172" i="35"/>
  <c r="AR4" i="35"/>
  <c r="AR7" i="35"/>
  <c r="AQ87" i="35"/>
  <c r="AR136" i="35"/>
  <c r="AQ165" i="35"/>
  <c r="AR165" i="35"/>
  <c r="AR182" i="35"/>
  <c r="AR192" i="35"/>
  <c r="AQ192" i="35"/>
  <c r="AR206" i="35"/>
  <c r="AR236" i="35"/>
  <c r="AR256" i="35"/>
  <c r="AR266" i="35"/>
  <c r="AQ266" i="35"/>
  <c r="AQ65" i="35"/>
  <c r="AR103" i="35"/>
  <c r="AR106" i="35"/>
  <c r="AR132" i="35"/>
  <c r="AQ132" i="35"/>
  <c r="AR226" i="35"/>
  <c r="AR269" i="35"/>
  <c r="AR36" i="35"/>
  <c r="AR39" i="35"/>
  <c r="AQ43" i="35"/>
  <c r="AR175" i="35"/>
  <c r="AR195" i="35"/>
  <c r="AR202" i="35"/>
  <c r="AQ209" i="35"/>
  <c r="AR209" i="35"/>
  <c r="AS84" i="35"/>
  <c r="AQ226" i="35"/>
  <c r="AQ131" i="35"/>
  <c r="AR70" i="35"/>
  <c r="AR155" i="35"/>
  <c r="AR59" i="35"/>
  <c r="AR263" i="35"/>
  <c r="AR17" i="35"/>
  <c r="AR115" i="35"/>
  <c r="AQ239" i="35"/>
  <c r="AQ246" i="35"/>
  <c r="AR246" i="35"/>
  <c r="AQ289" i="35"/>
  <c r="AR289" i="35"/>
  <c r="AR131" i="35"/>
  <c r="AR225" i="35"/>
  <c r="AQ129" i="35"/>
  <c r="AR129" i="35"/>
  <c r="AR151" i="35"/>
  <c r="AR272" i="35"/>
  <c r="AR171" i="35"/>
  <c r="AR26" i="35"/>
  <c r="AR58" i="35"/>
  <c r="AS235" i="35"/>
  <c r="AR235" i="35"/>
  <c r="AQ213" i="35"/>
  <c r="AQ151" i="35"/>
  <c r="AR215" i="35"/>
  <c r="AR174" i="35"/>
  <c r="AR201" i="35"/>
  <c r="AR208" i="35"/>
  <c r="AQ188" i="35"/>
  <c r="AR78" i="35"/>
  <c r="AQ198" i="35"/>
  <c r="AQ161" i="35"/>
  <c r="AQ102" i="35"/>
  <c r="AR90" i="35"/>
  <c r="AR232" i="35"/>
  <c r="AS232" i="35"/>
  <c r="AR242" i="35"/>
  <c r="AR252" i="35"/>
  <c r="AR96" i="35"/>
  <c r="AR121" i="35"/>
  <c r="AR135" i="35"/>
  <c r="AQ135" i="35"/>
  <c r="AQ6" i="35"/>
  <c r="AR6" i="35"/>
  <c r="AR45" i="35"/>
  <c r="AR86" i="35"/>
  <c r="AR255" i="35"/>
  <c r="AR19" i="35"/>
  <c r="AR38" i="35"/>
  <c r="AR223" i="35"/>
  <c r="AR199" i="35"/>
  <c r="AR161" i="35"/>
  <c r="AQ268" i="35"/>
  <c r="AQ208" i="35"/>
  <c r="AR42" i="35"/>
  <c r="AR55" i="35"/>
  <c r="AQ77" i="35"/>
  <c r="AR77" i="35"/>
  <c r="AR99" i="35"/>
  <c r="AQ191" i="35"/>
  <c r="AR191" i="35"/>
  <c r="AR61" i="35"/>
  <c r="AR275" i="35"/>
  <c r="V46" i="35"/>
  <c r="AR48" i="35"/>
  <c r="AR89" i="35"/>
  <c r="AR105" i="35"/>
  <c r="AR184" i="35"/>
  <c r="AQ184" i="35"/>
  <c r="AR126" i="35"/>
  <c r="AQ126" i="35"/>
  <c r="AQ12" i="35"/>
  <c r="AR62" i="35"/>
  <c r="AR49" i="35"/>
  <c r="AQ35" i="35"/>
  <c r="AR10" i="35"/>
  <c r="AR112" i="35"/>
  <c r="AQ112" i="35"/>
  <c r="AQ142" i="35"/>
  <c r="AR154" i="35"/>
  <c r="AR198" i="35"/>
  <c r="AR212" i="35"/>
  <c r="AQ222" i="35"/>
  <c r="AR222" i="35"/>
  <c r="AR213" i="35"/>
  <c r="AR145" i="35"/>
  <c r="AR265" i="35"/>
  <c r="AR102" i="35"/>
  <c r="AR245" i="35"/>
  <c r="AQ245" i="35"/>
  <c r="AR188" i="35"/>
  <c r="AR92" i="35"/>
  <c r="AQ157" i="35"/>
  <c r="AR67" i="35"/>
  <c r="AQ64" i="35"/>
  <c r="AR185" i="35"/>
  <c r="AQ49" i="35"/>
  <c r="AR228" i="35"/>
  <c r="AG9" i="35"/>
  <c r="AR76" i="35"/>
  <c r="AR261" i="35"/>
  <c r="AR274" i="35"/>
  <c r="AQ228" i="35"/>
  <c r="AR128" i="35"/>
  <c r="AQ114" i="35"/>
  <c r="AR47" i="35"/>
  <c r="AR8" i="35"/>
  <c r="AQ22" i="35"/>
  <c r="AQ54" i="35"/>
  <c r="AR283" i="35"/>
  <c r="AQ128" i="35"/>
  <c r="AQ47" i="35"/>
  <c r="AQ95" i="35"/>
  <c r="AR18" i="35"/>
  <c r="AR108" i="35"/>
  <c r="AQ144" i="35"/>
  <c r="AQ123" i="35"/>
  <c r="AR123" i="35"/>
  <c r="AR291" i="35"/>
  <c r="AR190" i="35"/>
  <c r="AR163" i="35"/>
  <c r="AR120" i="35"/>
  <c r="AR25" i="35"/>
  <c r="AR34" i="35"/>
  <c r="AR214" i="35"/>
  <c r="AQ66" i="35"/>
  <c r="AR66" i="35"/>
  <c r="AQ214" i="35"/>
  <c r="AQ183" i="35"/>
  <c r="AR68" i="35"/>
  <c r="AR250" i="35"/>
  <c r="AR150" i="35"/>
  <c r="AR31" i="35"/>
  <c r="AQ5" i="35"/>
  <c r="AQ241" i="35"/>
  <c r="AR285" i="35"/>
  <c r="AR30" i="35"/>
  <c r="AI13" i="35"/>
  <c r="AR23" i="35"/>
  <c r="AR153" i="35"/>
  <c r="AR83" i="35"/>
  <c r="AR219" i="35"/>
  <c r="AR29" i="35"/>
  <c r="AQ4" i="35"/>
  <c r="AQ109" i="35"/>
  <c r="AR277" i="35"/>
  <c r="AR239" i="35"/>
  <c r="AR16" i="35"/>
  <c r="AR50" i="35"/>
  <c r="AQ253" i="35"/>
  <c r="AQ219" i="35"/>
  <c r="AR139" i="35"/>
  <c r="AR157" i="35"/>
  <c r="AQ153" i="35"/>
  <c r="AR279" i="35"/>
  <c r="AQ31" i="35"/>
  <c r="AQ180" i="35"/>
  <c r="AR141" i="35"/>
  <c r="AI109" i="35"/>
  <c r="AQ27" i="35"/>
  <c r="AQ100" i="35"/>
  <c r="AQ223" i="35"/>
  <c r="AR73" i="35"/>
  <c r="AR196" i="35"/>
  <c r="AR249" i="35"/>
  <c r="AQ60" i="35"/>
  <c r="AQ52" i="35"/>
  <c r="AR286" i="35"/>
  <c r="AR51" i="35"/>
  <c r="AR278" i="35"/>
  <c r="AR258" i="35"/>
  <c r="AR238" i="35"/>
  <c r="AR22" i="35"/>
  <c r="AQ154" i="35"/>
  <c r="AR95" i="35"/>
  <c r="AR160" i="35"/>
  <c r="AI154" i="35"/>
  <c r="AI139" i="35"/>
  <c r="AI96" i="35"/>
  <c r="AS96" i="35" s="1"/>
  <c r="AR178" i="35"/>
  <c r="AR82" i="35"/>
  <c r="AI285" i="35"/>
  <c r="AR177" i="35"/>
  <c r="AR9" i="35"/>
  <c r="AR221" i="35"/>
  <c r="AQ158" i="35"/>
  <c r="AR194" i="35"/>
  <c r="AR134" i="35"/>
  <c r="AR117" i="35"/>
  <c r="AR207" i="35"/>
  <c r="AR11" i="35"/>
  <c r="AQ177" i="35"/>
  <c r="AQ150" i="35"/>
  <c r="AQ251" i="35"/>
  <c r="AR100" i="35"/>
  <c r="AQ11" i="35"/>
  <c r="AR15" i="35"/>
  <c r="AR234" i="35"/>
  <c r="AR218" i="35"/>
  <c r="AR142" i="35"/>
  <c r="AQ41" i="35"/>
  <c r="AR217" i="35"/>
  <c r="AI186" i="35"/>
  <c r="AI141" i="35"/>
  <c r="AS141" i="35" s="1"/>
  <c r="AR46" i="35"/>
  <c r="AI172" i="35"/>
  <c r="AR156" i="35"/>
  <c r="AI97" i="35"/>
  <c r="AI177" i="35"/>
  <c r="AS177" i="35" s="1"/>
  <c r="AR164" i="35"/>
  <c r="AI107" i="35"/>
  <c r="AI61" i="35"/>
  <c r="AQ171" i="35"/>
  <c r="AQ262" i="35"/>
  <c r="AR41" i="35"/>
  <c r="AR27" i="35"/>
  <c r="AR276" i="35"/>
  <c r="AQ61" i="35"/>
  <c r="AR88" i="35"/>
  <c r="AR229" i="35"/>
  <c r="AR169" i="35"/>
  <c r="AR271" i="35"/>
  <c r="AI213" i="35"/>
  <c r="AR173" i="35"/>
  <c r="AI128" i="35"/>
  <c r="AR101" i="35"/>
  <c r="AR87" i="35"/>
  <c r="AR248" i="35"/>
  <c r="AR240" i="35"/>
  <c r="AR183" i="35"/>
  <c r="AQ244" i="35"/>
  <c r="AR267" i="35"/>
  <c r="AR111" i="35"/>
  <c r="AQ21" i="35"/>
  <c r="AR35" i="35"/>
  <c r="AR116" i="35"/>
  <c r="AR251" i="35"/>
  <c r="AR3" i="35"/>
  <c r="AR33" i="35"/>
  <c r="AR138" i="35"/>
  <c r="AR166" i="35"/>
  <c r="AR144" i="35"/>
  <c r="AR93" i="35"/>
  <c r="AR118" i="35"/>
  <c r="AR268" i="35"/>
  <c r="AR91" i="35"/>
  <c r="AR37" i="35"/>
  <c r="AQ283" i="35"/>
  <c r="AI264" i="35"/>
  <c r="AI234" i="35"/>
  <c r="AS234" i="35" s="1"/>
  <c r="AI121" i="35"/>
  <c r="AR79" i="35"/>
  <c r="AI64" i="35"/>
  <c r="AR64" i="35"/>
  <c r="AI246" i="35"/>
  <c r="AI90" i="35"/>
  <c r="AR282" i="35"/>
  <c r="AI87" i="35"/>
  <c r="AR60" i="35"/>
  <c r="AI220" i="35"/>
  <c r="AR281" i="35"/>
  <c r="AI165" i="35"/>
  <c r="AI73" i="35"/>
  <c r="AI31" i="35"/>
  <c r="AR5" i="35"/>
  <c r="AR65" i="35"/>
  <c r="AR181" i="35"/>
  <c r="AI280" i="35"/>
  <c r="AR72" i="35"/>
  <c r="AI43" i="35"/>
  <c r="AI267" i="35"/>
  <c r="AR216" i="35"/>
  <c r="AR124" i="35"/>
  <c r="AR98" i="35"/>
  <c r="AR71" i="35"/>
  <c r="AR287" i="35"/>
  <c r="AR262" i="35"/>
  <c r="AR148" i="35"/>
  <c r="AQ155" i="35"/>
  <c r="AR227" i="35"/>
  <c r="AR200" i="35"/>
  <c r="AR147" i="35"/>
  <c r="AR54" i="35"/>
  <c r="AI290" i="35"/>
  <c r="AR290" i="35"/>
  <c r="AI55" i="35"/>
  <c r="AI123" i="35"/>
  <c r="AI212" i="35"/>
  <c r="AI198" i="35"/>
  <c r="AI211" i="35"/>
  <c r="AI130" i="35"/>
  <c r="AR130" i="35"/>
  <c r="AR52" i="35"/>
  <c r="AR167" i="35"/>
  <c r="AI51" i="35"/>
  <c r="AQ92" i="35"/>
  <c r="AI263" i="35"/>
  <c r="AI182" i="35"/>
  <c r="AI171" i="35"/>
  <c r="AI148" i="35"/>
  <c r="AI70" i="35"/>
  <c r="AR81" i="35"/>
  <c r="AI137" i="35"/>
  <c r="AI105" i="35"/>
  <c r="AI36" i="35"/>
  <c r="AI25" i="35"/>
  <c r="AI136" i="35"/>
  <c r="AI35" i="35"/>
  <c r="AI261" i="35"/>
  <c r="AI226" i="35"/>
  <c r="AQ117" i="35"/>
  <c r="AI225" i="35"/>
  <c r="AI145" i="35"/>
  <c r="AI33" i="35"/>
  <c r="AR270" i="35"/>
  <c r="AR104" i="35"/>
  <c r="AQ83" i="35"/>
  <c r="AQ50" i="35"/>
  <c r="AQ252" i="35"/>
  <c r="AQ248" i="35"/>
  <c r="AQ124" i="35"/>
  <c r="AG118" i="35"/>
  <c r="AS195" i="35"/>
  <c r="AS117" i="35"/>
  <c r="AS57" i="35"/>
  <c r="AS188" i="35"/>
  <c r="AS69" i="35"/>
  <c r="AS236" i="35"/>
  <c r="AS224" i="35"/>
  <c r="AS184" i="35"/>
  <c r="Y30" i="35"/>
  <c r="Y224" i="35"/>
  <c r="Y264" i="35"/>
  <c r="Y217" i="35"/>
  <c r="Y42" i="35"/>
  <c r="Y237" i="35"/>
  <c r="Y94" i="35"/>
  <c r="Y163" i="35"/>
  <c r="Y250" i="35"/>
  <c r="Y288" i="35"/>
  <c r="Y129" i="35"/>
  <c r="Y121" i="35"/>
  <c r="Y254" i="35"/>
  <c r="Y141" i="35"/>
  <c r="Y279" i="35"/>
  <c r="Y59" i="35"/>
  <c r="Y78" i="35"/>
  <c r="Y120" i="35"/>
  <c r="Y4" i="35"/>
  <c r="Y26" i="35"/>
  <c r="Y24" i="35"/>
  <c r="Y231" i="35"/>
  <c r="Y111" i="35"/>
  <c r="V44" i="35"/>
  <c r="AG193" i="35"/>
  <c r="AG93" i="35"/>
  <c r="U42" i="35"/>
  <c r="V42" i="35" s="1"/>
  <c r="R147" i="35" a="1"/>
  <c r="R147" i="35" s="1"/>
  <c r="AF147" i="35" s="1"/>
  <c r="AG182" i="35"/>
  <c r="Q169" i="35"/>
  <c r="R169" i="35" s="1" a="1"/>
  <c r="R169" i="35" s="1"/>
  <c r="R281" i="35" a="1"/>
  <c r="R281" i="35" s="1"/>
  <c r="AF281" i="35" s="1"/>
  <c r="AP281" i="35" s="1"/>
  <c r="AG270" i="35"/>
  <c r="M179" i="35" a="1"/>
  <c r="M179" i="35" s="1"/>
  <c r="F179" i="35" s="1"/>
  <c r="U67" i="35"/>
  <c r="V21" i="35"/>
  <c r="AG139" i="35"/>
  <c r="R259" i="35" a="1"/>
  <c r="R259" i="35" s="1"/>
  <c r="AF259" i="35" s="1"/>
  <c r="AP259" i="35" s="1"/>
  <c r="M156" i="35" a="1"/>
  <c r="M156" i="35" s="1"/>
  <c r="F156" i="35" s="1"/>
  <c r="M268" i="35" a="1"/>
  <c r="M268" i="35" s="1"/>
  <c r="F268" i="35" s="1"/>
  <c r="M271" i="35" a="1"/>
  <c r="M271" i="35" s="1"/>
  <c r="F271" i="35" s="1"/>
  <c r="AG121" i="35"/>
  <c r="AG211" i="35"/>
  <c r="AQ211" i="35" s="1"/>
  <c r="U6" i="35"/>
  <c r="AG81" i="35"/>
  <c r="V107" i="35"/>
  <c r="U107" i="35"/>
  <c r="V18" i="35"/>
  <c r="V81" i="35"/>
  <c r="U81" i="35"/>
  <c r="AG271" i="35"/>
  <c r="AG48" i="35"/>
  <c r="U130" i="35"/>
  <c r="U88" i="35"/>
  <c r="V88" i="35"/>
  <c r="U214" i="35"/>
  <c r="V218" i="35"/>
  <c r="AG224" i="35"/>
  <c r="AQ224" i="35" s="1"/>
  <c r="AG237" i="35"/>
  <c r="AQ237" i="35" s="1"/>
  <c r="V64" i="35"/>
  <c r="R242" i="35" a="1"/>
  <c r="R242" i="35" s="1"/>
  <c r="V169" i="35"/>
  <c r="AG247" i="35"/>
  <c r="AG78" i="35"/>
  <c r="V173" i="35"/>
  <c r="AG273" i="35"/>
  <c r="V271" i="35"/>
  <c r="AG73" i="35"/>
  <c r="R87" i="35" a="1"/>
  <c r="R87" i="35" s="1"/>
  <c r="AF87" i="35" s="1"/>
  <c r="R261" i="35" a="1"/>
  <c r="R261" i="35" s="1"/>
  <c r="AF261" i="35" s="1"/>
  <c r="AP261" i="35" s="1"/>
  <c r="R83" i="35" a="1"/>
  <c r="R83" i="35" s="1"/>
  <c r="AF83" i="35" s="1"/>
  <c r="AP83" i="35" s="1"/>
  <c r="R192" i="35" a="1"/>
  <c r="R192" i="35" s="1"/>
  <c r="R76" i="35" a="1"/>
  <c r="R76" i="35" s="1"/>
  <c r="AF76" i="35" s="1"/>
  <c r="AP76" i="35" s="1"/>
  <c r="R75" i="35" a="1"/>
  <c r="R75" i="35" s="1"/>
  <c r="R32" i="35" a="1"/>
  <c r="R32" i="35" s="1"/>
  <c r="V220" i="35"/>
  <c r="V84" i="35"/>
  <c r="V247" i="35"/>
  <c r="U96" i="35"/>
  <c r="V163" i="35"/>
  <c r="V176" i="35"/>
  <c r="AG71" i="35"/>
  <c r="V152" i="35"/>
  <c r="AG68" i="35"/>
  <c r="AQ68" i="35" s="1"/>
  <c r="U87" i="35"/>
  <c r="V99" i="35"/>
  <c r="R45" i="35" a="1"/>
  <c r="R45" i="35" s="1"/>
  <c r="AF45" i="35" s="1"/>
  <c r="AP45" i="35" s="1"/>
  <c r="R63" i="35" a="1"/>
  <c r="R63" i="35" s="1"/>
  <c r="AG67" i="35"/>
  <c r="V112" i="35"/>
  <c r="U153" i="35"/>
  <c r="V118" i="35"/>
  <c r="V289" i="35"/>
  <c r="M252" i="35" a="1"/>
  <c r="M252" i="35" s="1"/>
  <c r="AE252" i="35" s="1" a="1"/>
  <c r="AE252" i="35" s="1"/>
  <c r="R283" i="35" a="1"/>
  <c r="R283" i="35" s="1"/>
  <c r="U50" i="35"/>
  <c r="U254" i="35"/>
  <c r="AG99" i="35"/>
  <c r="AQ99" i="35" s="1"/>
  <c r="AF191" i="35"/>
  <c r="U23" i="35"/>
  <c r="V23" i="35"/>
  <c r="V121" i="35"/>
  <c r="U187" i="35"/>
  <c r="V135" i="35"/>
  <c r="U135" i="35"/>
  <c r="R185" i="35" a="1"/>
  <c r="R185" i="35" s="1"/>
  <c r="M147" i="35" a="1"/>
  <c r="M147" i="35" s="1"/>
  <c r="F147" i="35" s="1"/>
  <c r="AG120" i="35"/>
  <c r="R49" i="35" a="1"/>
  <c r="R49" i="35" s="1"/>
  <c r="AG44" i="35"/>
  <c r="AQ44" i="35" s="1"/>
  <c r="AG30" i="35"/>
  <c r="V43" i="35"/>
  <c r="U202" i="35"/>
  <c r="V14" i="35"/>
  <c r="V78" i="35"/>
  <c r="V79" i="35"/>
  <c r="U150" i="35"/>
  <c r="V213" i="35"/>
  <c r="AG217" i="35"/>
  <c r="AG105" i="35"/>
  <c r="AG152" i="35"/>
  <c r="AQ152" i="35" s="1"/>
  <c r="AG279" i="35"/>
  <c r="R26" i="35" a="1"/>
  <c r="R26" i="35" s="1"/>
  <c r="AF26" i="35" s="1"/>
  <c r="AP26" i="35" s="1"/>
  <c r="AG232" i="35"/>
  <c r="R207" i="35" a="1"/>
  <c r="R207" i="35" s="1"/>
  <c r="AF207" i="35" s="1"/>
  <c r="R197" i="35" a="1"/>
  <c r="R197" i="35" s="1"/>
  <c r="R118" i="35" a="1"/>
  <c r="R118" i="35" s="1"/>
  <c r="R175" i="35" a="1"/>
  <c r="R175" i="35" s="1"/>
  <c r="R126" i="35" a="1"/>
  <c r="R126" i="35" s="1"/>
  <c r="AF126" i="35" s="1"/>
  <c r="R225" i="35" a="1"/>
  <c r="R225" i="35" s="1"/>
  <c r="R250" i="35" a="1"/>
  <c r="R250" i="35" s="1"/>
  <c r="R189" i="35" a="1"/>
  <c r="R189" i="35" s="1"/>
  <c r="AF189" i="35" s="1"/>
  <c r="R93" i="35" a="1"/>
  <c r="R93" i="35" s="1"/>
  <c r="AF93" i="35" s="1"/>
  <c r="AP93" i="35" s="1"/>
  <c r="R260" i="35" a="1"/>
  <c r="R260" i="35" s="1"/>
  <c r="AF260" i="35" s="1"/>
  <c r="AP260" i="35" s="1"/>
  <c r="R86" i="35" a="1"/>
  <c r="R86" i="35" s="1"/>
  <c r="AF86" i="35" s="1"/>
  <c r="R124" i="35" a="1"/>
  <c r="R124" i="35" s="1"/>
  <c r="R114" i="35" a="1"/>
  <c r="R114" i="35" s="1"/>
  <c r="AF114" i="35" s="1"/>
  <c r="AP114" i="35" s="1"/>
  <c r="R277" i="35" a="1"/>
  <c r="R277" i="35" s="1"/>
  <c r="R214" i="35" a="1"/>
  <c r="R214" i="35" s="1"/>
  <c r="AF214" i="35" s="1"/>
  <c r="AP214" i="35" s="1"/>
  <c r="R240" i="35" a="1"/>
  <c r="R240" i="35" s="1"/>
  <c r="AF240" i="35" s="1"/>
  <c r="M76" i="35" a="1"/>
  <c r="M76" i="35" s="1"/>
  <c r="F76" i="35" s="1"/>
  <c r="M210" i="35" a="1"/>
  <c r="M210" i="35" s="1"/>
  <c r="F210" i="35" s="1"/>
  <c r="M218" i="35" a="1"/>
  <c r="M218" i="35" s="1"/>
  <c r="F218" i="35" s="1"/>
  <c r="M176" i="35" a="1"/>
  <c r="M176" i="35" s="1"/>
  <c r="F176" i="35" s="1"/>
  <c r="M189" i="35" a="1"/>
  <c r="M189" i="35" s="1"/>
  <c r="F189" i="35" s="1"/>
  <c r="M113" i="35" a="1"/>
  <c r="M113" i="35" s="1"/>
  <c r="F113" i="35" s="1"/>
  <c r="M54" i="35" a="1"/>
  <c r="M54" i="35" s="1"/>
  <c r="M22" i="35" a="1"/>
  <c r="M22" i="35" s="1"/>
  <c r="F22" i="35" s="1"/>
  <c r="R172" i="35" a="1"/>
  <c r="R172" i="35" s="1"/>
  <c r="U196" i="35"/>
  <c r="M38" i="35" a="1"/>
  <c r="M38" i="35" s="1"/>
  <c r="F38" i="35" s="1"/>
  <c r="AG40" i="35"/>
  <c r="AG104" i="35"/>
  <c r="AQ104" i="35" s="1"/>
  <c r="U256" i="35"/>
  <c r="V256" i="35"/>
  <c r="M250" i="35" a="1"/>
  <c r="M250" i="35" s="1"/>
  <c r="F250" i="35" s="1"/>
  <c r="R7" i="35" a="1"/>
  <c r="R7" i="35" s="1"/>
  <c r="M35" i="35" a="1"/>
  <c r="M35" i="35" s="1"/>
  <c r="F35" i="35" s="1"/>
  <c r="AG10" i="35"/>
  <c r="M95" i="35" a="1"/>
  <c r="M95" i="35" s="1"/>
  <c r="F95" i="35" s="1"/>
  <c r="V134" i="35"/>
  <c r="U134" i="35"/>
  <c r="M152" i="35" a="1"/>
  <c r="M152" i="35" s="1"/>
  <c r="F152" i="35" s="1"/>
  <c r="V37" i="35"/>
  <c r="R65" i="35" a="1"/>
  <c r="R65" i="35" s="1"/>
  <c r="AF65" i="35" s="1"/>
  <c r="AP65" i="35" s="1"/>
  <c r="AG167" i="35"/>
  <c r="M191" i="35" a="1"/>
  <c r="M191" i="35" s="1"/>
  <c r="F191" i="35" s="1"/>
  <c r="U249" i="35"/>
  <c r="M291" i="35" a="1"/>
  <c r="M291" i="35" s="1"/>
  <c r="F291" i="35" s="1"/>
  <c r="AG240" i="35"/>
  <c r="AQ240" i="35" s="1"/>
  <c r="R25" i="35" a="1"/>
  <c r="R25" i="35" s="1"/>
  <c r="AG89" i="35"/>
  <c r="R105" i="35" a="1"/>
  <c r="R105" i="35" s="1"/>
  <c r="U142" i="35"/>
  <c r="AG146" i="35"/>
  <c r="U151" i="35"/>
  <c r="V151" i="35" s="1"/>
  <c r="U181" i="35"/>
  <c r="V181" i="35" s="1"/>
  <c r="M37" i="35" a="1"/>
  <c r="M37" i="35" s="1"/>
  <c r="F37" i="35" s="1"/>
  <c r="AG69" i="35"/>
  <c r="AQ69" i="35" s="1"/>
  <c r="R106" i="35" a="1"/>
  <c r="R106" i="35" s="1"/>
  <c r="AF106" i="35" s="1"/>
  <c r="U119" i="35"/>
  <c r="U174" i="35"/>
  <c r="V191" i="35"/>
  <c r="U191" i="35"/>
  <c r="M19" i="35" a="1"/>
  <c r="M19" i="35" s="1"/>
  <c r="F19" i="35" s="1"/>
  <c r="V161" i="35"/>
  <c r="U161" i="35"/>
  <c r="M36" i="35" a="1"/>
  <c r="M36" i="35" s="1"/>
  <c r="F36" i="35" s="1"/>
  <c r="M161" i="35" a="1"/>
  <c r="M161" i="35" s="1"/>
  <c r="F161" i="35" s="1"/>
  <c r="R107" i="35" a="1"/>
  <c r="R107" i="35" s="1"/>
  <c r="AF107" i="35" s="1"/>
  <c r="AP107" i="35" s="1"/>
  <c r="R200" i="35" a="1"/>
  <c r="R200" i="35" s="1"/>
  <c r="AF200" i="35" s="1"/>
  <c r="R24" i="35" a="1"/>
  <c r="R24" i="35" s="1"/>
  <c r="R66" i="35" a="1"/>
  <c r="R66" i="35" s="1"/>
  <c r="U114" i="35"/>
  <c r="M116" i="35" a="1"/>
  <c r="M116" i="35" s="1"/>
  <c r="F116" i="35" s="1"/>
  <c r="V269" i="35"/>
  <c r="V185" i="35"/>
  <c r="U185" i="35"/>
  <c r="M151" i="35" a="1"/>
  <c r="M151" i="35" s="1"/>
  <c r="F151" i="35" s="1"/>
  <c r="M241" i="35" a="1"/>
  <c r="M241" i="35" s="1"/>
  <c r="F241" i="35" s="1"/>
  <c r="M20" i="35" a="1"/>
  <c r="M20" i="35" s="1"/>
  <c r="V70" i="35"/>
  <c r="AG76" i="35"/>
  <c r="M117" i="35" a="1"/>
  <c r="M117" i="35" s="1"/>
  <c r="F117" i="35" s="1"/>
  <c r="M132" i="35" a="1"/>
  <c r="M132" i="35" s="1"/>
  <c r="F132" i="35" s="1"/>
  <c r="U146" i="35"/>
  <c r="V146" i="35" s="1"/>
  <c r="AG263" i="35"/>
  <c r="AG288" i="35"/>
  <c r="V102" i="35"/>
  <c r="U102" i="35"/>
  <c r="U20" i="35"/>
  <c r="V20" i="35"/>
  <c r="M211" i="35" a="1"/>
  <c r="M211" i="35" s="1"/>
  <c r="AE211" i="35" s="1" a="1"/>
  <c r="AE211" i="35" s="1"/>
  <c r="U59" i="35"/>
  <c r="V59" i="35"/>
  <c r="AG164" i="35"/>
  <c r="U217" i="35"/>
  <c r="R6" i="35" a="1"/>
  <c r="R6" i="35" s="1"/>
  <c r="AF6" i="35" s="1"/>
  <c r="V89" i="35"/>
  <c r="AG141" i="35"/>
  <c r="AQ141" i="35" s="1"/>
  <c r="U170" i="35"/>
  <c r="M276" i="35" a="1"/>
  <c r="M276" i="35" s="1"/>
  <c r="F276" i="35" s="1"/>
  <c r="R3" i="35" a="1"/>
  <c r="R3" i="35" s="1"/>
  <c r="R89" i="35" a="1"/>
  <c r="R89" i="35" s="1"/>
  <c r="AF89" i="35" s="1"/>
  <c r="R90" i="35" a="1"/>
  <c r="R90" i="35" s="1"/>
  <c r="AF90" i="35" s="1"/>
  <c r="AG7" i="35"/>
  <c r="U72" i="35"/>
  <c r="V116" i="35"/>
  <c r="V177" i="35"/>
  <c r="U177" i="35"/>
  <c r="AG220" i="35"/>
  <c r="AG230" i="35"/>
  <c r="AG242" i="35"/>
  <c r="V274" i="35"/>
  <c r="R85" i="35" a="1"/>
  <c r="R85" i="35" s="1"/>
  <c r="AG101" i="35"/>
  <c r="M115" i="35" a="1"/>
  <c r="M115" i="35" s="1"/>
  <c r="F115" i="35" s="1"/>
  <c r="M230" i="35" a="1"/>
  <c r="M230" i="35" s="1"/>
  <c r="F230" i="35" s="1"/>
  <c r="AG275" i="35"/>
  <c r="M96" i="35" a="1"/>
  <c r="M96" i="35" s="1"/>
  <c r="F96" i="35" s="1"/>
  <c r="M192" i="35" a="1"/>
  <c r="M192" i="35" s="1"/>
  <c r="F192" i="35" s="1"/>
  <c r="V210" i="35"/>
  <c r="M3" i="35" a="1"/>
  <c r="M3" i="35" s="1"/>
  <c r="F3" i="35" s="1"/>
  <c r="M4" i="35" a="1"/>
  <c r="M4" i="35" s="1"/>
  <c r="F4" i="35" s="1"/>
  <c r="AG18" i="35"/>
  <c r="AQ18" i="35" s="1"/>
  <c r="M57" i="35" a="1"/>
  <c r="M57" i="35" s="1"/>
  <c r="F57" i="35" s="1"/>
  <c r="M77" i="35" a="1"/>
  <c r="M77" i="35" s="1"/>
  <c r="F77" i="35" s="1"/>
  <c r="AG218" i="35"/>
  <c r="U222" i="35"/>
  <c r="AG249" i="35"/>
  <c r="V265" i="35"/>
  <c r="M58" i="35" a="1"/>
  <c r="M58" i="35" s="1"/>
  <c r="F58" i="35" s="1"/>
  <c r="M170" i="35" a="1"/>
  <c r="M170" i="35" s="1"/>
  <c r="AE170" i="35" s="1" a="1"/>
  <c r="AE170" i="35" s="1"/>
  <c r="M175" i="35" a="1"/>
  <c r="M175" i="35" s="1"/>
  <c r="F175" i="35" s="1"/>
  <c r="AG194" i="35"/>
  <c r="AQ194" i="35" s="1"/>
  <c r="R9" i="35" a="1"/>
  <c r="R9" i="35" s="1"/>
  <c r="R48" i="35" a="1"/>
  <c r="R48" i="35" s="1"/>
  <c r="R10" i="35" a="1"/>
  <c r="R10" i="35" s="1"/>
  <c r="R28" i="35" a="1"/>
  <c r="R28" i="35" s="1"/>
  <c r="R11" i="35" a="1"/>
  <c r="R11" i="35" s="1"/>
  <c r="AF11" i="35" s="1"/>
  <c r="AP11" i="35" s="1"/>
  <c r="R29" i="35" a="1"/>
  <c r="R29" i="35" s="1"/>
  <c r="AF29" i="35" s="1"/>
  <c r="R30" i="35" a="1"/>
  <c r="R30" i="35" s="1"/>
  <c r="R31" i="35" a="1"/>
  <c r="R31" i="35" s="1"/>
  <c r="R4" i="35" a="1"/>
  <c r="R4" i="35" s="1"/>
  <c r="R280" i="35" a="1"/>
  <c r="R280" i="35" s="1"/>
  <c r="AF280" i="35" s="1"/>
  <c r="R5" i="35" a="1"/>
  <c r="R5" i="35" s="1"/>
  <c r="R34" i="35" a="1"/>
  <c r="R34" i="35" s="1"/>
  <c r="AF34" i="35" s="1"/>
  <c r="R8" i="35" a="1"/>
  <c r="R8" i="35" s="1"/>
  <c r="R46" i="35" a="1"/>
  <c r="R46" i="35" s="1"/>
  <c r="AF46" i="35" s="1"/>
  <c r="R51" i="35" a="1"/>
  <c r="R51" i="35" s="1"/>
  <c r="AF51" i="35" s="1"/>
  <c r="R268" i="35" a="1"/>
  <c r="R268" i="35" s="1"/>
  <c r="R77" i="35" a="1"/>
  <c r="R77" i="35" s="1"/>
  <c r="AF77" i="35" s="1"/>
  <c r="R249" i="35" a="1"/>
  <c r="R249" i="35" s="1"/>
  <c r="AF249" i="35" s="1"/>
  <c r="R27" i="35" a="1"/>
  <c r="R27" i="35" s="1"/>
  <c r="R266" i="35" a="1"/>
  <c r="R266" i="35" s="1"/>
  <c r="R267" i="35" a="1"/>
  <c r="R267" i="35" s="1"/>
  <c r="R287" i="35" a="1"/>
  <c r="R287" i="35" s="1"/>
  <c r="AF287" i="35" s="1"/>
  <c r="R186" i="35" a="1"/>
  <c r="R186" i="35" s="1"/>
  <c r="AF186" i="35" s="1"/>
  <c r="R163" i="35" a="1"/>
  <c r="R163" i="35" s="1"/>
  <c r="R181" i="35" a="1"/>
  <c r="R181" i="35" s="1"/>
  <c r="R69" i="35" a="1"/>
  <c r="R69" i="35" s="1"/>
  <c r="AF69" i="35" s="1"/>
  <c r="AP69" i="35" s="1"/>
  <c r="R70" i="35" a="1"/>
  <c r="R70" i="35" s="1"/>
  <c r="AF70" i="35" s="1"/>
  <c r="R144" i="35" a="1"/>
  <c r="R144" i="35" s="1"/>
  <c r="AF144" i="35" s="1"/>
  <c r="R68" i="35" a="1"/>
  <c r="R68" i="35" s="1"/>
  <c r="AF68" i="35" s="1"/>
  <c r="R201" i="35" a="1"/>
  <c r="R201" i="35" s="1"/>
  <c r="AF201" i="35" s="1"/>
  <c r="R71" i="35" a="1"/>
  <c r="R71" i="35" s="1"/>
  <c r="AF71" i="35" s="1"/>
  <c r="R262" i="35" a="1"/>
  <c r="R262" i="35" s="1"/>
  <c r="AF262" i="35" s="1"/>
  <c r="AP262" i="35" s="1"/>
  <c r="R284" i="35" a="1"/>
  <c r="R284" i="35" s="1"/>
  <c r="AF284" i="35" s="1"/>
  <c r="R263" i="35" a="1"/>
  <c r="R263" i="35" s="1"/>
  <c r="R160" i="35" a="1"/>
  <c r="R160" i="35" s="1"/>
  <c r="R184" i="35" a="1"/>
  <c r="R184" i="35" s="1"/>
  <c r="AF184" i="35" s="1"/>
  <c r="R221" i="35" a="1"/>
  <c r="R221" i="35" s="1"/>
  <c r="R153" i="35" a="1"/>
  <c r="R153" i="35" s="1"/>
  <c r="AF153" i="35" s="1"/>
  <c r="AP153" i="35" s="1"/>
  <c r="R202" i="35" a="1"/>
  <c r="R202" i="35" s="1"/>
  <c r="AF202" i="35" s="1"/>
  <c r="R161" i="35" a="1"/>
  <c r="R161" i="35" s="1"/>
  <c r="AF161" i="35" s="1"/>
  <c r="AP161" i="35" s="1"/>
  <c r="R173" i="35" a="1"/>
  <c r="R173" i="35" s="1"/>
  <c r="AF173" i="35" s="1"/>
  <c r="R241" i="35" a="1"/>
  <c r="R241" i="35" s="1"/>
  <c r="R128" i="35" a="1"/>
  <c r="R128" i="35" s="1"/>
  <c r="AF128" i="35" s="1"/>
  <c r="AP128" i="35" s="1"/>
  <c r="R166" i="35" a="1"/>
  <c r="R166" i="35" s="1"/>
  <c r="R112" i="35" a="1"/>
  <c r="R112" i="35" s="1"/>
  <c r="AF112" i="35" s="1"/>
  <c r="R141" i="35" a="1"/>
  <c r="R141" i="35" s="1"/>
  <c r="AF141" i="35" s="1"/>
  <c r="AP141" i="35" s="1"/>
  <c r="R222" i="35" a="1"/>
  <c r="R222" i="35" s="1"/>
  <c r="AF222" i="35" s="1"/>
  <c r="R96" i="35" a="1"/>
  <c r="R96" i="35" s="1"/>
  <c r="AF96" i="35" s="1"/>
  <c r="R125" i="35" a="1"/>
  <c r="R125" i="35" s="1"/>
  <c r="R203" i="35" a="1"/>
  <c r="R203" i="35" s="1"/>
  <c r="AF203" i="35" s="1"/>
  <c r="R239" i="35" a="1"/>
  <c r="R239" i="35" s="1"/>
  <c r="R245" i="35" a="1"/>
  <c r="R245" i="35" s="1"/>
  <c r="AF245" i="35" s="1"/>
  <c r="R84" i="35" a="1"/>
  <c r="R84" i="35" s="1"/>
  <c r="AF84" i="35" s="1"/>
  <c r="R91" i="35" a="1"/>
  <c r="R91" i="35" s="1"/>
  <c r="R129" i="35" a="1"/>
  <c r="R129" i="35" s="1"/>
  <c r="R230" i="35" a="1"/>
  <c r="R230" i="35" s="1"/>
  <c r="AF230" i="35" s="1"/>
  <c r="R104" i="35" a="1"/>
  <c r="R104" i="35" s="1"/>
  <c r="R149" i="35" a="1"/>
  <c r="R149" i="35" s="1"/>
  <c r="AF149" i="35" s="1"/>
  <c r="R167" i="35" a="1"/>
  <c r="R167" i="35" s="1"/>
  <c r="AF167" i="35" s="1"/>
  <c r="R148" i="35" a="1"/>
  <c r="R148" i="35" s="1"/>
  <c r="R286" i="35" a="1"/>
  <c r="R286" i="35" s="1"/>
  <c r="AF286" i="35" s="1"/>
  <c r="R92" i="35" a="1"/>
  <c r="R92" i="35" s="1"/>
  <c r="AF92" i="35" s="1"/>
  <c r="AP92" i="35" s="1"/>
  <c r="R35" i="35" a="1"/>
  <c r="R35" i="35" s="1"/>
  <c r="R47" i="35" a="1"/>
  <c r="R47" i="35" s="1"/>
  <c r="R14" i="35" a="1"/>
  <c r="R14" i="35" s="1"/>
  <c r="R53" i="35" a="1"/>
  <c r="R53" i="35" s="1"/>
  <c r="R123" i="35" a="1"/>
  <c r="R123" i="35" s="1"/>
  <c r="AF123" i="35" s="1"/>
  <c r="AP123" i="35" s="1"/>
  <c r="R139" i="35" a="1"/>
  <c r="R139" i="35" s="1"/>
  <c r="R64" i="35" a="1"/>
  <c r="R64" i="35" s="1"/>
  <c r="AF64" i="35" s="1"/>
  <c r="R134" i="35" a="1"/>
  <c r="R134" i="35" s="1"/>
  <c r="AF134" i="35" s="1"/>
  <c r="R229" i="35" a="1"/>
  <c r="R229" i="35" s="1"/>
  <c r="R210" i="35" a="1"/>
  <c r="R210" i="35" s="1"/>
  <c r="AF210" i="35" s="1"/>
  <c r="R113" i="35" a="1"/>
  <c r="R113" i="35" s="1"/>
  <c r="R44" i="35" a="1"/>
  <c r="R44" i="35" s="1"/>
  <c r="AF44" i="35" s="1"/>
  <c r="AP44" i="35" s="1"/>
  <c r="R199" i="35" a="1"/>
  <c r="R199" i="35" s="1"/>
  <c r="R179" i="35" a="1"/>
  <c r="R179" i="35" s="1"/>
  <c r="R279" i="35" a="1"/>
  <c r="R279" i="35" s="1"/>
  <c r="AF279" i="35" s="1"/>
  <c r="AP279" i="35" s="1"/>
  <c r="R288" i="35" a="1"/>
  <c r="R288" i="35" s="1"/>
  <c r="AF288" i="35" s="1"/>
  <c r="AP288" i="35" s="1"/>
  <c r="R78" i="35" a="1"/>
  <c r="R78" i="35" s="1"/>
  <c r="AF78" i="35" s="1"/>
  <c r="AP78" i="35" s="1"/>
  <c r="R142" i="35" a="1"/>
  <c r="R142" i="35" s="1"/>
  <c r="AF142" i="35" s="1"/>
  <c r="AP142" i="35" s="1"/>
  <c r="R162" i="35" a="1"/>
  <c r="R162" i="35" s="1"/>
  <c r="R223" i="35" a="1"/>
  <c r="R223" i="35" s="1"/>
  <c r="AF223" i="35" s="1"/>
  <c r="AP223" i="35" s="1"/>
  <c r="R204" i="35" a="1"/>
  <c r="R204" i="35" s="1"/>
  <c r="R108" i="35" a="1"/>
  <c r="R108" i="35" s="1"/>
  <c r="AF108" i="35" s="1"/>
  <c r="AP108" i="35" s="1"/>
  <c r="R224" i="35" a="1"/>
  <c r="R224" i="35" s="1"/>
  <c r="R264" i="35" a="1"/>
  <c r="R264" i="35" s="1"/>
  <c r="R180" i="35" a="1"/>
  <c r="R180" i="35" s="1"/>
  <c r="R205" i="35" a="1"/>
  <c r="R205" i="35" s="1"/>
  <c r="R255" i="35" a="1"/>
  <c r="R255" i="35" s="1"/>
  <c r="AF255" i="35" s="1"/>
  <c r="R164" i="35" a="1"/>
  <c r="R164" i="35" s="1"/>
  <c r="AF164" i="35" s="1"/>
  <c r="R182" i="35" a="1"/>
  <c r="R182" i="35" s="1"/>
  <c r="AF182" i="35" s="1"/>
  <c r="R244" i="35" a="1"/>
  <c r="R244" i="35" s="1"/>
  <c r="AF244" i="35" s="1"/>
  <c r="AP244" i="35" s="1"/>
  <c r="R269" i="35" a="1"/>
  <c r="R269" i="35" s="1"/>
  <c r="AF269" i="35" s="1"/>
  <c r="R289" i="35" a="1"/>
  <c r="R289" i="35" s="1"/>
  <c r="AF289" i="35" s="1"/>
  <c r="R127" i="35" a="1"/>
  <c r="R127" i="35" s="1"/>
  <c r="AF127" i="35" s="1"/>
  <c r="R140" i="35" a="1"/>
  <c r="R140" i="35" s="1"/>
  <c r="AF140" i="35" s="1"/>
  <c r="R165" i="35" a="1"/>
  <c r="R165" i="35" s="1"/>
  <c r="R183" i="35" a="1"/>
  <c r="R183" i="35" s="1"/>
  <c r="AF183" i="35" s="1"/>
  <c r="AP183" i="35" s="1"/>
  <c r="R228" i="35" a="1"/>
  <c r="R228" i="35" s="1"/>
  <c r="R282" i="35" a="1"/>
  <c r="R282" i="35" s="1"/>
  <c r="AF282" i="35" s="1"/>
  <c r="AP282" i="35" s="1"/>
  <c r="R88" i="35" a="1"/>
  <c r="R88" i="35" s="1"/>
  <c r="R145" i="35" a="1"/>
  <c r="R145" i="35" s="1"/>
  <c r="R159" i="35" a="1"/>
  <c r="R159" i="35" s="1"/>
  <c r="AF159" i="35" s="1"/>
  <c r="AP159" i="35" s="1"/>
  <c r="R270" i="35" a="1"/>
  <c r="R270" i="35" s="1"/>
  <c r="AF270" i="35" s="1"/>
  <c r="AP270" i="35" s="1"/>
  <c r="R37" i="35" a="1"/>
  <c r="R37" i="35" s="1"/>
  <c r="AF37" i="35" s="1"/>
  <c r="R58" i="35" a="1"/>
  <c r="R58" i="35" s="1"/>
  <c r="AF58" i="35" s="1"/>
  <c r="R19" i="35" a="1"/>
  <c r="R19" i="35" s="1"/>
  <c r="AF19" i="35" s="1"/>
  <c r="R20" i="35" a="1"/>
  <c r="R20" i="35" s="1"/>
  <c r="R36" i="35" a="1"/>
  <c r="R36" i="35" s="1"/>
  <c r="AF36" i="35" s="1"/>
  <c r="R57" i="35" a="1"/>
  <c r="R57" i="35" s="1"/>
  <c r="R13" i="35" a="1"/>
  <c r="R13" i="35" s="1"/>
  <c r="R38" i="35" a="1"/>
  <c r="R38" i="35" s="1"/>
  <c r="AF38" i="35" s="1"/>
  <c r="R39" i="35" a="1"/>
  <c r="R39" i="35" s="1"/>
  <c r="AF39" i="35" s="1"/>
  <c r="R59" i="35" a="1"/>
  <c r="R59" i="35" s="1"/>
  <c r="AF59" i="35" s="1"/>
  <c r="R52" i="35" a="1"/>
  <c r="R52" i="35" s="1"/>
  <c r="AF52" i="35" s="1"/>
  <c r="AP52" i="35" s="1"/>
  <c r="R67" i="35" a="1"/>
  <c r="R67" i="35" s="1"/>
  <c r="R103" i="35" a="1"/>
  <c r="R103" i="35" s="1"/>
  <c r="R278" i="35" a="1"/>
  <c r="R278" i="35" s="1"/>
  <c r="R177" i="35" a="1"/>
  <c r="R177" i="35" s="1"/>
  <c r="R40" i="35" a="1"/>
  <c r="R40" i="35" s="1"/>
  <c r="AF40" i="35" s="1"/>
  <c r="AP40" i="35" s="1"/>
  <c r="R135" i="35" a="1"/>
  <c r="R135" i="35" s="1"/>
  <c r="R154" i="35" a="1"/>
  <c r="R154" i="35" s="1"/>
  <c r="AF154" i="35" s="1"/>
  <c r="AP154" i="35" s="1"/>
  <c r="R60" i="35" a="1"/>
  <c r="R60" i="35" s="1"/>
  <c r="R235" i="35" a="1"/>
  <c r="R235" i="35" s="1"/>
  <c r="R256" i="35" a="1"/>
  <c r="R256" i="35" s="1"/>
  <c r="R21" i="35" a="1"/>
  <c r="R21" i="35" s="1"/>
  <c r="R41" i="35" a="1"/>
  <c r="R41" i="35" s="1"/>
  <c r="R79" i="35" a="1"/>
  <c r="R79" i="35" s="1"/>
  <c r="AF79" i="35" s="1"/>
  <c r="AP79" i="35" s="1"/>
  <c r="R97" i="35" a="1"/>
  <c r="R97" i="35" s="1"/>
  <c r="R61" i="35" a="1"/>
  <c r="R61" i="35" s="1"/>
  <c r="R271" i="35" a="1"/>
  <c r="R271" i="35" s="1"/>
  <c r="R15" i="35" a="1"/>
  <c r="R15" i="35" s="1"/>
  <c r="AF15" i="35" s="1"/>
  <c r="R42" i="35" a="1"/>
  <c r="R42" i="35" s="1"/>
  <c r="R198" i="35" a="1"/>
  <c r="R198" i="35" s="1"/>
  <c r="AF198" i="35" s="1"/>
  <c r="R211" i="35" a="1"/>
  <c r="R211" i="35" s="1"/>
  <c r="AF211" i="35" s="1"/>
  <c r="R251" i="35" a="1"/>
  <c r="R251" i="35" s="1"/>
  <c r="R170" i="35" a="1"/>
  <c r="R170" i="35" s="1"/>
  <c r="R215" i="35" a="1"/>
  <c r="R215" i="35" s="1"/>
  <c r="R236" i="35" a="1"/>
  <c r="R236" i="35" s="1"/>
  <c r="AF236" i="35" s="1"/>
  <c r="R257" i="35" a="1"/>
  <c r="R257" i="35" s="1"/>
  <c r="AF257" i="35" s="1"/>
  <c r="R16" i="35" a="1"/>
  <c r="R16" i="35" s="1"/>
  <c r="R62" i="35" a="1"/>
  <c r="R62" i="35" s="1"/>
  <c r="AF62" i="35" s="1"/>
  <c r="AP62" i="35" s="1"/>
  <c r="R156" i="35" a="1"/>
  <c r="R156" i="35" s="1"/>
  <c r="AF156" i="35" s="1"/>
  <c r="AP156" i="35" s="1"/>
  <c r="R216" i="35" a="1"/>
  <c r="R216" i="35" s="1"/>
  <c r="AF216" i="35" s="1"/>
  <c r="R237" i="35" a="1"/>
  <c r="R237" i="35" s="1"/>
  <c r="R252" i="35" a="1"/>
  <c r="R252" i="35" s="1"/>
  <c r="R290" i="35" a="1"/>
  <c r="R290" i="35" s="1"/>
  <c r="R22" i="35" a="1"/>
  <c r="R22" i="35" s="1"/>
  <c r="AF22" i="35" s="1"/>
  <c r="AP22" i="35" s="1"/>
  <c r="R193" i="35" a="1"/>
  <c r="R193" i="35" s="1"/>
  <c r="AF193" i="35" s="1"/>
  <c r="R246" i="35" a="1"/>
  <c r="R246" i="35" s="1"/>
  <c r="AF246" i="35" s="1"/>
  <c r="R115" i="35" a="1"/>
  <c r="R115" i="35" s="1"/>
  <c r="AF115" i="35" s="1"/>
  <c r="R138" i="35" a="1"/>
  <c r="R138" i="35" s="1"/>
  <c r="R151" i="35" a="1"/>
  <c r="R151" i="35" s="1"/>
  <c r="AF151" i="35" s="1"/>
  <c r="R176" i="35" a="1"/>
  <c r="R176" i="35" s="1"/>
  <c r="R217" i="35" a="1"/>
  <c r="R217" i="35" s="1"/>
  <c r="R231" i="35" a="1"/>
  <c r="R231" i="35" s="1"/>
  <c r="AF231" i="35" s="1"/>
  <c r="R232" i="35" a="1"/>
  <c r="R232" i="35" s="1"/>
  <c r="AF232" i="35" s="1"/>
  <c r="R238" i="35" a="1"/>
  <c r="R238" i="35" s="1"/>
  <c r="R273" i="35" a="1"/>
  <c r="R273" i="35" s="1"/>
  <c r="R116" i="35" a="1"/>
  <c r="R116" i="35" s="1"/>
  <c r="AF116" i="35" s="1"/>
  <c r="AP116" i="35" s="1"/>
  <c r="R132" i="35" a="1"/>
  <c r="R132" i="35" s="1"/>
  <c r="R157" i="35" a="1"/>
  <c r="R157" i="35" s="1"/>
  <c r="AF157" i="35" s="1"/>
  <c r="AP157" i="35" s="1"/>
  <c r="R258" i="35" a="1"/>
  <c r="R258" i="35" s="1"/>
  <c r="R82" i="35" a="1"/>
  <c r="R82" i="35" s="1"/>
  <c r="R95" i="35" a="1"/>
  <c r="R95" i="35" s="1"/>
  <c r="R102" i="35" a="1"/>
  <c r="R102" i="35" s="1"/>
  <c r="R152" i="35" a="1"/>
  <c r="R152" i="35" s="1"/>
  <c r="AF152" i="35" s="1"/>
  <c r="AP152" i="35" s="1"/>
  <c r="R194" i="35" a="1"/>
  <c r="R194" i="35" s="1"/>
  <c r="AF194" i="35" s="1"/>
  <c r="AP194" i="35" s="1"/>
  <c r="R212" i="35" a="1"/>
  <c r="R212" i="35" s="1"/>
  <c r="AF212" i="35" s="1"/>
  <c r="AP212" i="35" s="1"/>
  <c r="R111" i="35" a="1"/>
  <c r="R111" i="35" s="1"/>
  <c r="R133" i="35" a="1"/>
  <c r="R133" i="35" s="1"/>
  <c r="AF133" i="35" s="1"/>
  <c r="R158" i="35" a="1"/>
  <c r="R158" i="35" s="1"/>
  <c r="AF158" i="35" s="1"/>
  <c r="R187" i="35" a="1"/>
  <c r="R187" i="35" s="1"/>
  <c r="R218" i="35" a="1"/>
  <c r="R218" i="35" s="1"/>
  <c r="R117" i="35" a="1"/>
  <c r="R117" i="35" s="1"/>
  <c r="AF117" i="35" s="1"/>
  <c r="AP117" i="35" s="1"/>
  <c r="R146" i="35" a="1"/>
  <c r="R146" i="35" s="1"/>
  <c r="R171" i="35" a="1"/>
  <c r="R171" i="35" s="1"/>
  <c r="AF171" i="35" s="1"/>
  <c r="AP171" i="35" s="1"/>
  <c r="R195" i="35" a="1"/>
  <c r="R195" i="35" s="1"/>
  <c r="AF195" i="35" s="1"/>
  <c r="AP195" i="35" s="1"/>
  <c r="R206" i="35" a="1"/>
  <c r="R206" i="35" s="1"/>
  <c r="R188" i="35" a="1"/>
  <c r="R188" i="35" s="1"/>
  <c r="AF188" i="35" s="1"/>
  <c r="R54" i="35" a="1"/>
  <c r="R54" i="35" s="1"/>
  <c r="AF54" i="35" s="1"/>
  <c r="R72" i="35" a="1"/>
  <c r="R72" i="35" s="1"/>
  <c r="AF72" i="35" s="1"/>
  <c r="AP72" i="35" s="1"/>
  <c r="R98" i="35" a="1"/>
  <c r="R98" i="35" s="1"/>
  <c r="AF98" i="35" s="1"/>
  <c r="AP98" i="35" s="1"/>
  <c r="R99" i="35" a="1"/>
  <c r="R99" i="35" s="1"/>
  <c r="R213" i="35" a="1"/>
  <c r="R213" i="35" s="1"/>
  <c r="R253" i="35" a="1"/>
  <c r="R253" i="35" s="1"/>
  <c r="AF253" i="35" s="1"/>
  <c r="AP253" i="35" s="1"/>
  <c r="R23" i="35" a="1"/>
  <c r="R23" i="35" s="1"/>
  <c r="R43" i="35" a="1"/>
  <c r="R43" i="35" s="1"/>
  <c r="AF43" i="35" s="1"/>
  <c r="AP43" i="35" s="1"/>
  <c r="R81" i="35" a="1"/>
  <c r="R81" i="35" s="1"/>
  <c r="R109" i="35" a="1"/>
  <c r="R109" i="35" s="1"/>
  <c r="AF109" i="35" s="1"/>
  <c r="R119" i="35" a="1"/>
  <c r="R119" i="35" s="1"/>
  <c r="AF119" i="35" s="1"/>
  <c r="R168" i="35" a="1"/>
  <c r="R168" i="35" s="1"/>
  <c r="AF168" i="35" s="1"/>
  <c r="R247" i="35" a="1"/>
  <c r="R247" i="35" s="1"/>
  <c r="AF247" i="35" s="1"/>
  <c r="R275" i="35" a="1"/>
  <c r="R275" i="35" s="1"/>
  <c r="AF275" i="35" s="1"/>
  <c r="R50" i="35" a="1"/>
  <c r="R50" i="35" s="1"/>
  <c r="AF50" i="35" s="1"/>
  <c r="R80" i="35" a="1"/>
  <c r="R80" i="35" s="1"/>
  <c r="R130" i="35" a="1"/>
  <c r="R130" i="35" s="1"/>
  <c r="AF130" i="35" s="1"/>
  <c r="AP130" i="35" s="1"/>
  <c r="R136" i="35" a="1"/>
  <c r="R136" i="35" s="1"/>
  <c r="R150" i="35" a="1"/>
  <c r="R150" i="35" s="1"/>
  <c r="R155" i="35" a="1"/>
  <c r="R155" i="35" s="1"/>
  <c r="AF155" i="35" s="1"/>
  <c r="R190" i="35" a="1"/>
  <c r="R190" i="35" s="1"/>
  <c r="AF190" i="35" s="1"/>
  <c r="R226" i="35" a="1"/>
  <c r="R226" i="35" s="1"/>
  <c r="R233" i="35" a="1"/>
  <c r="R233" i="35" s="1"/>
  <c r="R243" i="35" a="1"/>
  <c r="R243" i="35" s="1"/>
  <c r="R254" i="35" a="1"/>
  <c r="R254" i="35" s="1"/>
  <c r="R265" i="35" a="1"/>
  <c r="R265" i="35" s="1"/>
  <c r="R276" i="35" a="1"/>
  <c r="R276" i="35" s="1"/>
  <c r="AF276" i="35" s="1"/>
  <c r="AP276" i="35" s="1"/>
  <c r="R285" i="35" a="1"/>
  <c r="R285" i="35" s="1"/>
  <c r="AF285" i="35" s="1"/>
  <c r="AP285" i="35" s="1"/>
  <c r="R291" i="35" a="1"/>
  <c r="R291" i="35" s="1"/>
  <c r="AF291" i="35" s="1"/>
  <c r="R12" i="35" a="1"/>
  <c r="R12" i="35" s="1"/>
  <c r="AF12" i="35" s="1"/>
  <c r="R17" i="35" a="1"/>
  <c r="R17" i="35" s="1"/>
  <c r="R55" i="35" a="1"/>
  <c r="R55" i="35" s="1"/>
  <c r="AF55" i="35" s="1"/>
  <c r="R100" i="35" a="1"/>
  <c r="R100" i="35" s="1"/>
  <c r="R178" i="35" a="1"/>
  <c r="R178" i="35" s="1"/>
  <c r="AF178" i="35" s="1"/>
  <c r="AP178" i="35" s="1"/>
  <c r="R208" i="35" a="1"/>
  <c r="R208" i="35" s="1"/>
  <c r="R227" i="35" a="1"/>
  <c r="R227" i="35" s="1"/>
  <c r="R33" i="35" a="1"/>
  <c r="R33" i="35" s="1"/>
  <c r="R56" i="35" a="1"/>
  <c r="R56" i="35" s="1"/>
  <c r="AF56" i="35" s="1"/>
  <c r="R94" i="35" a="1"/>
  <c r="R94" i="35" s="1"/>
  <c r="AF94" i="35" s="1"/>
  <c r="R121" i="35" a="1"/>
  <c r="R121" i="35" s="1"/>
  <c r="R174" i="35" a="1"/>
  <c r="R174" i="35" s="1"/>
  <c r="AF174" i="35" s="1"/>
  <c r="AP174" i="35" s="1"/>
  <c r="R196" i="35" a="1"/>
  <c r="R196" i="35" s="1"/>
  <c r="AF196" i="35" s="1"/>
  <c r="AP196" i="35" s="1"/>
  <c r="R18" i="35" a="1"/>
  <c r="R18" i="35" s="1"/>
  <c r="R73" i="35" a="1"/>
  <c r="R73" i="35" s="1"/>
  <c r="AF73" i="35" s="1"/>
  <c r="R74" i="35" a="1"/>
  <c r="R74" i="35" s="1"/>
  <c r="AF74" i="35" s="1"/>
  <c r="AP74" i="35" s="1"/>
  <c r="R101" i="35" a="1"/>
  <c r="R101" i="35" s="1"/>
  <c r="AF101" i="35" s="1"/>
  <c r="R110" i="35" a="1"/>
  <c r="R110" i="35" s="1"/>
  <c r="AF110" i="35" s="1"/>
  <c r="AP110" i="35" s="1"/>
  <c r="R122" i="35" a="1"/>
  <c r="R122" i="35" s="1"/>
  <c r="AF122" i="35" s="1"/>
  <c r="R131" i="35" a="1"/>
  <c r="R131" i="35" s="1"/>
  <c r="R137" i="35" a="1"/>
  <c r="R137" i="35" s="1"/>
  <c r="R143" i="35" a="1"/>
  <c r="R143" i="35" s="1"/>
  <c r="R209" i="35" a="1"/>
  <c r="R209" i="35" s="1"/>
  <c r="R220" i="35" a="1"/>
  <c r="R220" i="35" s="1"/>
  <c r="AF220" i="35" s="1"/>
  <c r="R234" i="35" a="1"/>
  <c r="R234" i="35" s="1"/>
  <c r="M39" i="35" a="1"/>
  <c r="M39" i="35" s="1"/>
  <c r="F39" i="35" s="1"/>
  <c r="M133" i="35" a="1"/>
  <c r="M133" i="35" s="1"/>
  <c r="F133" i="35" s="1"/>
  <c r="M275" i="35" a="1"/>
  <c r="M275" i="35" s="1"/>
  <c r="F275" i="35" s="1"/>
  <c r="M40" i="35" a="1"/>
  <c r="M40" i="35" s="1"/>
  <c r="F40" i="35" s="1"/>
  <c r="M235" i="35" a="1"/>
  <c r="M235" i="35" s="1"/>
  <c r="AE235" i="35" s="1" a="1"/>
  <c r="AE235" i="35" s="1"/>
  <c r="M59" i="35" a="1"/>
  <c r="M59" i="35" s="1"/>
  <c r="F59" i="35" s="1"/>
  <c r="M171" i="35" a="1"/>
  <c r="M171" i="35" s="1"/>
  <c r="F171" i="35" s="1"/>
  <c r="M15" i="35" a="1"/>
  <c r="M15" i="35" s="1"/>
  <c r="F15" i="35" s="1"/>
  <c r="M270" i="35" a="1"/>
  <c r="M270" i="35" s="1"/>
  <c r="F270" i="35" s="1"/>
  <c r="M237" i="35" a="1"/>
  <c r="M237" i="35" s="1"/>
  <c r="F237" i="35" s="1"/>
  <c r="M16" i="35" a="1"/>
  <c r="M16" i="35" s="1"/>
  <c r="F16" i="35" s="1"/>
  <c r="M172" i="35" a="1"/>
  <c r="M172" i="35" s="1"/>
  <c r="F172" i="35" s="1"/>
  <c r="M217" i="35" a="1"/>
  <c r="M217" i="35" s="1"/>
  <c r="F217" i="35" s="1"/>
  <c r="M251" i="35" a="1"/>
  <c r="M251" i="35" s="1"/>
  <c r="F251" i="35" s="1"/>
  <c r="M79" i="35" a="1"/>
  <c r="M79" i="35" s="1"/>
  <c r="F79" i="35" s="1"/>
  <c r="M135" i="35" a="1"/>
  <c r="M135" i="35" s="1"/>
  <c r="F135" i="35" s="1"/>
  <c r="M173" i="35" a="1"/>
  <c r="M173" i="35" s="1"/>
  <c r="M194" i="35" a="1"/>
  <c r="M194" i="35" s="1"/>
  <c r="F194" i="35" s="1"/>
  <c r="M231" i="35" a="1"/>
  <c r="M231" i="35" s="1"/>
  <c r="M232" i="35" a="1"/>
  <c r="M232" i="35" s="1"/>
  <c r="AE232" i="35" s="1" a="1"/>
  <c r="AE232" i="35" s="1"/>
  <c r="M238" i="35" a="1"/>
  <c r="M238" i="35" s="1"/>
  <c r="F238" i="35" s="1"/>
  <c r="M62" i="35" a="1"/>
  <c r="M62" i="35" s="1"/>
  <c r="F62" i="35" s="1"/>
  <c r="M97" i="35" a="1"/>
  <c r="M97" i="35" s="1"/>
  <c r="F97" i="35" s="1"/>
  <c r="M154" i="35" a="1"/>
  <c r="M154" i="35" s="1"/>
  <c r="F154" i="35" s="1"/>
  <c r="M177" i="35" a="1"/>
  <c r="M177" i="35" s="1"/>
  <c r="F177" i="35" s="1"/>
  <c r="M212" i="35" a="1"/>
  <c r="M212" i="35" s="1"/>
  <c r="F212" i="35" s="1"/>
  <c r="M257" i="35" a="1"/>
  <c r="M257" i="35" s="1"/>
  <c r="F257" i="35" s="1"/>
  <c r="M23" i="35" a="1"/>
  <c r="M23" i="35" s="1"/>
  <c r="F23" i="35" s="1"/>
  <c r="M43" i="35" a="1"/>
  <c r="M43" i="35" s="1"/>
  <c r="F43" i="35" s="1"/>
  <c r="M98" i="35" a="1"/>
  <c r="M98" i="35" s="1"/>
  <c r="F98" i="35" s="1"/>
  <c r="M99" i="35" a="1"/>
  <c r="M99" i="35" s="1"/>
  <c r="M195" i="35" a="1"/>
  <c r="M195" i="35" s="1"/>
  <c r="F195" i="35" s="1"/>
  <c r="M63" i="35" a="1"/>
  <c r="M63" i="35" s="1"/>
  <c r="F63" i="35" s="1"/>
  <c r="M81" i="35" a="1"/>
  <c r="M81" i="35" s="1"/>
  <c r="F81" i="35" s="1"/>
  <c r="M119" i="35" a="1"/>
  <c r="M119" i="35" s="1"/>
  <c r="M272" i="35" a="1"/>
  <c r="M272" i="35" s="1"/>
  <c r="F272" i="35" s="1"/>
  <c r="M17" i="35" a="1"/>
  <c r="M17" i="35" s="1"/>
  <c r="M80" i="35" a="1"/>
  <c r="M80" i="35" s="1"/>
  <c r="F80" i="35" s="1"/>
  <c r="M130" i="35" a="1"/>
  <c r="M130" i="35" s="1"/>
  <c r="F130" i="35" s="1"/>
  <c r="M136" i="35" a="1"/>
  <c r="M136" i="35" s="1"/>
  <c r="M150" i="35" a="1"/>
  <c r="M150" i="35" s="1"/>
  <c r="AE150" i="35" s="1" a="1"/>
  <c r="AE150" i="35" s="1"/>
  <c r="M155" i="35" a="1"/>
  <c r="M155" i="35" s="1"/>
  <c r="F155" i="35" s="1"/>
  <c r="M213" i="35" a="1"/>
  <c r="M213" i="35" s="1"/>
  <c r="F213" i="35" s="1"/>
  <c r="M55" i="35" a="1"/>
  <c r="M55" i="35" s="1"/>
  <c r="F55" i="35" s="1"/>
  <c r="M100" i="35" a="1"/>
  <c r="M100" i="35" s="1"/>
  <c r="F100" i="35" s="1"/>
  <c r="M18" i="35" a="1"/>
  <c r="M18" i="35" s="1"/>
  <c r="M56" i="35" a="1"/>
  <c r="M56" i="35" s="1"/>
  <c r="M75" i="35" a="1"/>
  <c r="M75" i="35" s="1"/>
  <c r="AE75" i="35" s="1" a="1"/>
  <c r="AE75" i="35" s="1"/>
  <c r="M174" i="35" a="1"/>
  <c r="M174" i="35" s="1"/>
  <c r="F174" i="35" s="1"/>
  <c r="M190" i="35" a="1"/>
  <c r="M190" i="35" s="1"/>
  <c r="F190" i="35" s="1"/>
  <c r="M233" i="35" a="1"/>
  <c r="M233" i="35" s="1"/>
  <c r="F233" i="35" s="1"/>
  <c r="M290" i="35" a="1"/>
  <c r="M290" i="35" s="1"/>
  <c r="M101" i="35" a="1"/>
  <c r="M101" i="35" s="1"/>
  <c r="F101" i="35" s="1"/>
  <c r="M120" i="35" a="1"/>
  <c r="M120" i="35" s="1"/>
  <c r="F120" i="35" s="1"/>
  <c r="M131" i="35" a="1"/>
  <c r="M131" i="35" s="1"/>
  <c r="F131" i="35" s="1"/>
  <c r="M284" i="35" a="1"/>
  <c r="M284" i="35" s="1"/>
  <c r="M240" i="35" a="1"/>
  <c r="M240" i="35" s="1"/>
  <c r="AE240" i="35" s="1" a="1"/>
  <c r="AE240" i="35" s="1"/>
  <c r="M259" i="35" a="1"/>
  <c r="M259" i="35" s="1"/>
  <c r="F259" i="35" s="1"/>
  <c r="M265" i="35" a="1"/>
  <c r="M265" i="35" s="1"/>
  <c r="F265" i="35" s="1"/>
  <c r="M277" i="35" a="1"/>
  <c r="M277" i="35" s="1"/>
  <c r="F277" i="35" s="1"/>
  <c r="M285" i="35" a="1"/>
  <c r="M285" i="35" s="1"/>
  <c r="F285" i="35" s="1"/>
  <c r="M221" i="35" a="1"/>
  <c r="M221" i="35" s="1"/>
  <c r="F221" i="35" s="1"/>
  <c r="M244" i="35" a="1"/>
  <c r="M244" i="35" s="1"/>
  <c r="F244" i="35" s="1"/>
  <c r="M84" i="35" a="1"/>
  <c r="M84" i="35" s="1"/>
  <c r="F84" i="35" s="1"/>
  <c r="M104" i="35" a="1"/>
  <c r="M104" i="35" s="1"/>
  <c r="F104" i="35" s="1"/>
  <c r="M112" i="35" a="1"/>
  <c r="M112" i="35" s="1"/>
  <c r="M255" i="35" a="1"/>
  <c r="M255" i="35" s="1"/>
  <c r="AE255" i="35" s="1" a="1"/>
  <c r="AE255" i="35" s="1"/>
  <c r="AO255" i="35" s="1"/>
  <c r="M260" i="35" a="1"/>
  <c r="M260" i="35" s="1"/>
  <c r="M9" i="35" a="1"/>
  <c r="M9" i="35" s="1"/>
  <c r="F9" i="35" s="1"/>
  <c r="M47" i="35" a="1"/>
  <c r="M47" i="35" s="1"/>
  <c r="F47" i="35" s="1"/>
  <c r="M118" i="35" a="1"/>
  <c r="M118" i="35" s="1"/>
  <c r="F118" i="35" s="1"/>
  <c r="M198" i="35" a="1"/>
  <c r="M198" i="35" s="1"/>
  <c r="F198" i="35" s="1"/>
  <c r="M203" i="35" a="1"/>
  <c r="M203" i="35" s="1"/>
  <c r="F203" i="35" s="1"/>
  <c r="M21" i="35" a="1"/>
  <c r="M21" i="35" s="1"/>
  <c r="M27" i="35" a="1"/>
  <c r="M27" i="35" s="1"/>
  <c r="F27" i="35" s="1"/>
  <c r="M48" i="35" a="1"/>
  <c r="M48" i="35" s="1"/>
  <c r="M215" i="35" a="1"/>
  <c r="M215" i="35" s="1"/>
  <c r="F215" i="35" s="1"/>
  <c r="M222" i="35" a="1"/>
  <c r="M222" i="35" s="1"/>
  <c r="F222" i="35" s="1"/>
  <c r="M278" i="35" a="1"/>
  <c r="M278" i="35" s="1"/>
  <c r="F278" i="35" s="1"/>
  <c r="M182" i="35" a="1"/>
  <c r="M182" i="35" s="1"/>
  <c r="F182" i="35" s="1"/>
  <c r="M193" i="35" a="1"/>
  <c r="M193" i="35" s="1"/>
  <c r="F193" i="35" s="1"/>
  <c r="M199" i="35" a="1"/>
  <c r="M199" i="35" s="1"/>
  <c r="F199" i="35" s="1"/>
  <c r="M216" i="35" a="1"/>
  <c r="M216" i="35" s="1"/>
  <c r="M236" i="35" a="1"/>
  <c r="M236" i="35" s="1"/>
  <c r="F236" i="35" s="1"/>
  <c r="M256" i="35" a="1"/>
  <c r="M256" i="35" s="1"/>
  <c r="F256" i="35" s="1"/>
  <c r="M249" i="35" a="1"/>
  <c r="M249" i="35" s="1"/>
  <c r="F249" i="35" s="1"/>
  <c r="M229" i="35" a="1"/>
  <c r="M229" i="35" s="1"/>
  <c r="F229" i="35" s="1"/>
  <c r="M266" i="35" a="1"/>
  <c r="M266" i="35" s="1"/>
  <c r="F266" i="35" s="1"/>
  <c r="M267" i="35" a="1"/>
  <c r="M267" i="35" s="1"/>
  <c r="F267" i="35" s="1"/>
  <c r="M187" i="35" a="1"/>
  <c r="M187" i="35" s="1"/>
  <c r="F187" i="35" s="1"/>
  <c r="M114" i="35" a="1"/>
  <c r="M114" i="35" s="1"/>
  <c r="F114" i="35" s="1"/>
  <c r="M204" i="35" a="1"/>
  <c r="M204" i="35" s="1"/>
  <c r="F204" i="35" s="1"/>
  <c r="M245" i="35" a="1"/>
  <c r="M245" i="35" s="1"/>
  <c r="F245" i="35" s="1"/>
  <c r="M68" i="35" a="1"/>
  <c r="M68" i="35" s="1"/>
  <c r="F68" i="35" s="1"/>
  <c r="M166" i="35" a="1"/>
  <c r="M166" i="35" s="1"/>
  <c r="F166" i="35" s="1"/>
  <c r="M183" i="35" a="1"/>
  <c r="M183" i="35" s="1"/>
  <c r="F183" i="35" s="1"/>
  <c r="M188" i="35" a="1"/>
  <c r="M188" i="35" s="1"/>
  <c r="F188" i="35" s="1"/>
  <c r="M269" i="35" a="1"/>
  <c r="M269" i="35" s="1"/>
  <c r="F269" i="35" s="1"/>
  <c r="M71" i="35" a="1"/>
  <c r="M71" i="35" s="1"/>
  <c r="M87" i="35" a="1"/>
  <c r="M87" i="35" s="1"/>
  <c r="AE87" i="35" s="1" a="1"/>
  <c r="AE87" i="35" s="1"/>
  <c r="M108" i="35" a="1"/>
  <c r="M108" i="35" s="1"/>
  <c r="F108" i="35" s="1"/>
  <c r="M129" i="35" a="1"/>
  <c r="M129" i="35" s="1"/>
  <c r="M148" i="35" a="1"/>
  <c r="M148" i="35" s="1"/>
  <c r="F148" i="35" s="1"/>
  <c r="M223" i="35" a="1"/>
  <c r="M223" i="35" s="1"/>
  <c r="AE223" i="35" s="1" a="1"/>
  <c r="AE223" i="35" s="1"/>
  <c r="M286" i="35" a="1"/>
  <c r="M286" i="35" s="1"/>
  <c r="F286" i="35" s="1"/>
  <c r="M50" i="35" a="1"/>
  <c r="M50" i="35" s="1"/>
  <c r="F50" i="35" s="1"/>
  <c r="M72" i="35" a="1"/>
  <c r="M72" i="35" s="1"/>
  <c r="AE72" i="35" s="1" a="1"/>
  <c r="AE72" i="35" s="1"/>
  <c r="M149" i="35" a="1"/>
  <c r="M149" i="35" s="1"/>
  <c r="F149" i="35" s="1"/>
  <c r="M167" i="35" a="1"/>
  <c r="M167" i="35" s="1"/>
  <c r="AE167" i="35" s="1" a="1"/>
  <c r="AE167" i="35" s="1"/>
  <c r="AO167" i="35" s="1"/>
  <c r="M184" i="35" a="1"/>
  <c r="M184" i="35" s="1"/>
  <c r="F184" i="35" s="1"/>
  <c r="M205" i="35" a="1"/>
  <c r="M205" i="35" s="1"/>
  <c r="F205" i="35" s="1"/>
  <c r="M12" i="35" a="1"/>
  <c r="M12" i="35" s="1"/>
  <c r="F12" i="35" s="1"/>
  <c r="M93" i="35" a="1"/>
  <c r="M93" i="35" s="1"/>
  <c r="F93" i="35" s="1"/>
  <c r="M109" i="35" a="1"/>
  <c r="M109" i="35" s="1"/>
  <c r="F109" i="35" s="1"/>
  <c r="M142" i="35" a="1"/>
  <c r="M142" i="35" s="1"/>
  <c r="AE142" i="35" s="1" a="1"/>
  <c r="AE142" i="35" s="1"/>
  <c r="M224" i="35" a="1"/>
  <c r="M224" i="35" s="1"/>
  <c r="F224" i="35" s="1"/>
  <c r="M261" i="35" a="1"/>
  <c r="M261" i="35" s="1"/>
  <c r="F261" i="35" s="1"/>
  <c r="M5" i="35" a="1"/>
  <c r="M5" i="35" s="1"/>
  <c r="F5" i="35" s="1"/>
  <c r="M33" i="35" a="1"/>
  <c r="M33" i="35" s="1"/>
  <c r="F33" i="35" s="1"/>
  <c r="M126" i="35" a="1"/>
  <c r="M126" i="35" s="1"/>
  <c r="AE126" i="35" s="1" a="1"/>
  <c r="AE126" i="35" s="1"/>
  <c r="M162" i="35" a="1"/>
  <c r="M162" i="35" s="1"/>
  <c r="F162" i="35" s="1"/>
  <c r="M168" i="35" a="1"/>
  <c r="M168" i="35" s="1"/>
  <c r="F168" i="35" s="1"/>
  <c r="M200" i="35" a="1"/>
  <c r="M200" i="35" s="1"/>
  <c r="F200" i="35" s="1"/>
  <c r="M206" i="35" a="1"/>
  <c r="M206" i="35" s="1"/>
  <c r="F206" i="35" s="1"/>
  <c r="M246" i="35" a="1"/>
  <c r="M246" i="35" s="1"/>
  <c r="F246" i="35" s="1"/>
  <c r="M279" i="35" a="1"/>
  <c r="M279" i="35" s="1"/>
  <c r="F279" i="35" s="1"/>
  <c r="M280" i="35" a="1"/>
  <c r="M280" i="35" s="1"/>
  <c r="F280" i="35" s="1"/>
  <c r="M288" i="35" a="1"/>
  <c r="M288" i="35" s="1"/>
  <c r="F288" i="35" s="1"/>
  <c r="M169" i="35" a="1"/>
  <c r="M169" i="35" s="1"/>
  <c r="M185" i="35" a="1"/>
  <c r="M185" i="35" s="1"/>
  <c r="F185" i="35" s="1"/>
  <c r="M262" i="35" a="1"/>
  <c r="M262" i="35" s="1"/>
  <c r="F262" i="35" s="1"/>
  <c r="M281" i="35" a="1"/>
  <c r="M281" i="35" s="1"/>
  <c r="F281" i="35" s="1"/>
  <c r="M287" i="35" a="1"/>
  <c r="M287" i="35" s="1"/>
  <c r="F287" i="35" s="1"/>
  <c r="M6" i="35" a="1"/>
  <c r="M6" i="35" s="1"/>
  <c r="AE6" i="35" s="1" a="1"/>
  <c r="AE6" i="35" s="1"/>
  <c r="M24" i="35" a="1"/>
  <c r="M24" i="35" s="1"/>
  <c r="F24" i="35" s="1"/>
  <c r="M25" i="35" a="1"/>
  <c r="M25" i="35" s="1"/>
  <c r="F25" i="35" s="1"/>
  <c r="M64" i="35" a="1"/>
  <c r="M64" i="35" s="1"/>
  <c r="F64" i="35" s="1"/>
  <c r="M94" i="35" a="1"/>
  <c r="M94" i="35" s="1"/>
  <c r="M121" i="35" a="1"/>
  <c r="M121" i="35" s="1"/>
  <c r="F121" i="35" s="1"/>
  <c r="M178" i="35" a="1"/>
  <c r="M178" i="35" s="1"/>
  <c r="F178" i="35" s="1"/>
  <c r="M225" i="35" a="1"/>
  <c r="M225" i="35" s="1"/>
  <c r="F225" i="35" s="1"/>
  <c r="M13" i="35" a="1"/>
  <c r="M13" i="35" s="1"/>
  <c r="F13" i="35" s="1"/>
  <c r="M51" i="35" a="1"/>
  <c r="M51" i="35" s="1"/>
  <c r="F51" i="35" s="1"/>
  <c r="M73" i="35" a="1"/>
  <c r="M73" i="35" s="1"/>
  <c r="F73" i="35" s="1"/>
  <c r="M74" i="35" a="1"/>
  <c r="M74" i="35" s="1"/>
  <c r="F74" i="35" s="1"/>
  <c r="M110" i="35" a="1"/>
  <c r="M110" i="35" s="1"/>
  <c r="F110" i="35" s="1"/>
  <c r="M122" i="35" a="1"/>
  <c r="M122" i="35" s="1"/>
  <c r="F122" i="35" s="1"/>
  <c r="M137" i="35" a="1"/>
  <c r="M137" i="35" s="1"/>
  <c r="F137" i="35" s="1"/>
  <c r="M143" i="35" a="1"/>
  <c r="M143" i="35" s="1"/>
  <c r="F143" i="35" s="1"/>
  <c r="M201" i="35" a="1"/>
  <c r="M201" i="35" s="1"/>
  <c r="F201" i="35" s="1"/>
  <c r="M207" i="35" a="1"/>
  <c r="M207" i="35" s="1"/>
  <c r="F207" i="35" s="1"/>
  <c r="M34" i="35" a="1"/>
  <c r="M34" i="35" s="1"/>
  <c r="F34" i="35" s="1"/>
  <c r="M44" i="35" a="1"/>
  <c r="M44" i="35" s="1"/>
  <c r="M82" i="35" a="1"/>
  <c r="M82" i="35" s="1"/>
  <c r="F82" i="35" s="1"/>
  <c r="M7" i="35" a="1"/>
  <c r="M7" i="35" s="1"/>
  <c r="F7" i="35" s="1"/>
  <c r="M26" i="35" a="1"/>
  <c r="M26" i="35" s="1"/>
  <c r="AE26" i="35" s="1" a="1"/>
  <c r="AE26" i="35" s="1"/>
  <c r="M102" i="35" a="1"/>
  <c r="M102" i="35" s="1"/>
  <c r="M144" i="35" a="1"/>
  <c r="M144" i="35" s="1"/>
  <c r="AE144" i="35" s="1" a="1"/>
  <c r="AE144" i="35" s="1"/>
  <c r="M163" i="35" a="1"/>
  <c r="M163" i="35" s="1"/>
  <c r="M8" i="35" a="1"/>
  <c r="M8" i="35" s="1"/>
  <c r="AE8" i="35" s="1" a="1"/>
  <c r="AE8" i="35" s="1"/>
  <c r="AO8" i="35" s="1"/>
  <c r="M65" i="35" a="1"/>
  <c r="M65" i="35" s="1"/>
  <c r="M83" i="35" a="1"/>
  <c r="M83" i="35" s="1"/>
  <c r="F83" i="35" s="1"/>
  <c r="M88" i="35" a="1"/>
  <c r="M88" i="35" s="1"/>
  <c r="F88" i="35" s="1"/>
  <c r="M111" i="35" a="1"/>
  <c r="M111" i="35" s="1"/>
  <c r="F111" i="35" s="1"/>
  <c r="M138" i="35" a="1"/>
  <c r="M138" i="35" s="1"/>
  <c r="F138" i="35" s="1"/>
  <c r="M14" i="35" a="1"/>
  <c r="M14" i="35" s="1"/>
  <c r="M45" i="35" a="1"/>
  <c r="M45" i="35" s="1"/>
  <c r="F45" i="35" s="1"/>
  <c r="M46" i="35" a="1"/>
  <c r="M46" i="35" s="1"/>
  <c r="AE46" i="35" s="1" a="1"/>
  <c r="AE46" i="35" s="1"/>
  <c r="AO46" i="35" s="1"/>
  <c r="M52" i="35" a="1"/>
  <c r="M52" i="35" s="1"/>
  <c r="F52" i="35" s="1"/>
  <c r="M66" i="35" a="1"/>
  <c r="M66" i="35" s="1"/>
  <c r="F66" i="35" s="1"/>
  <c r="M123" i="35" a="1"/>
  <c r="M123" i="35" s="1"/>
  <c r="F123" i="35" s="1"/>
  <c r="M157" i="35" a="1"/>
  <c r="M157" i="35" s="1"/>
  <c r="F157" i="35" s="1"/>
  <c r="M242" i="35" a="1"/>
  <c r="M242" i="35" s="1"/>
  <c r="F242" i="35" s="1"/>
  <c r="M41" i="35" a="1"/>
  <c r="M41" i="35" s="1"/>
  <c r="F41" i="35" s="1"/>
  <c r="M85" i="35" a="1"/>
  <c r="M85" i="35" s="1"/>
  <c r="M89" i="35" a="1"/>
  <c r="M89" i="35" s="1"/>
  <c r="F89" i="35" s="1"/>
  <c r="M90" i="35" a="1"/>
  <c r="M90" i="35" s="1"/>
  <c r="F90" i="35" s="1"/>
  <c r="M103" i="35" a="1"/>
  <c r="M103" i="35" s="1"/>
  <c r="F103" i="35" s="1"/>
  <c r="M124" i="35" a="1"/>
  <c r="M124" i="35" s="1"/>
  <c r="F124" i="35" s="1"/>
  <c r="M139" i="35" a="1"/>
  <c r="M139" i="35" s="1"/>
  <c r="F139" i="35" s="1"/>
  <c r="M164" i="35" a="1"/>
  <c r="M164" i="35" s="1"/>
  <c r="M196" i="35" a="1"/>
  <c r="M196" i="35" s="1"/>
  <c r="F196" i="35" s="1"/>
  <c r="M208" i="35" a="1"/>
  <c r="M208" i="35" s="1"/>
  <c r="F208" i="35" s="1"/>
  <c r="M226" i="35" a="1"/>
  <c r="M226" i="35" s="1"/>
  <c r="F226" i="35" s="1"/>
  <c r="M263" i="35" a="1"/>
  <c r="M263" i="35" s="1"/>
  <c r="F263" i="35" s="1"/>
  <c r="M289" i="35" a="1"/>
  <c r="M289" i="35" s="1"/>
  <c r="F289" i="35" s="1"/>
  <c r="M10" i="35" a="1"/>
  <c r="M10" i="35" s="1"/>
  <c r="F10" i="35" s="1"/>
  <c r="M60" i="35" a="1"/>
  <c r="M60" i="35" s="1"/>
  <c r="F60" i="35" s="1"/>
  <c r="M86" i="35" a="1"/>
  <c r="M86" i="35" s="1"/>
  <c r="F86" i="35" s="1"/>
  <c r="M105" i="35" a="1"/>
  <c r="M105" i="35" s="1"/>
  <c r="F105" i="35" s="1"/>
  <c r="M127" i="35" a="1"/>
  <c r="M127" i="35" s="1"/>
  <c r="F127" i="35" s="1"/>
  <c r="M140" i="35" a="1"/>
  <c r="M140" i="35" s="1"/>
  <c r="F140" i="35" s="1"/>
  <c r="M146" i="35" a="1"/>
  <c r="M146" i="35" s="1"/>
  <c r="F146" i="35" s="1"/>
  <c r="M158" i="35" a="1"/>
  <c r="M158" i="35" s="1"/>
  <c r="AE158" i="35" s="1" a="1"/>
  <c r="AE158" i="35" s="1"/>
  <c r="M219" i="35" a="1"/>
  <c r="M219" i="35" s="1"/>
  <c r="M227" i="35" a="1"/>
  <c r="M227" i="35" s="1"/>
  <c r="F227" i="35" s="1"/>
  <c r="M239" i="35" a="1"/>
  <c r="M239" i="35" s="1"/>
  <c r="M282" i="35" a="1"/>
  <c r="M282" i="35" s="1"/>
  <c r="F282" i="35" s="1"/>
  <c r="M11" i="35" a="1"/>
  <c r="M11" i="35" s="1"/>
  <c r="F11" i="35" s="1"/>
  <c r="M28" i="35" a="1"/>
  <c r="M28" i="35" s="1"/>
  <c r="M42" i="35" a="1"/>
  <c r="M42" i="35" s="1"/>
  <c r="F42" i="35" s="1"/>
  <c r="M49" i="35" a="1"/>
  <c r="M49" i="35" s="1"/>
  <c r="F49" i="35" s="1"/>
  <c r="M91" i="35" a="1"/>
  <c r="M91" i="35" s="1"/>
  <c r="M106" i="35" a="1"/>
  <c r="M106" i="35" s="1"/>
  <c r="F106" i="35" s="1"/>
  <c r="M145" i="35" a="1"/>
  <c r="M145" i="35" s="1"/>
  <c r="F145" i="35" s="1"/>
  <c r="M165" i="35" a="1"/>
  <c r="M165" i="35" s="1"/>
  <c r="F165" i="35" s="1"/>
  <c r="M197" i="35" a="1"/>
  <c r="M197" i="35" s="1"/>
  <c r="F197" i="35" s="1"/>
  <c r="M202" i="35" a="1"/>
  <c r="M202" i="35" s="1"/>
  <c r="F202" i="35" s="1"/>
  <c r="M209" i="35" a="1"/>
  <c r="M209" i="35" s="1"/>
  <c r="F209" i="35" s="1"/>
  <c r="M247" i="35" a="1"/>
  <c r="M247" i="35" s="1"/>
  <c r="M258" i="35" a="1"/>
  <c r="M258" i="35" s="1"/>
  <c r="F258" i="35" s="1"/>
  <c r="M29" i="35" a="1"/>
  <c r="M29" i="35" s="1"/>
  <c r="F29" i="35" s="1"/>
  <c r="M30" i="35" a="1"/>
  <c r="M30" i="35" s="1"/>
  <c r="F30" i="35" s="1"/>
  <c r="M31" i="35" a="1"/>
  <c r="M31" i="35" s="1"/>
  <c r="F31" i="35" s="1"/>
  <c r="M53" i="35" a="1"/>
  <c r="M53" i="35" s="1"/>
  <c r="F53" i="35" s="1"/>
  <c r="M67" i="35" a="1"/>
  <c r="M67" i="35" s="1"/>
  <c r="AE67" i="35" s="1" a="1"/>
  <c r="AE67" i="35" s="1"/>
  <c r="M78" i="35" a="1"/>
  <c r="M78" i="35" s="1"/>
  <c r="F78" i="35" s="1"/>
  <c r="M134" i="35" a="1"/>
  <c r="M134" i="35" s="1"/>
  <c r="M159" i="35" a="1"/>
  <c r="M159" i="35" s="1"/>
  <c r="F159" i="35" s="1"/>
  <c r="M186" i="35" a="1"/>
  <c r="M186" i="35" s="1"/>
  <c r="F186" i="35" s="1"/>
  <c r="M220" i="35" a="1"/>
  <c r="M220" i="35" s="1"/>
  <c r="F220" i="35" s="1"/>
  <c r="M234" i="35" a="1"/>
  <c r="M234" i="35" s="1"/>
  <c r="F234" i="35" s="1"/>
  <c r="M243" i="35" a="1"/>
  <c r="M243" i="35" s="1"/>
  <c r="F243" i="35" s="1"/>
  <c r="M253" i="35" a="1"/>
  <c r="M253" i="35" s="1"/>
  <c r="F253" i="35" s="1"/>
  <c r="M283" i="35" a="1"/>
  <c r="M283" i="35" s="1"/>
  <c r="F283" i="35" s="1"/>
  <c r="M61" i="35" a="1"/>
  <c r="M61" i="35" s="1"/>
  <c r="F61" i="35" s="1"/>
  <c r="M107" i="35" a="1"/>
  <c r="M107" i="35" s="1"/>
  <c r="F107" i="35" s="1"/>
  <c r="M125" i="35" a="1"/>
  <c r="M125" i="35" s="1"/>
  <c r="F125" i="35" s="1"/>
  <c r="M128" i="35" a="1"/>
  <c r="M128" i="35" s="1"/>
  <c r="F128" i="35" s="1"/>
  <c r="M160" i="35" a="1"/>
  <c r="M160" i="35" s="1"/>
  <c r="F160" i="35" s="1"/>
  <c r="M181" i="35" a="1"/>
  <c r="M181" i="35" s="1"/>
  <c r="M214" i="35" a="1"/>
  <c r="M214" i="35" s="1"/>
  <c r="F214" i="35" s="1"/>
  <c r="M228" i="35" a="1"/>
  <c r="M228" i="35" s="1"/>
  <c r="F228" i="35" s="1"/>
  <c r="M264" i="35" a="1"/>
  <c r="M264" i="35" s="1"/>
  <c r="F264" i="35" s="1"/>
  <c r="M32" i="35" a="1"/>
  <c r="M32" i="35" s="1"/>
  <c r="F32" i="35" s="1"/>
  <c r="M69" i="35" a="1"/>
  <c r="M69" i="35" s="1"/>
  <c r="F69" i="35" s="1"/>
  <c r="M70" i="35" a="1"/>
  <c r="M70" i="35" s="1"/>
  <c r="M92" i="35" a="1"/>
  <c r="M92" i="35" s="1"/>
  <c r="F92" i="35" s="1"/>
  <c r="M141" i="35" a="1"/>
  <c r="M141" i="35" s="1"/>
  <c r="F141" i="35" s="1"/>
  <c r="M153" i="35" a="1"/>
  <c r="M153" i="35" s="1"/>
  <c r="F153" i="35" s="1"/>
  <c r="M248" i="35" a="1"/>
  <c r="M248" i="35" s="1"/>
  <c r="F248" i="35" s="1"/>
  <c r="M254" i="35" a="1"/>
  <c r="M254" i="35" s="1"/>
  <c r="F254" i="35" s="1"/>
  <c r="M273" i="35" a="1"/>
  <c r="M273" i="35" s="1"/>
  <c r="F273" i="35" s="1"/>
  <c r="M274" i="35" a="1"/>
  <c r="M274" i="35" s="1"/>
  <c r="F274" i="35" s="1"/>
  <c r="V66" i="35"/>
  <c r="U66" i="35"/>
  <c r="AS157" i="35"/>
  <c r="V122" i="35"/>
  <c r="U122" i="35"/>
  <c r="U144" i="35"/>
  <c r="AG145" i="35"/>
  <c r="AG181" i="35"/>
  <c r="AQ181" i="35" s="1"/>
  <c r="AG285" i="35"/>
  <c r="U38" i="35"/>
  <c r="V38" i="35" s="1"/>
  <c r="AG55" i="35"/>
  <c r="V166" i="35"/>
  <c r="U166" i="35"/>
  <c r="V266" i="35"/>
  <c r="U266" i="35"/>
  <c r="AG19" i="35"/>
  <c r="U246" i="35"/>
  <c r="V246" i="35"/>
  <c r="AG257" i="35"/>
  <c r="U200" i="35"/>
  <c r="V200" i="35"/>
  <c r="V203" i="35"/>
  <c r="U203" i="35"/>
  <c r="U131" i="35"/>
  <c r="V131" i="35"/>
  <c r="AG175" i="35"/>
  <c r="AQ175" i="35" s="1"/>
  <c r="V261" i="35"/>
  <c r="U261" i="35"/>
  <c r="AG282" i="35"/>
  <c r="AQ282" i="35" s="1"/>
  <c r="V52" i="35"/>
  <c r="U52" i="35"/>
  <c r="V58" i="35"/>
  <c r="U58" i="35"/>
  <c r="V209" i="35"/>
  <c r="U209" i="35"/>
  <c r="AG38" i="35"/>
  <c r="V68" i="35"/>
  <c r="U68" i="35"/>
  <c r="AS134" i="35"/>
  <c r="V156" i="35"/>
  <c r="U156" i="35"/>
  <c r="U7" i="35"/>
  <c r="V7" i="35"/>
  <c r="V56" i="35"/>
  <c r="U56" i="35"/>
  <c r="V100" i="35"/>
  <c r="U100" i="35"/>
  <c r="U30" i="35"/>
  <c r="V30" i="35" s="1"/>
  <c r="V71" i="35"/>
  <c r="U71" i="35"/>
  <c r="U252" i="35"/>
  <c r="AG274" i="35"/>
  <c r="AQ274" i="35" s="1"/>
  <c r="V149" i="35"/>
  <c r="V162" i="35"/>
  <c r="U162" i="35"/>
  <c r="AG163" i="35"/>
  <c r="V205" i="35"/>
  <c r="U205" i="35"/>
  <c r="AS268" i="35"/>
  <c r="AS183" i="35"/>
  <c r="V239" i="35"/>
  <c r="U239" i="35"/>
  <c r="U48" i="35"/>
  <c r="V48" i="35"/>
  <c r="V154" i="35"/>
  <c r="U154" i="35"/>
  <c r="AF248" i="35"/>
  <c r="U276" i="35"/>
  <c r="V276" i="35"/>
  <c r="U117" i="35"/>
  <c r="V117" i="35"/>
  <c r="V250" i="35"/>
  <c r="U250" i="35"/>
  <c r="U28" i="35"/>
  <c r="V28" i="35"/>
  <c r="V281" i="35"/>
  <c r="AG291" i="35"/>
  <c r="AQ291" i="35" s="1"/>
  <c r="U65" i="35"/>
  <c r="AG133" i="35"/>
  <c r="U193" i="35"/>
  <c r="V193" i="35" s="1"/>
  <c r="AS206" i="35"/>
  <c r="V207" i="35"/>
  <c r="U219" i="35"/>
  <c r="U290" i="35"/>
  <c r="V290" i="35" s="1"/>
  <c r="V41" i="35"/>
  <c r="U49" i="35"/>
  <c r="V93" i="35"/>
  <c r="U101" i="35"/>
  <c r="V120" i="35"/>
  <c r="U120" i="35"/>
  <c r="V147" i="35"/>
  <c r="U147" i="35"/>
  <c r="AG199" i="35"/>
  <c r="U225" i="35"/>
  <c r="U255" i="35"/>
  <c r="U35" i="35"/>
  <c r="V35" i="35"/>
  <c r="U139" i="35"/>
  <c r="V139" i="35" s="1"/>
  <c r="V186" i="35"/>
  <c r="U186" i="35"/>
  <c r="U190" i="35"/>
  <c r="V201" i="35"/>
  <c r="U201" i="35"/>
  <c r="V216" i="35"/>
  <c r="U216" i="35"/>
  <c r="U82" i="35"/>
  <c r="V82" i="35"/>
  <c r="V94" i="35"/>
  <c r="U94" i="35"/>
  <c r="AG125" i="35"/>
  <c r="AQ125" i="35" s="1"/>
  <c r="V143" i="35"/>
  <c r="AG202" i="35"/>
  <c r="U244" i="35"/>
  <c r="V244" i="35"/>
  <c r="U273" i="35"/>
  <c r="V273" i="35" s="1"/>
  <c r="AG110" i="35"/>
  <c r="U141" i="35"/>
  <c r="V141" i="35" s="1"/>
  <c r="U180" i="35"/>
  <c r="AG197" i="35"/>
  <c r="U248" i="35"/>
  <c r="V248" i="35"/>
  <c r="V260" i="35"/>
  <c r="U260" i="35"/>
  <c r="V231" i="35"/>
  <c r="V253" i="35"/>
  <c r="U253" i="35"/>
  <c r="V12" i="35"/>
  <c r="U12" i="35"/>
  <c r="AS42" i="35"/>
  <c r="U232" i="35"/>
  <c r="AG272" i="35"/>
  <c r="U9" i="35"/>
  <c r="U76" i="35"/>
  <c r="U103" i="35"/>
  <c r="V103" i="35"/>
  <c r="U128" i="35"/>
  <c r="V128" i="35" s="1"/>
  <c r="U158" i="35"/>
  <c r="U167" i="35"/>
  <c r="AG267" i="35"/>
  <c r="AQ267" i="35" s="1"/>
  <c r="V27" i="35"/>
  <c r="V85" i="35"/>
  <c r="U85" i="35"/>
  <c r="AF145" i="35"/>
  <c r="AP145" i="35" s="1"/>
  <c r="V60" i="35"/>
  <c r="U60" i="35"/>
  <c r="AG85" i="35"/>
  <c r="V280" i="35"/>
  <c r="U280" i="35"/>
  <c r="V204" i="35"/>
  <c r="U204" i="35"/>
  <c r="AG33" i="35"/>
  <c r="AS207" i="35"/>
  <c r="V127" i="35"/>
  <c r="AG189" i="35"/>
  <c r="V272" i="35"/>
  <c r="V15" i="35"/>
  <c r="U62" i="35"/>
  <c r="AG84" i="35"/>
  <c r="AS221" i="35"/>
  <c r="AS11" i="35"/>
  <c r="AG90" i="35"/>
  <c r="V110" i="35"/>
  <c r="U113" i="35"/>
  <c r="V113" i="35" s="1"/>
  <c r="AG70" i="35"/>
  <c r="AQ70" i="35" s="1"/>
  <c r="AG143" i="35"/>
  <c r="V189" i="35"/>
  <c r="U198" i="35"/>
  <c r="V198" i="35"/>
  <c r="V270" i="35"/>
  <c r="V199" i="35"/>
  <c r="V138" i="35"/>
  <c r="AG212" i="35"/>
  <c r="V95" i="35"/>
  <c r="AG172" i="35"/>
  <c r="AG277" i="35"/>
  <c r="AQ277" i="35" s="1"/>
  <c r="U286" i="35"/>
  <c r="V286" i="35"/>
  <c r="AG287" i="35"/>
  <c r="AG16" i="35"/>
  <c r="AG168" i="35"/>
  <c r="AQ168" i="35" s="1"/>
  <c r="AS34" i="35"/>
  <c r="AG42" i="35"/>
  <c r="AQ42" i="35" s="1"/>
  <c r="AG108" i="35"/>
  <c r="AG39" i="35"/>
  <c r="AQ39" i="35" s="1"/>
  <c r="AG13" i="35"/>
  <c r="AS132" i="35"/>
  <c r="AG3" i="35"/>
  <c r="AQ3" i="35" s="1"/>
  <c r="AG15" i="35"/>
  <c r="AQ15" i="35" s="1"/>
  <c r="AG8" i="35"/>
  <c r="AG29" i="35"/>
  <c r="AG56" i="35"/>
  <c r="AG280" i="35"/>
  <c r="AG26" i="35"/>
  <c r="U33" i="35"/>
  <c r="V33" i="35" s="1"/>
  <c r="U53" i="35"/>
  <c r="V53" i="35" s="1"/>
  <c r="V74" i="35"/>
  <c r="AG250" i="35"/>
  <c r="U10" i="35"/>
  <c r="V10" i="35" s="1"/>
  <c r="AG28" i="35"/>
  <c r="U106" i="35"/>
  <c r="U236" i="35"/>
  <c r="V236" i="35"/>
  <c r="AG134" i="35"/>
  <c r="AQ134" i="35" s="1"/>
  <c r="V36" i="35"/>
  <c r="AG86" i="35"/>
  <c r="AQ86" i="35" s="1"/>
  <c r="AF163" i="35"/>
  <c r="AP163" i="35" s="1"/>
  <c r="V57" i="35"/>
  <c r="AG174" i="35"/>
  <c r="AF3" i="35"/>
  <c r="U5" i="35"/>
  <c r="V5" i="35"/>
  <c r="AG58" i="35"/>
  <c r="AG196" i="35"/>
  <c r="U245" i="35"/>
  <c r="V245" i="35"/>
  <c r="AG290" i="35"/>
  <c r="AQ290" i="35" s="1"/>
  <c r="AG23" i="35"/>
  <c r="AG34" i="35"/>
  <c r="AG46" i="35"/>
  <c r="AQ46" i="35" s="1"/>
  <c r="AG63" i="35"/>
  <c r="AG204" i="35"/>
  <c r="V148" i="35"/>
  <c r="U148" i="35"/>
  <c r="U32" i="35"/>
  <c r="V32" i="35" s="1"/>
  <c r="AG96" i="35"/>
  <c r="AQ96" i="35" s="1"/>
  <c r="AG115" i="35"/>
  <c r="AQ115" i="35" s="1"/>
  <c r="V22" i="35"/>
  <c r="U40" i="35"/>
  <c r="V40" i="35"/>
  <c r="U136" i="35"/>
  <c r="V136" i="35" s="1"/>
  <c r="AG225" i="35"/>
  <c r="AQ225" i="35" s="1"/>
  <c r="V47" i="35"/>
  <c r="U47" i="35"/>
  <c r="U228" i="35"/>
  <c r="V228" i="35"/>
  <c r="V61" i="35"/>
  <c r="U61" i="35"/>
  <c r="AG148" i="35"/>
  <c r="U51" i="35"/>
  <c r="V51" i="35"/>
  <c r="AS136" i="35"/>
  <c r="U19" i="35"/>
  <c r="V19" i="35" s="1"/>
  <c r="V73" i="35"/>
  <c r="U98" i="35"/>
  <c r="U105" i="35"/>
  <c r="V105" i="35"/>
  <c r="AG256" i="35"/>
  <c r="AQ256" i="35" s="1"/>
  <c r="V55" i="35"/>
  <c r="U55" i="35"/>
  <c r="AG62" i="35"/>
  <c r="AQ62" i="35" s="1"/>
  <c r="AG136" i="35"/>
  <c r="AG138" i="35"/>
  <c r="V63" i="35"/>
  <c r="U63" i="35"/>
  <c r="U75" i="35"/>
  <c r="AG195" i="35"/>
  <c r="AQ195" i="35" s="1"/>
  <c r="U109" i="35"/>
  <c r="V109" i="35"/>
  <c r="AG156" i="35"/>
  <c r="AG20" i="35"/>
  <c r="U242" i="35"/>
  <c r="V242" i="35" s="1"/>
  <c r="AG14" i="35"/>
  <c r="AQ14" i="35" s="1"/>
  <c r="U25" i="35"/>
  <c r="V25" i="35" s="1"/>
  <c r="U133" i="35"/>
  <c r="V133" i="35"/>
  <c r="AG259" i="35"/>
  <c r="U4" i="35"/>
  <c r="V4" i="35" s="1"/>
  <c r="AG166" i="35"/>
  <c r="AQ166" i="35" s="1"/>
  <c r="AG25" i="35"/>
  <c r="AQ25" i="35" s="1"/>
  <c r="U91" i="35"/>
  <c r="AG173" i="35"/>
  <c r="AQ173" i="35" s="1"/>
  <c r="V34" i="35"/>
  <c r="U80" i="35"/>
  <c r="V80" i="35" s="1"/>
  <c r="U83" i="35"/>
  <c r="V83" i="35"/>
  <c r="U221" i="35"/>
  <c r="V221" i="35"/>
  <c r="U215" i="35"/>
  <c r="V215" i="35"/>
  <c r="AG235" i="35"/>
  <c r="AQ235" i="35" s="1"/>
  <c r="U31" i="35"/>
  <c r="V31" i="35" s="1"/>
  <c r="AG36" i="35"/>
  <c r="AQ36" i="35" s="1"/>
  <c r="U69" i="35"/>
  <c r="V69" i="35"/>
  <c r="AG80" i="35"/>
  <c r="AQ80" i="35" s="1"/>
  <c r="U86" i="35"/>
  <c r="V86" i="35"/>
  <c r="V16" i="35"/>
  <c r="U16" i="35"/>
  <c r="U124" i="35"/>
  <c r="V124" i="35" s="1"/>
  <c r="AG216" i="35"/>
  <c r="V45" i="35"/>
  <c r="V90" i="35"/>
  <c r="U226" i="35"/>
  <c r="V226" i="35" s="1"/>
  <c r="U125" i="35"/>
  <c r="V125" i="35" s="1"/>
  <c r="U168" i="35"/>
  <c r="V168" i="35"/>
  <c r="U92" i="35"/>
  <c r="V92" i="35"/>
  <c r="AG103" i="35"/>
  <c r="AQ103" i="35" s="1"/>
  <c r="V104" i="35"/>
  <c r="U104" i="35"/>
  <c r="AG116" i="35"/>
  <c r="AQ116" i="35" s="1"/>
  <c r="AG91" i="35"/>
  <c r="AQ91" i="35" s="1"/>
  <c r="AG106" i="35"/>
  <c r="AQ106" i="35" s="1"/>
  <c r="V108" i="35"/>
  <c r="U108" i="35"/>
  <c r="V184" i="35"/>
  <c r="U184" i="35"/>
  <c r="V3" i="35"/>
  <c r="V29" i="35"/>
  <c r="U77" i="35"/>
  <c r="V77" i="35"/>
  <c r="AG79" i="35"/>
  <c r="V123" i="35"/>
  <c r="U178" i="35"/>
  <c r="V178" i="35" s="1"/>
  <c r="AF143" i="35"/>
  <c r="AG17" i="35"/>
  <c r="AQ17" i="35" s="1"/>
  <c r="AG74" i="35"/>
  <c r="AG45" i="35"/>
  <c r="AQ45" i="35" s="1"/>
  <c r="AG82" i="35"/>
  <c r="AQ82" i="35" s="1"/>
  <c r="AG190" i="35"/>
  <c r="AQ190" i="35" s="1"/>
  <c r="U212" i="35"/>
  <c r="V212" i="35"/>
  <c r="AG221" i="35"/>
  <c r="AQ221" i="35" s="1"/>
  <c r="U238" i="35"/>
  <c r="V238" i="35" s="1"/>
  <c r="V208" i="35"/>
  <c r="U208" i="35"/>
  <c r="AG59" i="35"/>
  <c r="AQ59" i="35" s="1"/>
  <c r="V97" i="35"/>
  <c r="U97" i="35"/>
  <c r="U137" i="35"/>
  <c r="V137" i="35" s="1"/>
  <c r="AG159" i="35"/>
  <c r="AG170" i="35"/>
  <c r="AG201" i="35"/>
  <c r="U206" i="35"/>
  <c r="V206" i="35"/>
  <c r="AG187" i="35"/>
  <c r="U227" i="35"/>
  <c r="V227" i="35" s="1"/>
  <c r="AF274" i="35"/>
  <c r="AP274" i="35" s="1"/>
  <c r="U157" i="35"/>
  <c r="V157" i="35" s="1"/>
  <c r="AG186" i="35"/>
  <c r="AQ186" i="35" s="1"/>
  <c r="U192" i="35"/>
  <c r="V192" i="35"/>
  <c r="AE192" i="35" s="1" a="1"/>
  <c r="AE192" i="35" s="1"/>
  <c r="V140" i="35"/>
  <c r="U159" i="35"/>
  <c r="V172" i="35"/>
  <c r="U172" i="35"/>
  <c r="AG200" i="35"/>
  <c r="AG206" i="35"/>
  <c r="AQ206" i="35" s="1"/>
  <c r="AG215" i="35"/>
  <c r="AQ215" i="35" s="1"/>
  <c r="U237" i="35"/>
  <c r="V237" i="35" s="1"/>
  <c r="V39" i="35"/>
  <c r="U39" i="35"/>
  <c r="V111" i="35"/>
  <c r="U132" i="35"/>
  <c r="V132" i="35"/>
  <c r="U145" i="35"/>
  <c r="V145" i="35" s="1"/>
  <c r="U155" i="35"/>
  <c r="V155" i="35"/>
  <c r="AG162" i="35"/>
  <c r="V233" i="35"/>
  <c r="AG234" i="35"/>
  <c r="AQ234" i="35" s="1"/>
  <c r="V179" i="35"/>
  <c r="U179" i="35"/>
  <c r="AF219" i="35"/>
  <c r="AG265" i="35"/>
  <c r="V160" i="35"/>
  <c r="U188" i="35"/>
  <c r="V188" i="35" s="1"/>
  <c r="AG261" i="35"/>
  <c r="AG284" i="35"/>
  <c r="U288" i="35"/>
  <c r="V288" i="35"/>
  <c r="AG278" i="35"/>
  <c r="AQ278" i="35" s="1"/>
  <c r="U284" i="35"/>
  <c r="V284" i="35"/>
  <c r="V165" i="35"/>
  <c r="U165" i="35"/>
  <c r="U195" i="35"/>
  <c r="V195" i="35" s="1"/>
  <c r="V259" i="35"/>
  <c r="U259" i="35"/>
  <c r="AG264" i="35"/>
  <c r="V115" i="35"/>
  <c r="AG203" i="35"/>
  <c r="U275" i="35"/>
  <c r="V275" i="35" s="1"/>
  <c r="U283" i="35"/>
  <c r="V283" i="35"/>
  <c r="AG254" i="35"/>
  <c r="AQ254" i="35" s="1"/>
  <c r="V171" i="35"/>
  <c r="U171" i="35"/>
  <c r="AG205" i="35"/>
  <c r="AG229" i="35"/>
  <c r="AG258" i="35"/>
  <c r="V282" i="35"/>
  <c r="U282" i="35"/>
  <c r="V175" i="35"/>
  <c r="U175" i="35"/>
  <c r="U229" i="35"/>
  <c r="V229" i="35"/>
  <c r="V243" i="35"/>
  <c r="U243" i="35"/>
  <c r="AG255" i="35"/>
  <c r="V264" i="35"/>
  <c r="U264" i="35"/>
  <c r="V194" i="35"/>
  <c r="U194" i="35"/>
  <c r="U164" i="35"/>
  <c r="V164" i="35"/>
  <c r="AG185" i="35"/>
  <c r="AG276" i="35"/>
  <c r="AQ276" i="35" s="1"/>
  <c r="V285" i="35"/>
  <c r="U285" i="35"/>
  <c r="V287" i="35"/>
  <c r="AG236" i="35"/>
  <c r="AQ236" i="35" s="1"/>
  <c r="V241" i="35"/>
  <c r="V263" i="35"/>
  <c r="V267" i="35"/>
  <c r="U267" i="35"/>
  <c r="AG281" i="35"/>
  <c r="V279" i="35"/>
  <c r="U279" i="35"/>
  <c r="AG178" i="35"/>
  <c r="U183" i="35"/>
  <c r="V183" i="35" s="1"/>
  <c r="V257" i="35"/>
  <c r="U257" i="35"/>
  <c r="V278" i="35"/>
  <c r="U278" i="35"/>
  <c r="U182" i="35"/>
  <c r="V182" i="35" s="1"/>
  <c r="U223" i="35"/>
  <c r="AF272" i="35"/>
  <c r="AG238" i="35"/>
  <c r="AQ238" i="35" s="1"/>
  <c r="V258" i="35"/>
  <c r="U258" i="35"/>
  <c r="V230" i="35"/>
  <c r="V251" i="35"/>
  <c r="U224" i="35"/>
  <c r="V224" i="35" s="1"/>
  <c r="AG269" i="35"/>
  <c r="AQ269" i="35" s="1"/>
  <c r="V262" i="35"/>
  <c r="U262" i="35"/>
  <c r="AG231" i="35"/>
  <c r="AQ231" i="35" s="1"/>
  <c r="U234" i="35"/>
  <c r="V234" i="35" s="1"/>
  <c r="V291" i="35"/>
  <c r="AQ279" i="35" l="1"/>
  <c r="AQ71" i="35"/>
  <c r="AS13" i="35"/>
  <c r="AQ34" i="35"/>
  <c r="AP94" i="35"/>
  <c r="AP236" i="35"/>
  <c r="AP167" i="35"/>
  <c r="AQ146" i="35"/>
  <c r="AP86" i="35"/>
  <c r="AS186" i="35"/>
  <c r="AP190" i="35"/>
  <c r="AP173" i="35"/>
  <c r="AP106" i="35"/>
  <c r="AQ84" i="35"/>
  <c r="AQ40" i="35"/>
  <c r="AQ271" i="35"/>
  <c r="AP289" i="35"/>
  <c r="AQ182" i="35"/>
  <c r="AQ9" i="35"/>
  <c r="AP56" i="35"/>
  <c r="AQ30" i="35"/>
  <c r="AQ229" i="35"/>
  <c r="AQ26" i="35"/>
  <c r="AQ172" i="35"/>
  <c r="AQ163" i="35"/>
  <c r="AQ38" i="35"/>
  <c r="AQ205" i="35"/>
  <c r="AQ280" i="35"/>
  <c r="AP220" i="35"/>
  <c r="AP87" i="35"/>
  <c r="AP249" i="35"/>
  <c r="AP231" i="35"/>
  <c r="AP127" i="35"/>
  <c r="AP272" i="35"/>
  <c r="AQ284" i="35"/>
  <c r="AQ216" i="35"/>
  <c r="AQ136" i="35"/>
  <c r="AQ199" i="35"/>
  <c r="AP38" i="35"/>
  <c r="AP34" i="35"/>
  <c r="AQ74" i="35"/>
  <c r="AP55" i="35"/>
  <c r="AQ261" i="35"/>
  <c r="AQ56" i="35"/>
  <c r="AP119" i="35"/>
  <c r="AP133" i="35"/>
  <c r="AP115" i="35"/>
  <c r="AQ263" i="35"/>
  <c r="AP164" i="35"/>
  <c r="AP134" i="35"/>
  <c r="AP203" i="35"/>
  <c r="AQ167" i="35"/>
  <c r="AP188" i="35"/>
  <c r="AQ258" i="35"/>
  <c r="AQ170" i="35"/>
  <c r="AQ110" i="35"/>
  <c r="AP50" i="35"/>
  <c r="AP51" i="35"/>
  <c r="AQ220" i="35"/>
  <c r="AQ200" i="35"/>
  <c r="AQ29" i="35"/>
  <c r="AQ33" i="35"/>
  <c r="AO26" i="35"/>
  <c r="AP12" i="35"/>
  <c r="AQ174" i="35"/>
  <c r="AQ8" i="35"/>
  <c r="AP291" i="35"/>
  <c r="AP193" i="35"/>
  <c r="AP64" i="35"/>
  <c r="AQ81" i="35"/>
  <c r="AP96" i="35"/>
  <c r="AQ232" i="35"/>
  <c r="AP275" i="35"/>
  <c r="AP39" i="35"/>
  <c r="AP84" i="35"/>
  <c r="AP284" i="35"/>
  <c r="AP200" i="35"/>
  <c r="AP189" i="35"/>
  <c r="AP140" i="35"/>
  <c r="AQ249" i="35"/>
  <c r="AP210" i="35"/>
  <c r="AP201" i="35"/>
  <c r="AP280" i="35"/>
  <c r="AQ7" i="35"/>
  <c r="AP182" i="35"/>
  <c r="AP36" i="35"/>
  <c r="AP255" i="35"/>
  <c r="AP68" i="35"/>
  <c r="AP90" i="35"/>
  <c r="AS43" i="35"/>
  <c r="AQ189" i="35"/>
  <c r="AP246" i="35"/>
  <c r="AP144" i="35"/>
  <c r="AP126" i="35"/>
  <c r="AQ67" i="35"/>
  <c r="AQ118" i="35"/>
  <c r="AP143" i="35"/>
  <c r="AQ285" i="35"/>
  <c r="AQ73" i="35"/>
  <c r="AP101" i="35"/>
  <c r="AP29" i="35"/>
  <c r="AQ145" i="35"/>
  <c r="AP37" i="35"/>
  <c r="AP112" i="35"/>
  <c r="AQ76" i="35"/>
  <c r="AQ193" i="35"/>
  <c r="AP184" i="35"/>
  <c r="AQ230" i="35"/>
  <c r="AQ264" i="35"/>
  <c r="AQ13" i="35"/>
  <c r="AQ19" i="35"/>
  <c r="AP15" i="35"/>
  <c r="AQ159" i="35"/>
  <c r="AQ79" i="35"/>
  <c r="AP73" i="35"/>
  <c r="AP216" i="35"/>
  <c r="AP207" i="35"/>
  <c r="AQ212" i="35"/>
  <c r="AE162" i="35" a="1"/>
  <c r="AE162" i="35" s="1"/>
  <c r="AO162" i="35" s="1"/>
  <c r="AQ204" i="35"/>
  <c r="AQ143" i="35"/>
  <c r="AQ288" i="35"/>
  <c r="AE58" i="35" a="1"/>
  <c r="AE58" i="35" s="1"/>
  <c r="AO58" i="35" s="1"/>
  <c r="AP109" i="35"/>
  <c r="AP186" i="35"/>
  <c r="AQ275" i="35"/>
  <c r="AE180" i="35" a="1"/>
  <c r="AE180" i="35" s="1"/>
  <c r="AO180" i="35" s="1"/>
  <c r="F180" i="35"/>
  <c r="AQ218" i="35"/>
  <c r="AQ139" i="35"/>
  <c r="AP58" i="35"/>
  <c r="AP70" i="35"/>
  <c r="AP89" i="35"/>
  <c r="AQ270" i="35"/>
  <c r="AQ201" i="35"/>
  <c r="AP54" i="35"/>
  <c r="AP286" i="35"/>
  <c r="AP287" i="35"/>
  <c r="AP257" i="35"/>
  <c r="AQ273" i="35"/>
  <c r="AQ93" i="35"/>
  <c r="AS285" i="35"/>
  <c r="AQ23" i="35"/>
  <c r="AQ272" i="35"/>
  <c r="AP149" i="35"/>
  <c r="AP202" i="35"/>
  <c r="AP232" i="35"/>
  <c r="AP240" i="35"/>
  <c r="AQ247" i="35"/>
  <c r="AQ265" i="35"/>
  <c r="AQ250" i="35"/>
  <c r="AQ16" i="35"/>
  <c r="AQ287" i="35"/>
  <c r="AE113" i="35" a="1"/>
  <c r="AE113" i="35" s="1"/>
  <c r="AO113" i="35" s="1"/>
  <c r="AP230" i="35"/>
  <c r="AQ105" i="35"/>
  <c r="AQ121" i="35"/>
  <c r="AQ148" i="35"/>
  <c r="AP211" i="35"/>
  <c r="AQ242" i="35"/>
  <c r="AP191" i="35"/>
  <c r="AQ178" i="35"/>
  <c r="AQ138" i="35"/>
  <c r="AQ90" i="35"/>
  <c r="AQ55" i="35"/>
  <c r="AP247" i="35"/>
  <c r="AP198" i="35"/>
  <c r="AP59" i="35"/>
  <c r="AP248" i="35"/>
  <c r="AP168" i="35"/>
  <c r="AP151" i="35"/>
  <c r="AP269" i="35"/>
  <c r="AE195" i="35" a="1"/>
  <c r="AE195" i="35" s="1"/>
  <c r="AO195" i="35" s="1"/>
  <c r="AE233" i="35" a="1"/>
  <c r="AE233" i="35" s="1"/>
  <c r="AO233" i="35" s="1"/>
  <c r="AI114" i="35"/>
  <c r="AI46" i="35"/>
  <c r="AP46" i="35"/>
  <c r="AI72" i="35"/>
  <c r="AI98" i="35"/>
  <c r="AI3" i="35"/>
  <c r="AP3" i="35"/>
  <c r="AP158" i="35"/>
  <c r="AI158" i="35"/>
  <c r="AP245" i="35"/>
  <c r="AI245" i="35"/>
  <c r="AS245" i="35" s="1"/>
  <c r="AI74" i="35"/>
  <c r="AI163" i="35"/>
  <c r="AI71" i="35"/>
  <c r="AP71" i="35"/>
  <c r="AI219" i="35"/>
  <c r="AP219" i="35"/>
  <c r="AI200" i="35"/>
  <c r="AI260" i="35"/>
  <c r="AI122" i="35"/>
  <c r="AP122" i="35"/>
  <c r="AE165" i="35" a="1"/>
  <c r="AE165" i="35" s="1"/>
  <c r="AO165" i="35" s="1"/>
  <c r="AP19" i="35"/>
  <c r="AI19" i="35"/>
  <c r="AP222" i="35"/>
  <c r="AI222" i="35"/>
  <c r="AI248" i="35"/>
  <c r="AI291" i="35"/>
  <c r="AI59" i="35"/>
  <c r="AI54" i="35"/>
  <c r="AI151" i="35"/>
  <c r="AP147" i="35"/>
  <c r="AI147" i="35"/>
  <c r="AI50" i="35"/>
  <c r="AI210" i="35"/>
  <c r="AP155" i="35"/>
  <c r="AI155" i="35"/>
  <c r="AP6" i="35"/>
  <c r="AI6" i="35"/>
  <c r="AI83" i="35"/>
  <c r="AI65" i="35"/>
  <c r="AE264" i="35" a="1"/>
  <c r="AE264" i="35" s="1"/>
  <c r="AE147" i="35" a="1"/>
  <c r="AE147" i="35" s="1"/>
  <c r="AO147" i="35" s="1"/>
  <c r="AI140" i="35"/>
  <c r="AI143" i="35"/>
  <c r="AI287" i="35"/>
  <c r="AP77" i="35"/>
  <c r="AI77" i="35"/>
  <c r="AQ85" i="35"/>
  <c r="AQ162" i="35"/>
  <c r="AQ89" i="35"/>
  <c r="AI89" i="35"/>
  <c r="AI259" i="35"/>
  <c r="AQ259" i="35"/>
  <c r="AQ197" i="35"/>
  <c r="AI190" i="35"/>
  <c r="AI133" i="35"/>
  <c r="AQ133" i="35"/>
  <c r="AQ187" i="35"/>
  <c r="AQ48" i="35"/>
  <c r="AQ28" i="35"/>
  <c r="AQ101" i="35"/>
  <c r="AI101" i="35"/>
  <c r="AQ63" i="35"/>
  <c r="AQ120" i="35"/>
  <c r="AQ255" i="35"/>
  <c r="AI255" i="35"/>
  <c r="AQ203" i="35"/>
  <c r="AI203" i="35"/>
  <c r="AI164" i="35"/>
  <c r="AQ164" i="35"/>
  <c r="AQ78" i="35"/>
  <c r="AI78" i="35"/>
  <c r="AI108" i="35"/>
  <c r="AQ108" i="35"/>
  <c r="AQ202" i="35"/>
  <c r="AI202" i="35"/>
  <c r="AQ196" i="35"/>
  <c r="AI196" i="35"/>
  <c r="AQ10" i="35"/>
  <c r="AQ185" i="35"/>
  <c r="AQ20" i="35"/>
  <c r="AQ156" i="35"/>
  <c r="AI156" i="35"/>
  <c r="AI257" i="35"/>
  <c r="AQ257" i="35"/>
  <c r="AI281" i="35"/>
  <c r="AQ281" i="35"/>
  <c r="AI58" i="35"/>
  <c r="AQ58" i="35"/>
  <c r="AQ217" i="35"/>
  <c r="AI115" i="35"/>
  <c r="AS51" i="35"/>
  <c r="AS128" i="35"/>
  <c r="AS214" i="35"/>
  <c r="AS26" i="35"/>
  <c r="AS30" i="35"/>
  <c r="AS126" i="35"/>
  <c r="AS165" i="35"/>
  <c r="AO158" i="35"/>
  <c r="AS87" i="35"/>
  <c r="AS37" i="35"/>
  <c r="AS109" i="35"/>
  <c r="AS250" i="35"/>
  <c r="AS139" i="35"/>
  <c r="AS205" i="35"/>
  <c r="AS175" i="35"/>
  <c r="AS116" i="35"/>
  <c r="AS270" i="35"/>
  <c r="AE27" i="35" a="1"/>
  <c r="AE27" i="35" s="1"/>
  <c r="AO27" i="35" s="1"/>
  <c r="AE272" i="35" a="1"/>
  <c r="AE272" i="35" s="1"/>
  <c r="AO272" i="35" s="1"/>
  <c r="AE286" i="35" a="1"/>
  <c r="AE286" i="35" s="1"/>
  <c r="AO286" i="35" s="1"/>
  <c r="AE40" i="35" a="1"/>
  <c r="AE40" i="35" s="1"/>
  <c r="AO40" i="35" s="1"/>
  <c r="AS49" i="35"/>
  <c r="AE77" i="35" a="1"/>
  <c r="AE77" i="35" s="1"/>
  <c r="AO77" i="35" s="1"/>
  <c r="AS246" i="35"/>
  <c r="AS86" i="35"/>
  <c r="AE127" i="35" a="1"/>
  <c r="AE127" i="35" s="1"/>
  <c r="AO127" i="35" s="1"/>
  <c r="AE128" i="35" a="1"/>
  <c r="AE128" i="35" s="1"/>
  <c r="AO128" i="35" s="1"/>
  <c r="AE145" i="35" a="1"/>
  <c r="AE145" i="35" s="1"/>
  <c r="AO145" i="35" s="1"/>
  <c r="AE36" i="35" a="1"/>
  <c r="AE36" i="35" s="1"/>
  <c r="AO36" i="35" s="1"/>
  <c r="AE156" i="35" a="1"/>
  <c r="AE156" i="35" s="1"/>
  <c r="AO156" i="35" s="1"/>
  <c r="AE16" i="35" a="1"/>
  <c r="AE16" i="35" s="1"/>
  <c r="AO16" i="35" s="1"/>
  <c r="AE55" i="35" a="1"/>
  <c r="AE55" i="35" s="1"/>
  <c r="AO55" i="35" s="1"/>
  <c r="AE38" i="35" a="1"/>
  <c r="AE38" i="35" s="1"/>
  <c r="AO38" i="35" s="1"/>
  <c r="AE164" i="35" a="1"/>
  <c r="AE164" i="35" s="1"/>
  <c r="AO164" i="35" s="1"/>
  <c r="AE84" i="35" a="1"/>
  <c r="AE84" i="35" s="1"/>
  <c r="AO84" i="35" s="1"/>
  <c r="AE218" i="35" a="1"/>
  <c r="AE218" i="35" s="1"/>
  <c r="AO218" i="35" s="1"/>
  <c r="AE209" i="35" a="1"/>
  <c r="AE209" i="35" s="1"/>
  <c r="AO209" i="35" s="1"/>
  <c r="AE183" i="35" a="1"/>
  <c r="AE183" i="35" s="1"/>
  <c r="AO183" i="35" s="1"/>
  <c r="AE123" i="35" a="1"/>
  <c r="AE123" i="35" s="1"/>
  <c r="AO123" i="35" s="1"/>
  <c r="AE85" i="35" a="1"/>
  <c r="AE85" i="35" s="1"/>
  <c r="AO85" i="35" s="1"/>
  <c r="AE260" i="35" a="1"/>
  <c r="AE260" i="35" s="1"/>
  <c r="AO260" i="35" s="1"/>
  <c r="AE291" i="35" a="1"/>
  <c r="AE291" i="35" s="1"/>
  <c r="AO291" i="35" s="1"/>
  <c r="AE207" i="35" a="1"/>
  <c r="AE207" i="35" s="1"/>
  <c r="AO207" i="35" s="1"/>
  <c r="AE52" i="35" a="1"/>
  <c r="AE52" i="35" s="1"/>
  <c r="AO52" i="35" s="1"/>
  <c r="AE99" i="35" a="1"/>
  <c r="AE99" i="35" s="1"/>
  <c r="AO99" i="35" s="1"/>
  <c r="AS66" i="35"/>
  <c r="AE172" i="35" a="1"/>
  <c r="AE172" i="35" s="1"/>
  <c r="AO172" i="35" s="1"/>
  <c r="AE244" i="35" a="1"/>
  <c r="AE244" i="35" s="1"/>
  <c r="AO244" i="35" s="1"/>
  <c r="AS199" i="35"/>
  <c r="AE47" i="35" a="1"/>
  <c r="AE47" i="35" s="1"/>
  <c r="AO47" i="35" s="1"/>
  <c r="AE136" i="35" a="1"/>
  <c r="AE136" i="35" s="1"/>
  <c r="AO136" i="35" s="1"/>
  <c r="AE247" i="35" a="1"/>
  <c r="AE247" i="35" s="1"/>
  <c r="AO247" i="35" s="1"/>
  <c r="AE205" i="35" a="1"/>
  <c r="AE205" i="35" s="1"/>
  <c r="AO205" i="35" s="1"/>
  <c r="AE12" i="35" a="1"/>
  <c r="AE12" i="35" s="1"/>
  <c r="AO12" i="35" s="1"/>
  <c r="AE118" i="35" a="1"/>
  <c r="AE118" i="35" s="1"/>
  <c r="AO118" i="35" s="1"/>
  <c r="AE220" i="35" a="1"/>
  <c r="AE220" i="35" s="1"/>
  <c r="AO220" i="35" s="1"/>
  <c r="AE282" i="35" a="1"/>
  <c r="AE282" i="35" s="1"/>
  <c r="AO282" i="35" s="1"/>
  <c r="AE108" i="35" a="1"/>
  <c r="AE108" i="35" s="1"/>
  <c r="AO108" i="35" s="1"/>
  <c r="AE86" i="35" a="1"/>
  <c r="AE86" i="35" s="1"/>
  <c r="AO86" i="35" s="1"/>
  <c r="AE5" i="35" a="1"/>
  <c r="AE5" i="35" s="1"/>
  <c r="AO5" i="35" s="1"/>
  <c r="AE4" i="35" a="1"/>
  <c r="AE4" i="35" s="1"/>
  <c r="AO4" i="35" s="1"/>
  <c r="AE285" i="35" a="1"/>
  <c r="AE285" i="35" s="1"/>
  <c r="AO285" i="35" s="1"/>
  <c r="AE70" i="35" a="1"/>
  <c r="AE70" i="35" s="1"/>
  <c r="AO70" i="35" s="1"/>
  <c r="AE217" i="35" a="1"/>
  <c r="AE217" i="35" s="1"/>
  <c r="AO217" i="35" s="1"/>
  <c r="AE133" i="35" a="1"/>
  <c r="AE133" i="35" s="1"/>
  <c r="AO133" i="35" s="1"/>
  <c r="AE105" i="35" a="1"/>
  <c r="AE105" i="35" s="1"/>
  <c r="AO105" i="35" s="1"/>
  <c r="AE57" i="35" a="1"/>
  <c r="AE57" i="35" s="1"/>
  <c r="AO57" i="35" s="1"/>
  <c r="AE48" i="35" a="1"/>
  <c r="AE48" i="35" s="1"/>
  <c r="AO48" i="35" s="1"/>
  <c r="AE14" i="35" a="1"/>
  <c r="AE14" i="35" s="1"/>
  <c r="AO14" i="35" s="1"/>
  <c r="AE56" i="35" a="1"/>
  <c r="AE56" i="35" s="1"/>
  <c r="AO56" i="35" s="1"/>
  <c r="AE21" i="35" a="1"/>
  <c r="AE21" i="35" s="1"/>
  <c r="AO21" i="35" s="1"/>
  <c r="AE20" i="35" a="1"/>
  <c r="AE20" i="35" s="1"/>
  <c r="AO20" i="35" s="1"/>
  <c r="AE213" i="35" a="1"/>
  <c r="AE213" i="35" s="1"/>
  <c r="AO213" i="35" s="1"/>
  <c r="AE81" i="35" a="1"/>
  <c r="AE81" i="35" s="1"/>
  <c r="AO81" i="35" s="1"/>
  <c r="AE114" i="35" a="1"/>
  <c r="AE114" i="35" s="1"/>
  <c r="AO114" i="35" s="1"/>
  <c r="AE115" i="35" a="1"/>
  <c r="AE115" i="35" s="1"/>
  <c r="AO115" i="35" s="1"/>
  <c r="AE97" i="35" a="1"/>
  <c r="AE97" i="35" s="1"/>
  <c r="AO97" i="35" s="1"/>
  <c r="AE109" i="35" a="1"/>
  <c r="AE109" i="35" s="1"/>
  <c r="AO109" i="35" s="1"/>
  <c r="AE198" i="35" a="1"/>
  <c r="AE198" i="35" s="1"/>
  <c r="AO198" i="35" s="1"/>
  <c r="AE193" i="35" a="1"/>
  <c r="AE193" i="35" s="1"/>
  <c r="AO193" i="35" s="1"/>
  <c r="AE154" i="35" a="1"/>
  <c r="AE154" i="35" s="1"/>
  <c r="AO154" i="35" s="1"/>
  <c r="AE177" i="35" a="1"/>
  <c r="AE177" i="35" s="1"/>
  <c r="AO177" i="35" s="1"/>
  <c r="AE181" i="35" a="1"/>
  <c r="AE181" i="35" s="1"/>
  <c r="AO181" i="35" s="1"/>
  <c r="AE206" i="35" a="1"/>
  <c r="AE206" i="35" s="1"/>
  <c r="AO206" i="35" s="1"/>
  <c r="AE104" i="35" a="1"/>
  <c r="AE104" i="35" s="1"/>
  <c r="AO104" i="35" s="1"/>
  <c r="AE120" i="35" a="1"/>
  <c r="AE120" i="35" s="1"/>
  <c r="AO120" i="35" s="1"/>
  <c r="AE168" i="35" a="1"/>
  <c r="AE168" i="35" s="1"/>
  <c r="AO168" i="35" s="1"/>
  <c r="AE199" i="35" a="1"/>
  <c r="AE199" i="35" s="1"/>
  <c r="AO199" i="35" s="1"/>
  <c r="AE248" i="35" a="1"/>
  <c r="AE248" i="35" s="1"/>
  <c r="AO248" i="35" s="1"/>
  <c r="AE151" i="35" a="1"/>
  <c r="AE151" i="35" s="1"/>
  <c r="AO151" i="35" s="1"/>
  <c r="AE231" i="35" a="1"/>
  <c r="AE231" i="35" s="1"/>
  <c r="AO231" i="35" s="1"/>
  <c r="AE275" i="35" a="1"/>
  <c r="AE275" i="35" s="1"/>
  <c r="AO275" i="35" s="1"/>
  <c r="AE51" i="35" a="1"/>
  <c r="AE51" i="35" s="1"/>
  <c r="AO51" i="35" s="1"/>
  <c r="AE236" i="35" a="1"/>
  <c r="AE236" i="35" s="1"/>
  <c r="AO236" i="35" s="1"/>
  <c r="AE139" i="35" a="1"/>
  <c r="AE139" i="35" s="1"/>
  <c r="AO139" i="35" s="1"/>
  <c r="AE238" i="35" a="1"/>
  <c r="AE238" i="35" s="1"/>
  <c r="AO238" i="35" s="1"/>
  <c r="AE179" i="35" a="1"/>
  <c r="AE179" i="35" s="1"/>
  <c r="AO179" i="35" s="1"/>
  <c r="AE263" i="35" a="1"/>
  <c r="AE263" i="35" s="1"/>
  <c r="AO263" i="35" s="1"/>
  <c r="AE208" i="35" a="1"/>
  <c r="AE208" i="35" s="1"/>
  <c r="AO208" i="35" s="1"/>
  <c r="AE53" i="35" a="1"/>
  <c r="AE53" i="35" s="1"/>
  <c r="AO53" i="35" s="1"/>
  <c r="AE281" i="35" a="1"/>
  <c r="AE281" i="35" s="1"/>
  <c r="AO281" i="35" s="1"/>
  <c r="AE203" i="35" a="1"/>
  <c r="AE203" i="35" s="1"/>
  <c r="AO203" i="35" s="1"/>
  <c r="AE146" i="35" a="1"/>
  <c r="AE146" i="35" s="1"/>
  <c r="AO146" i="35" s="1"/>
  <c r="AE176" i="35" a="1"/>
  <c r="AE176" i="35" s="1"/>
  <c r="AO176" i="35" s="1"/>
  <c r="AE169" i="35" a="1"/>
  <c r="AE169" i="35" s="1"/>
  <c r="AO169" i="35" s="1"/>
  <c r="AE96" i="35" a="1"/>
  <c r="AE96" i="35" s="1"/>
  <c r="AO96" i="35" s="1"/>
  <c r="AE88" i="35" a="1"/>
  <c r="AE88" i="35" s="1"/>
  <c r="AO88" i="35" s="1"/>
  <c r="AE62" i="35" a="1"/>
  <c r="AE62" i="35" s="1"/>
  <c r="AO62" i="35" s="1"/>
  <c r="AE39" i="35" a="1"/>
  <c r="AE39" i="35" s="1"/>
  <c r="AO39" i="35" s="1"/>
  <c r="AE148" i="35" a="1"/>
  <c r="AE148" i="35" s="1"/>
  <c r="AO148" i="35" s="1"/>
  <c r="AE265" i="35" a="1"/>
  <c r="AE265" i="35" s="1"/>
  <c r="AO265" i="35" s="1"/>
  <c r="AE15" i="35" a="1"/>
  <c r="AE15" i="35" s="1"/>
  <c r="AO15" i="35" s="1"/>
  <c r="AE221" i="35" a="1"/>
  <c r="AE221" i="35" s="1"/>
  <c r="AO221" i="35" s="1"/>
  <c r="AE83" i="35" a="1"/>
  <c r="AE83" i="35" s="1"/>
  <c r="AO83" i="35" s="1"/>
  <c r="AE152" i="35" a="1"/>
  <c r="AE152" i="35" s="1"/>
  <c r="AO152" i="35" s="1"/>
  <c r="AE175" i="35" a="1"/>
  <c r="AE175" i="35" s="1"/>
  <c r="AO175" i="35" s="1"/>
  <c r="AE155" i="35" a="1"/>
  <c r="AE155" i="35" s="1"/>
  <c r="AO155" i="35" s="1"/>
  <c r="AE204" i="35" a="1"/>
  <c r="AE204" i="35" s="1"/>
  <c r="AO204" i="35" s="1"/>
  <c r="AE200" i="35" a="1"/>
  <c r="AE200" i="35" s="1"/>
  <c r="AO200" i="35" s="1"/>
  <c r="AE66" i="35" a="1"/>
  <c r="AE66" i="35" s="1"/>
  <c r="AO66" i="35" s="1"/>
  <c r="AE210" i="35" a="1"/>
  <c r="AE210" i="35" s="1"/>
  <c r="AO210" i="35" s="1"/>
  <c r="AE161" i="35" a="1"/>
  <c r="AE161" i="35" s="1"/>
  <c r="AO161" i="35" s="1"/>
  <c r="AE163" i="35" a="1"/>
  <c r="AE163" i="35" s="1"/>
  <c r="AO163" i="35" s="1"/>
  <c r="AE237" i="35" a="1"/>
  <c r="AE237" i="35" s="1"/>
  <c r="AO237" i="35" s="1"/>
  <c r="AE137" i="35" a="1"/>
  <c r="AE137" i="35" s="1"/>
  <c r="AO137" i="35" s="1"/>
  <c r="AE270" i="35" a="1"/>
  <c r="AE270" i="35" s="1"/>
  <c r="AO270" i="35" s="1"/>
  <c r="AE121" i="35" a="1"/>
  <c r="AE121" i="35" s="1"/>
  <c r="AO121" i="35" s="1"/>
  <c r="AE23" i="35" a="1"/>
  <c r="AE23" i="35" s="1"/>
  <c r="AO23" i="35" s="1"/>
  <c r="AE18" i="35" a="1"/>
  <c r="AE18" i="35" s="1"/>
  <c r="AO18" i="35" s="1"/>
  <c r="AE249" i="35" a="1"/>
  <c r="AE249" i="35" s="1"/>
  <c r="AO249" i="35" s="1"/>
  <c r="AE61" i="35" a="1"/>
  <c r="AE61" i="35" s="1"/>
  <c r="AO61" i="35" s="1"/>
  <c r="AE243" i="35" a="1"/>
  <c r="AE243" i="35" s="1"/>
  <c r="AO243" i="35" s="1"/>
  <c r="AE226" i="35" a="1"/>
  <c r="AE226" i="35" s="1"/>
  <c r="AO226" i="35" s="1"/>
  <c r="AE3" i="35" a="1"/>
  <c r="AE3" i="35" s="1"/>
  <c r="AO3" i="35" s="1"/>
  <c r="AE100" i="35" a="1"/>
  <c r="AE100" i="35" s="1"/>
  <c r="AO100" i="35" s="1"/>
  <c r="AE42" i="35" a="1"/>
  <c r="AE42" i="35" s="1"/>
  <c r="AO42" i="35" s="1"/>
  <c r="AE80" i="35" a="1"/>
  <c r="AE80" i="35" s="1"/>
  <c r="AO80" i="35" s="1"/>
  <c r="AE228" i="35" a="1"/>
  <c r="AE228" i="35" s="1"/>
  <c r="AO228" i="35" s="1"/>
  <c r="AE49" i="35" a="1"/>
  <c r="AE49" i="35" s="1"/>
  <c r="AO49" i="35" s="1"/>
  <c r="AE241" i="35" a="1"/>
  <c r="AE241" i="35" s="1"/>
  <c r="AO241" i="35" s="1"/>
  <c r="AE140" i="35" a="1"/>
  <c r="AE140" i="35" s="1"/>
  <c r="AO140" i="35" s="1"/>
  <c r="AE63" i="35" a="1"/>
  <c r="AE63" i="35" s="1"/>
  <c r="AO63" i="35" s="1"/>
  <c r="AE74" i="35" a="1"/>
  <c r="AE74" i="35" s="1"/>
  <c r="AO74" i="35" s="1"/>
  <c r="AE7" i="35" a="1"/>
  <c r="AE7" i="35" s="1"/>
  <c r="AO7" i="35" s="1"/>
  <c r="AE44" i="35" a="1"/>
  <c r="AE44" i="35" s="1"/>
  <c r="AO44" i="35" s="1"/>
  <c r="AE246" i="35" a="1"/>
  <c r="AE246" i="35" s="1"/>
  <c r="AO246" i="35" s="1"/>
  <c r="AE250" i="35" a="1"/>
  <c r="AE250" i="35" s="1"/>
  <c r="AO250" i="35" s="1"/>
  <c r="AE153" i="35" a="1"/>
  <c r="AE153" i="35" s="1"/>
  <c r="AO153" i="35" s="1"/>
  <c r="AE129" i="35" a="1"/>
  <c r="AE129" i="35" s="1"/>
  <c r="AO129" i="35" s="1"/>
  <c r="AE196" i="35" a="1"/>
  <c r="AE196" i="35" s="1"/>
  <c r="AO196" i="35" s="1"/>
  <c r="AE22" i="35" a="1"/>
  <c r="AE22" i="35" s="1"/>
  <c r="AO22" i="35" s="1"/>
  <c r="AE111" i="35" a="1"/>
  <c r="AE111" i="35" s="1"/>
  <c r="AO111" i="35" s="1"/>
  <c r="AE112" i="35" a="1"/>
  <c r="AE112" i="35" s="1"/>
  <c r="AO112" i="35" s="1"/>
  <c r="AE188" i="35" a="1"/>
  <c r="AE188" i="35" s="1"/>
  <c r="AO188" i="35" s="1"/>
  <c r="AE92" i="35" a="1"/>
  <c r="AE92" i="35" s="1"/>
  <c r="AO92" i="35" s="1"/>
  <c r="AE73" i="35" a="1"/>
  <c r="AE73" i="35" s="1"/>
  <c r="AO73" i="35" s="1"/>
  <c r="AE32" i="35" a="1"/>
  <c r="AE32" i="35" s="1"/>
  <c r="AO32" i="35" s="1"/>
  <c r="AE41" i="35" a="1"/>
  <c r="AE41" i="35" s="1"/>
  <c r="AO41" i="35" s="1"/>
  <c r="AE276" i="35" a="1"/>
  <c r="AE276" i="35" s="1"/>
  <c r="AO276" i="35" s="1"/>
  <c r="AE274" i="35" a="1"/>
  <c r="AE274" i="35" s="1"/>
  <c r="AO274" i="35" s="1"/>
  <c r="AE185" i="35" a="1"/>
  <c r="AE185" i="35" s="1"/>
  <c r="AO185" i="35" s="1"/>
  <c r="AE43" i="35" a="1"/>
  <c r="AE43" i="35" s="1"/>
  <c r="AO43" i="35" s="1"/>
  <c r="AE280" i="35" a="1"/>
  <c r="AE280" i="35" s="1"/>
  <c r="AO280" i="35" s="1"/>
  <c r="AE64" i="35" a="1"/>
  <c r="AE64" i="35" s="1"/>
  <c r="AO64" i="35" s="1"/>
  <c r="AE110" i="35" a="1"/>
  <c r="AE110" i="35" s="1"/>
  <c r="AO110" i="35" s="1"/>
  <c r="AE194" i="35" a="1"/>
  <c r="AE194" i="35" s="1"/>
  <c r="AO194" i="35" s="1"/>
  <c r="AE283" i="35" a="1"/>
  <c r="AE283" i="35" s="1"/>
  <c r="AO283" i="35" s="1"/>
  <c r="AE160" i="35" a="1"/>
  <c r="AE160" i="35" s="1"/>
  <c r="AO160" i="35" s="1"/>
  <c r="AE178" i="35" a="1"/>
  <c r="AE178" i="35" s="1"/>
  <c r="AO178" i="35" s="1"/>
  <c r="AE215" i="35" a="1"/>
  <c r="AE215" i="35" s="1"/>
  <c r="AO215" i="35" s="1"/>
  <c r="AE242" i="35" a="1"/>
  <c r="AE242" i="35" s="1"/>
  <c r="AO242" i="35" s="1"/>
  <c r="AE138" i="35" a="1"/>
  <c r="AE138" i="35" s="1"/>
  <c r="AO138" i="35" s="1"/>
  <c r="AE216" i="35" a="1"/>
  <c r="AE216" i="35" s="1"/>
  <c r="AO216" i="35" s="1"/>
  <c r="AE290" i="35" a="1"/>
  <c r="AE290" i="35" s="1"/>
  <c r="AO290" i="35" s="1"/>
  <c r="AE166" i="35" a="1"/>
  <c r="AE166" i="35" s="1"/>
  <c r="AO166" i="35" s="1"/>
  <c r="AE94" i="35" a="1"/>
  <c r="AE94" i="35" s="1"/>
  <c r="AO94" i="35" s="1"/>
  <c r="AE269" i="35" a="1"/>
  <c r="AE269" i="35" s="1"/>
  <c r="AO269" i="35" s="1"/>
  <c r="AE135" i="35" a="1"/>
  <c r="AE135" i="35" s="1"/>
  <c r="AO135" i="35" s="1"/>
  <c r="AE19" i="35" a="1"/>
  <c r="AE19" i="35" s="1"/>
  <c r="AO19" i="35" s="1"/>
  <c r="AE234" i="35" a="1"/>
  <c r="AE234" i="35" s="1"/>
  <c r="AO234" i="35" s="1"/>
  <c r="AE278" i="35" a="1"/>
  <c r="AE278" i="35" s="1"/>
  <c r="AO278" i="35" s="1"/>
  <c r="AE257" i="35" a="1"/>
  <c r="AE257" i="35" s="1"/>
  <c r="AO257" i="35" s="1"/>
  <c r="AE202" i="35" a="1"/>
  <c r="AE202" i="35" s="1"/>
  <c r="AO202" i="35" s="1"/>
  <c r="AE184" i="35" a="1"/>
  <c r="AE184" i="35" s="1"/>
  <c r="AO184" i="35" s="1"/>
  <c r="AE125" i="35" a="1"/>
  <c r="AE125" i="35" s="1"/>
  <c r="AO125" i="35" s="1"/>
  <c r="AE224" i="35" a="1"/>
  <c r="AE224" i="35" s="1"/>
  <c r="AO224" i="35" s="1"/>
  <c r="AE174" i="35" a="1"/>
  <c r="AE174" i="35" s="1"/>
  <c r="AO174" i="35" s="1"/>
  <c r="AE29" i="35" a="1"/>
  <c r="AE29" i="35" s="1"/>
  <c r="AO29" i="35" s="1"/>
  <c r="AE261" i="35" a="1"/>
  <c r="AE261" i="35" s="1"/>
  <c r="AO261" i="35" s="1"/>
  <c r="F119" i="35"/>
  <c r="AE119" i="35" a="1"/>
  <c r="AE119" i="35" s="1"/>
  <c r="AO119" i="35" s="1"/>
  <c r="AE116" i="35" a="1"/>
  <c r="AE116" i="35" s="1"/>
  <c r="AO116" i="35" s="1"/>
  <c r="AE256" i="35" a="1"/>
  <c r="AE256" i="35" s="1"/>
  <c r="AO256" i="35" s="1"/>
  <c r="AE271" i="35" a="1"/>
  <c r="AE271" i="35" s="1"/>
  <c r="AO271" i="35" s="1"/>
  <c r="AE288" i="35" a="1"/>
  <c r="AE288" i="35" s="1"/>
  <c r="AO288" i="35" s="1"/>
  <c r="AE229" i="35" a="1"/>
  <c r="AE229" i="35" s="1"/>
  <c r="AO229" i="35" s="1"/>
  <c r="AE90" i="35" a="1"/>
  <c r="AE90" i="35" s="1"/>
  <c r="AO90" i="35" s="1"/>
  <c r="AE141" i="35" a="1"/>
  <c r="AE141" i="35" s="1"/>
  <c r="AO141" i="35" s="1"/>
  <c r="AE102" i="35" a="1"/>
  <c r="AE102" i="35" s="1"/>
  <c r="AO102" i="35" s="1"/>
  <c r="AE79" i="35" a="1"/>
  <c r="AE79" i="35" s="1"/>
  <c r="AO79" i="35" s="1"/>
  <c r="AE107" i="35" a="1"/>
  <c r="AE107" i="35" s="1"/>
  <c r="AO107" i="35" s="1"/>
  <c r="AE245" i="35" a="1"/>
  <c r="AE245" i="35" s="1"/>
  <c r="AO245" i="35" s="1"/>
  <c r="AE50" i="35" a="1"/>
  <c r="AE50" i="35" s="1"/>
  <c r="AO50" i="35" s="1"/>
  <c r="AE267" i="35" a="1"/>
  <c r="AE267" i="35" s="1"/>
  <c r="AO267" i="35" s="1"/>
  <c r="AE268" i="35" a="1"/>
  <c r="AE268" i="35" s="1"/>
  <c r="AO268" i="35" s="1"/>
  <c r="AE259" i="35" a="1"/>
  <c r="AE259" i="35" s="1"/>
  <c r="AO259" i="35" s="1"/>
  <c r="AE10" i="35" a="1"/>
  <c r="AE10" i="35" s="1"/>
  <c r="AO10" i="35" s="1"/>
  <c r="AE131" i="35" a="1"/>
  <c r="AE131" i="35" s="1"/>
  <c r="AO131" i="35" s="1"/>
  <c r="AE173" i="35" a="1"/>
  <c r="AE173" i="35" s="1"/>
  <c r="AO173" i="35" s="1"/>
  <c r="AE197" i="35" a="1"/>
  <c r="AE197" i="35" s="1"/>
  <c r="AO197" i="35" s="1"/>
  <c r="AE34" i="35" a="1"/>
  <c r="AE34" i="35" s="1"/>
  <c r="AO34" i="35" s="1"/>
  <c r="AE273" i="35" a="1"/>
  <c r="AE273" i="35" s="1"/>
  <c r="AO273" i="35" s="1"/>
  <c r="AE122" i="35" a="1"/>
  <c r="AE122" i="35" s="1"/>
  <c r="AO122" i="35" s="1"/>
  <c r="AE225" i="35" a="1"/>
  <c r="AE225" i="35" s="1"/>
  <c r="AO225" i="35" s="1"/>
  <c r="AE101" i="35" a="1"/>
  <c r="AE101" i="35" s="1"/>
  <c r="AO101" i="35" s="1"/>
  <c r="AE35" i="35" a="1"/>
  <c r="AE35" i="35" s="1"/>
  <c r="AO35" i="35" s="1"/>
  <c r="F219" i="35"/>
  <c r="AE219" i="35" a="1"/>
  <c r="AE219" i="35" s="1"/>
  <c r="AO219" i="35" s="1"/>
  <c r="F17" i="35"/>
  <c r="AE17" i="35" a="1"/>
  <c r="AE17" i="35" s="1"/>
  <c r="AO17" i="35" s="1"/>
  <c r="AE187" i="35" a="1"/>
  <c r="AE187" i="35" s="1"/>
  <c r="AO187" i="35" s="1"/>
  <c r="AE78" i="35" a="1"/>
  <c r="AE78" i="35" s="1"/>
  <c r="AO78" i="35" s="1"/>
  <c r="AE9" i="35" a="1"/>
  <c r="AE9" i="35" s="1"/>
  <c r="AO9" i="35" s="1"/>
  <c r="AE251" i="35" a="1"/>
  <c r="AE251" i="35" s="1"/>
  <c r="AO251" i="35" s="1"/>
  <c r="AE124" i="35" a="1"/>
  <c r="AE124" i="35" s="1"/>
  <c r="AO124" i="35" s="1"/>
  <c r="AE239" i="35" a="1"/>
  <c r="AE239" i="35" s="1"/>
  <c r="AO239" i="35" s="1"/>
  <c r="AE33" i="35" a="1"/>
  <c r="AE33" i="35" s="1"/>
  <c r="AO33" i="35" s="1"/>
  <c r="AE69" i="35" a="1"/>
  <c r="AE69" i="35" s="1"/>
  <c r="AO69" i="35" s="1"/>
  <c r="F54" i="35"/>
  <c r="AE54" i="35" a="1"/>
  <c r="AE54" i="35" s="1"/>
  <c r="AO54" i="35" s="1"/>
  <c r="AE287" i="35" a="1"/>
  <c r="AE287" i="35" s="1"/>
  <c r="AO287" i="35" s="1"/>
  <c r="AE254" i="35" a="1"/>
  <c r="AE254" i="35" s="1"/>
  <c r="AO254" i="35" s="1"/>
  <c r="AE227" i="35" a="1"/>
  <c r="AE227" i="35" s="1"/>
  <c r="AO227" i="35" s="1"/>
  <c r="AE89" i="35" a="1"/>
  <c r="AE89" i="35" s="1"/>
  <c r="AO89" i="35" s="1"/>
  <c r="AE258" i="35" a="1"/>
  <c r="AE258" i="35" s="1"/>
  <c r="AO258" i="35" s="1"/>
  <c r="AE76" i="35" a="1"/>
  <c r="AE76" i="35" s="1"/>
  <c r="AO76" i="35" s="1"/>
  <c r="AE59" i="35" a="1"/>
  <c r="AE59" i="35" s="1"/>
  <c r="AO59" i="35" s="1"/>
  <c r="AE171" i="35" a="1"/>
  <c r="AE171" i="35" s="1"/>
  <c r="AO171" i="35" s="1"/>
  <c r="AE95" i="35" a="1"/>
  <c r="AE95" i="35" s="1"/>
  <c r="AO95" i="35" s="1"/>
  <c r="AE253" i="35" a="1"/>
  <c r="AE253" i="35" s="1"/>
  <c r="AO253" i="35" s="1"/>
  <c r="AE82" i="35" a="1"/>
  <c r="AE82" i="35" s="1"/>
  <c r="AO82" i="35" s="1"/>
  <c r="AE93" i="35" a="1"/>
  <c r="AE93" i="35" s="1"/>
  <c r="AO93" i="35" s="1"/>
  <c r="AE117" i="35" a="1"/>
  <c r="AE117" i="35" s="1"/>
  <c r="AO117" i="35" s="1"/>
  <c r="F65" i="35"/>
  <c r="AE65" i="35" a="1"/>
  <c r="AE65" i="35" s="1"/>
  <c r="AO65" i="35" s="1"/>
  <c r="AE277" i="35" a="1"/>
  <c r="AE277" i="35" s="1"/>
  <c r="AO277" i="35" s="1"/>
  <c r="AE30" i="35" a="1"/>
  <c r="AE30" i="35" s="1"/>
  <c r="AO30" i="35" s="1"/>
  <c r="AE106" i="35" a="1"/>
  <c r="AE106" i="35" s="1"/>
  <c r="AO106" i="35" s="1"/>
  <c r="AE11" i="35" a="1"/>
  <c r="AE11" i="35" s="1"/>
  <c r="AO11" i="35" s="1"/>
  <c r="AE182" i="35" a="1"/>
  <c r="AE182" i="35" s="1"/>
  <c r="AO182" i="35" s="1"/>
  <c r="AO264" i="35"/>
  <c r="AE201" i="35" a="1"/>
  <c r="AE201" i="35" s="1"/>
  <c r="AO201" i="35" s="1"/>
  <c r="AE71" i="35" a="1"/>
  <c r="AE71" i="35" s="1"/>
  <c r="AO71" i="35" s="1"/>
  <c r="AE143" i="35" a="1"/>
  <c r="AE143" i="35" s="1"/>
  <c r="AO143" i="35" s="1"/>
  <c r="AE284" i="35" a="1"/>
  <c r="AE284" i="35" s="1"/>
  <c r="AO284" i="35" s="1"/>
  <c r="AE212" i="35" a="1"/>
  <c r="AE212" i="35" s="1"/>
  <c r="AO212" i="35" s="1"/>
  <c r="AE222" i="35" a="1"/>
  <c r="AE222" i="35" s="1"/>
  <c r="AO222" i="35" s="1"/>
  <c r="AE103" i="35" a="1"/>
  <c r="AE103" i="35" s="1"/>
  <c r="AO103" i="35" s="1"/>
  <c r="AE132" i="35" a="1"/>
  <c r="AE132" i="35" s="1"/>
  <c r="AO132" i="35" s="1"/>
  <c r="AE98" i="35" a="1"/>
  <c r="AE98" i="35" s="1"/>
  <c r="AO98" i="35" s="1"/>
  <c r="AE279" i="35" a="1"/>
  <c r="AE279" i="35" s="1"/>
  <c r="AO279" i="35" s="1"/>
  <c r="AE68" i="35" a="1"/>
  <c r="AE68" i="35" s="1"/>
  <c r="AO68" i="35" s="1"/>
  <c r="AE45" i="35" a="1"/>
  <c r="AE45" i="35" s="1"/>
  <c r="AO45" i="35" s="1"/>
  <c r="AE157" i="35" a="1"/>
  <c r="AE157" i="35" s="1"/>
  <c r="AO157" i="35" s="1"/>
  <c r="AE28" i="35" a="1"/>
  <c r="AE28" i="35" s="1"/>
  <c r="AO28" i="35" s="1"/>
  <c r="AE191" i="35" a="1"/>
  <c r="AE191" i="35" s="1"/>
  <c r="AO191" i="35" s="1"/>
  <c r="AE289" i="35" a="1"/>
  <c r="AE289" i="35" s="1"/>
  <c r="AO289" i="35" s="1"/>
  <c r="AE214" i="35" a="1"/>
  <c r="AE214" i="35" s="1"/>
  <c r="AO214" i="35" s="1"/>
  <c r="AE130" i="35" a="1"/>
  <c r="AE130" i="35" s="1"/>
  <c r="AO130" i="35" s="1"/>
  <c r="F91" i="35"/>
  <c r="AE91" i="35" a="1"/>
  <c r="AE91" i="35" s="1"/>
  <c r="AO91" i="35" s="1"/>
  <c r="AE24" i="35" a="1"/>
  <c r="AE24" i="35" s="1"/>
  <c r="AO24" i="35" s="1"/>
  <c r="AE189" i="35" a="1"/>
  <c r="AE189" i="35" s="1"/>
  <c r="AO189" i="35" s="1"/>
  <c r="AE186" i="35" a="1"/>
  <c r="AE186" i="35" s="1"/>
  <c r="AO186" i="35" s="1"/>
  <c r="AE37" i="35" a="1"/>
  <c r="AE37" i="35" s="1"/>
  <c r="AO37" i="35" s="1"/>
  <c r="AE31" i="35" a="1"/>
  <c r="AE31" i="35" s="1"/>
  <c r="AO31" i="35" s="1"/>
  <c r="AE25" i="35" a="1"/>
  <c r="AE25" i="35" s="1"/>
  <c r="AO25" i="35" s="1"/>
  <c r="AE60" i="35" a="1"/>
  <c r="AE60" i="35" s="1"/>
  <c r="AO60" i="35" s="1"/>
  <c r="AE149" i="35" a="1"/>
  <c r="AE149" i="35" s="1"/>
  <c r="AO149" i="35" s="1"/>
  <c r="AE266" i="35" a="1"/>
  <c r="AE266" i="35" s="1"/>
  <c r="AO266" i="35" s="1"/>
  <c r="AE262" i="35" a="1"/>
  <c r="AE262" i="35" s="1"/>
  <c r="AO262" i="35" s="1"/>
  <c r="AE230" i="35" a="1"/>
  <c r="AE230" i="35" s="1"/>
  <c r="AO230" i="35" s="1"/>
  <c r="AE13" i="35" a="1"/>
  <c r="AE13" i="35" s="1"/>
  <c r="AO13" i="35" s="1"/>
  <c r="AE134" i="35" a="1"/>
  <c r="AE134" i="35" s="1"/>
  <c r="AO134" i="35" s="1"/>
  <c r="AE159" i="35" a="1"/>
  <c r="AE159" i="35" s="1"/>
  <c r="AO159" i="35" s="1"/>
  <c r="AE190" i="35" a="1"/>
  <c r="AE190" i="35" s="1"/>
  <c r="AO190" i="35" s="1"/>
  <c r="AS110" i="35"/>
  <c r="AS91" i="35"/>
  <c r="AS149" i="35"/>
  <c r="AS9" i="35"/>
  <c r="AS266" i="35"/>
  <c r="AS244" i="35"/>
  <c r="AO6" i="35"/>
  <c r="AO67" i="35"/>
  <c r="AO150" i="35"/>
  <c r="AO72" i="35"/>
  <c r="AO235" i="35"/>
  <c r="AO232" i="35"/>
  <c r="AO211" i="35"/>
  <c r="AO170" i="35"/>
  <c r="AO142" i="35"/>
  <c r="AO75" i="35"/>
  <c r="F170" i="35"/>
  <c r="AF75" i="35"/>
  <c r="AF169" i="35"/>
  <c r="AF63" i="35"/>
  <c r="AP63" i="35" s="1"/>
  <c r="AF242" i="35"/>
  <c r="AF192" i="35"/>
  <c r="AO192" i="35"/>
  <c r="AF32" i="35"/>
  <c r="AP32" i="35" s="1"/>
  <c r="AF225" i="35"/>
  <c r="AP225" i="35" s="1"/>
  <c r="AF283" i="35"/>
  <c r="AF172" i="35"/>
  <c r="AP172" i="35" s="1"/>
  <c r="AF105" i="35"/>
  <c r="AP105" i="35" s="1"/>
  <c r="AF175" i="35"/>
  <c r="AP175" i="35" s="1"/>
  <c r="AF49" i="35"/>
  <c r="AP49" i="35" s="1"/>
  <c r="AF185" i="35"/>
  <c r="AP185" i="35" s="1"/>
  <c r="F252" i="35"/>
  <c r="AO252" i="35"/>
  <c r="AF118" i="35"/>
  <c r="AP118" i="35" s="1"/>
  <c r="AF250" i="35"/>
  <c r="AP250" i="35" s="1"/>
  <c r="AF48" i="35"/>
  <c r="AP48" i="35" s="1"/>
  <c r="AF197" i="35"/>
  <c r="AP197" i="35" s="1"/>
  <c r="AF241" i="35"/>
  <c r="AP241" i="35" s="1"/>
  <c r="AF181" i="35"/>
  <c r="AP181" i="35" s="1"/>
  <c r="AF124" i="35"/>
  <c r="AF277" i="35"/>
  <c r="AP277" i="35" s="1"/>
  <c r="AF267" i="35"/>
  <c r="AP267" i="35" s="1"/>
  <c r="AF148" i="35"/>
  <c r="AP148" i="35" s="1"/>
  <c r="AF10" i="35"/>
  <c r="AP10" i="35" s="1"/>
  <c r="AF28" i="35"/>
  <c r="AP28" i="35" s="1"/>
  <c r="AF166" i="35"/>
  <c r="AP166" i="35" s="1"/>
  <c r="AF30" i="35"/>
  <c r="AP30" i="35" s="1"/>
  <c r="F99" i="35"/>
  <c r="F163" i="35"/>
  <c r="F211" i="35"/>
  <c r="AF85" i="35"/>
  <c r="AP85" i="35" s="1"/>
  <c r="AF7" i="35"/>
  <c r="AP7" i="35" s="1"/>
  <c r="F20" i="35"/>
  <c r="AF66" i="35"/>
  <c r="AP66" i="35" s="1"/>
  <c r="AF25" i="35"/>
  <c r="AP25" i="35" s="1"/>
  <c r="AF24" i="35"/>
  <c r="F216" i="35"/>
  <c r="AF9" i="35"/>
  <c r="AP9" i="35" s="1"/>
  <c r="F231" i="35"/>
  <c r="AF217" i="35"/>
  <c r="AP217" i="35" s="1"/>
  <c r="AF104" i="35"/>
  <c r="AP104" i="35" s="1"/>
  <c r="AF218" i="35"/>
  <c r="AP218" i="35" s="1"/>
  <c r="AF165" i="35"/>
  <c r="AP165" i="35" s="1"/>
  <c r="AF4" i="35"/>
  <c r="AF5" i="35"/>
  <c r="AF8" i="35"/>
  <c r="AP8" i="35" s="1"/>
  <c r="AF31" i="35"/>
  <c r="AP31" i="35" s="1"/>
  <c r="AF268" i="35"/>
  <c r="AP268" i="35" s="1"/>
  <c r="AF20" i="35"/>
  <c r="AP20" i="35" s="1"/>
  <c r="AF215" i="35"/>
  <c r="AF233" i="35"/>
  <c r="AP233" i="35" s="1"/>
  <c r="AF103" i="35"/>
  <c r="AP103" i="35" s="1"/>
  <c r="AF131" i="35"/>
  <c r="AF57" i="35"/>
  <c r="AP57" i="35" s="1"/>
  <c r="AF14" i="35"/>
  <c r="AF13" i="35"/>
  <c r="AP13" i="35" s="1"/>
  <c r="AF27" i="35"/>
  <c r="AF239" i="35"/>
  <c r="AF160" i="35"/>
  <c r="AP160" i="35" s="1"/>
  <c r="AF221" i="35"/>
  <c r="AP221" i="35" s="1"/>
  <c r="AF229" i="35"/>
  <c r="AP229" i="35" s="1"/>
  <c r="AF187" i="35"/>
  <c r="AP187" i="35" s="1"/>
  <c r="AF199" i="35"/>
  <c r="AP199" i="35" s="1"/>
  <c r="AF91" i="35"/>
  <c r="AP91" i="35" s="1"/>
  <c r="AF125" i="35"/>
  <c r="AP125" i="35" s="1"/>
  <c r="AF266" i="35"/>
  <c r="AP266" i="35" s="1"/>
  <c r="AF113" i="35"/>
  <c r="AF263" i="35"/>
  <c r="AP263" i="35" s="1"/>
  <c r="AF179" i="35"/>
  <c r="AP179" i="35" s="1"/>
  <c r="AF129" i="35"/>
  <c r="AP129" i="35" s="1"/>
  <c r="AF23" i="35"/>
  <c r="AP23" i="35" s="1"/>
  <c r="AF53" i="35"/>
  <c r="AP53" i="35" s="1"/>
  <c r="AF61" i="35"/>
  <c r="AP61" i="35" s="1"/>
  <c r="AF47" i="35"/>
  <c r="AP47" i="35" s="1"/>
  <c r="AF228" i="35"/>
  <c r="AP228" i="35" s="1"/>
  <c r="AF95" i="35"/>
  <c r="AP95" i="35" s="1"/>
  <c r="AF226" i="35"/>
  <c r="AP226" i="35" s="1"/>
  <c r="AF102" i="35"/>
  <c r="AP102" i="35" s="1"/>
  <c r="AF234" i="35"/>
  <c r="AP234" i="35" s="1"/>
  <c r="AF256" i="35"/>
  <c r="AP256" i="35" s="1"/>
  <c r="AF139" i="35"/>
  <c r="AP139" i="35" s="1"/>
  <c r="AF252" i="35"/>
  <c r="AF67" i="35"/>
  <c r="AP67" i="35" s="1"/>
  <c r="AF42" i="35"/>
  <c r="AP42" i="35" s="1"/>
  <c r="AF35" i="35"/>
  <c r="AP35" i="35" s="1"/>
  <c r="AF18" i="35"/>
  <c r="AP18" i="35" s="1"/>
  <c r="AF21" i="35"/>
  <c r="AP21" i="35" s="1"/>
  <c r="AF88" i="35"/>
  <c r="AP88" i="35" s="1"/>
  <c r="AF162" i="35"/>
  <c r="AP162" i="35" s="1"/>
  <c r="AF204" i="35"/>
  <c r="AP204" i="35" s="1"/>
  <c r="AF41" i="35"/>
  <c r="AP41" i="35" s="1"/>
  <c r="AF120" i="35"/>
  <c r="AP120" i="35" s="1"/>
  <c r="AF209" i="35"/>
  <c r="AP209" i="35" s="1"/>
  <c r="AF100" i="35"/>
  <c r="AF82" i="35"/>
  <c r="AP82" i="35" s="1"/>
  <c r="AF273" i="35"/>
  <c r="AP273" i="35" s="1"/>
  <c r="AF227" i="35"/>
  <c r="AF150" i="35"/>
  <c r="AP150" i="35" s="1"/>
  <c r="AF258" i="35"/>
  <c r="AP258" i="35" s="1"/>
  <c r="AF132" i="35"/>
  <c r="AP132" i="35" s="1"/>
  <c r="AF264" i="35"/>
  <c r="AP264" i="35" s="1"/>
  <c r="AF206" i="35"/>
  <c r="AP206" i="35" s="1"/>
  <c r="AF205" i="35"/>
  <c r="AP205" i="35" s="1"/>
  <c r="AF136" i="35"/>
  <c r="AP136" i="35" s="1"/>
  <c r="AF180" i="35"/>
  <c r="AF135" i="35"/>
  <c r="AF271" i="35"/>
  <c r="AP271" i="35" s="1"/>
  <c r="AF224" i="35"/>
  <c r="AP224" i="35" s="1"/>
  <c r="AF251" i="35"/>
  <c r="AF254" i="35"/>
  <c r="AF237" i="35"/>
  <c r="AP237" i="35" s="1"/>
  <c r="AF278" i="35"/>
  <c r="AP278" i="35" s="1"/>
  <c r="AF80" i="35"/>
  <c r="AP80" i="35" s="1"/>
  <c r="AF146" i="35"/>
  <c r="AF238" i="35"/>
  <c r="AP238" i="35" s="1"/>
  <c r="AF17" i="35"/>
  <c r="AP17" i="35" s="1"/>
  <c r="AF16" i="35"/>
  <c r="AF60" i="35"/>
  <c r="AF33" i="35"/>
  <c r="AP33" i="35" s="1"/>
  <c r="AF265" i="35"/>
  <c r="AP265" i="35" s="1"/>
  <c r="AF111" i="35"/>
  <c r="AF97" i="35"/>
  <c r="AP97" i="35" s="1"/>
  <c r="AF99" i="35"/>
  <c r="AP99" i="35" s="1"/>
  <c r="AF176" i="35"/>
  <c r="AF290" i="35"/>
  <c r="AP290" i="35" s="1"/>
  <c r="AF121" i="35"/>
  <c r="AP121" i="35" s="1"/>
  <c r="AF213" i="35"/>
  <c r="AP213" i="35" s="1"/>
  <c r="AF81" i="35"/>
  <c r="AP81" i="35" s="1"/>
  <c r="AF177" i="35"/>
  <c r="AP177" i="35" s="1"/>
  <c r="AF243" i="35"/>
  <c r="AF138" i="35"/>
  <c r="AP138" i="35" s="1"/>
  <c r="AF208" i="35"/>
  <c r="AF137" i="35"/>
  <c r="AP137" i="35" s="1"/>
  <c r="AF235" i="35"/>
  <c r="AP235" i="35" s="1"/>
  <c r="AF170" i="35"/>
  <c r="AP170" i="35" s="1"/>
  <c r="F260" i="35"/>
  <c r="F56" i="35"/>
  <c r="F255" i="35"/>
  <c r="F235" i="35"/>
  <c r="F46" i="35"/>
  <c r="F284" i="35"/>
  <c r="F290" i="35"/>
  <c r="F18" i="35"/>
  <c r="F150" i="35"/>
  <c r="F136" i="35"/>
  <c r="F173" i="35"/>
  <c r="F6" i="35"/>
  <c r="F142" i="35"/>
  <c r="F48" i="35"/>
  <c r="F21" i="35"/>
  <c r="F232" i="35"/>
  <c r="F75" i="35"/>
  <c r="F72" i="35"/>
  <c r="F223" i="35"/>
  <c r="AO223" i="35"/>
  <c r="F28" i="35"/>
  <c r="F8" i="35"/>
  <c r="F70" i="35"/>
  <c r="AO126" i="35"/>
  <c r="F126" i="35"/>
  <c r="AO144" i="35"/>
  <c r="F144" i="35"/>
  <c r="F102" i="35"/>
  <c r="AO87" i="35"/>
  <c r="F87" i="35"/>
  <c r="F94" i="35"/>
  <c r="F26" i="35"/>
  <c r="F85" i="35"/>
  <c r="F158" i="35"/>
  <c r="F181" i="35"/>
  <c r="F240" i="35"/>
  <c r="AO240" i="35"/>
  <c r="F134" i="35"/>
  <c r="F247" i="35"/>
  <c r="F44" i="35"/>
  <c r="F239" i="35"/>
  <c r="F129" i="35"/>
  <c r="F112" i="35"/>
  <c r="F71" i="35"/>
  <c r="F14" i="35"/>
  <c r="F169" i="35"/>
  <c r="F164" i="35"/>
  <c r="F67" i="35"/>
  <c r="F167" i="35"/>
  <c r="AI162" i="35" l="1"/>
  <c r="AI20" i="35"/>
  <c r="AI197" i="35"/>
  <c r="AI120" i="35"/>
  <c r="AI10" i="35"/>
  <c r="AS10" i="35" s="1"/>
  <c r="AP111" i="35"/>
  <c r="AI111" i="35"/>
  <c r="AS111" i="35" s="1"/>
  <c r="AI185" i="35"/>
  <c r="AP176" i="35"/>
  <c r="AI176" i="35"/>
  <c r="AS155" i="35"/>
  <c r="AI28" i="35"/>
  <c r="AI85" i="35"/>
  <c r="AP135" i="35"/>
  <c r="AI135" i="35"/>
  <c r="AS135" i="35" s="1"/>
  <c r="AP4" i="35"/>
  <c r="AI4" i="35"/>
  <c r="AS4" i="35" s="1"/>
  <c r="AP27" i="35"/>
  <c r="AI27" i="35"/>
  <c r="AP14" i="35"/>
  <c r="AI14" i="35"/>
  <c r="AS14" i="35" s="1"/>
  <c r="AP146" i="35"/>
  <c r="AI146" i="35"/>
  <c r="AP100" i="35"/>
  <c r="AI100" i="35"/>
  <c r="AI170" i="35"/>
  <c r="AS170" i="35" s="1"/>
  <c r="AI48" i="35"/>
  <c r="AP180" i="35"/>
  <c r="AI180" i="35"/>
  <c r="AI63" i="35"/>
  <c r="AP283" i="35"/>
  <c r="AI283" i="35"/>
  <c r="AP227" i="35"/>
  <c r="AI227" i="35"/>
  <c r="AP75" i="35"/>
  <c r="AI75" i="35"/>
  <c r="AS75" i="35" s="1"/>
  <c r="AP60" i="35"/>
  <c r="AI60" i="35"/>
  <c r="AP239" i="35"/>
  <c r="AI239" i="35"/>
  <c r="AP208" i="35"/>
  <c r="AI208" i="35"/>
  <c r="AP242" i="35"/>
  <c r="AI242" i="35"/>
  <c r="AI217" i="35"/>
  <c r="AI187" i="35"/>
  <c r="AS187" i="35" s="1"/>
  <c r="AI5" i="35"/>
  <c r="AS5" i="35" s="1"/>
  <c r="AP5" i="35"/>
  <c r="AI16" i="35"/>
  <c r="AP16" i="35"/>
  <c r="AP254" i="35"/>
  <c r="AI254" i="35"/>
  <c r="AP215" i="35"/>
  <c r="AI215" i="35"/>
  <c r="AP252" i="35"/>
  <c r="AI252" i="35"/>
  <c r="AP131" i="35"/>
  <c r="AI131" i="35"/>
  <c r="AP243" i="35"/>
  <c r="AI243" i="35"/>
  <c r="AI251" i="35"/>
  <c r="AP251" i="35"/>
  <c r="AP192" i="35"/>
  <c r="AI192" i="35"/>
  <c r="AP24" i="35"/>
  <c r="AI24" i="35"/>
  <c r="AP124" i="35"/>
  <c r="AI124" i="35"/>
  <c r="AS124" i="35" s="1"/>
  <c r="AP113" i="35"/>
  <c r="AI113" i="35"/>
  <c r="AP169" i="35"/>
  <c r="AI169" i="35"/>
  <c r="AS142" i="35"/>
  <c r="AS58" i="35"/>
  <c r="AS73" i="35"/>
  <c r="AS194" i="35"/>
  <c r="AS64" i="35"/>
  <c r="AS50" i="35"/>
  <c r="AS284" i="35"/>
  <c r="AS282" i="35"/>
  <c r="AS223" i="35"/>
  <c r="AS108" i="35"/>
  <c r="AS144" i="35"/>
  <c r="AS154" i="35"/>
  <c r="AS107" i="35"/>
  <c r="AS173" i="35"/>
  <c r="AS219" i="35"/>
  <c r="AS196" i="35"/>
  <c r="AS74" i="35"/>
  <c r="AS178" i="35"/>
  <c r="AS17" i="35"/>
  <c r="AS83" i="35"/>
  <c r="AS209" i="35"/>
  <c r="AS176" i="35"/>
  <c r="AS280" i="35"/>
  <c r="AS262" i="35"/>
  <c r="AS81" i="35"/>
  <c r="AS273" i="35"/>
  <c r="AS122" i="35"/>
  <c r="AS45" i="35"/>
  <c r="AS8" i="35"/>
  <c r="AS226" i="35"/>
  <c r="AS6" i="35"/>
  <c r="AS101" i="35"/>
  <c r="AS159" i="35"/>
  <c r="AS130" i="35"/>
  <c r="AS286" i="35"/>
  <c r="AS253" i="35"/>
  <c r="AS211" i="35"/>
  <c r="AS102" i="35"/>
  <c r="AS77" i="35"/>
  <c r="AS137" i="35"/>
  <c r="AS220" i="35"/>
  <c r="AS167" i="35"/>
  <c r="AS38" i="35"/>
  <c r="AS213" i="35"/>
  <c r="AS147" i="35"/>
  <c r="AS229" i="35"/>
  <c r="AS7" i="35"/>
  <c r="AS218" i="35"/>
  <c r="AS153" i="35"/>
  <c r="AS255" i="35"/>
  <c r="AS118" i="35"/>
  <c r="AS212" i="35"/>
  <c r="AS35" i="35"/>
  <c r="AS46" i="35"/>
  <c r="AS166" i="35"/>
  <c r="AS257" i="35"/>
  <c r="AS105" i="35"/>
  <c r="AS70" i="35"/>
  <c r="AS203" i="35"/>
  <c r="AS12" i="35"/>
  <c r="AS78" i="35"/>
  <c r="AS204" i="35"/>
  <c r="AS233" i="35"/>
  <c r="AS172" i="35"/>
  <c r="AS265" i="35"/>
  <c r="AS125" i="35"/>
  <c r="AS90" i="35"/>
  <c r="AS56" i="35"/>
  <c r="AS67" i="35"/>
  <c r="AS138" i="35"/>
  <c r="AS65" i="35"/>
  <c r="AS258" i="35"/>
  <c r="AS98" i="35"/>
  <c r="AS18" i="35"/>
  <c r="AS261" i="35"/>
  <c r="AS150" i="35"/>
  <c r="AS158" i="35"/>
  <c r="AS263" i="35"/>
  <c r="AS281" i="35"/>
  <c r="AS148" i="35"/>
  <c r="AS89" i="35"/>
  <c r="AS95" i="35"/>
  <c r="AS171" i="35"/>
  <c r="AS145" i="35"/>
  <c r="AS259" i="35"/>
  <c r="AS80" i="35"/>
  <c r="AS249" i="35"/>
  <c r="AS106" i="35"/>
  <c r="AS210" i="35"/>
  <c r="AS202" i="35"/>
  <c r="AS238" i="35"/>
  <c r="AS114" i="35"/>
  <c r="AS271" i="35"/>
  <c r="AS55" i="35"/>
  <c r="AS33" i="35"/>
  <c r="AS22" i="35"/>
  <c r="AS230" i="35"/>
  <c r="AS289" i="35"/>
  <c r="AS121" i="35"/>
  <c r="AS68" i="35"/>
  <c r="AS260" i="35"/>
  <c r="AS163" i="35"/>
  <c r="AS127" i="35"/>
  <c r="AS193" i="35"/>
  <c r="AS272" i="35"/>
  <c r="AS61" i="35"/>
  <c r="AS225" i="35"/>
  <c r="AS182" i="35"/>
  <c r="AS123" i="35"/>
  <c r="AS44" i="35"/>
  <c r="AS15" i="35"/>
  <c r="AS264" i="35"/>
  <c r="AS82" i="35"/>
  <c r="AS231" i="35"/>
  <c r="AS290" i="35"/>
  <c r="AS143" i="35"/>
  <c r="AS277" i="35"/>
  <c r="AS115" i="35"/>
  <c r="AS41" i="35"/>
  <c r="AS190" i="35"/>
  <c r="AS248" i="35"/>
  <c r="AS174" i="35"/>
  <c r="AS79" i="35"/>
  <c r="AS97" i="35"/>
  <c r="AS151" i="35"/>
  <c r="AS21" i="35"/>
  <c r="AS32" i="35"/>
  <c r="AS29" i="35"/>
  <c r="AS276" i="35"/>
  <c r="AS291" i="35"/>
  <c r="AS201" i="35"/>
  <c r="AS52" i="35"/>
  <c r="AS160" i="35"/>
  <c r="AS156" i="35"/>
  <c r="AS179" i="35"/>
  <c r="AS200" i="35"/>
  <c r="AS278" i="35"/>
  <c r="AS168" i="35"/>
  <c r="AS103" i="35"/>
  <c r="AS104" i="35"/>
  <c r="AS88" i="35"/>
  <c r="AS99" i="35"/>
  <c r="AS133" i="35"/>
  <c r="AS287" i="35"/>
  <c r="AS76" i="35"/>
  <c r="AS25" i="35"/>
  <c r="AS140" i="35"/>
  <c r="AS256" i="35"/>
  <c r="AS36" i="35"/>
  <c r="AS23" i="35"/>
  <c r="AS275" i="35"/>
  <c r="AS19" i="35"/>
  <c r="AS54" i="35"/>
  <c r="AS216" i="35"/>
  <c r="AS71" i="35"/>
  <c r="AS93" i="35"/>
  <c r="AS269" i="35"/>
  <c r="AS164" i="35"/>
  <c r="AS228" i="35"/>
  <c r="AS39" i="35"/>
  <c r="AS222" i="35"/>
  <c r="AS274" i="35"/>
  <c r="AS59" i="35"/>
  <c r="AS53" i="35"/>
  <c r="AS31" i="35"/>
  <c r="AS47" i="35"/>
  <c r="AS191" i="35"/>
  <c r="AS161" i="35"/>
  <c r="AS288" i="35"/>
  <c r="AS129" i="35"/>
  <c r="AS119" i="35"/>
  <c r="AS240" i="35"/>
  <c r="AS198" i="35"/>
  <c r="AS189" i="35"/>
  <c r="AS72" i="35"/>
  <c r="AS112" i="35"/>
  <c r="AS267" i="35"/>
  <c r="AS92" i="35"/>
  <c r="AS3" i="35"/>
  <c r="AS62" i="35"/>
  <c r="AS162" i="35" l="1"/>
  <c r="AS16" i="35"/>
  <c r="AS24" i="35"/>
  <c r="AS180" i="35"/>
  <c r="AS27" i="35"/>
  <c r="AS63" i="35"/>
  <c r="AS239" i="35"/>
  <c r="AS20" i="35"/>
  <c r="AS197" i="35"/>
  <c r="AS120" i="35"/>
  <c r="AS283" i="35"/>
  <c r="AS28" i="35"/>
  <c r="AS131" i="35"/>
  <c r="AS60" i="35"/>
  <c r="AS85" i="35"/>
  <c r="AS113" i="35"/>
  <c r="AS208" i="35"/>
  <c r="AS48" i="35"/>
  <c r="AS254" i="35"/>
  <c r="AS192" i="35"/>
  <c r="AS100" i="35"/>
  <c r="AS227" i="35"/>
  <c r="AS169" i="35"/>
  <c r="AS215" i="35"/>
  <c r="AS146" i="35"/>
  <c r="AS217" i="35"/>
  <c r="AS185" i="35"/>
  <c r="AS252" i="35"/>
  <c r="AS242" i="35"/>
  <c r="AS243" i="35"/>
  <c r="AS251" i="3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<sst xmlns="http://schemas.openxmlformats.org/spreadsheetml/2006/main" count="4557" uniqueCount="903">
  <si>
    <t>LN</t>
  </si>
  <si>
    <t>Meta</t>
  </si>
  <si>
    <t>NoLNresected</t>
  </si>
  <si>
    <t>NoLNinvolved</t>
  </si>
  <si>
    <t>Histo</t>
  </si>
  <si>
    <t>HistoType</t>
  </si>
  <si>
    <t>VI</t>
  </si>
  <si>
    <t>NoFociVIFTC</t>
  </si>
  <si>
    <t>CI</t>
  </si>
  <si>
    <t>m-ETE</t>
  </si>
  <si>
    <t>gETE</t>
  </si>
  <si>
    <t>MutationType</t>
  </si>
  <si>
    <t>M</t>
  </si>
  <si>
    <t>TCGA-4C-A93U</t>
  </si>
  <si>
    <t>M0</t>
  </si>
  <si>
    <t>N1b</t>
  </si>
  <si>
    <t>T4a</t>
  </si>
  <si>
    <t>Papillary</t>
  </si>
  <si>
    <t>Indeterminate</t>
  </si>
  <si>
    <t>no</t>
  </si>
  <si>
    <t>No</t>
  </si>
  <si>
    <t>MX</t>
  </si>
  <si>
    <t>N0</t>
  </si>
  <si>
    <t>T2</t>
  </si>
  <si>
    <t>Absent</t>
  </si>
  <si>
    <t>negative</t>
  </si>
  <si>
    <t>Margins uninvolved by carcinoma</t>
  </si>
  <si>
    <t>M1</t>
  </si>
  <si>
    <t>2.8cm</t>
  </si>
  <si>
    <t>Present</t>
  </si>
  <si>
    <t>Margin(s) involved by carcinoma</t>
  </si>
  <si>
    <t>follicular variant</t>
  </si>
  <si>
    <t>1.3cm</t>
  </si>
  <si>
    <t>N1a</t>
  </si>
  <si>
    <t>T3</t>
  </si>
  <si>
    <t>6cm</t>
  </si>
  <si>
    <t>TALL CELL VARIANT</t>
  </si>
  <si>
    <t>2.5cm</t>
  </si>
  <si>
    <t>Not identified</t>
  </si>
  <si>
    <t>positive</t>
  </si>
  <si>
    <t>T1</t>
  </si>
  <si>
    <t>Nx</t>
  </si>
  <si>
    <t>0.7cm</t>
  </si>
  <si>
    <t>Negative</t>
  </si>
  <si>
    <t>T1b</t>
  </si>
  <si>
    <t>Not Identified</t>
  </si>
  <si>
    <t>present</t>
  </si>
  <si>
    <t>Free of tumor</t>
  </si>
  <si>
    <t>T1a</t>
  </si>
  <si>
    <t>papillary</t>
  </si>
  <si>
    <t>Tumor is present at inked anterior margin</t>
  </si>
  <si>
    <t>Focal Invasion</t>
  </si>
  <si>
    <t>1cm</t>
  </si>
  <si>
    <t>multifocal</t>
  </si>
  <si>
    <t>TCGA-EM-A22O</t>
  </si>
  <si>
    <t>TCGA-FY-A40N</t>
  </si>
  <si>
    <t>1.7cm</t>
  </si>
  <si>
    <t>Classical (usual)</t>
  </si>
  <si>
    <t>Present, minimal</t>
  </si>
  <si>
    <t>I</t>
  </si>
  <si>
    <t>not identified</t>
  </si>
  <si>
    <t>Focal invasion</t>
  </si>
  <si>
    <t>Present, extent widely invasive</t>
  </si>
  <si>
    <t>ID</t>
  </si>
  <si>
    <t>Date of clinical note or operation</t>
  </si>
  <si>
    <t>Age of patient</t>
  </si>
  <si>
    <t>Tumor staging (pT)</t>
  </si>
  <si>
    <t>Regional lymph node staging (pN)</t>
  </si>
  <si>
    <t>Distant metastasis staging (pM)</t>
  </si>
  <si>
    <t>Site of lymph node involved</t>
  </si>
  <si>
    <t>Site of distant metastasis</t>
  </si>
  <si>
    <t>Number of lymph node resected</t>
  </si>
  <si>
    <t>Number of lymph node involved</t>
  </si>
  <si>
    <t>Greatest dimension of involved lymph node</t>
  </si>
  <si>
    <t>Histological type of thyroid cancer</t>
  </si>
  <si>
    <t>Histological subtype or variant</t>
  </si>
  <si>
    <t>Greatest dimension of tumor size</t>
  </si>
  <si>
    <t>Number of tumor</t>
  </si>
  <si>
    <t>Vascular invasion</t>
  </si>
  <si>
    <t>Extensiveness of vascular invasion</t>
  </si>
  <si>
    <t>Capsular invasion</t>
  </si>
  <si>
    <t>Extrathyroidal extension</t>
  </si>
  <si>
    <t>Gene mutation test performed</t>
  </si>
  <si>
    <t>Gene mutation type identified</t>
  </si>
  <si>
    <t>Involved surgical margin</t>
  </si>
  <si>
    <t>0.4 cm</t>
  </si>
  <si>
    <t>6.5 cm</t>
  </si>
  <si>
    <t>Present, extensive</t>
  </si>
  <si>
    <t>pT2</t>
  </si>
  <si>
    <t>3.5 cm</t>
  </si>
  <si>
    <t>Yes</t>
  </si>
  <si>
    <t>NX</t>
  </si>
  <si>
    <t>2.8 cm</t>
  </si>
  <si>
    <t>pT1</t>
  </si>
  <si>
    <t>pN0</t>
  </si>
  <si>
    <t>Mx</t>
  </si>
  <si>
    <t>1.3 cm</t>
  </si>
  <si>
    <t>pT3</t>
  </si>
  <si>
    <t>pN1a</t>
  </si>
  <si>
    <t>6.0 cm</t>
  </si>
  <si>
    <t>2.4 cm</t>
  </si>
  <si>
    <t>pNX</t>
  </si>
  <si>
    <t>2.5 cm</t>
  </si>
  <si>
    <t>0.7 cm</t>
  </si>
  <si>
    <t>3 cm</t>
  </si>
  <si>
    <t>1.0 cm</t>
  </si>
  <si>
    <t>pT1b</t>
  </si>
  <si>
    <t>1.5 cm</t>
  </si>
  <si>
    <t>3.2 cm</t>
  </si>
  <si>
    <t>not applicable</t>
  </si>
  <si>
    <t>3.1 cm</t>
  </si>
  <si>
    <t>Not applicable</t>
  </si>
  <si>
    <t>2.2 cm</t>
  </si>
  <si>
    <t>Partially surrounded</t>
  </si>
  <si>
    <t>3.0 cm</t>
  </si>
  <si>
    <t>0.6 cm</t>
  </si>
  <si>
    <t>None Identified</t>
  </si>
  <si>
    <t>0.8 cm</t>
  </si>
  <si>
    <t>2.1 cm</t>
  </si>
  <si>
    <t>Invades: perithyroidal fibroadipose tissue</t>
  </si>
  <si>
    <t>2.0 cm</t>
  </si>
  <si>
    <t>1.2 cm</t>
  </si>
  <si>
    <t>2 cm</t>
  </si>
  <si>
    <t>0.5 cm</t>
  </si>
  <si>
    <t>1.8 cm</t>
  </si>
  <si>
    <t>1 cm</t>
  </si>
  <si>
    <t>pN1 b</t>
  </si>
  <si>
    <t>Papillary carcinoma, classical (usual)</t>
  </si>
  <si>
    <t>Present, extent minimal</t>
  </si>
  <si>
    <t>4.0 cm</t>
  </si>
  <si>
    <t>pN1b</t>
  </si>
  <si>
    <t>1.7 cm</t>
  </si>
  <si>
    <t>Multifocal</t>
  </si>
  <si>
    <t>Present: Focal (less than 4 vessels)</t>
  </si>
  <si>
    <t>pT4a</t>
  </si>
  <si>
    <t>Cannot be assessed</t>
  </si>
  <si>
    <t>EXTRACTED INFORMATION FOR RISK CLASSIFCATION</t>
  </si>
  <si>
    <t>GROUND TRUTH</t>
  </si>
  <si>
    <t>patient_id</t>
  </si>
  <si>
    <t>Age</t>
  </si>
  <si>
    <t>Tstage</t>
  </si>
  <si>
    <t>Nstage</t>
  </si>
  <si>
    <t>Mstage</t>
  </si>
  <si>
    <t>LN extent</t>
  </si>
  <si>
    <t>SizeLN</t>
  </si>
  <si>
    <t>TumorSize</t>
  </si>
  <si>
    <t>Number of tumours</t>
  </si>
  <si>
    <r>
      <t>NoFociVIFTC</t>
    </r>
    <r>
      <rPr>
        <b/>
        <sz val="11"/>
        <rFont val="Calibri (Body)"/>
      </rPr>
      <t xml:space="preserve"> (extensive/minimal)</t>
    </r>
  </si>
  <si>
    <t>Mutation</t>
  </si>
  <si>
    <t>ATA RISK</t>
  </si>
  <si>
    <t>T</t>
  </si>
  <si>
    <t>N</t>
  </si>
  <si>
    <t>AJCC 8</t>
  </si>
  <si>
    <t>ETE</t>
  </si>
  <si>
    <t>Margin</t>
  </si>
  <si>
    <t>pMX</t>
  </si>
  <si>
    <t>1.6 cm</t>
  </si>
  <si>
    <t>0.6cm</t>
  </si>
  <si>
    <t>Follicular variant</t>
  </si>
  <si>
    <t>Invades: peri-thyroid fibroadipose tissue</t>
  </si>
  <si>
    <t>pT1a</t>
  </si>
  <si>
    <t>2.6 cm</t>
  </si>
  <si>
    <t>3.6 cm</t>
  </si>
  <si>
    <t>0.3 cm</t>
  </si>
  <si>
    <t>4.4 cm</t>
  </si>
  <si>
    <t>N1</t>
  </si>
  <si>
    <t>Uninvolved</t>
  </si>
  <si>
    <t>1 mm</t>
  </si>
  <si>
    <t>Positive</t>
  </si>
  <si>
    <t>uninvolved</t>
  </si>
  <si>
    <t>extensive</t>
  </si>
  <si>
    <t>1.4 cm</t>
  </si>
  <si>
    <t>T4</t>
  </si>
  <si>
    <t>Two foci</t>
  </si>
  <si>
    <t>Classical</t>
  </si>
  <si>
    <t>Minimal extrathyroidal extension</t>
  </si>
  <si>
    <t>BRAFV600E</t>
  </si>
  <si>
    <t>3.2 CM</t>
  </si>
  <si>
    <t>3.4 cm</t>
  </si>
  <si>
    <t>4.5 cm</t>
  </si>
  <si>
    <t>5.0 cm</t>
  </si>
  <si>
    <t>Conventional</t>
  </si>
  <si>
    <t>3.3 cm</t>
  </si>
  <si>
    <t>2.3 cm</t>
  </si>
  <si>
    <t>0.2 cm</t>
  </si>
  <si>
    <t>BRAF p.V600E</t>
  </si>
  <si>
    <t>3.8 cm</t>
  </si>
  <si>
    <t>2.9 cm</t>
  </si>
  <si>
    <t>4.2 cm</t>
  </si>
  <si>
    <t>Present, multifocal</t>
  </si>
  <si>
    <t>Focus suspicious for extra thyroidal involvement of adipose tissue</t>
  </si>
  <si>
    <t>Negative but close to black inked posterior (&lt;1 mm)</t>
  </si>
  <si>
    <t>right neck level 3</t>
  </si>
  <si>
    <t>7mm</t>
  </si>
  <si>
    <t>not encapsulated</t>
  </si>
  <si>
    <t>present (A1, A3)</t>
  </si>
  <si>
    <t>No definite extrathyroidal extension is noted</t>
  </si>
  <si>
    <t>1.1 cm</t>
  </si>
  <si>
    <t>5 cm</t>
  </si>
  <si>
    <t>Invades perithyroid fibroadipose tissue</t>
  </si>
  <si>
    <t>invades :the extrathyroidal adipose tissue</t>
  </si>
  <si>
    <t>Tumor is present at the inked anterior margin</t>
  </si>
  <si>
    <t>Extensive Invasion</t>
  </si>
  <si>
    <t>0.2cm</t>
  </si>
  <si>
    <t>0.3cm</t>
  </si>
  <si>
    <t>No definite capsular invasion is noted</t>
  </si>
  <si>
    <t>4.9 cm</t>
  </si>
  <si>
    <t>0.55 cm</t>
  </si>
  <si>
    <t>4 cm</t>
  </si>
  <si>
    <t>invades : fibroadipose tissue</t>
  </si>
  <si>
    <t>0.9 cm</t>
  </si>
  <si>
    <t>Right neck contents level 3, Right neck contents level 4</t>
  </si>
  <si>
    <t>Tumor is noted focally at the cauterized margin</t>
  </si>
  <si>
    <t>0.9cm</t>
  </si>
  <si>
    <t>Invades: perithyroid fibroadipose tissue</t>
  </si>
  <si>
    <t>Invades the extrathyroidal fibroadipose tissue</t>
  </si>
  <si>
    <t>None identified</t>
  </si>
  <si>
    <t>left side</t>
  </si>
  <si>
    <t>Invades: parathyroid fibroadipose tissue</t>
  </si>
  <si>
    <t>Tumor is present at the anterior margin.</t>
  </si>
  <si>
    <t>5.2 cm</t>
  </si>
  <si>
    <t>Invades:fibroadipose tissue</t>
  </si>
  <si>
    <t>Focal extrathyroidal extension into the fibroadipose tissue of papillary microcarcinoma (left lobe, 0.8 cm)</t>
  </si>
  <si>
    <t>Tumor is present focally at the inked posterior margin</t>
  </si>
  <si>
    <t>1.8 x 1.2 cm</t>
  </si>
  <si>
    <t>2.1 x 1.9 cm</t>
  </si>
  <si>
    <t>2.5x2x1cm</t>
  </si>
  <si>
    <t>Bilateral, level VI</t>
  </si>
  <si>
    <t>Tumor abut resection margin</t>
  </si>
  <si>
    <t>Present, extending into skeletal muscle</t>
  </si>
  <si>
    <t>PRESENT</t>
  </si>
  <si>
    <t>favor into fibrous tissue</t>
  </si>
  <si>
    <t>3.7 cm</t>
  </si>
  <si>
    <t>oncocytic or oxyphilic variant</t>
  </si>
  <si>
    <t>Present- extent minimal</t>
  </si>
  <si>
    <t>Present, focal extent (less than 4 vessels)</t>
  </si>
  <si>
    <t>Unifocal</t>
  </si>
  <si>
    <t>Level VI (pretracheal, paratracheal, and prelaryngeal/Delphian) nodes</t>
  </si>
  <si>
    <t>N1A</t>
  </si>
  <si>
    <t>9.4 cm</t>
  </si>
  <si>
    <t>Right paratracheal nodes, level 6</t>
  </si>
  <si>
    <t>Partially encapsulated</t>
  </si>
  <si>
    <t>Focal capsular invasion</t>
  </si>
  <si>
    <t>Negative for neoplasm</t>
  </si>
  <si>
    <t>3.1 x 1.5 x 1.1 cm</t>
  </si>
  <si>
    <t>3.5 mm</t>
  </si>
  <si>
    <t>2.7 cm</t>
  </si>
  <si>
    <t>Not definitively identified</t>
  </si>
  <si>
    <t>1.9 cm</t>
  </si>
  <si>
    <t>N1B</t>
  </si>
  <si>
    <t>Present (to soft tissue, minimal extent)</t>
  </si>
  <si>
    <t>Totally encapsulated</t>
  </si>
  <si>
    <t>TCGA-BJ-A0Z9</t>
  </si>
  <si>
    <t>TCGA-BJ-A0ZA</t>
  </si>
  <si>
    <t>TCGA-BJ-A0ZC</t>
  </si>
  <si>
    <t>TCGA-BJ-A0ZH</t>
  </si>
  <si>
    <t>TCGA-BJ-A0ZJ</t>
  </si>
  <si>
    <t>TCGA-BJ-A18Y</t>
  </si>
  <si>
    <t>TCGA-BJ-A18Z</t>
  </si>
  <si>
    <t>TCGA-BJ-A191</t>
  </si>
  <si>
    <t>TCGA-BJ-A192</t>
  </si>
  <si>
    <t>TCGA-BJ-A28R</t>
  </si>
  <si>
    <t>TCGA-BJ-A28S</t>
  </si>
  <si>
    <t>TCGA-BJ-A28T</t>
  </si>
  <si>
    <t>TCGA-BJ-A28V</t>
  </si>
  <si>
    <t>TCGA-BJ-A28X</t>
  </si>
  <si>
    <t>TCGA-BJ-A28Z</t>
  </si>
  <si>
    <t>TCGA-BJ-A290</t>
  </si>
  <si>
    <t>TCGA-BJ-A291</t>
  </si>
  <si>
    <t>TCGA-BJ-A2N7</t>
  </si>
  <si>
    <t>TCGA-BJ-A2N8</t>
  </si>
  <si>
    <t>TCGA-BJ-A2N9</t>
  </si>
  <si>
    <t>TCGA-BJ-A2NA</t>
  </si>
  <si>
    <t>TCGA-BJ-A2P4</t>
  </si>
  <si>
    <t>TCGA-BJ-A3EZ</t>
  </si>
  <si>
    <t>TCGA-BJ-A3F0</t>
  </si>
  <si>
    <t>TCGA-BJ-A3PR</t>
  </si>
  <si>
    <t>TCGA-BJ-A3PT</t>
  </si>
  <si>
    <t>TCGA-BJ-A3PU</t>
  </si>
  <si>
    <t>TCGA-BJ-A45D</t>
  </si>
  <si>
    <t>TCGA-BJ-A45E</t>
  </si>
  <si>
    <t>TCGA-BJ-A45G</t>
  </si>
  <si>
    <t>TCGA-BJ-A45H</t>
  </si>
  <si>
    <t>TCGA-BJ-A45I</t>
  </si>
  <si>
    <t>TCGA-BJ-A45J</t>
  </si>
  <si>
    <t>TCGA-BJ-A45K</t>
  </si>
  <si>
    <t>TCGA-BJ-A4O8</t>
  </si>
  <si>
    <t>TCGA-BJ-A4O9</t>
  </si>
  <si>
    <t>TCGA-DE-A0Y2</t>
  </si>
  <si>
    <t>TCGA-DE-A2OL</t>
  </si>
  <si>
    <t>TCGA-DE-A3KN</t>
  </si>
  <si>
    <t>TCGA-DE-A4M9</t>
  </si>
  <si>
    <t>TCGA-DE-A4MA</t>
  </si>
  <si>
    <t>TCGA-DE-A4MC</t>
  </si>
  <si>
    <t>TCGA-DE-A4MD</t>
  </si>
  <si>
    <t>TCGA-DE-A69J</t>
  </si>
  <si>
    <t>TCGA-DJ-A13L</t>
  </si>
  <si>
    <t>TCGA-DJ-A13M</t>
  </si>
  <si>
    <t>TCGA-DJ-A13O</t>
  </si>
  <si>
    <t>TCGA-DJ-A13R</t>
  </si>
  <si>
    <t>TCGA-DJ-A13S</t>
  </si>
  <si>
    <t>TCGA-DJ-A13T</t>
  </si>
  <si>
    <t>TCGA-DJ-A13U</t>
  </si>
  <si>
    <t>TCGA-DJ-A13V</t>
  </si>
  <si>
    <t>TCGA-DJ-A13W</t>
  </si>
  <si>
    <t>TCGA-DJ-A13X</t>
  </si>
  <si>
    <t>TCGA-DJ-A1QG</t>
  </si>
  <si>
    <t>TCGA-DJ-A1QH</t>
  </si>
  <si>
    <t>TCGA-DJ-A1QL</t>
  </si>
  <si>
    <t>TCGA-DJ-A1QM</t>
  </si>
  <si>
    <t>TCGA-DJ-A1QN</t>
  </si>
  <si>
    <t>TCGA-DJ-A1QO</t>
  </si>
  <si>
    <t>TCGA-DJ-A1QQ</t>
  </si>
  <si>
    <t>TCGA-DJ-A2PN</t>
  </si>
  <si>
    <t>TCGA-DJ-A2PP</t>
  </si>
  <si>
    <t>TCGA-DJ-A2PQ</t>
  </si>
  <si>
    <t>TCGA-DJ-A2PR</t>
  </si>
  <si>
    <t>TCGA-DJ-A2PS</t>
  </si>
  <si>
    <t>TCGA-DJ-A2PV</t>
  </si>
  <si>
    <t>TCGA-DJ-A2PW</t>
  </si>
  <si>
    <t>TCGA-DJ-A2PX</t>
  </si>
  <si>
    <t>TCGA-DJ-A2PY</t>
  </si>
  <si>
    <t>TCGA-DJ-A2PZ</t>
  </si>
  <si>
    <t>TCGA-DJ-A2Q0</t>
  </si>
  <si>
    <t>TCGA-DJ-A2Q1</t>
  </si>
  <si>
    <t>TCGA-DJ-A2Q2</t>
  </si>
  <si>
    <t>TCGA-DJ-A2Q3</t>
  </si>
  <si>
    <t>TCGA-DJ-A2Q5</t>
  </si>
  <si>
    <t>TCGA-DJ-A2Q6</t>
  </si>
  <si>
    <t>TCGA-DJ-A2Q7</t>
  </si>
  <si>
    <t>TCGA-DJ-A2Q8</t>
  </si>
  <si>
    <t>TCGA-DJ-A2QA</t>
  </si>
  <si>
    <t>TCGA-DJ-A2QB</t>
  </si>
  <si>
    <t>TCGA-DJ-A2QC</t>
  </si>
  <si>
    <t>TCGA-DJ-A3UK</t>
  </si>
  <si>
    <t>TCGA-DJ-A3UM</t>
  </si>
  <si>
    <t>TCGA-DJ-A3UN</t>
  </si>
  <si>
    <t>TCGA-DJ-A3UO</t>
  </si>
  <si>
    <t>TCGA-DJ-A3UQ</t>
  </si>
  <si>
    <t>TCGA-DJ-A3UR</t>
  </si>
  <si>
    <t>TCGA-DJ-A3US</t>
  </si>
  <si>
    <t>TCGA-DJ-A3UT</t>
  </si>
  <si>
    <t>TCGA-DJ-A3UU</t>
  </si>
  <si>
    <t>TCGA-DJ-A3UV</t>
  </si>
  <si>
    <t>TCGA-DJ-A3UX</t>
  </si>
  <si>
    <t>TCGA-DJ-A3UY</t>
  </si>
  <si>
    <t>TCGA-DJ-A3UZ</t>
  </si>
  <si>
    <t>TCGA-DJ-A3V2</t>
  </si>
  <si>
    <t>TCGA-DJ-A3V3</t>
  </si>
  <si>
    <t>TCGA-DJ-A3V5</t>
  </si>
  <si>
    <t>TCGA-DJ-A3V6</t>
  </si>
  <si>
    <t>TCGA-DJ-A3V8</t>
  </si>
  <si>
    <t>TCGA-DJ-A3V9</t>
  </si>
  <si>
    <t>TCGA-DJ-A3VB</t>
  </si>
  <si>
    <t>TCGA-DJ-A3VD</t>
  </si>
  <si>
    <t>TCGA-DJ-A3VE</t>
  </si>
  <si>
    <t>TCGA-DJ-A3VF</t>
  </si>
  <si>
    <t>TCGA-DJ-A3VG</t>
  </si>
  <si>
    <t>TCGA-DJ-A3VJ</t>
  </si>
  <si>
    <t>TCGA-DJ-A3VK</t>
  </si>
  <si>
    <t>TCGA-DJ-A3VL</t>
  </si>
  <si>
    <t>TCGA-DJ-A3VM</t>
  </si>
  <si>
    <t>TCGA-DJ-A4UL</t>
  </si>
  <si>
    <t>TCGA-DJ-A4UQ</t>
  </si>
  <si>
    <t>TCGA-DJ-A4UW</t>
  </si>
  <si>
    <t>TCGA-DJ-A4V0</t>
  </si>
  <si>
    <t>TCGA-DJ-A4V2</t>
  </si>
  <si>
    <t>TCGA-DJ-A4V4</t>
  </si>
  <si>
    <t>TCGA-DJ-A4V5</t>
  </si>
  <si>
    <t>TCGA-DO-A1K0</t>
  </si>
  <si>
    <t>TCGA-E3-A3DZ</t>
  </si>
  <si>
    <t>TCGA-E3-A3E3</t>
  </si>
  <si>
    <t>TCGA-E8-A242</t>
  </si>
  <si>
    <t>TCGA-E8-A2JQ</t>
  </si>
  <si>
    <t>TCGA-E8-A419</t>
  </si>
  <si>
    <t>TCGA-E8-A432</t>
  </si>
  <si>
    <t>TCGA-EL-A3D5</t>
  </si>
  <si>
    <t>TCGA-EL-A3GQ</t>
  </si>
  <si>
    <t>TCGA-EL-A3N2</t>
  </si>
  <si>
    <t>TCGA-EL-A4K0</t>
  </si>
  <si>
    <t>TCGA-EL-A4K1</t>
  </si>
  <si>
    <t>TCGA-EL-A4K2</t>
  </si>
  <si>
    <t>TCGA-EL-A4K4</t>
  </si>
  <si>
    <t>TCGA-EL-A4K9</t>
  </si>
  <si>
    <t>TCGA-EL-A4KD</t>
  </si>
  <si>
    <t>TCGA-EL-A4KG</t>
  </si>
  <si>
    <t>TCGA-EL-A4KH</t>
  </si>
  <si>
    <t>TCGA-EL-A4KI</t>
  </si>
  <si>
    <t>TCGA-EM-A1CU</t>
  </si>
  <si>
    <t>TCGA-EM-A1CV</t>
  </si>
  <si>
    <t>TCGA-EM-A1CW</t>
  </si>
  <si>
    <t>TCGA-EM-A1YA</t>
  </si>
  <si>
    <t>TCGA-EM-A1YB</t>
  </si>
  <si>
    <t>TCGA-EM-A22I</t>
  </si>
  <si>
    <t>TCGA-EM-A22J</t>
  </si>
  <si>
    <t>TCGA-EM-A22K</t>
  </si>
  <si>
    <t>TCGA-EM-A22L</t>
  </si>
  <si>
    <t>TCGA-EM-A22M</t>
  </si>
  <si>
    <t>TCGA-EM-A22N</t>
  </si>
  <si>
    <t>TCGA-EM-A22P</t>
  </si>
  <si>
    <t>TCGA-EM-A22Q</t>
  </si>
  <si>
    <t>TCGA-EM-A2CJ</t>
  </si>
  <si>
    <t>TCGA-EM-A2CK</t>
  </si>
  <si>
    <t>TCGA-EM-A2CL</t>
  </si>
  <si>
    <t>TCGA-EM-A2CM</t>
  </si>
  <si>
    <t>TCGA-EM-A2CO</t>
  </si>
  <si>
    <t>TCGA-EM-A2CP</t>
  </si>
  <si>
    <t>TCGA-EM-A2CQ</t>
  </si>
  <si>
    <t>TCGA-EM-A2CS</t>
  </si>
  <si>
    <t>TCGA-EM-A2CT</t>
  </si>
  <si>
    <t>TCGA-EM-A2CU</t>
  </si>
  <si>
    <t>TCGA-EM-A2OV</t>
  </si>
  <si>
    <t>TCGA-EM-A2OW</t>
  </si>
  <si>
    <t>TCGA-EM-A2OX</t>
  </si>
  <si>
    <t>TCGA-EM-A2OY</t>
  </si>
  <si>
    <t>TCGA-EM-A2OZ</t>
  </si>
  <si>
    <t>TCGA-EM-A2P0</t>
  </si>
  <si>
    <t>TCGA-EM-A2P1</t>
  </si>
  <si>
    <t>TCGA-EM-A2P2</t>
  </si>
  <si>
    <t>TCGA-EM-A2P3</t>
  </si>
  <si>
    <t>TCGA-EM-A3AI</t>
  </si>
  <si>
    <t>TCGA-EM-A3AJ</t>
  </si>
  <si>
    <t>TCGA-EM-A3AK</t>
  </si>
  <si>
    <t>TCGA-EM-A3AL</t>
  </si>
  <si>
    <t>TCGA-ET-A25L</t>
  </si>
  <si>
    <t>TCGA-ET-A25M</t>
  </si>
  <si>
    <t>TCGA-ET-A25R</t>
  </si>
  <si>
    <t>TCGA-ET-A2MY</t>
  </si>
  <si>
    <t>TCGA-ET-A2MZ</t>
  </si>
  <si>
    <t>TCGA-ET-A2N0</t>
  </si>
  <si>
    <t>TCGA-ET-A2N1</t>
  </si>
  <si>
    <t>TCGA-ET-A3BO</t>
  </si>
  <si>
    <t>TCGA-ET-A3BS</t>
  </si>
  <si>
    <t>TCGA-ET-A3BW</t>
  </si>
  <si>
    <t>TCGA-ET-A3BX</t>
  </si>
  <si>
    <t>TCGA-ET-A3DT</t>
  </si>
  <si>
    <t>TCGA-ET-A40P</t>
  </si>
  <si>
    <t>TCGA-ET-A40Q</t>
  </si>
  <si>
    <t>TCGA-ET-A40R</t>
  </si>
  <si>
    <t>TCGA-ET-A40S</t>
  </si>
  <si>
    <t>TCGA-ET-A40T</t>
  </si>
  <si>
    <t>TCGA-ET-A4KQ</t>
  </si>
  <si>
    <t>TCGA-FE-A231</t>
  </si>
  <si>
    <t>TCGA-FY-A3BL</t>
  </si>
  <si>
    <t>TCGA-FY-A3I5</t>
  </si>
  <si>
    <t>TCGA-FY-A3NM</t>
  </si>
  <si>
    <t>TCGA-FY-A3NN</t>
  </si>
  <si>
    <t>TCGA-FY-A3NP</t>
  </si>
  <si>
    <t>TCGA-FY-A3ON</t>
  </si>
  <si>
    <t>TCGA-FY-A3R7</t>
  </si>
  <si>
    <t>TCGA-FY-A3R8</t>
  </si>
  <si>
    <t>TCGA-FY-A3R9</t>
  </si>
  <si>
    <t>TCGA-FY-A3RA</t>
  </si>
  <si>
    <t>TCGA-FY-A3TY</t>
  </si>
  <si>
    <t>TCGA-FY-A3W9</t>
  </si>
  <si>
    <t>TCGA-FY-A3WA</t>
  </si>
  <si>
    <t>TCGA-FY-A3YR</t>
  </si>
  <si>
    <t>TCGA-FY-A40M</t>
  </si>
  <si>
    <t>TCGA-FY-A4B0</t>
  </si>
  <si>
    <t>TCGA-FY-A4B3</t>
  </si>
  <si>
    <t>TCGA-FY-A76V</t>
  </si>
  <si>
    <t>TCGA-GE-A2C6</t>
  </si>
  <si>
    <t>TCGA-H2-A26U</t>
  </si>
  <si>
    <t>TCGA-H2-A2K9</t>
  </si>
  <si>
    <t>TCGA-H2-A3RI</t>
  </si>
  <si>
    <t>TCGA-H2-A421</t>
  </si>
  <si>
    <t>TCGA-H2-A422</t>
  </si>
  <si>
    <t>TCGA-IM-A41Y</t>
  </si>
  <si>
    <t>TCGA-IM-A41Z</t>
  </si>
  <si>
    <t>TCGA-IM-A420</t>
  </si>
  <si>
    <t>TCGA-J8-A3NZ</t>
  </si>
  <si>
    <t>TCGA-J8-A3O1</t>
  </si>
  <si>
    <t>TCGA-J8-A3O2</t>
  </si>
  <si>
    <t>TCGA-J8-A3YE</t>
  </si>
  <si>
    <t>TCGA-J8-A3YH</t>
  </si>
  <si>
    <t>TCGA-MK-A4N6</t>
  </si>
  <si>
    <t>TCGA-MK-A84Z</t>
  </si>
  <si>
    <t>TCGA-E8-A413</t>
  </si>
  <si>
    <t>TCGA-E8-A414</t>
  </si>
  <si>
    <t>TCGA-E8-A415</t>
  </si>
  <si>
    <t>TCGA-E8-A416</t>
  </si>
  <si>
    <t>TCGA-E8-A433</t>
  </si>
  <si>
    <t>TCGA-E8-A434</t>
  </si>
  <si>
    <t>TCGA-E8-A436</t>
  </si>
  <si>
    <t>TCGA-E8-A437</t>
  </si>
  <si>
    <t>TCGA-E8-A438</t>
  </si>
  <si>
    <t>TCGA-E8-A44K</t>
  </si>
  <si>
    <t>TCGA-E8-A44M</t>
  </si>
  <si>
    <t>TCGA-EL-A4K6</t>
  </si>
  <si>
    <t>TCGA-EM-A3AN</t>
  </si>
  <si>
    <t>TCGA-EM-A3AO</t>
  </si>
  <si>
    <t>TCGA-EM-A3AP</t>
  </si>
  <si>
    <t>TCGA-EM-A3AQ</t>
  </si>
  <si>
    <t>TCGA-EM-A3AR</t>
  </si>
  <si>
    <t>TCGA-EM-A3FJ</t>
  </si>
  <si>
    <t>TCGA-EM-A3FK</t>
  </si>
  <si>
    <t>TCGA-EM-A3FL</t>
  </si>
  <si>
    <t>TCGA-EM-A3FM</t>
  </si>
  <si>
    <t>TCGA-EM-A3FN</t>
  </si>
  <si>
    <t>TCGA-EM-A3FO</t>
  </si>
  <si>
    <t>TCGA-EM-A3FP</t>
  </si>
  <si>
    <t>TCGA-EM-A3FQ</t>
  </si>
  <si>
    <t>TCGA-EM-A3FR</t>
  </si>
  <si>
    <t>TCGA-EM-A3O3</t>
  </si>
  <si>
    <t>TCGA-EM-A3O6</t>
  </si>
  <si>
    <t>TCGA-EM-A3O7</t>
  </si>
  <si>
    <t>TCGA-EM-A3O8</t>
  </si>
  <si>
    <t>TCGA-EM-A3O9</t>
  </si>
  <si>
    <t>TCGA-EM-A3OA</t>
  </si>
  <si>
    <t>TCGA-EM-A3OB</t>
  </si>
  <si>
    <t>TCGA-EM-A3ST</t>
  </si>
  <si>
    <t>TCGA-EM-A3SU</t>
  </si>
  <si>
    <t>TCGA-EM-A3SX</t>
  </si>
  <si>
    <t>TCGA-EM-A3SY</t>
  </si>
  <si>
    <t>TCGA-EM-A3SZ</t>
  </si>
  <si>
    <t>TCGA-EM-A4FH</t>
  </si>
  <si>
    <t>TCGA-EM-A4FK</t>
  </si>
  <si>
    <t>TCGA-EM-A4FM</t>
  </si>
  <si>
    <t>TCGA-EM-A4FN</t>
  </si>
  <si>
    <t>TCGA-EM-A4FO</t>
  </si>
  <si>
    <t>TCGA-EM-A4FQ</t>
  </si>
  <si>
    <t>TCGA-EM-A4FR</t>
  </si>
  <si>
    <t>TCGA-EM-A4FV</t>
  </si>
  <si>
    <t>TCGA-EM-A4G1</t>
  </si>
  <si>
    <t>TCGA-FY-A2QD</t>
  </si>
  <si>
    <t>TCGA-IM-A4EB</t>
  </si>
  <si>
    <t>TCGA-KS-A4I1</t>
  </si>
  <si>
    <t>TCGA-KS-A4I3</t>
  </si>
  <si>
    <t>TCGA-KS-A4I5</t>
  </si>
  <si>
    <t>TCGA-KS-A4I7</t>
  </si>
  <si>
    <t>TCGA-KS-A4IC</t>
  </si>
  <si>
    <t>TCGA-KS-A4ID</t>
  </si>
  <si>
    <t>TCGA-L6-A4EP</t>
  </si>
  <si>
    <t>TCGA-L6-A4EQ</t>
  </si>
  <si>
    <t>TCGA-L6-A4ET</t>
  </si>
  <si>
    <t>TCGA-L6-A4EU</t>
  </si>
  <si>
    <t>TCGA-MK-A4N7</t>
  </si>
  <si>
    <t>TCGA-MK-A4N9</t>
  </si>
  <si>
    <t>present, focal extension into perithyroidal soft tissues (C4)</t>
  </si>
  <si>
    <t>Tumor Is close to anterior margin (&lt; 1 mm)</t>
  </si>
  <si>
    <t>invades: extrathyroidal fibroadipose tissue</t>
  </si>
  <si>
    <t>Focal invasion for the classical type</t>
  </si>
  <si>
    <t>Tumor Is present less than 0.5 mm from surgical margin</t>
  </si>
  <si>
    <t>Invades: perithyroidal adipose tissue and parathyroid gland</t>
  </si>
  <si>
    <t>Present, Minimal</t>
  </si>
  <si>
    <t>Minimal extrathyroidal extension into left inferior pole parathyroid gland</t>
  </si>
  <si>
    <t>Involved by invasive carcinoma (posterior surgical margin)</t>
  </si>
  <si>
    <t>Involved by invasive carcinoma (deep margin)</t>
  </si>
  <si>
    <t>Present, minimal extent</t>
  </si>
  <si>
    <t>Minimal, extending into perithyroidal adipose tissue</t>
  </si>
  <si>
    <t>Focally Present</t>
  </si>
  <si>
    <t>mixed follicular and papillary variants</t>
  </si>
  <si>
    <t>Very focal extra-thyroid extension Into adipose tissue by the Isthmic microcarcinoma</t>
  </si>
  <si>
    <t>1.5 x 2.2 x 5.0 cm</t>
  </si>
  <si>
    <t>Involved by tumor</t>
  </si>
  <si>
    <t>5x3x3 cm</t>
  </si>
  <si>
    <t>2.5x2x2</t>
  </si>
  <si>
    <t>6.2 cm</t>
  </si>
  <si>
    <t>Present, extent widely Invasive</t>
  </si>
  <si>
    <t>Present, extent widely invasive.</t>
  </si>
  <si>
    <t>Present extent minimal</t>
  </si>
  <si>
    <t>Present: Multiple foci</t>
  </si>
  <si>
    <t>Posterior resection margin (inked red) involved by tumor.</t>
  </si>
  <si>
    <t>LEVELS 2 AND 4</t>
  </si>
  <si>
    <t>p.V600E, C,1799T&gt;A</t>
  </si>
  <si>
    <t>n/a</t>
  </si>
  <si>
    <t>Invades:focally into peril-thyroid fibroadipose tissue</t>
  </si>
  <si>
    <t>Right and central, neck</t>
  </si>
  <si>
    <t>left paratracheal, left neck level four</t>
  </si>
  <si>
    <t>2.5 CM</t>
  </si>
  <si>
    <t>Central Neck Contents, Isthmus</t>
  </si>
  <si>
    <t>NOT APPLICABLE</t>
  </si>
  <si>
    <t>0.7 x 0.7 x 0.7</t>
  </si>
  <si>
    <t>invades :the perithyroidal adipose tissue, Focal</t>
  </si>
  <si>
    <t>6.6 cm</t>
  </si>
  <si>
    <t>Papillary carcinoma, Follicular variant</t>
  </si>
  <si>
    <t>6.3 cm</t>
  </si>
  <si>
    <t>4.8 cm</t>
  </si>
  <si>
    <t>R0, negative</t>
  </si>
  <si>
    <t>0.8 x 0.7 x 0.4 cm</t>
  </si>
  <si>
    <t>Single focus</t>
  </si>
  <si>
    <t>Invades: Perithyroidal adipose tissue</t>
  </si>
  <si>
    <t>R1</t>
  </si>
  <si>
    <t>Focally present, extending into fibroadipose tissue</t>
  </si>
  <si>
    <t>1.7 x 1.2 x 1.1 cm</t>
  </si>
  <si>
    <t>Left lobe</t>
  </si>
  <si>
    <t>Oncocytic</t>
  </si>
  <si>
    <t>BRAF, NRAS61, HRAS61, KRAS12/13, RET/PTC1, RET/PTC3 and PAX8/PPARg rearrangements</t>
  </si>
  <si>
    <t>PNX</t>
  </si>
  <si>
    <t>BRAF, NRAS6I, HRAS61, KRAS12/13, RET/PTC1, RET/PTC3</t>
  </si>
  <si>
    <t>-</t>
  </si>
  <si>
    <t>N2</t>
  </si>
  <si>
    <t>0.9 cm, 0.1 cm</t>
  </si>
  <si>
    <t>unifocal</t>
  </si>
  <si>
    <t>Unencapsulated, Non-invasive</t>
  </si>
  <si>
    <t>pN1 a</t>
  </si>
  <si>
    <t>5.4 cm</t>
  </si>
  <si>
    <t>right jugular, right posterior triangle, level 5A lymph nodes</t>
  </si>
  <si>
    <t>9.6 cm</t>
  </si>
  <si>
    <t>right posterior triangle, apex right posterior triangle, left neck content stitch marked apex double superior single posterior</t>
  </si>
  <si>
    <t>3.5 x 3 x 2.2 cm</t>
  </si>
  <si>
    <t>right paratracheal, left paratracheal</t>
  </si>
  <si>
    <t>5.1 cm</t>
  </si>
  <si>
    <t>tall cell features</t>
  </si>
  <si>
    <t>5.5 cm (isthmus and left thyroid lobe)</t>
  </si>
  <si>
    <t>Nb</t>
  </si>
  <si>
    <t>PT3</t>
  </si>
  <si>
    <t>2.8 cm (right lobe) and 1.5 cm (left lobe)</t>
  </si>
  <si>
    <t>RIGHT AND PYRAMIDAL LOBES</t>
  </si>
  <si>
    <t>LEFT LOBE OF THYROID</t>
  </si>
  <si>
    <t>5 mm diameter</t>
  </si>
  <si>
    <t>delphian, left paratrachea</t>
  </si>
  <si>
    <t>Posterior</t>
  </si>
  <si>
    <t>Level II, Level III, Level IV, Paratracheal</t>
  </si>
  <si>
    <t>Tumor Capsular Invasion: Not identified</t>
  </si>
  <si>
    <t>Right thyroid lobe, Right anterior Level III lymph nodes, Right central neck tissue, Right Level III and IV lymph nodes, Superior central lymph nodes</t>
  </si>
  <si>
    <t>4 cm in greatest dimension</t>
  </si>
  <si>
    <t>2.3 cm in greatest dimension</t>
  </si>
  <si>
    <t>CLASSIFICATION RESULT</t>
  </si>
  <si>
    <t>PERFORMANCE</t>
  </si>
  <si>
    <r>
      <t xml:space="preserve">TumorSize </t>
    </r>
    <r>
      <rPr>
        <b/>
        <sz val="11"/>
        <rFont val="Calibri (Body)"/>
      </rPr>
      <t>clean</t>
    </r>
  </si>
  <si>
    <r>
      <t>TumorSize</t>
    </r>
    <r>
      <rPr>
        <b/>
        <sz val="11"/>
        <rFont val="Calibri (Body)"/>
      </rPr>
      <t xml:space="preserve"> 
(cm)</t>
    </r>
  </si>
  <si>
    <r>
      <t xml:space="preserve">SizeLN </t>
    </r>
    <r>
      <rPr>
        <b/>
        <sz val="11"/>
        <rFont val="Calibri (Body)"/>
      </rPr>
      <t>clean</t>
    </r>
  </si>
  <si>
    <r>
      <t xml:space="preserve">SizeLN
</t>
    </r>
    <r>
      <rPr>
        <b/>
        <sz val="11"/>
        <rFont val="Calibri (Body)"/>
      </rPr>
      <t xml:space="preserve"> (cm)</t>
    </r>
  </si>
  <si>
    <t>high</t>
  </si>
  <si>
    <t>tall cell variant</t>
  </si>
  <si>
    <t>encapsulated follicular variant</t>
  </si>
  <si>
    <t>low</t>
  </si>
  <si>
    <t>BRAF V600E</t>
  </si>
  <si>
    <t>intermediate</t>
  </si>
  <si>
    <t>HRAS codon 61</t>
  </si>
  <si>
    <t>columnar cell variant</t>
  </si>
  <si>
    <t>central compartment</t>
  </si>
  <si>
    <t>Intermediate</t>
  </si>
  <si>
    <t>follicular</t>
  </si>
  <si>
    <t>HRAS</t>
  </si>
  <si>
    <t>conventional</t>
  </si>
  <si>
    <t>follicular variant, encapsulated</t>
  </si>
  <si>
    <t>follicular variant with oncocytic features</t>
  </si>
  <si>
    <t>perithyroidal fibroadipose tissue</t>
  </si>
  <si>
    <t>pretracheal, paratracheal and prelaryngeal/Delphian</t>
  </si>
  <si>
    <t>classical (usual)</t>
  </si>
  <si>
    <t>microcarcinoma with focal tall cell and columnar cell features</t>
  </si>
  <si>
    <t>microcarcinoma</t>
  </si>
  <si>
    <t>oncocytic</t>
  </si>
  <si>
    <t>Warthin-like variant with focal follicular growth</t>
  </si>
  <si>
    <t>classical</t>
  </si>
  <si>
    <t>follicular variant (Encapsulated)</t>
  </si>
  <si>
    <t>papillary and follicular variant</t>
  </si>
  <si>
    <t>4 or more</t>
  </si>
  <si>
    <t>delphan lymph node</t>
  </si>
  <si>
    <t>level IV, level IIB, level IIA, level V, level III plus omohyoid muscle</t>
  </si>
  <si>
    <t>Present, partially surrounded</t>
  </si>
  <si>
    <t>Margins involved</t>
  </si>
  <si>
    <t>tall cell</t>
  </si>
  <si>
    <t>Margins uninvolved</t>
  </si>
  <si>
    <t>microcarcinoma, follicular variant</t>
  </si>
  <si>
    <t>BRAF, NRAS61, HRAS61, KRAS12/13</t>
  </si>
  <si>
    <t>BRAF, NRAS61, HRAS61, KRAS12/13, RET/PTC1, RET/PTC3, PAXB/PPARg</t>
  </si>
  <si>
    <t>Margin(s) involved</t>
  </si>
  <si>
    <t>encapsulateo follicular variant</t>
  </si>
  <si>
    <t>INDETERMINATE due to poor quality of isolated DNA</t>
  </si>
  <si>
    <t>Carcinoma is 0.1 cm from margin</t>
  </si>
  <si>
    <t>CENTRAL COMPARTMENT, SELECTIVE DISSECTION</t>
  </si>
  <si>
    <t>BRAF, NRAS61, HRAS61, KRAS12/13, RET/PTC1, RET/PTC3</t>
  </si>
  <si>
    <t>BRAF V600E, NRAS61, HRAS61, KRAS12/13</t>
  </si>
  <si>
    <t>Involved</t>
  </si>
  <si>
    <t>oncocytic variant, encapsulated with oncolytic features</t>
  </si>
  <si>
    <t>EXTENSIVE</t>
  </si>
  <si>
    <t>CARCINOMA IS &lt;0.1 CM FROM THE MARGIN.</t>
  </si>
  <si>
    <t>BRAF, NRAS61, HRAS61, KRAS12/13 and RET/PTC1 and RETIPTC3 rearrangements</t>
  </si>
  <si>
    <t>NRAS61, BRAF, HRAS61, KRAS12/13, RET/PTC1, RET/PTC3</t>
  </si>
  <si>
    <t>NRAS61</t>
  </si>
  <si>
    <t>HRAS61</t>
  </si>
  <si>
    <t>ISTHMIC, right lateral neck</t>
  </si>
  <si>
    <t>Focally present at margin</t>
  </si>
  <si>
    <t>HRAS codon 61, BRAF, NRAS61, KRAS12/13, RET/PTC1 and RET/PTC3 rearrangements</t>
  </si>
  <si>
    <t>central compartment, 6/6</t>
  </si>
  <si>
    <t>oncocytic/warthin-like variant</t>
  </si>
  <si>
    <t>BRAF, NRAS61, HRAS61, KRAS12/13 and RET/PTC1 and RET/PTC3 rearrangements</t>
  </si>
  <si>
    <t>TWO FOCI</t>
  </si>
  <si>
    <t>Margin(s) involved by carcinoma
Site(s) of involvement: Left Lobe</t>
  </si>
  <si>
    <t>DRAF</t>
  </si>
  <si>
    <t>central compartment, isthmus</t>
  </si>
  <si>
    <t>not entirely encapsulated</t>
  </si>
  <si>
    <t>p.V600E, c.099T&gt;A</t>
  </si>
  <si>
    <t>follicular variant, non-encapsulated</t>
  </si>
  <si>
    <t>central compartment, six of fourteen lymph nodes (6/14)</t>
  </si>
  <si>
    <t>left cervical, level 6</t>
  </si>
  <si>
    <t>2.4 x 2.2 x 1.3 cm</t>
  </si>
  <si>
    <t>Carcinoma extensively involves</t>
  </si>
  <si>
    <t>superior thyroid pole, central</t>
  </si>
  <si>
    <t>&lt;4</t>
  </si>
  <si>
    <t>&lt;1mm to posterior margin (A18)</t>
  </si>
  <si>
    <t>Focally positive anterior margin (A9, 10); &lt;1mm to posterior margin (A18)</t>
  </si>
  <si>
    <t>pretracheal, left peritracheal</t>
  </si>
  <si>
    <t>usual, with focal oncocytic cytoplasmic features</t>
  </si>
  <si>
    <t>right neck level 2B, central compartment right neck, right modified neck dissection level 2, 3, 4</t>
  </si>
  <si>
    <t>2.5 cm in greatest dimension, right upper pole; 1.7 cm in greatest dimension, right lower pole</t>
  </si>
  <si>
    <t>variant</t>
  </si>
  <si>
    <t>prelaryngeal, right paratracheal, left paratracheal</t>
  </si>
  <si>
    <t>classic, follicular variant, microcarcinoma</t>
  </si>
  <si>
    <t>1.8 cm, 1.1 cm, 0.5 cm, 0.1 cm</t>
  </si>
  <si>
    <t>Completely surrounded</t>
  </si>
  <si>
    <t>7 cm</t>
  </si>
  <si>
    <t>Tumor is at the posterior margin</t>
  </si>
  <si>
    <t>microcarcinoma with tall cell features</t>
  </si>
  <si>
    <t>microcarcinoma, classical, follicular variant</t>
  </si>
  <si>
    <t>1.5 cm for the classical type, 1.2 cm for the follicular variant, 0.1 cm for the microcarcinoma</t>
  </si>
  <si>
    <t>classic with tall cell features</t>
  </si>
  <si>
    <t>classic, microcarcinoma</t>
  </si>
  <si>
    <t>3 cm (left lobe and isthmus), 1.2 cm (right lobe)</t>
  </si>
  <si>
    <t>Present, Focal</t>
  </si>
  <si>
    <t>classic</t>
  </si>
  <si>
    <t>pre-tracheal, tracheo-esophageal groove, level I</t>
  </si>
  <si>
    <t>left paratracheal, 1-2 cm</t>
  </si>
  <si>
    <t>microcarcinoma, classical type</t>
  </si>
  <si>
    <t>invades: extrathyroidal adipose tissue, focal</t>
  </si>
  <si>
    <t>Delphian lymph node; biopsy</t>
  </si>
  <si>
    <t>classical, tall and microcarcinoma variants</t>
  </si>
  <si>
    <t>N1, N3</t>
  </si>
  <si>
    <t>4.6 cm, 3.5 cm</t>
  </si>
  <si>
    <t>follicular carcinoma</t>
  </si>
  <si>
    <t>right paratracheal lymph node</t>
  </si>
  <si>
    <t>classical with tall cell features</t>
  </si>
  <si>
    <t>Invades: perithyroidal soft tissue</t>
  </si>
  <si>
    <t>Classical, oncocytic features</t>
  </si>
  <si>
    <t>Right tracheo-esophageal grove and pre-tracheal, Left tracheo-esophageal groove, Right neck nodes levels three and four</t>
  </si>
  <si>
    <t>perithyroidal soft tissue and focally skeletal muscle</t>
  </si>
  <si>
    <t>Left low jugular node, Delphian node</t>
  </si>
  <si>
    <t>right neck level two, right neck level three, right neck level four and five-B</t>
  </si>
  <si>
    <t>Left neck level six and seven, Level 6, Level 7</t>
  </si>
  <si>
    <t>2.5 cm for left lobe, 1 x 0.8 x 0.5 cm for right lobe</t>
  </si>
  <si>
    <t>Two foci in the isthmus and left lobe, three foci in the right lobe</t>
  </si>
  <si>
    <t>Present at anterior margin</t>
  </si>
  <si>
    <t>Focal extrathyroidal fibrous tissue</t>
  </si>
  <si>
    <t>Positive, focally at the inked anterior margin</t>
  </si>
  <si>
    <t>follicular variant, infiltrative</t>
  </si>
  <si>
    <t>right level three and four, left neck level three and four</t>
  </si>
  <si>
    <t>3 foci</t>
  </si>
  <si>
    <t>left paratracheal, left superior mediastinal, right paratracheal</t>
  </si>
  <si>
    <t>pretracheal and superior mediastinal, delphian, right paratracheal</t>
  </si>
  <si>
    <t>microcarcinoma, follicular and microcarcinoma variants with tall cell features</t>
  </si>
  <si>
    <t>No capsular invasion in the encapsulated nodule, but smaller nodules are not encapsulated</t>
  </si>
  <si>
    <t>One microcarcinoma invades extra-thyroid fibroadipose tissue</t>
  </si>
  <si>
    <t>Ranging from &lt;0.1 cm to 0.9 cm</t>
  </si>
  <si>
    <t>Three foci</t>
  </si>
  <si>
    <t>perithyroidal adipose tissue and parathyroid gland</t>
  </si>
  <si>
    <t>microcarcinoma, classical</t>
  </si>
  <si>
    <t>Numerous foci</t>
  </si>
  <si>
    <t>right, paratracheal; right, superior mediastinal; lateral to the right RLN; levels 3 and 4 in neck</t>
  </si>
  <si>
    <t>Present, Partially surrounded</t>
  </si>
  <si>
    <t>Right neck level two, Right neck level three, Right neck level four, Central compartment neck</t>
  </si>
  <si>
    <t>Left paratracheal, level 1-B</t>
  </si>
  <si>
    <t>pre-laryngeal level six, level three and four</t>
  </si>
  <si>
    <t>right para-tracheal, delphian, pre-tracheal</t>
  </si>
  <si>
    <t>diffuse sclerosing</t>
  </si>
  <si>
    <t>not specified in the note</t>
  </si>
  <si>
    <t>Tumor is present at the inked and cauterized margin.</t>
  </si>
  <si>
    <t>right neck level 5-B, right neck levels 2-A and level 3, right paratracheal, left paratracheal</t>
  </si>
  <si>
    <t>right paratracheal, left neck dissection level 3, left neck dissection level 4, delphian, central compartment neck nodes</t>
  </si>
  <si>
    <t>classical, microcarcinoma</t>
  </si>
  <si>
    <t>delphian, central compartment, para-esophageal</t>
  </si>
  <si>
    <t>Present focally at the inked posterior margin</t>
  </si>
  <si>
    <t>Invades: perithyroidal tissue</t>
  </si>
  <si>
    <t>unilateral, bilateral or contralateral cervical (Levels I, II, III, IV, V)</t>
  </si>
  <si>
    <t>Right lobe, 1-B, II, three</t>
  </si>
  <si>
    <t>1x0.7x0.7 cm</t>
  </si>
  <si>
    <t>1.5x1x1 cm</t>
  </si>
  <si>
    <t>2.5 x 3 x 2 cm</t>
  </si>
  <si>
    <t>2.5x2x1cm (right) 1.5x1x1cm (left)</t>
  </si>
  <si>
    <t>Bilateral</t>
  </si>
  <si>
    <t>1.5 x 1.5 x 1.3 cm</t>
  </si>
  <si>
    <t>2 x 1.5 x 1.5 cm</t>
  </si>
  <si>
    <t>1 x 1 x 0.5 cm</t>
  </si>
  <si>
    <t>N2b</t>
  </si>
  <si>
    <t>absent</t>
  </si>
  <si>
    <t>right central neck, level 3</t>
  </si>
  <si>
    <t>left lateral aspect of the left thyroid lobe, paratracheal adipose tissue, anterior strap muscles and fibroadipose tissue</t>
  </si>
  <si>
    <t>Left paratracheal, bilateral central neck</t>
  </si>
  <si>
    <t>higher-grade insular areas and necrosis</t>
  </si>
  <si>
    <t>Level VI (pretracheal, paratracheal and prelaryngeal/Delphian)</t>
  </si>
  <si>
    <t>Encapsulated, Widely invasive</t>
  </si>
  <si>
    <t>follicular variant, oncocytic or oxyphilic variant, solid variant</t>
  </si>
  <si>
    <t>left, level 6 neck</t>
  </si>
  <si>
    <t>classical, columnar cell variant, follicular variant</t>
  </si>
  <si>
    <t>pNO</t>
  </si>
  <si>
    <t>follicular variant, macrofollicular variant</t>
  </si>
  <si>
    <t>pT1 b</t>
  </si>
  <si>
    <t>columnar cell variant, follicular variant, other variant : focal tall cell change and Warthin-like component, classical (usual)</t>
  </si>
  <si>
    <t>oncocytic or oxyphilic variant, follicular architecture, classical cytomorphology</t>
  </si>
  <si>
    <t>Zone VI, Level II, III, IV</t>
  </si>
  <si>
    <t>follicular variant, microcarcinoma (occult, small or microscopic) variant</t>
  </si>
  <si>
    <t>follicular variant, classical variant</t>
  </si>
  <si>
    <t>Poorly differentiated</t>
  </si>
  <si>
    <t>Angioinvasive poorly differentiated, including follicular variant papillary carcinoma</t>
  </si>
  <si>
    <t>Level VI (pretracheal, paratracheal and prelaryngeal /Delphian)</t>
  </si>
  <si>
    <t>Tumor Capsule: Totally encapsulated
Tumor Capsular Invasion: Not identified</t>
  </si>
  <si>
    <t>follicular variant, macrofollicular variant, oncocytic or oxyphilic variant</t>
  </si>
  <si>
    <t>Right and central paratracheal nodes</t>
  </si>
  <si>
    <t>oncocytic or oxyphilic variant, hobnail cell change (&lt;5%), microcarcinoma (occult, small or microscopic) variant</t>
  </si>
  <si>
    <t>left lower neck, left tracheoesophageal gutter node</t>
  </si>
  <si>
    <t>classical (usual), with hobnail cell change</t>
  </si>
  <si>
    <t>left, level 6; bilateral levels 6,7 and right levels 3&amp;4</t>
  </si>
  <si>
    <t>follicular variant, solid variant, trabecular variant, classical (usual) variant, microcarcinoma variant</t>
  </si>
  <si>
    <t>classic, follicular variant</t>
  </si>
  <si>
    <t>follicular variant, classical (usual)</t>
  </si>
  <si>
    <t>4.1cm</t>
  </si>
  <si>
    <t>Right, Left</t>
  </si>
  <si>
    <t>right neck level II, right neck level III, right neck level IV, central compartment</t>
  </si>
  <si>
    <t>classical, follicular variant</t>
  </si>
  <si>
    <t>classical, follicular variant, microcarcinoma (occult, small or microscopic) variant</t>
  </si>
  <si>
    <t>Level VI (pretracheal, paratracheal and Prelaryngeal/Delphian)</t>
  </si>
  <si>
    <t>Right jugular, apex level 5</t>
  </si>
  <si>
    <t>Unencapsulated</t>
  </si>
  <si>
    <t>classic (usual)</t>
  </si>
  <si>
    <t>1.2cm</t>
  </si>
  <si>
    <t>right neck, right paratracheal, Delphian node</t>
  </si>
  <si>
    <t>classical, tall cell change, follicular variant</t>
  </si>
  <si>
    <t>follicular variant, microcarcinoma, oncocytic</t>
  </si>
  <si>
    <t>[{'location': 'Right upper posterior triangle', 'site': 'node'}, {'location': 'Right lower posterior triangle', 'site': 'node'}, {'location': 'Right jugular chain of nodes - stitch marks apex', 'site': 'node'}, {'location': 'Pretracheal node', 'site': 'node'}, {'location': 'Right paratracheal node', 'site': 'node'}]</t>
  </si>
  <si>
    <t>papillary carcinoma, follicular variant</t>
  </si>
  <si>
    <t>oncocytic or oxyphilic variant, follicular architecture, oncocytic or oxyphilic cytomorphology</t>
  </si>
  <si>
    <t>right neck, right paratracheal</t>
  </si>
  <si>
    <t>classical (usual), with focal Warthin-like areas (10%) and tall cell change (&lt;5%)</t>
  </si>
  <si>
    <t>classical (usual), Warthin-like variant, other variant: with focal tall cell (&lt;10%) and hobnail cell change (&lt;20%)</t>
  </si>
  <si>
    <t>4.7cm</t>
  </si>
  <si>
    <t>classical, follicular variant, tall cell change</t>
  </si>
  <si>
    <t>RIGHT PARATRACHEAL LYMPH NODE AT THYMUS, LEFT LEVEL 2 LYMPH NODE, LEFT LEVEL 3 LYMPH NODE, RIGHT LEVEL 2B LYMPH NODE, RIGHT LEVEL 2,3,4 LYMPH NODES</t>
  </si>
  <si>
    <t>classical, follicular variant, other variant with focal tall cell change (&lt;5%)</t>
  </si>
  <si>
    <t>classical (usual), with focal tall cell change (&lt;5%), papillary, microcarcinoma (occult, small or microscopic) variant, with focal Warthin-like change</t>
  </si>
  <si>
    <t>right neck posterior triangle, right neck jugular, right paratracheal, left paratracheal</t>
  </si>
  <si>
    <t>Level VI (pretracheal, paratracheal and prelaryngeal/Deiphian)</t>
  </si>
  <si>
    <t>Cribriform without morules, classical cytomorphology</t>
  </si>
  <si>
    <t>cervical</t>
  </si>
  <si>
    <t>Right lobe, 1 of 2 lymph nodes</t>
  </si>
  <si>
    <t>2.5 cm greatest dimension (grossly)</t>
  </si>
  <si>
    <t>level VI (pretracheal, paratracheal, and prelaryngeal/Delphian)</t>
  </si>
  <si>
    <t>2.5 cm and 2.2 cm, left lobe; 0.2 cm and 0.2 cm, right lobe.</t>
  </si>
  <si>
    <t>Focally involved by invasive carcinoma</t>
  </si>
  <si>
    <t>Anterior and posterior</t>
  </si>
  <si>
    <t>MARGINS ARE UNINVOLVED.</t>
  </si>
  <si>
    <t>Lateral neck, cervical</t>
  </si>
  <si>
    <t>pretracheal, paratracheal, and prelaryngeal/Delphian, level VI</t>
  </si>
  <si>
    <t>Level 6, Right lobe, isthmus</t>
  </si>
  <si>
    <t>right paratracheal level 6</t>
  </si>
  <si>
    <t>follicular, classical</t>
  </si>
  <si>
    <t>Margin uninvolved</t>
  </si>
  <si>
    <t>central, 4/11</t>
  </si>
  <si>
    <t>Negative (R0)</t>
  </si>
  <si>
    <t>NOT IDENTIFIED</t>
  </si>
  <si>
    <t>0.9 cm, 0.5 cm</t>
  </si>
  <si>
    <t>Multiple foci, up to 1.0 cm in greatest dimension</t>
  </si>
  <si>
    <t>Margins focally present</t>
  </si>
  <si>
    <t>level 6, bilateral</t>
  </si>
  <si>
    <t>Present, widely invaded.</t>
  </si>
  <si>
    <t>Present, minimal.</t>
  </si>
  <si>
    <t>Margins involved by carcinoma.</t>
  </si>
  <si>
    <t>Level 2-4</t>
  </si>
  <si>
    <t>central cervical, 1-2, 3, 5</t>
  </si>
  <si>
    <t>pretracheal, 1 mm in greatest dimension</t>
  </si>
  <si>
    <t>Present at the peripheral resection margins</t>
  </si>
  <si>
    <t>Carcinoma is focally present at the peripheral resection margins</t>
  </si>
  <si>
    <t>Classic</t>
  </si>
  <si>
    <t>3 CM</t>
  </si>
  <si>
    <t>Level VI, Right inferior level, Right anterior paratracheal mass, Right superior parathyroid</t>
  </si>
  <si>
    <t>diffuse sclerosing variant, classical (papillary), follicular, tall cell</t>
  </si>
  <si>
    <t>6.8 cm, 2.6 cm</t>
  </si>
  <si>
    <t>Level VI (pretracheal, paratracheal, and prelaryngeal Delphian)</t>
  </si>
  <si>
    <t>conventional, follicular and clear cell features, classical (usual), follicular variant, tall cell variant</t>
  </si>
  <si>
    <t>superior midline, additional superior midline, suspicious lymph node at midline, right central compartment</t>
  </si>
  <si>
    <t>diffuse sclerosing variant, classical (usual), tall cell variant</t>
  </si>
  <si>
    <t>pretracheal, paratracheal and prelaryngeal/Delphian, Level VI</t>
  </si>
  <si>
    <t>left lateral jugular, central compartment</t>
  </si>
  <si>
    <t>central compartment, anterior neck, posterior neck, right paratracheal, anterior mediastinum</t>
  </si>
  <si>
    <t>right, left, bilateral, cervical (Levels I, II, III, IV, V), retropharyngeal, superior mediastinal (Level VII)</t>
  </si>
  <si>
    <t>Positive (Right Lobe)</t>
  </si>
  <si>
    <t>Right Central neck contents, Left Central neck contents, Isthmus Perithyroidal</t>
  </si>
  <si>
    <t>N/A(unencapsulated)</t>
  </si>
  <si>
    <t>Central VI and perithyroidal</t>
  </si>
  <si>
    <t>1.1 x 1.1 x 1.0 cm</t>
  </si>
  <si>
    <t>Right level III, Right VI</t>
  </si>
  <si>
    <t>Margins uninvolved by carcinoma (tumor closely approaches but is not present at inked margin)</t>
  </si>
  <si>
    <t>Tumor is present focally at black Inked anterior margin</t>
  </si>
  <si>
    <t>Level VI, pretracheal, paratracheal and prelaryngeal/Delphian</t>
  </si>
  <si>
    <t>right parotid, right neck, left neck, pretracheal</t>
  </si>
  <si>
    <t>2.5 cm in greatest dimension</t>
  </si>
  <si>
    <t>8.7 cm in greatest dimension</t>
  </si>
  <si>
    <t>FOCAL</t>
  </si>
  <si>
    <t>NEGATIVE FOR TUMOR</t>
  </si>
  <si>
    <t>RIGHT PARATRACHEAL, LEFT PARATRACHEAL</t>
  </si>
  <si>
    <t>1/4</t>
  </si>
  <si>
    <t>3b</t>
  </si>
  <si>
    <t>1b</t>
  </si>
  <si>
    <t>0</t>
  </si>
  <si>
    <t>II</t>
  </si>
  <si>
    <t>2</t>
  </si>
  <si>
    <t>X</t>
  </si>
  <si>
    <t>1a</t>
  </si>
  <si>
    <t>3a</t>
  </si>
  <si>
    <t>4a</t>
  </si>
  <si>
    <t>III</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</si>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</sst>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sz val="11"/>
      <name val="Calibri"/>
      <family val="2"/>
      <scheme val="minor"/>
    </font>
    <font>
      <sz val="11"/>
      <color rgb="FFFF0000"/>
      <name val="Calibri"/>
      <family val="2"/>
      <scheme val="minor"/>
    </font>
    <font>
      <b/>
      <sz val="11"/>
      <name val="Calibri"/>
      <family val="2"/>
      <scheme val="minor"/>
    </font>
    <font>
      <b/>
      <sz val="11"/>
      <name val="Calibri (Body)"/>
    </font>
    <font>
      <b/>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s>
  <fills count="35">
    <fill>
      <patternFill patternType="none"/>
    </fill>
    <fill>
      <patternFill patternType="gray125"/>
    </fill>
    <fill>
      <patternFill patternType="solid">
        <fgColor theme="7" tint="0.79998168889431442"/>
        <bgColor indexed="64"/>
      </patternFill>
    </fill>
    <fill>
      <patternFill patternType="solid">
        <fgColor theme="7"/>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style="thin">
        <color indexed="64"/>
      </bottom>
      <diagonal/>
    </border>
    <border>
      <left/>
      <right style="thin">
        <color indexed="64"/>
      </right>
      <top style="thin">
        <color indexed="64"/>
      </top>
      <bottom/>
      <diagonal/>
    </border>
    <border>
      <left/>
      <right/>
      <top style="thin">
        <color indexed="64"/>
      </top>
      <bottom/>
      <diagonal/>
    </border>
  </borders>
  <cellStyleXfs count="47">
    <xf numFmtId="0" fontId="0" fillId="0" borderId="0"/>
    <xf numFmtId="0" fontId="3" fillId="0" borderId="0"/>
    <xf numFmtId="0" fontId="4" fillId="0" borderId="0"/>
    <xf numFmtId="0" fontId="2" fillId="0" borderId="0"/>
    <xf numFmtId="0" fontId="1" fillId="0" borderId="0"/>
    <xf numFmtId="9" fontId="3" fillId="0" borderId="0" applyFont="0" applyFill="0" applyBorder="0" applyAlignment="0" applyProtection="0"/>
    <xf numFmtId="0" fontId="10" fillId="0" borderId="0" applyNumberFormat="0" applyFill="0" applyBorder="0" applyAlignment="0" applyProtection="0"/>
    <xf numFmtId="0" fontId="11" fillId="0" borderId="5" applyNumberFormat="0" applyFill="0" applyAlignment="0" applyProtection="0"/>
    <xf numFmtId="0" fontId="12" fillId="0" borderId="6" applyNumberFormat="0" applyFill="0" applyAlignment="0" applyProtection="0"/>
    <xf numFmtId="0" fontId="13" fillId="0" borderId="7" applyNumberFormat="0" applyFill="0" applyAlignment="0" applyProtection="0"/>
    <xf numFmtId="0" fontId="13" fillId="0" borderId="0" applyNumberFormat="0" applyFill="0" applyBorder="0" applyAlignment="0" applyProtection="0"/>
    <xf numFmtId="0" fontId="14" fillId="4" borderId="0" applyNumberFormat="0" applyBorder="0" applyAlignment="0" applyProtection="0"/>
    <xf numFmtId="0" fontId="15" fillId="5" borderId="0" applyNumberFormat="0" applyBorder="0" applyAlignment="0" applyProtection="0"/>
    <xf numFmtId="0" fontId="16" fillId="7" borderId="8" applyNumberFormat="0" applyAlignment="0" applyProtection="0"/>
    <xf numFmtId="0" fontId="17" fillId="8" borderId="9" applyNumberFormat="0" applyAlignment="0" applyProtection="0"/>
    <xf numFmtId="0" fontId="18" fillId="8" borderId="8" applyNumberFormat="0" applyAlignment="0" applyProtection="0"/>
    <xf numFmtId="0" fontId="19" fillId="0" borderId="10" applyNumberFormat="0" applyFill="0" applyAlignment="0" applyProtection="0"/>
    <xf numFmtId="0" fontId="20" fillId="9" borderId="11" applyNumberFormat="0" applyAlignment="0" applyProtection="0"/>
    <xf numFmtId="0" fontId="6" fillId="0" borderId="0" applyNumberFormat="0" applyFill="0" applyBorder="0" applyAlignment="0" applyProtection="0"/>
    <xf numFmtId="0" fontId="3" fillId="10" borderId="12" applyNumberFormat="0" applyFont="0" applyAlignment="0" applyProtection="0"/>
    <xf numFmtId="0" fontId="21" fillId="0" borderId="0" applyNumberFormat="0" applyFill="0" applyBorder="0" applyAlignment="0" applyProtection="0"/>
    <xf numFmtId="0" fontId="9" fillId="0" borderId="13" applyNumberFormat="0" applyFill="0" applyAlignment="0" applyProtection="0"/>
    <xf numFmtId="0" fontId="22"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22"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22"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22"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22"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22"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23" fillId="6" borderId="0" applyNumberFormat="0" applyBorder="0" applyAlignment="0" applyProtection="0"/>
    <xf numFmtId="0" fontId="22" fillId="14" borderId="0" applyNumberFormat="0" applyBorder="0" applyAlignment="0" applyProtection="0"/>
    <xf numFmtId="0" fontId="22" fillId="18" borderId="0" applyNumberFormat="0" applyBorder="0" applyAlignment="0" applyProtection="0"/>
    <xf numFmtId="0" fontId="22" fillId="22" borderId="0" applyNumberFormat="0" applyBorder="0" applyAlignment="0" applyProtection="0"/>
    <xf numFmtId="0" fontId="22" fillId="26" borderId="0" applyNumberFormat="0" applyBorder="0" applyAlignment="0" applyProtection="0"/>
    <xf numFmtId="0" fontId="22" fillId="30" borderId="0" applyNumberFormat="0" applyBorder="0" applyAlignment="0" applyProtection="0"/>
    <xf numFmtId="0" fontId="22" fillId="34" borderId="0" applyNumberFormat="0" applyBorder="0" applyAlignment="0" applyProtection="0"/>
  </cellStyleXfs>
  <cellXfs count="48">
    <xf numFmtId="0" fontId="0" fillId="0" borderId="0" xfId="0"/>
    <xf numFmtId="0" fontId="0" fillId="0" borderId="0" xfId="0" applyAlignment="1">
      <alignment horizontal="center"/>
    </xf>
    <xf numFmtId="0" fontId="7" fillId="0" borderId="0" xfId="0" applyFont="1" applyAlignment="1">
      <alignment horizont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7" fillId="0" borderId="0" xfId="0" applyFont="1" applyAlignment="1">
      <alignment horizontal="center" vertical="center"/>
    </xf>
    <xf numFmtId="1" fontId="7" fillId="0" borderId="1" xfId="0" applyNumberFormat="1" applyFont="1" applyBorder="1" applyAlignment="1">
      <alignment horizontal="center" vertical="center"/>
    </xf>
    <xf numFmtId="1" fontId="7" fillId="0" borderId="3" xfId="0" applyNumberFormat="1" applyFont="1" applyBorder="1" applyAlignment="1">
      <alignment horizontal="center" vertical="center" wrapText="1"/>
    </xf>
    <xf numFmtId="0" fontId="0" fillId="0" borderId="0" xfId="0" applyAlignment="1">
      <alignment horizontal="center" vertical="center"/>
    </xf>
    <xf numFmtId="164" fontId="0" fillId="0" borderId="0" xfId="5" applyNumberFormat="1" applyFont="1" applyAlignment="1">
      <alignment horizontal="center" vertical="center"/>
    </xf>
    <xf numFmtId="1" fontId="7" fillId="0" borderId="1" xfId="0" applyNumberFormat="1" applyFont="1" applyBorder="1" applyAlignment="1">
      <alignment horizontal="center" vertical="center" wrapText="1"/>
    </xf>
    <xf numFmtId="1" fontId="7" fillId="0" borderId="0" xfId="0" applyNumberFormat="1" applyFont="1" applyAlignment="1">
      <alignment horizontal="center" vertical="center" wrapText="1"/>
    </xf>
    <xf numFmtId="164" fontId="0" fillId="0" borderId="0" xfId="5" applyNumberFormat="1" applyFont="1" applyFill="1" applyBorder="1" applyAlignment="1">
      <alignment horizontal="center"/>
    </xf>
    <xf numFmtId="14" fontId="0" fillId="0" borderId="0" xfId="0" applyNumberFormat="1"/>
    <xf numFmtId="0" fontId="0" fillId="0" borderId="1" xfId="0" applyBorder="1" applyAlignment="1">
      <alignment horizontal="center" vertical="center"/>
    </xf>
    <xf numFmtId="0" fontId="5" fillId="0" borderId="0" xfId="0" applyFont="1"/>
    <xf numFmtId="2" fontId="7" fillId="0" borderId="1" xfId="0" applyNumberFormat="1" applyFont="1" applyBorder="1" applyAlignment="1">
      <alignment horizontal="center" vertical="center" wrapText="1"/>
    </xf>
    <xf numFmtId="0" fontId="0" fillId="0" borderId="1" xfId="0" applyBorder="1"/>
    <xf numFmtId="0" fontId="0" fillId="0" borderId="1" xfId="0" applyBorder="1" applyAlignment="1">
      <alignment horizontal="center"/>
    </xf>
    <xf numFmtId="2" fontId="0" fillId="0" borderId="1" xfId="0" applyNumberFormat="1" applyBorder="1"/>
    <xf numFmtId="0" fontId="5" fillId="0" borderId="1" xfId="0" applyFont="1" applyBorder="1"/>
    <xf numFmtId="0" fontId="0" fillId="0" borderId="14" xfId="0" applyBorder="1"/>
    <xf numFmtId="1" fontId="7" fillId="0" borderId="14" xfId="0" applyNumberFormat="1" applyFont="1" applyBorder="1" applyAlignment="1">
      <alignment horizontal="center" vertical="center"/>
    </xf>
    <xf numFmtId="1" fontId="7" fillId="0" borderId="3" xfId="0" applyNumberFormat="1" applyFont="1" applyBorder="1" applyAlignment="1">
      <alignment horizontal="center" vertical="center"/>
    </xf>
    <xf numFmtId="0" fontId="5" fillId="0" borderId="0" xfId="0" applyFont="1" applyAlignment="1">
      <alignment horizontal="left"/>
    </xf>
    <xf numFmtId="164" fontId="0" fillId="0" borderId="0" xfId="5" applyNumberFormat="1" applyFont="1"/>
    <xf numFmtId="0" fontId="0" fillId="0" borderId="0" xfId="0" applyAlignment="1">
      <alignment wrapText="1"/>
    </xf>
    <xf numFmtId="16" fontId="0" fillId="0" borderId="0" xfId="0" quotePrefix="1" applyNumberFormat="1"/>
    <xf numFmtId="2" fontId="0" fillId="0" borderId="0" xfId="0" applyNumberFormat="1"/>
    <xf numFmtId="0" fontId="0" fillId="0" borderId="16" xfId="0" applyBorder="1"/>
    <xf numFmtId="0" fontId="7" fillId="2" borderId="0" xfId="0" applyFont="1" applyFill="1" applyAlignment="1">
      <alignment horizontal="center"/>
    </xf>
    <xf numFmtId="1" fontId="7" fillId="3" borderId="2" xfId="0" applyNumberFormat="1" applyFont="1" applyFill="1" applyBorder="1" applyAlignment="1">
      <alignment horizontal="center"/>
    </xf>
    <xf numFmtId="1" fontId="7" fillId="3" borderId="0" xfId="0" applyNumberFormat="1" applyFont="1" applyFill="1" applyAlignment="1">
      <alignment horizontal="center"/>
    </xf>
    <xf numFmtId="1" fontId="7" fillId="3" borderId="4" xfId="0" applyNumberFormat="1" applyFont="1" applyFill="1" applyBorder="1" applyAlignment="1">
      <alignment horizontal="center"/>
    </xf>
    <xf numFmtId="0" fontId="5" fillId="0" borderId="2" xfId="0" applyFont="1" applyFill="1" applyBorder="1" applyAlignment="1">
      <alignment horizontal="center"/>
    </xf>
    <xf numFmtId="0" fontId="5" fillId="0" borderId="0" xfId="0" applyFont="1" applyFill="1" applyAlignment="1">
      <alignment horizontal="center" vertical="center"/>
    </xf>
    <xf numFmtId="0" fontId="5" fillId="0" borderId="16" xfId="0" applyFont="1" applyFill="1" applyBorder="1" applyAlignment="1">
      <alignment horizontal="center" vertical="center"/>
    </xf>
    <xf numFmtId="0" fontId="5" fillId="0" borderId="15" xfId="0" applyFont="1" applyFill="1" applyBorder="1" applyAlignment="1">
      <alignment horizontal="center"/>
    </xf>
    <xf numFmtId="0" fontId="5" fillId="0" borderId="16" xfId="0" applyFont="1" applyFill="1" applyBorder="1" applyAlignment="1">
      <alignment horizontal="center"/>
    </xf>
    <xf numFmtId="0" fontId="5" fillId="0" borderId="0" xfId="0" applyFont="1" applyFill="1" applyAlignment="1">
      <alignment horizontal="center"/>
    </xf>
    <xf numFmtId="0" fontId="5" fillId="0" borderId="4" xfId="0" applyFont="1" applyFill="1" applyBorder="1" applyAlignment="1">
      <alignment horizontal="center"/>
    </xf>
    <xf numFmtId="0" fontId="5" fillId="0" borderId="3" xfId="0" applyFont="1" applyFill="1" applyBorder="1" applyAlignment="1">
      <alignment horizontal="center"/>
    </xf>
    <xf numFmtId="0" fontId="5" fillId="0" borderId="1" xfId="0" applyFont="1" applyFill="1" applyBorder="1" applyAlignment="1">
      <alignment horizontal="center" vertical="center"/>
    </xf>
    <xf numFmtId="0" fontId="5" fillId="0" borderId="14" xfId="0" applyFont="1" applyFill="1" applyBorder="1" applyAlignment="1">
      <alignment horizontal="center"/>
    </xf>
    <xf numFmtId="0" fontId="5" fillId="0" borderId="1" xfId="0" applyFont="1" applyFill="1" applyBorder="1" applyAlignment="1">
      <alignment horizontal="center"/>
    </xf>
    <xf numFmtId="0" fontId="7" fillId="0" borderId="1" xfId="0" applyFont="1" applyFill="1" applyBorder="1" applyAlignment="1">
      <alignment horizontal="center" vertical="center"/>
    </xf>
    <xf numFmtId="0" fontId="0" fillId="0" borderId="0" xfId="0" applyFill="1" applyAlignment="1">
      <alignment horizontal="center"/>
    </xf>
    <xf numFmtId="0" fontId="0" fillId="0" borderId="1" xfId="0" applyFill="1" applyBorder="1" applyAlignment="1">
      <alignment horizontal="center"/>
    </xf>
  </cellXfs>
  <cellStyles count="47">
    <cellStyle name="20% - Accent1" xfId="23" builtinId="30" customBuiltin="1"/>
    <cellStyle name="20% - Accent2" xfId="26" builtinId="34" customBuiltin="1"/>
    <cellStyle name="20% - Accent3" xfId="29" builtinId="38" customBuiltin="1"/>
    <cellStyle name="20% - Accent4" xfId="32" builtinId="42" customBuiltin="1"/>
    <cellStyle name="20% - Accent5" xfId="35" builtinId="46" customBuiltin="1"/>
    <cellStyle name="20% - Accent6" xfId="38" builtinId="50" customBuiltin="1"/>
    <cellStyle name="40% - Accent1" xfId="24" builtinId="31" customBuiltin="1"/>
    <cellStyle name="40% - Accent2" xfId="27" builtinId="35" customBuiltin="1"/>
    <cellStyle name="40% - Accent3" xfId="30" builtinId="39" customBuiltin="1"/>
    <cellStyle name="40% - Accent4" xfId="33" builtinId="43" customBuiltin="1"/>
    <cellStyle name="40% - Accent5" xfId="36" builtinId="47" customBuiltin="1"/>
    <cellStyle name="40% - Accent6" xfId="39" builtinId="51" customBuiltin="1"/>
    <cellStyle name="60% - Accent1 2" xfId="41" xr:uid="{3B67EF73-6CB5-45D1-B48D-DC15A4533747}"/>
    <cellStyle name="60% - Accent2 2" xfId="42" xr:uid="{385A6F44-E6BC-46D1-A68B-97EE1D776313}"/>
    <cellStyle name="60% - Accent3 2" xfId="43" xr:uid="{2D1192F4-A3B7-401B-84CD-D3572CF12148}"/>
    <cellStyle name="60% - Accent4 2" xfId="44" xr:uid="{0C7C692E-7801-4734-9F73-43DB41881CE7}"/>
    <cellStyle name="60% - Accent5 2" xfId="45" xr:uid="{F1159CC6-874B-49B9-880D-1D76EBEAF34D}"/>
    <cellStyle name="60% - Accent6 2" xfId="46" xr:uid="{6C69AB8D-4893-419C-A829-5A60311112B9}"/>
    <cellStyle name="Accent1" xfId="22" builtinId="29" customBuiltin="1"/>
    <cellStyle name="Accent2" xfId="25" builtinId="33" customBuiltin="1"/>
    <cellStyle name="Accent3" xfId="28" builtinId="37" customBuiltin="1"/>
    <cellStyle name="Accent4" xfId="31" builtinId="41" customBuiltin="1"/>
    <cellStyle name="Accent5" xfId="34" builtinId="45" customBuiltin="1"/>
    <cellStyle name="Accent6" xfId="37" builtinId="49" customBuiltin="1"/>
    <cellStyle name="Bad" xfId="12" builtinId="27" customBuiltin="1"/>
    <cellStyle name="Calculation" xfId="15" builtinId="22" customBuiltin="1"/>
    <cellStyle name="Check Cell" xfId="17" builtinId="23" customBuiltin="1"/>
    <cellStyle name="Explanatory Text" xfId="20" builtinId="53" customBuiltin="1"/>
    <cellStyle name="Good" xfId="11" builtinId="26" customBuiltin="1"/>
    <cellStyle name="Heading 1" xfId="7" builtinId="16" customBuiltin="1"/>
    <cellStyle name="Heading 2" xfId="8" builtinId="17" customBuiltin="1"/>
    <cellStyle name="Heading 3" xfId="9" builtinId="18" customBuiltin="1"/>
    <cellStyle name="Heading 4" xfId="10" builtinId="19" customBuiltin="1"/>
    <cellStyle name="Input" xfId="13" builtinId="20" customBuiltin="1"/>
    <cellStyle name="Linked Cell" xfId="16" builtinId="24" customBuiltin="1"/>
    <cellStyle name="Neutral 2" xfId="40" xr:uid="{54B437E9-D703-4AC0-8769-CD416D7266CA}"/>
    <cellStyle name="Normal" xfId="0" builtinId="0"/>
    <cellStyle name="Normal 2" xfId="1" xr:uid="{00000000-0005-0000-0000-000001000000}"/>
    <cellStyle name="Normal 3" xfId="2" xr:uid="{00000000-0005-0000-0000-000002000000}"/>
    <cellStyle name="Normal 3 2" xfId="3" xr:uid="{00000000-0005-0000-0000-000003000000}"/>
    <cellStyle name="Normal 3 2 2" xfId="4" xr:uid="{1D07FB2C-719B-D242-925C-83542F99A05C}"/>
    <cellStyle name="Note" xfId="19" builtinId="10" customBuiltin="1"/>
    <cellStyle name="Output" xfId="14" builtinId="21" customBuiltin="1"/>
    <cellStyle name="Percent" xfId="5" builtinId="5"/>
    <cellStyle name="Title" xfId="6" builtinId="15" customBuiltin="1"/>
    <cellStyle name="Total" xfId="21" builtinId="25" customBuiltin="1"/>
    <cellStyle name="Warning Text" xfId="18" builtinId="11" customBuiltin="1"/>
  </cellStyles>
  <dxfs count="1">
    <dxf>
      <fill>
        <patternFill>
          <bgColor theme="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0FDAC-3F22-4942-9045-99C823E0271A}">
  <dimension ref="A1:AT300"/>
  <sheetViews>
    <sheetView tabSelected="1" zoomScale="70" zoomScaleNormal="70" workbookViewId="0">
      <pane xSplit="1" topLeftCell="AA1" activePane="topRight" state="frozen"/>
      <selection activeCell="AV300" sqref="AV300"/>
      <selection pane="topRight" activeCell="AE1" sqref="AE1:AI1"/>
    </sheetView>
  </sheetViews>
  <sheetFormatPr defaultRowHeight="14.25"/>
  <cols>
    <col min="1" max="1" width="14.19921875" customWidth="1"/>
    <col min="2" max="2" width="7.73046875" customWidth="1"/>
    <col min="3" max="3" width="7.86328125" customWidth="1"/>
    <col min="4" max="4" width="8.265625" customWidth="1"/>
    <col min="5" max="5" width="8.06640625" customWidth="1"/>
    <col min="6" max="6" width="10.53125" customWidth="1"/>
    <col min="7" max="7" width="10.33203125" customWidth="1"/>
    <col min="8" max="8" width="9.3984375" customWidth="1"/>
    <col min="9" max="9" width="12.73046875" customWidth="1"/>
    <col min="10" max="10" width="13.9296875" customWidth="1"/>
    <col min="11" max="11" width="28.53125" hidden="1" customWidth="1"/>
    <col min="12" max="12" width="28.33203125" hidden="1" customWidth="1"/>
    <col min="13" max="13" width="11.33203125" customWidth="1"/>
    <col min="14" max="14" width="17.46484375" bestFit="1" customWidth="1"/>
    <col min="15" max="15" width="62.33203125" bestFit="1" customWidth="1"/>
    <col min="16" max="16" width="87.265625" hidden="1" customWidth="1"/>
    <col min="17" max="17" width="50.796875" hidden="1" customWidth="1"/>
    <col min="18" max="18" width="10.9296875" customWidth="1"/>
    <col min="19" max="19" width="7.59765625" bestFit="1" customWidth="1"/>
    <col min="20" max="20" width="17.53125" bestFit="1" customWidth="1"/>
    <col min="21" max="21" width="29.86328125" customWidth="1"/>
    <col min="22" max="22" width="20" customWidth="1"/>
    <col min="23" max="23" width="11.59765625" customWidth="1"/>
    <col min="24" max="24" width="80" customWidth="1"/>
    <col min="25" max="26" width="13.6640625" customWidth="1"/>
    <col min="27" max="27" width="9.6640625" customWidth="1"/>
    <col min="28" max="28" width="62.53125" customWidth="1"/>
    <col min="29" max="29" width="8.59765625" customWidth="1"/>
    <col min="31" max="31" width="14.9296875" customWidth="1"/>
    <col min="32" max="32" width="9.06640625" customWidth="1"/>
    <col min="36" max="36" width="14.06640625" customWidth="1"/>
    <col min="40" max="40" width="10.59765625" customWidth="1"/>
    <col min="41" max="41" width="12.1328125" customWidth="1"/>
    <col min="42" max="45" width="9.3984375" customWidth="1"/>
  </cols>
  <sheetData>
    <row r="1" spans="1:46">
      <c r="A1" s="30" t="s">
        <v>136</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2"/>
      <c r="AE1" s="31" t="s">
        <v>618</v>
      </c>
      <c r="AF1" s="32"/>
      <c r="AG1" s="32"/>
      <c r="AH1" s="32"/>
      <c r="AI1" s="32"/>
      <c r="AJ1" s="31" t="s">
        <v>137</v>
      </c>
      <c r="AK1" s="32"/>
      <c r="AL1" s="32"/>
      <c r="AM1" s="32"/>
      <c r="AN1" s="32"/>
      <c r="AO1" s="31" t="s">
        <v>619</v>
      </c>
      <c r="AP1" s="32"/>
      <c r="AQ1" s="32"/>
      <c r="AR1" s="32"/>
      <c r="AS1" s="33"/>
    </row>
    <row r="2" spans="1:46" ht="28.15">
      <c r="A2" s="3" t="s">
        <v>138</v>
      </c>
      <c r="B2" s="45" t="s">
        <v>139</v>
      </c>
      <c r="C2" s="3" t="s">
        <v>140</v>
      </c>
      <c r="D2" s="3" t="s">
        <v>141</v>
      </c>
      <c r="E2" s="3" t="s">
        <v>142</v>
      </c>
      <c r="F2" s="3" t="s">
        <v>0</v>
      </c>
      <c r="G2" s="3" t="s">
        <v>143</v>
      </c>
      <c r="H2" s="3" t="s">
        <v>1</v>
      </c>
      <c r="I2" s="3" t="s">
        <v>2</v>
      </c>
      <c r="J2" s="3" t="s">
        <v>3</v>
      </c>
      <c r="K2" s="3" t="s">
        <v>144</v>
      </c>
      <c r="L2" s="3" t="s">
        <v>622</v>
      </c>
      <c r="M2" s="16" t="s">
        <v>623</v>
      </c>
      <c r="N2" s="3" t="s">
        <v>4</v>
      </c>
      <c r="O2" s="3" t="s">
        <v>5</v>
      </c>
      <c r="P2" s="3" t="s">
        <v>145</v>
      </c>
      <c r="Q2" s="4" t="s">
        <v>620</v>
      </c>
      <c r="R2" s="16" t="s">
        <v>621</v>
      </c>
      <c r="S2" s="3" t="s">
        <v>6</v>
      </c>
      <c r="T2" s="3" t="s">
        <v>146</v>
      </c>
      <c r="U2" s="3" t="s">
        <v>7</v>
      </c>
      <c r="V2" s="4" t="s">
        <v>147</v>
      </c>
      <c r="W2" s="3" t="s">
        <v>8</v>
      </c>
      <c r="X2" s="3" t="s">
        <v>153</v>
      </c>
      <c r="Y2" s="3" t="s">
        <v>9</v>
      </c>
      <c r="Z2" s="3" t="s">
        <v>10</v>
      </c>
      <c r="AA2" s="3" t="s">
        <v>148</v>
      </c>
      <c r="AB2" s="3" t="s">
        <v>11</v>
      </c>
      <c r="AC2" s="3" t="s">
        <v>154</v>
      </c>
      <c r="AD2" s="5"/>
      <c r="AE2" s="7" t="s">
        <v>149</v>
      </c>
      <c r="AF2" s="10" t="s">
        <v>150</v>
      </c>
      <c r="AG2" s="6" t="s">
        <v>151</v>
      </c>
      <c r="AH2" s="6" t="s">
        <v>12</v>
      </c>
      <c r="AI2" s="10" t="s">
        <v>152</v>
      </c>
      <c r="AJ2" s="7" t="s">
        <v>149</v>
      </c>
      <c r="AK2" s="10" t="s">
        <v>150</v>
      </c>
      <c r="AL2" s="10" t="s">
        <v>151</v>
      </c>
      <c r="AM2" s="10" t="s">
        <v>12</v>
      </c>
      <c r="AN2" s="10" t="s">
        <v>152</v>
      </c>
      <c r="AO2" s="23" t="s">
        <v>149</v>
      </c>
      <c r="AP2" s="6" t="s">
        <v>150</v>
      </c>
      <c r="AQ2" s="6" t="s">
        <v>151</v>
      </c>
      <c r="AR2" s="6" t="s">
        <v>12</v>
      </c>
      <c r="AS2" s="22" t="s">
        <v>152</v>
      </c>
      <c r="AT2" s="11"/>
    </row>
    <row r="3" spans="1:46">
      <c r="A3" t="str">
        <f>'Model output'!A2</f>
        <v>TCGA-4C-A93U</v>
      </c>
      <c r="B3" s="46">
        <v>74</v>
      </c>
      <c r="C3" s="1" t="str">
        <f>IF(OR(ISNUMBER(SEARCH("0",'Model output'!D2)), ISNUMBER(SEARCH("1",'Model output'!D2)), ISNUMBER(SEARCH("1a",'Model output'!D2)), ISNUMBER(SEARCH("1b",'Model output'!D2)), ISNUMBER(SEARCH("2",'Model output'!D2)), ISNUMBER(SEARCH("3",'Model output'!D2)), ISNUMBER(SEARCH("4a",'Model output'!D2)), ISNUMBER(SEARCH("4b",'Model output'!D2))), IF(ISNUMBER(SEARCH("pT",'Model output'!D2)),IF(OR(ISNUMBER(SEARCH("a",'Model output'!D2)),ISNUMBER(SEARCH("b",'Model output'!D2))),MID(SUBSTITUTE('Model output'!D2," ",""),SEARCH("pT",'Model output'!D2)+2,2),MID(SUBSTITUTE('Model output'!D2," ",""),SEARCH("pT",'Model output'!D2)+2,1)),IF(ISNUMBER(SEARCH("T",'Model output'!D2)),IF(OR(ISNUMBER(SEARCH("a",'Model output'!D2)),ISNUMBER(SEARCH("b",'Model output'!D2))),MID(SUBSTITUTE('Model output'!D2," ",""),SEARCH("T",'Model output'!D2)+1,2),MID(SUBSTITUTE('Model output'!D2," ",""),SEARCH("T",'Model output'!D2)+1,1)),SUBSTITUTE('Model output'!D2," ",""))),"")</f>
        <v>4a</v>
      </c>
      <c r="D3" s="1" t="str">
        <f>IF(ISNUMBER(SEARCH("lymph node",'Model output'!E2)),"1", IF(AND('Model output'!E2&lt;&gt;"",ISNUMBER('Model output'!E2),'Model output'!E2&gt;0),"1",IF(OR(ISNUMBER(SEARCH("0",'Model output'!E2)), ISNUMBER(SEARCH("1",'Model output'!E2)), ISNUMBER(SEARCH("1a",'Model output'!E2)), ISNUMBER(SEARCH("1b",'Model output'!E2)), ISNUMBER(SEARCH("X",'Model output'!E2))), IF(ISNUMBER(SEARCH("pN",'Model output'!E2)),IF(OR(ISNUMBER(SEARCH("a",'Model output'!E2)),ISNUMBER(SEARCH("b",'Model output'!E2))),MID(SUBSTITUTE('Model output'!E2," ",""),SEARCH("pN",'Model output'!E2)+2,2),MID(SUBSTITUTE('Model output'!E2," ",""),SEARCH("pN",'Model output'!E2)+2,1)),IF(ISNUMBER(SEARCH("N",'Model output'!E2)),IF(OR(ISNUMBER(SEARCH("a",'Model output'!E2)),ISNUMBER(SEARCH("b",'Model output'!E2))),MID(SUBSTITUTE('Model output'!E2," ",""),SEARCH("N",'Model output'!E2)+1,2),MID(SUBSTITUTE('Model output'!E2," ",""),SEARCH("N",'Model output'!E2)+1,1)),SUBSTITUTE('Model output'!E2," ",""))),"")))</f>
        <v>1b</v>
      </c>
      <c r="E3" s="1" t="str">
        <f>IF(OR(ISNUMBER(SEARCH("Not applicable",'Model output'!F2)), ISNUMBER(SEARCH("N/A",'Model output'!F2))),"0",IF(OR(ISNUMBER(SEARCH("0",'Model output'!F2)), ISNUMBER(SEARCH("1",'Model output'!F2)), ISNUMBER(SEARCH("X",'Model output'!F2))), IF(ISNUMBER(SEARCH("pM",'Model output'!F2)),MID(SUBSTITUTE('Model output'!F2," ",""),SEARCH("pM",'Model output'!F2)+2,1),IF(ISNUMBER(SEARCH("M",'Model output'!F2)),MID(SUBSTITUTE('Model output'!F2," ",""),SEARCH("M",'Model output'!F2)+1,1),SUBSTITUTE('Model output'!F2," ",""))),""))</f>
        <v/>
      </c>
      <c r="F3" t="str">
        <f t="shared" ref="F3:F44" si="0">IF(OR(G3&lt;&gt;"",AND(J3&lt;&gt;"",ISNUMBER(J3),J3&gt;0),AND(M3&lt;&gt;"",M3&gt;0)),"positive","negative")</f>
        <v>positive</v>
      </c>
      <c r="G3" s="29" t="str">
        <f>IF(OR('Model output'!G2="",AND(ISNUMBER('Model output'!J2),'Model output'!J2&lt;1)),"",IF(OR(ISNUMBER(SEARCH("lateral",'Model output'!G2)),ISNUMBER(SEARCH("cervical",'Model output'!G2)),ISNUMBER(SEARCH("jugular",'Model output'!G2)),ISNUMBER(SEARCH("left neck",'Model output'!G2)),ISNUMBER(SEARCH("left anterior neck",'Model output'!G2)),ISNUMBER(SEARCH("left posterior neck",'Model output'!G2)),ISNUMBER(SEARCH("right neck",'Model output'!G2)),ISNUMBER(SEARCH("right anterior neck",'Model output'!G2)),ISNUMBER(SEARCH("right posterior neck",'Model output'!G2)),AND(ISNUMBER(SEARCH("level",'Model output'!G2)),OR(,ISNUMBER(SEARCH("II",'Model output'!G2)),ISNUMBER(SEARCH("two",'Model output'!G2)),AND(ISNUMBER(SEARCH("2",'Model output'!G2)),NOT(ISNUMBER(SEARCH("1 of 2",'Model output'!G2)))),ISNUMBER(SEARCH("III",'Model output'!G2)),ISNUMBER(SEARCH("three",'Model output'!G2)),AND(ISNUMBER(SEARCH("3",'Model output'!G2)), NOT(ISNUMBER(SEARCH("N3",'Model output'!G2)))),ISNUMBER(SEARCH("IV",'Model output'!G2)),ISNUMBER(SEARCH("four",'Model output'!G2)),AND(ISNUMBER(SEARCH("4",'Model output'!G2)),NOT(ISNUMBER(SEARCH("1/4",'Model output'!G2)))),ISNUMBER(SEARCH("V ",'Model output'!G2)),ISNUMBER(SEARCH("five",'Model output'!G2)),ISNUMBER(SEARCH("5",'Model output'!G2))))), "lateral", "central"))</f>
        <v>lateral</v>
      </c>
      <c r="H3" t="str">
        <f>IF('Model output'!H2="","negative", IF('Model output'!H2=" ", "negative", IF('Model output'!H2="[]", "negative", IF(ISNUMBER(SEARCH("lymph node",'Model output'!H2)),"negative", IF(ISNUMBER(SEARCH("adipose tissue",'Model output'!H2)), "negative", IF(ISNUMBER(SEARCH("neck dissection",'Model output'!H2)),"negative","positive"))))))</f>
        <v>negative</v>
      </c>
      <c r="I3">
        <f>IF('Model output'!I2="","",IF(ISNUMBER('Model output'!I2),'Model output'!I2,1))</f>
        <v>38</v>
      </c>
      <c r="J3">
        <f>IF('Model output'!J2="","",IF(AND(ISNUMBER('Model output'!J2),'Model output'!J2&lt;=I3),'Model output'!J2,IF(ISNUMBER(SEARCH("0/",'Model output'!J2)),0,1)))</f>
        <v>2</v>
      </c>
      <c r="K3" t="str" cm="1">
        <f t="array" ref="K3">IF(COUNT(FIND({0,1,2,3,4,5,6,7,8,9},'Model output'!K2))&gt;0,'Model output'!K2,"")</f>
        <v>1.4 cm</v>
      </c>
      <c r="L3" s="28" t="str">
        <f t="shared" ref="L3:L66" si="1">LOWER(SUBSTITUTE(SUBSTITUTE(SUBSTITUTE(SUBSTITUTE(SUBSTITUTE(SUBSTITUTE(SUBSTITUTE(SUBSTITUTE(SUBSTITUTE(SUBSTITUTE(SUBSTITUTE(SUBSTITUTE(SUBSTITUTE(SUBSTITUTE(SUBSTITUTE(SUBSTITUTE(SUBSTITUTE(SUBSTITUTE(K3,"cm.","cm"), "gross examination", ""), "in greatest dimension", ""), "Level IV", ""), "paratracheal", ""), "tissue", ""), "diameter", ""), "right", ""), "up to", ""), "to", ","), "by", ""), "x", ","), "'", ""), "[", ""), "]", ""), "(", ""), ")", ""), " ", ""))</f>
        <v>1.4cm</v>
      </c>
      <c r="M3" cm="1">
        <f t="array" ref="M3">IF(L3="","",IF(ISNUMBER(SEARCH("cm",L3)),MAX(VALUE(SUBSTITUTE(_xlfn.FILTERXML("&lt;t&gt;&lt;s&gt;"&amp;SUBSTITUTE(L3,",","&lt;/s&gt;&lt;s&gt;")&amp;"&lt;/s&gt;&lt;/t&gt;","//s"),"cm",""))),MAX(VALUE(SUBSTITUTE(_xlfn.FILTERXML("&lt;t&gt;&lt;s&gt;"&amp;SUBSTITUTE(L3,",","&lt;/s&gt;&lt;s&gt;")&amp;"&lt;/s&gt;&lt;/t&gt;","//s"),"mm","")))/10))</f>
        <v>1.4</v>
      </c>
      <c r="N3" t="str">
        <f>IF('Model output'!L2="","",'Model output'!L2)</f>
        <v>papillary</v>
      </c>
      <c r="O3" t="str">
        <f>IF('Model output'!M2="","",'Model output'!M2)</f>
        <v/>
      </c>
      <c r="P3" t="str">
        <f>IF('Model output'!N2="","",'Model output'!N2)</f>
        <v>6.5 cm</v>
      </c>
      <c r="Q3" t="str">
        <f t="shared" ref="Q3:Q61" si="2">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IF(AND(ISNUMBER(SEARCH("cm", P3)), ISNUMBER(SEARCH("mm", P3))), SUBSTITUTE(P3, "cm", "mm"), P3),"cm.","cm"),"cm;","cm,"), "the", ""), "Microcarcinoma:", ","), "tumor", ""), "Tumor", ""), "microcarcinoma", ""), "nodule.", ""), "nodule", ""), "lobe and isthmus", ""), "isthmus and", ""), "isthmic", ""), "ISTHMUS", ""), "Isthmus", ""), "isthmus", ""), ", right lobe.", ""), "lobe,",""), "lobe", ""), "pole;", ","), "pole", ""), "upper", ""), "lower", ""), "thyroid", ""), "largest", ""), "superior to inferior", ""), "anterior to posterior", ""), "classical type", ""), "follicular variant", ""), "left", ""), "right", ""), "Right", ""), "Ranging from", ""), "grossly", ""), "greatest dimension,", ""), "greatest dimension", ""), "for", ""), "in", ""), "In", ""), ", and", ","), "and", ","), "to", ","), "(", ""), ")", ""), "A", ""), " : ", ""), ":", ","), "&lt;", ""), "x", ","), "X", ","), ";", ""), " ",""))</f>
        <v>6.5cm</v>
      </c>
      <c r="R3" cm="1">
        <f t="array" ref="R3">IF(Q3="","",IF(ISNUMBER(SEARCH("cm",Q3)),MAX(VALUE(SUBSTITUTE(_xlfn.FILTERXML("&lt;t&gt;&lt;s&gt;"&amp;SUBSTITUTE(Q3,",","&lt;/s&gt;&lt;s&gt;")&amp;"&lt;/s&gt;&lt;/t&gt;","//s"),"cm",""))),IF(ISNUMBER(SEARCH("mm",Q3)), MAX(VALUE(SUBSTITUTE(_xlfn.FILTERXML("&lt;t&gt;&lt;s&gt;"&amp;SUBSTITUTE(Q3,",","&lt;/s&gt;&lt;s&gt;")&amp;"&lt;/s&gt;&lt;/t&gt;","//s"),"mm","")))/10, MAX(VALUE(_xlfn.FILTERXML("&lt;t&gt;&lt;s&gt;"&amp;SUBSTITUTE(Q3,",","&lt;/s&gt;&lt;s&gt;")&amp;"&lt;/s&gt;&lt;/t&gt;","//s"))))))</f>
        <v>6.5</v>
      </c>
      <c r="S3" t="str">
        <f>IF(OR('Model output'!P2="",'Model output'!P2="C",ISNUMBER(SEARCH("Not identified", 'Model output'!P2)),ISNUMBER(SEARCH("Absent",'Model output'!P2)),ISNUMBER(SEARCH("Absence",'Model output'!P2)),AND(ISNUMBER(SEARCH("No",'Model output'!P2)),NOT(ISNUMBER(SEARCH("diagnostic",'Model output'!P2)))),ISNUMBER(SEARCH("Negative",'Model output'!P2))),"negative","positive")</f>
        <v>positive</v>
      </c>
      <c r="T3">
        <f>IF('Model output'!O2="","",'Model output'!O2)</f>
        <v>1</v>
      </c>
      <c r="U3" t="str">
        <f>IF('Model output'!Q2&lt;&gt;"",'Model output'!Q2,IF('Classification result'!S3="positive",IF(ISNUMBER(SEARCH("single",'Model output'!P2)),1,IF(OR(ISNUMBER(SEARCH("&lt;4",'Model output'!P2)),ISNUMBER(SEARCH("&lt; 4",'Model output'!P2)),ISNUMBER(SEARCH("less than 4",'Model output'!P2))),"&lt;4",IF(OR(ISNUMBER(SEARCH("&gt;4",'Model output'!P2)),ISNUMBER(SEARCH("&gt; 4",'Model output'!P2)),ISNUMBER(SEARCH("4 or more",'Model output'!P2))),"&gt;4","")))))</f>
        <v/>
      </c>
      <c r="V3" t="str">
        <f>IF(S3="negative","",IF(OR(ISNUMBER(SEARCH("Focal",'Model output'!P2)),'Classification result'!U3&lt;4,ISNUMBER(SEARCH("Focal",'Classification result'!U3)),ISNUMBER(SEARCH("&lt;4",'Classification result'!U3)),ISNUMBER(SEARCH("&lt; 4",'Classification result'!U3))),"minimal", IF(OR(ISNUMBER(SEARCH("Extensive",'Model output'!P2)),ISNUMBER(SEARCH("Extensive",'Classification result'!U3)),ISNUMBER(SEARCH("&gt;4",'Classification result'!U3)),ISNUMBER(SEARCH("&gt; 4",'Classification result'!U3)),ISNUMBER(SEARCH("4 or more",'Classification result'!U3))),"extensive","")))</f>
        <v/>
      </c>
      <c r="W3" t="str">
        <f>IF(OR('Model output'!R2="",ISNUMBER(SEARCH("Not identified", 'Model output'!R2)),ISNUMBER(SEARCH("Absent",'Model output'!R2)),ISNUMBER(SEARCH("No",'Model output'!R2)),ISNUMBER(SEARCH("Negative",'Model output'!R2)),ISNUMBER(SEARCH("None seen",'Model output'!R2)),ISNUMBER(SEARCH("Free",'Model output'!R2)),ISNUMBER(SEARCH("Cannot be assessed",'Model output'!R2))),"negative","positive")</f>
        <v>positive</v>
      </c>
      <c r="X3" s="15" t="str">
        <f>IF('Model output'!S2="","",'Model output'!S2)</f>
        <v>Present, extensive</v>
      </c>
      <c r="Y3" t="str">
        <f>IF(OR('Model output'!S2="",ISNUMBER(SEARCH("No extension",'Model output'!S2)),ISNUMBER(SEARCH("Absent",'Model output'!S2)),ISNUMBER(SEARCH("Not identified",'Model output'!S2)),AND(ISNUMBER(SEARCH("No",'Model output'!S2)),NOT(ISNUMBER(SEARCH("carcinoma",'Model output'!S2)))),ISNUMBER(SEARCH("negative",'Model output'!S2))),"negative",IF(Z3="positive","gETE", "positive"))</f>
        <v>gETE</v>
      </c>
      <c r="Z3" t="str">
        <f>IF(OR('Model output'!S2="",ISNUMBER(SEARCH("Absent",'Model output'!S2)),ISNUMBER(SEARCH("Not identified",'Model output'!S2)),ISNUMBER(SEARCH("No",'Model output'!S2)),ISNUMBER(SEARCH("Minimal",'Model output'!S2)),ISNUMBER(SEARCH("negative",'Model output'!S2))),"negative",IF(OR(ISNUMBER(SEARCH("extensive",X3)),ISNUMBER(SEARCH("skeletal muscle",X3)),ISNUMBER(SEARCH("larynx",X3)),ISNUMBER(SEARCH("trachea",X3)),ISNUMBER(SEARCH("esophagus",X3)),ISNUMBER(SEARCH("recurrent laryngeal nerve",X3))),"positive","negative"))</f>
        <v>positive</v>
      </c>
      <c r="AA3" t="str">
        <f>IF('Model output'!T2="","",IF('Model output'!T2="Not mentioned", "No", "Yes"))</f>
        <v/>
      </c>
      <c r="AB3" t="str">
        <f>IF(AA3&lt;&gt;"Yes","",IF(OR('Model output'!U2="",ISNUMBER(SEARCH("Not identified",'Model output'!U2))),"",'Model output'!U2))</f>
        <v/>
      </c>
      <c r="AC3" s="8" t="str">
        <f>IF(OR('Model output'!V2="", AND(ISERROR(SEARCH("Positive",'Model output'!V2)), ISNUMBER(SEARCH("Negative",'Model output'!V2))), ISNUMBER(SEARCH("Cannot be assessed",'Model output'!V2)), AND(ISNUMBER(SEARCH("Uninvolved",'Model output'!V2)),NOT(ISNUMBER(SEARCH("margin(s) involved",'Model output'!V2)))), ISNUMBER(SEARCH("No involvement",'Model output'!V2)), AND(NOT(ISNUMBER(SEARCH("focal",'Model output'!V2))),ISNUMBER(SEARCH("Free",'Model output'!V2))), ISNUMBER(SEARCH("narrowly excised",'Model output'!V2)), ISNUMBER(SEARCH("none",'Model output'!V2)), ISNUMBER(SEARCH("R0",'Model output'!V2)), ISNUMBER(SEARCH("1 mm",'Model output'!V2)), ISNUMBER(SEARCH("0.1 CM",'Model output'!V2)), ISNUMBER(SEARCH("less than 0.2 mm",'Model output'!V2)), ISNUMBER(SEARCH("less than 1.0 mm",'Model output'!V2)), ISNUMBER(SEARCH("less than 0.5 mm",'Model output'!V2)), ISNUMBER(SEARCH("abut",'Model output'!V2))), "negative", "positive")</f>
        <v>positive</v>
      </c>
      <c r="AE3" s="34" t="str" cm="1">
        <f t="array" ref="AE3">IF(OR(AC3="positive",Z3="positive",AND(OR(ISNUMBER(SEARCH("Follicular carcinoma",N3)),ISNUMBER(SEARCH("Follicular thyroid carcinoma",N3))),V3="extensive"),AND(AND(ISNUMBER(J3),J3&gt;0),AND(ISNUMBER(M3),M3&gt;3)),OR(H3="positive",AH3=1)),"high",IF(OR(ISNUMBER(SEARCH("lateral",G3,1)),ISNUMBER(SEARCH("positive",Y3,1)),ISNUMBER(SEARCH("tall",O3,1)),ISNUMBER(SEARCH("hobnail",O3,1)),ISNUMBER(SEARCH("cribriform",O3,1)),ISNUMBER(SEARCH("diffuse",O3,1)),ISNUMBER(SEARCH("columnar",O3,1)),ISNUMBER(SEARCH("solid",O3,1)),ISNUMBER(SEARCH("tall",N3,1)),ISNUMBER(SEARCH("hobnail",N3,1)),ISNUMBER(SEARCH("cribriform",N3,1)),ISNUMBER(SEARCH("diffuse",N3,1)),ISNUMBER(SEARCH("columnar",N3,1)),ISNUMBER(SEARCH("solid",N3,1)),AND(OR(ISNUMBER(SEARCH("papillary",N3,1)),ISNUMBER(SEARCH("papillary carcinoma",O3,1))),S3="positive"),AND(AND(ISNUMBER(J3),J3&gt;=5),M3=""),AND(AND(ISNUMBER(J3),J3&gt;=5),AND(ISNUMBER(M3),M3&gt;=1)),AND(ISNUMBER(SERACH("papillary",N3)),OR(Y3="positive",Z3="positive"), ISNUMBER(SEARCH("BRAF",AB3)))),"intermediate","low"))</f>
        <v>high</v>
      </c>
      <c r="AF3" s="35" t="str">
        <f t="shared" ref="AF3:AF66" si="3">IF(AND(Z3="positive",OR(ISNUMBER(SEARCH("prevertebral",X3,1)),ISNUMBER(SEARCH("fascia",X3,1)),ISNUMBER(SEARCH("carotid artery",X3,1)),ISNUMBER(SEARCH("mediastinal",X3,1)))),"4b",
IF(AND(Z3="positive",OR(ISNUMBER(SEARCH("larynx",X3,1)),ISNUMBER(SEARCH("trachea",X3,1)),ISNUMBER(SEARCH("esophagus",X3,1)),ISNUMBER(SEARCH("recurrent laryngeal nerve",X3,1)),
ISNUMBER(SEARCH("RLN",X3,1)))),"4a",
IF(OR(Z3="positive",ISNUMBER(SEARCH("strap",X3,1)),ISNUMBER(SEARCH("sternothyroid",X3,1)),ISNUMBER(SEARCH("sternohyoid",X3,1)),ISNUMBER(SEARCH("thyrohyoid",X3,1)),ISNUMBER(SEARCH("omohyoid",X3,1))),"3b",
IF(AND(C3&lt;&gt;"", N3=""),C3,
IF(OR(AND(R3&lt;&gt;"",R3&gt;4)),"3a",
IF(AND(R3&lt;&gt;"", R3&lt;=4,R3&gt;2),"2",
IF(AND(R3&lt;&gt;"",R3&lt;=2,R3&gt;1),"1b",
IF(AND(R3&lt;&gt;"",R3&lt;=1),"1a","x"
))))))))</f>
        <v>3b</v>
      </c>
      <c r="AG3" s="35" t="str">
        <f t="shared" ref="AG3:AG66" si="4">IF(AND(ISNUMBER(J3),J3&gt;0),
IF(G3="lateral", "1b","1a"), "0")</f>
        <v>1b</v>
      </c>
      <c r="AH3" s="36" t="str">
        <f>IF(OR(H3="unknown"),"x",IF(H3="negative","0","1"))</f>
        <v>0</v>
      </c>
      <c r="AI3" s="37" t="str">
        <f>IF(AND(B3&lt;55,AH3="0"),"I",
IF(AND(B3&lt;55,AH3="1"),"II",
IF(AH3="1","IVB",
IF(AND(AF3="4b",AH3="0"),"IVA",
IF(AND(AF3="4a",AH3="0"),"III",
IF(AND(OR(AF3="3a",AF3="3b",AF3="3"),AH3="0"),"II",
IF(AND(AF3="2",OR(AG3="1",AG3="1a",AG3="1b"),AH3="0"),"II",
IF(AND(OR(AF3="1a",AF3="1b",AF3="1"),OR(AG3="1",AG3="1a",AG3="1b"),AH3="0"),"II","I"
))))))))</f>
        <v>II</v>
      </c>
      <c r="AJ3" s="34" t="s">
        <v>624</v>
      </c>
      <c r="AK3" s="38" t="s">
        <v>892</v>
      </c>
      <c r="AL3" s="38" t="s">
        <v>893</v>
      </c>
      <c r="AM3" s="38" t="s">
        <v>894</v>
      </c>
      <c r="AN3" s="39" t="s">
        <v>895</v>
      </c>
      <c r="AO3" s="34">
        <f>IF(AE3=AJ3,1,0)</f>
        <v>1</v>
      </c>
      <c r="AP3" s="39">
        <f>IF(AF3=AK3, 1, IF(AND(AF3="x", AK3="0"), 1, IF(AND(AF3="0", AK3="x"), 1, 0)))</f>
        <v>1</v>
      </c>
      <c r="AQ3" s="39">
        <f>IF(AG3=AL3, 1, IF(AND(AG3="x", AL3="0"), 1, IF(AND(AG3="0", AL3="x"), 1, 0)))</f>
        <v>1</v>
      </c>
      <c r="AR3" s="39">
        <f>IF(AH3=AM3, 1, IF(AND(AH3="x", AM3="0"), 1, IF(AND(AH3="0", AM3="x"), 1, 0)))</f>
        <v>1</v>
      </c>
      <c r="AS3" s="40">
        <f t="shared" ref="AS3:AS66" si="5">IF(AI3=AN3,1,0)</f>
        <v>1</v>
      </c>
      <c r="AT3" s="1"/>
    </row>
    <row r="4" spans="1:46">
      <c r="A4" t="str">
        <f>'Model output'!A3</f>
        <v>TCGA-BJ-A0Z9</v>
      </c>
      <c r="B4" s="46">
        <v>57</v>
      </c>
      <c r="C4" s="1" t="str">
        <f>IF(OR(ISNUMBER(SEARCH("0",'Model output'!D3)), ISNUMBER(SEARCH("1",'Model output'!D3)), ISNUMBER(SEARCH("1a",'Model output'!D3)), ISNUMBER(SEARCH("1b",'Model output'!D3)), ISNUMBER(SEARCH("2",'Model output'!D3)), ISNUMBER(SEARCH("3",'Model output'!D3)), ISNUMBER(SEARCH("4a",'Model output'!D3)), ISNUMBER(SEARCH("4b",'Model output'!D3))), IF(ISNUMBER(SEARCH("pT",'Model output'!D3)),IF(OR(ISNUMBER(SEARCH("a",'Model output'!D3)),ISNUMBER(SEARCH("b",'Model output'!D3))),MID(SUBSTITUTE('Model output'!D3," ",""),SEARCH("pT",'Model output'!D3)+2,2),MID(SUBSTITUTE('Model output'!D3," ",""),SEARCH("pT",'Model output'!D3)+2,1)),IF(ISNUMBER(SEARCH("T",'Model output'!D3)),IF(OR(ISNUMBER(SEARCH("a",'Model output'!D3)),ISNUMBER(SEARCH("b",'Model output'!D3))),MID(SUBSTITUTE('Model output'!D3," ",""),SEARCH("T",'Model output'!D3)+1,2),MID(SUBSTITUTE('Model output'!D3," ",""),SEARCH("T",'Model output'!D3)+1,1)),SUBSTITUTE('Model output'!D3," ",""))),"")</f>
        <v>3</v>
      </c>
      <c r="D4" s="1" t="str">
        <f>IF(ISNUMBER(SEARCH("lymph node",'Model output'!E3)),"1", IF(AND('Model output'!E3&lt;&gt;"",ISNUMBER('Model output'!E3),'Model output'!E3&gt;0),"1",IF(OR(ISNUMBER(SEARCH("0",'Model output'!E3)), ISNUMBER(SEARCH("1",'Model output'!E3)), ISNUMBER(SEARCH("1a",'Model output'!E3)), ISNUMBER(SEARCH("1b",'Model output'!E3)), ISNUMBER(SEARCH("X",'Model output'!E3))), IF(ISNUMBER(SEARCH("pN",'Model output'!E3)),IF(OR(ISNUMBER(SEARCH("a",'Model output'!E3)),ISNUMBER(SEARCH("b",'Model output'!E3))),MID(SUBSTITUTE('Model output'!E3," ",""),SEARCH("pN",'Model output'!E3)+2,2),MID(SUBSTITUTE('Model output'!E3," ",""),SEARCH("pN",'Model output'!E3)+2,1)),IF(ISNUMBER(SEARCH("N",'Model output'!E3)),IF(OR(ISNUMBER(SEARCH("a",'Model output'!E3)),ISNUMBER(SEARCH("b",'Model output'!E3))),MID(SUBSTITUTE('Model output'!E3," ",""),SEARCH("N",'Model output'!E3)+1,2),MID(SUBSTITUTE('Model output'!E3," ",""),SEARCH("N",'Model output'!E3)+1,1)),SUBSTITUTE('Model output'!E3," ",""))),"")))</f>
        <v>0</v>
      </c>
      <c r="E4" s="1" t="str">
        <f>IF(OR(ISNUMBER(SEARCH("Not applicable",'Model output'!F3)), ISNUMBER(SEARCH("N/A",'Model output'!F3))),"0",IF(OR(ISNUMBER(SEARCH("0",'Model output'!F3)), ISNUMBER(SEARCH("1",'Model output'!F3)), ISNUMBER(SEARCH("X",'Model output'!F3))), IF(ISNUMBER(SEARCH("pM",'Model output'!F3)),MID(SUBSTITUTE('Model output'!F3," ",""),SEARCH("pM",'Model output'!F3)+2,1),IF(ISNUMBER(SEARCH("M",'Model output'!F3)),MID(SUBSTITUTE('Model output'!F3," ",""),SEARCH("M",'Model output'!F3)+1,1),SUBSTITUTE('Model output'!F3," ",""))),""))</f>
        <v>X</v>
      </c>
      <c r="F4" t="str">
        <f t="shared" si="0"/>
        <v>negative</v>
      </c>
      <c r="G4" t="str">
        <f>IF(OR('Model output'!G3="",AND(ISNUMBER('Model output'!J3),'Model output'!J3&lt;1)),"",IF(OR(ISNUMBER(SEARCH("lateral",'Model output'!G3)),ISNUMBER(SEARCH("cervical",'Model output'!G3)),ISNUMBER(SEARCH("jugular",'Model output'!G3)),ISNUMBER(SEARCH("left neck",'Model output'!G3)),ISNUMBER(SEARCH("left anterior neck",'Model output'!G3)),ISNUMBER(SEARCH("left posterior neck",'Model output'!G3)),ISNUMBER(SEARCH("right neck",'Model output'!G3)),ISNUMBER(SEARCH("right anterior neck",'Model output'!G3)),ISNUMBER(SEARCH("right posterior neck",'Model output'!G3)),AND(ISNUMBER(SEARCH("level",'Model output'!G3)),OR(,ISNUMBER(SEARCH("II",'Model output'!G3)),ISNUMBER(SEARCH("two",'Model output'!G3)),AND(ISNUMBER(SEARCH("2",'Model output'!G3)),NOT(ISNUMBER(SEARCH("1 of 2",'Model output'!G3)))),ISNUMBER(SEARCH("III",'Model output'!G3)),ISNUMBER(SEARCH("three",'Model output'!G3)),AND(ISNUMBER(SEARCH("3",'Model output'!G3)), NOT(ISNUMBER(SEARCH("N3",'Model output'!G3)))),ISNUMBER(SEARCH("IV",'Model output'!G3)),ISNUMBER(SEARCH("four",'Model output'!G3)),AND(ISNUMBER(SEARCH("4",'Model output'!G3)),NOT(ISNUMBER(SEARCH("1/4",'Model output'!G3)))),ISNUMBER(SEARCH("V ",'Model output'!G3)),ISNUMBER(SEARCH("five",'Model output'!G3)),ISNUMBER(SEARCH("5",'Model output'!G3))))), "lateral", "central"))</f>
        <v/>
      </c>
      <c r="H4" t="str">
        <f>IF('Model output'!H3="","negative", IF('Model output'!H3=" ", "negative", IF('Model output'!H3="[]", "negative", IF(ISNUMBER(SEARCH("lymph node",'Model output'!H3)),"negative", IF(ISNUMBER(SEARCH("adipose tissue",'Model output'!H3)), "negative", IF(ISNUMBER(SEARCH("neck dissection",'Model output'!H3)),"negative","positive"))))))</f>
        <v>negative</v>
      </c>
      <c r="I4">
        <f>IF('Model output'!I3="","",IF(ISNUMBER('Model output'!I3),'Model output'!I3,1))</f>
        <v>6</v>
      </c>
      <c r="J4">
        <f>IF('Model output'!J3="","",IF(AND(ISNUMBER('Model output'!J3),'Model output'!J3&lt;=I4),'Model output'!J3,IF(ISNUMBER(SEARCH("0/",'Model output'!J3)),0,1)))</f>
        <v>0</v>
      </c>
      <c r="K4" t="str" cm="1">
        <f t="array" ref="K4">IF(COUNT(FIND({0,1,2,3,4,5,6,7,8,9},'Model output'!K3))&gt;0,'Model output'!K3,"")</f>
        <v/>
      </c>
      <c r="L4" s="28" t="str">
        <f t="shared" si="1"/>
        <v/>
      </c>
      <c r="M4" t="str" cm="1">
        <f t="array" ref="M4">IF(L4="","",IF(ISNUMBER(SEARCH("cm",L4)),MAX(VALUE(SUBSTITUTE(_xlfn.FILTERXML("&lt;t&gt;&lt;s&gt;"&amp;SUBSTITUTE(L4,",","&lt;/s&gt;&lt;s&gt;")&amp;"&lt;/s&gt;&lt;/t&gt;","//s"),"cm",""))),MAX(VALUE(SUBSTITUTE(_xlfn.FILTERXML("&lt;t&gt;&lt;s&gt;"&amp;SUBSTITUTE(L4,",","&lt;/s&gt;&lt;s&gt;")&amp;"&lt;/s&gt;&lt;/t&gt;","//s"),"mm","")))/10))</f>
        <v/>
      </c>
      <c r="N4" t="str">
        <f>IF('Model output'!L3="","",'Model output'!L3)</f>
        <v>papillary</v>
      </c>
      <c r="O4" t="str">
        <f>IF('Model output'!M3="","",'Model output'!M3)</f>
        <v>tall cell</v>
      </c>
      <c r="P4" t="str">
        <f>IF('Model output'!N3="","",'Model output'!N3)</f>
        <v>2.8 cm</v>
      </c>
      <c r="Q4" t="str">
        <f t="shared" si="2"/>
        <v>2.8cm</v>
      </c>
      <c r="R4" cm="1">
        <f t="array" ref="R4">IF(Q4="","",IF(ISNUMBER(SEARCH("cm",Q4)),MAX(VALUE(SUBSTITUTE(_xlfn.FILTERXML("&lt;t&gt;&lt;s&gt;"&amp;SUBSTITUTE(Q4,",","&lt;/s&gt;&lt;s&gt;")&amp;"&lt;/s&gt;&lt;/t&gt;","//s"),"cm",""))),IF(ISNUMBER(SEARCH("mm",Q4)), MAX(VALUE(SUBSTITUTE(_xlfn.FILTERXML("&lt;t&gt;&lt;s&gt;"&amp;SUBSTITUTE(Q4,",","&lt;/s&gt;&lt;s&gt;")&amp;"&lt;/s&gt;&lt;/t&gt;","//s"),"mm","")))/10, MAX(VALUE(_xlfn.FILTERXML("&lt;t&gt;&lt;s&gt;"&amp;SUBSTITUTE(Q4,",","&lt;/s&gt;&lt;s&gt;")&amp;"&lt;/s&gt;&lt;/t&gt;","//s"))))))</f>
        <v>2.8</v>
      </c>
      <c r="S4" t="str">
        <f>IF(OR('Model output'!P3="",'Model output'!P3="C",ISNUMBER(SEARCH("Not identified", 'Model output'!P3)),ISNUMBER(SEARCH("Absent",'Model output'!P3)),ISNUMBER(SEARCH("Absence",'Model output'!P3)),AND(ISNUMBER(SEARCH("No",'Model output'!P3)),NOT(ISNUMBER(SEARCH("diagnostic",'Model output'!P3)))),ISNUMBER(SEARCH("Negative",'Model output'!P3))),"negative","positive")</f>
        <v>positive</v>
      </c>
      <c r="T4">
        <f>IF('Model output'!O3="","",'Model output'!O3)</f>
        <v>2</v>
      </c>
      <c r="U4" t="str">
        <f>IF('Model output'!Q3&lt;&gt;"",'Model output'!Q3,IF('Classification result'!S4="positive",IF(ISNUMBER(SEARCH("single",'Model output'!P3)),1,IF(OR(ISNUMBER(SEARCH("&lt;4",'Model output'!P3)),ISNUMBER(SEARCH("&lt; 4",'Model output'!P3)),ISNUMBER(SEARCH("less than 4",'Model output'!P3))),"&lt;4",IF(OR(ISNUMBER(SEARCH("&gt;4",'Model output'!P3)),ISNUMBER(SEARCH("&gt; 4",'Model output'!P3)),ISNUMBER(SEARCH("4 or more",'Model output'!P3))),"&gt;4",""))),""))</f>
        <v/>
      </c>
      <c r="V4" t="str">
        <f>IF(S4="negative","",IF(OR(ISNUMBER(SEARCH("Focal",'Model output'!P3)),'Classification result'!U4&lt;4,ISNUMBER(SEARCH("Focal",'Classification result'!U4)),ISNUMBER(SEARCH("&lt;4",'Classification result'!U4)),ISNUMBER(SEARCH("&lt; 4",'Classification result'!U4))),"minimal", IF(OR(ISNUMBER(SEARCH("Extensive",'Model output'!P3)),ISNUMBER(SEARCH("Extensive",'Classification result'!U4)),ISNUMBER(SEARCH("&gt;4",'Classification result'!U4)),ISNUMBER(SEARCH("&gt; 4",'Classification result'!U4)),ISNUMBER(SEARCH("4 or more",'Classification result'!U4))),"extensive","")))</f>
        <v/>
      </c>
      <c r="W4" t="str">
        <f>IF(OR('Model output'!R3="",ISNUMBER(SEARCH("Not identified", 'Model output'!R3)),ISNUMBER(SEARCH("Absent",'Model output'!R3)),ISNUMBER(SEARCH("No",'Model output'!R3)),ISNUMBER(SEARCH("Negative",'Model output'!R3)),ISNUMBER(SEARCH("None seen",'Model output'!R3)),ISNUMBER(SEARCH("Free",'Model output'!R3)),ISNUMBER(SEARCH("Cannot be assessed",'Model output'!R3))),"negative","positive")</f>
        <v>positive</v>
      </c>
      <c r="X4" s="15" t="str">
        <f>IF('Model output'!S3="","",'Model output'!S3)</f>
        <v>Present</v>
      </c>
      <c r="Y4" t="str">
        <f>IF(OR('Model output'!S3="",ISNUMBER(SEARCH("No extension",'Model output'!S3)),ISNUMBER(SEARCH("Absent",'Model output'!S3)),ISNUMBER(SEARCH("Not identified",'Model output'!S3)),AND(ISNUMBER(SEARCH("No",'Model output'!S3)),NOT(ISNUMBER(SEARCH("carcinoma",'Model output'!S3)))),ISNUMBER(SEARCH("negative",'Model output'!S3))),"negative",IF(Z4="positive","gETE", "positive"))</f>
        <v>positive</v>
      </c>
      <c r="Z4" t="str">
        <f>IF(OR('Model output'!S3="",ISNUMBER(SEARCH("Absent",'Model output'!S3)),ISNUMBER(SEARCH("Not identified",'Model output'!S3)),ISNUMBER(SEARCH("No",'Model output'!S3)),ISNUMBER(SEARCH("Minimal",'Model output'!S3)),ISNUMBER(SEARCH("negative",'Model output'!S3))),"negative",IF(OR(ISNUMBER(SEARCH("extensive",X4)),ISNUMBER(SEARCH("skeletal muscle",X4)),ISNUMBER(SEARCH("larynx",X4)),ISNUMBER(SEARCH("trachea",X4)),ISNUMBER(SEARCH("esophagus",X4)),ISNUMBER(SEARCH("recurrent laryngeal nerve",X4))),"positive","negative"))</f>
        <v>negative</v>
      </c>
      <c r="AA4" t="str">
        <f>IF('Model output'!T3="","",IF('Model output'!T3="Not mentioned", "No", "Yes"))</f>
        <v/>
      </c>
      <c r="AB4" t="str">
        <f>IF(AA4&lt;&gt;"Yes","",IF(OR('Model output'!U3="",ISNUMBER(SEARCH("Not identified",'Model output'!U3))),"",'Model output'!U3))</f>
        <v/>
      </c>
      <c r="AC4" s="8" t="str">
        <f>IF(OR('Model output'!V3="", AND(ISERROR(SEARCH("Positive",'Model output'!V3)), ISNUMBER(SEARCH("Negative",'Model output'!V3))), ISNUMBER(SEARCH("Cannot be assessed",'Model output'!V3)), AND(ISNUMBER(SEARCH("Uninvolved",'Model output'!V3)),NOT(ISNUMBER(SEARCH("margin(s) involved",'Model output'!V3)))), ISNUMBER(SEARCH("No involvement",'Model output'!V3)), AND(NOT(ISNUMBER(SEARCH("focal",'Model output'!V3))),ISNUMBER(SEARCH("Free",'Model output'!V3))), ISNUMBER(SEARCH("narrowly excised",'Model output'!V3)), ISNUMBER(SEARCH("none",'Model output'!V3)), ISNUMBER(SEARCH("R0",'Model output'!V3)), ISNUMBER(SEARCH("1 mm",'Model output'!V3)), ISNUMBER(SEARCH("0.1 CM",'Model output'!V3)), ISNUMBER(SEARCH("less than 0.2 mm",'Model output'!V3)), ISNUMBER(SEARCH("less than 1.0 mm",'Model output'!V3)), ISNUMBER(SEARCH("less than 0.5 mm",'Model output'!V3)), ISNUMBER(SEARCH("abut",'Model output'!V3))), "negative", "positive")</f>
        <v>positive</v>
      </c>
      <c r="AE4" s="34" t="str" cm="1">
        <f t="array" ref="AE4">IF(OR(AC4="positive",Z4="positive",AND(OR(ISNUMBER(SEARCH("Follicular carcinoma",N4)),ISNUMBER(SEARCH("Follicular thyroid carcinoma",N4))),V4="extensive"),AND(AND(ISNUMBER(J4),J4&gt;0),AND(ISNUMBER(M4),M4&gt;3)),OR(H4="positive",AH4=1)),"high",IF(OR(ISNUMBER(SEARCH("lateral",G4,1)),ISNUMBER(SEARCH("positive",Y4,1)),ISNUMBER(SEARCH("tall",O4,1)),ISNUMBER(SEARCH("hobnail",O4,1)),ISNUMBER(SEARCH("cribriform",O4,1)),ISNUMBER(SEARCH("diffuse",O4,1)),ISNUMBER(SEARCH("columnar",O4,1)),ISNUMBER(SEARCH("solid",O4,1)),ISNUMBER(SEARCH("tall",N4,1)),ISNUMBER(SEARCH("hobnail",N4,1)),ISNUMBER(SEARCH("cribriform",N4,1)),ISNUMBER(SEARCH("diffuse",N4,1)),ISNUMBER(SEARCH("columnar",N4,1)),ISNUMBER(SEARCH("solid",N4,1)),AND(OR(ISNUMBER(SEARCH("papillary",N4,1)),ISNUMBER(SEARCH("papillary carcinoma",O4,1))),S4="positive"),AND(AND(ISNUMBER(J4),J4&gt;=5),M4=""),AND(AND(ISNUMBER(J4),J4&gt;=5),AND(ISNUMBER(M4),M4&gt;=1)),AND(ISNUMBER(SERACH("papillary",N4)),OR(Y4="positive",Z4="positive"), ISNUMBER(SEARCH("BRAF",AB4)))),"intermediate","low"))</f>
        <v>high</v>
      </c>
      <c r="AF4" s="35" t="str">
        <f t="shared" si="3"/>
        <v>2</v>
      </c>
      <c r="AG4" s="35" t="str">
        <f t="shared" si="4"/>
        <v>0</v>
      </c>
      <c r="AH4" s="35" t="str">
        <f t="shared" ref="AH4:AH67" si="6">IF(OR(H4="unknown"),"x",IF(H4="negative","0","1"))</f>
        <v>0</v>
      </c>
      <c r="AI4" s="40" t="str">
        <f t="shared" ref="AI4:AI67" si="7">IF(AND(B4&lt;55,AH4="0"),"I",
IF(AND(B4&lt;55,AH4="1"),"II",
IF(AH4="1","IVB",
IF(AND(AF4="4b",AH4="0"),"IVA",
IF(AND(AF4="4a",AH4="0"),"III",
IF(AND(OR(AF4="3a",AF4="3b",AF4="3"),AH4="0"),"II",
IF(AND(AF4="2",OR(AG4="1",AG4="1a",AG4="1b"),AH4="0"),"II",
IF(AND(OR(AF4="1a",AF4="1b",AF4="1"),OR(AG4="1",AG4="1a",AG4="1b"),AH4="0"),"II","I"
))))))))</f>
        <v>I</v>
      </c>
      <c r="AJ4" s="34" t="s">
        <v>624</v>
      </c>
      <c r="AK4" s="39" t="s">
        <v>896</v>
      </c>
      <c r="AL4" s="39" t="s">
        <v>894</v>
      </c>
      <c r="AM4" s="39" t="s">
        <v>897</v>
      </c>
      <c r="AN4" s="39" t="s">
        <v>59</v>
      </c>
      <c r="AO4" s="34">
        <f t="shared" ref="AO4:AO67" si="8">IF(AE4=AJ4,1,0)</f>
        <v>1</v>
      </c>
      <c r="AP4" s="39">
        <f t="shared" ref="AP4:AP67" si="9">IF(AF4=AK4, 1, IF(AND(AF4="x", AK4="0"), 1, IF(AND(AF4="0", AK4="x"), 1, 0)))</f>
        <v>1</v>
      </c>
      <c r="AQ4" s="39">
        <f t="shared" ref="AQ4:AQ67" si="10">IF(AG4=AL4, 1, IF(AND(AG4="x", AL4="0"), 1, IF(AND(AG4="0", AL4="x"), 1, 0)))</f>
        <v>1</v>
      </c>
      <c r="AR4" s="39">
        <f t="shared" ref="AR4:AR67" si="11">IF(AH4=AM4, 1, IF(AND(AH4="x", AM4="0"), 1, IF(AND(AH4="0", AM4="x"), 1, 0)))</f>
        <v>1</v>
      </c>
      <c r="AS4" s="40">
        <f t="shared" si="5"/>
        <v>1</v>
      </c>
      <c r="AT4" s="1"/>
    </row>
    <row r="5" spans="1:46">
      <c r="A5" t="str">
        <f>'Model output'!A4</f>
        <v>TCGA-BJ-A0ZA</v>
      </c>
      <c r="B5" s="46">
        <v>67</v>
      </c>
      <c r="C5" s="1" t="str">
        <f>IF(OR(ISNUMBER(SEARCH("0",'Model output'!D4)), ISNUMBER(SEARCH("1",'Model output'!D4)), ISNUMBER(SEARCH("1a",'Model output'!D4)), ISNUMBER(SEARCH("1b",'Model output'!D4)), ISNUMBER(SEARCH("2",'Model output'!D4)), ISNUMBER(SEARCH("3",'Model output'!D4)), ISNUMBER(SEARCH("4a",'Model output'!D4)), ISNUMBER(SEARCH("4b",'Model output'!D4))), IF(ISNUMBER(SEARCH("pT",'Model output'!D4)),IF(OR(ISNUMBER(SEARCH("a",'Model output'!D4)),ISNUMBER(SEARCH("b",'Model output'!D4))),MID(SUBSTITUTE('Model output'!D4," ",""),SEARCH("pT",'Model output'!D4)+2,2),MID(SUBSTITUTE('Model output'!D4," ",""),SEARCH("pT",'Model output'!D4)+2,1)),IF(ISNUMBER(SEARCH("T",'Model output'!D4)),IF(OR(ISNUMBER(SEARCH("a",'Model output'!D4)),ISNUMBER(SEARCH("b",'Model output'!D4))),MID(SUBSTITUTE('Model output'!D4," ",""),SEARCH("T",'Model output'!D4)+1,2),MID(SUBSTITUTE('Model output'!D4," ",""),SEARCH("T",'Model output'!D4)+1,1)),SUBSTITUTE('Model output'!D4," ",""))),"")</f>
        <v>2</v>
      </c>
      <c r="D5" s="1" t="str">
        <f>IF(ISNUMBER(SEARCH("lymph node",'Model output'!E4)),"1", IF(AND('Model output'!E4&lt;&gt;"",ISNUMBER('Model output'!E4),'Model output'!E4&gt;0),"1",IF(OR(ISNUMBER(SEARCH("0",'Model output'!E4)), ISNUMBER(SEARCH("1",'Model output'!E4)), ISNUMBER(SEARCH("1a",'Model output'!E4)), ISNUMBER(SEARCH("1b",'Model output'!E4)), ISNUMBER(SEARCH("X",'Model output'!E4))), IF(ISNUMBER(SEARCH("pN",'Model output'!E4)),IF(OR(ISNUMBER(SEARCH("a",'Model output'!E4)),ISNUMBER(SEARCH("b",'Model output'!E4))),MID(SUBSTITUTE('Model output'!E4," ",""),SEARCH("pN",'Model output'!E4)+2,2),MID(SUBSTITUTE('Model output'!E4," ",""),SEARCH("pN",'Model output'!E4)+2,1)),IF(ISNUMBER(SEARCH("N",'Model output'!E4)),IF(OR(ISNUMBER(SEARCH("a",'Model output'!E4)),ISNUMBER(SEARCH("b",'Model output'!E4))),MID(SUBSTITUTE('Model output'!E4," ",""),SEARCH("N",'Model output'!E4)+1,2),MID(SUBSTITUTE('Model output'!E4," ",""),SEARCH("N",'Model output'!E4)+1,1)),SUBSTITUTE('Model output'!E4," ",""))),"")))</f>
        <v>0</v>
      </c>
      <c r="E5" s="1" t="str">
        <f>IF(OR(ISNUMBER(SEARCH("Not applicable",'Model output'!F4)), ISNUMBER(SEARCH("N/A",'Model output'!F4))),"0",IF(OR(ISNUMBER(SEARCH("0",'Model output'!F4)), ISNUMBER(SEARCH("1",'Model output'!F4)), ISNUMBER(SEARCH("X",'Model output'!F4))), IF(ISNUMBER(SEARCH("pM",'Model output'!F4)),MID(SUBSTITUTE('Model output'!F4," ",""),SEARCH("pM",'Model output'!F4)+2,1),IF(ISNUMBER(SEARCH("M",'Model output'!F4)),MID(SUBSTITUTE('Model output'!F4," ",""),SEARCH("M",'Model output'!F4)+1,1),SUBSTITUTE('Model output'!F4," ",""))),""))</f>
        <v>X</v>
      </c>
      <c r="F5" t="str">
        <f t="shared" si="0"/>
        <v>negative</v>
      </c>
      <c r="G5" t="str">
        <f>IF(OR('Model output'!G4="",AND(ISNUMBER('Model output'!J4),'Model output'!J4&lt;1)),"",IF(OR(ISNUMBER(SEARCH("lateral",'Model output'!G4)),ISNUMBER(SEARCH("cervical",'Model output'!G4)),ISNUMBER(SEARCH("jugular",'Model output'!G4)),ISNUMBER(SEARCH("left neck",'Model output'!G4)),ISNUMBER(SEARCH("left anterior neck",'Model output'!G4)),ISNUMBER(SEARCH("left posterior neck",'Model output'!G4)),ISNUMBER(SEARCH("right neck",'Model output'!G4)),ISNUMBER(SEARCH("right anterior neck",'Model output'!G4)),ISNUMBER(SEARCH("right posterior neck",'Model output'!G4)),AND(ISNUMBER(SEARCH("level",'Model output'!G4)),OR(,ISNUMBER(SEARCH("II",'Model output'!G4)),ISNUMBER(SEARCH("two",'Model output'!G4)),AND(ISNUMBER(SEARCH("2",'Model output'!G4)),NOT(ISNUMBER(SEARCH("1 of 2",'Model output'!G4)))),ISNUMBER(SEARCH("III",'Model output'!G4)),ISNUMBER(SEARCH("three",'Model output'!G4)),AND(ISNUMBER(SEARCH("3",'Model output'!G4)), NOT(ISNUMBER(SEARCH("N3",'Model output'!G4)))),ISNUMBER(SEARCH("IV",'Model output'!G4)),ISNUMBER(SEARCH("four",'Model output'!G4)),AND(ISNUMBER(SEARCH("4",'Model output'!G4)),NOT(ISNUMBER(SEARCH("1/4",'Model output'!G4)))),ISNUMBER(SEARCH("V ",'Model output'!G4)),ISNUMBER(SEARCH("five",'Model output'!G4)),ISNUMBER(SEARCH("5",'Model output'!G4))))), "lateral", "central"))</f>
        <v/>
      </c>
      <c r="H5" t="str">
        <f>IF('Model output'!H4="","negative", IF('Model output'!H4=" ", "negative", IF('Model output'!H4="[]", "negative", IF(ISNUMBER(SEARCH("lymph node",'Model output'!H4)),"negative", IF(ISNUMBER(SEARCH("adipose tissue",'Model output'!H4)), "negative", IF(ISNUMBER(SEARCH("neck dissection",'Model output'!H4)),"negative","positive"))))))</f>
        <v>negative</v>
      </c>
      <c r="I5">
        <f>IF('Model output'!I4="","",IF(ISNUMBER('Model output'!I4),'Model output'!I4,1))</f>
        <v>2</v>
      </c>
      <c r="J5">
        <f>IF('Model output'!J4="","",IF(AND(ISNUMBER('Model output'!J4),'Model output'!J4&lt;=I5),'Model output'!J4,IF(ISNUMBER(SEARCH("0/",'Model output'!J4)),0,1)))</f>
        <v>0</v>
      </c>
      <c r="K5" t="str" cm="1">
        <f t="array" ref="K5">IF(COUNT(FIND({0,1,2,3,4,5,6,7,8,9},'Model output'!K4))&gt;0,'Model output'!K4,"")</f>
        <v/>
      </c>
      <c r="L5" s="28" t="str">
        <f t="shared" si="1"/>
        <v/>
      </c>
      <c r="M5" t="str" cm="1">
        <f t="array" ref="M5">IF(L5="","",IF(ISNUMBER(SEARCH("cm",L5)),MAX(VALUE(SUBSTITUTE(_xlfn.FILTERXML("&lt;t&gt;&lt;s&gt;"&amp;SUBSTITUTE(L5,",","&lt;/s&gt;&lt;s&gt;")&amp;"&lt;/s&gt;&lt;/t&gt;","//s"),"cm",""))),MAX(VALUE(SUBSTITUTE(_xlfn.FILTERXML("&lt;t&gt;&lt;s&gt;"&amp;SUBSTITUTE(L5,",","&lt;/s&gt;&lt;s&gt;")&amp;"&lt;/s&gt;&lt;/t&gt;","//s"),"mm","")))/10))</f>
        <v/>
      </c>
      <c r="N5" t="str">
        <f>IF('Model output'!L4="","",'Model output'!L4)</f>
        <v>papillary</v>
      </c>
      <c r="O5" t="str">
        <f>IF('Model output'!M4="","",'Model output'!M4)</f>
        <v>follicular variant</v>
      </c>
      <c r="P5" t="str">
        <f>IF('Model output'!N4="","",'Model output'!N4)</f>
        <v>3 cm</v>
      </c>
      <c r="Q5" t="str">
        <f t="shared" si="2"/>
        <v>3cm</v>
      </c>
      <c r="R5" cm="1">
        <f t="array" ref="R5">IF(Q5="","",IF(ISNUMBER(SEARCH("cm",Q5)),MAX(VALUE(SUBSTITUTE(_xlfn.FILTERXML("&lt;t&gt;&lt;s&gt;"&amp;SUBSTITUTE(Q5,",","&lt;/s&gt;&lt;s&gt;")&amp;"&lt;/s&gt;&lt;/t&gt;","//s"),"cm",""))),IF(ISNUMBER(SEARCH("mm",Q5)), MAX(VALUE(SUBSTITUTE(_xlfn.FILTERXML("&lt;t&gt;&lt;s&gt;"&amp;SUBSTITUTE(Q5,",","&lt;/s&gt;&lt;s&gt;")&amp;"&lt;/s&gt;&lt;/t&gt;","//s"),"mm","")))/10, MAX(VALUE(_xlfn.FILTERXML("&lt;t&gt;&lt;s&gt;"&amp;SUBSTITUTE(Q5,",","&lt;/s&gt;&lt;s&gt;")&amp;"&lt;/s&gt;&lt;/t&gt;","//s"))))))</f>
        <v>3</v>
      </c>
      <c r="S5" t="str">
        <f>IF(OR('Model output'!P4="",'Model output'!P4="C",ISNUMBER(SEARCH("Not identified", 'Model output'!P4)),ISNUMBER(SEARCH("Absent",'Model output'!P4)),ISNUMBER(SEARCH("Absence",'Model output'!P4)),AND(ISNUMBER(SEARCH("No",'Model output'!P4)),NOT(ISNUMBER(SEARCH("diagnostic",'Model output'!P4)))),ISNUMBER(SEARCH("Negative",'Model output'!P4))),"negative","positive")</f>
        <v>negative</v>
      </c>
      <c r="T5">
        <f>IF('Model output'!O4="","",'Model output'!O4)</f>
        <v>2</v>
      </c>
      <c r="U5" t="str">
        <f>IF('Model output'!Q4&lt;&gt;"",'Model output'!Q4,IF('Classification result'!S5="positive",IF(ISNUMBER(SEARCH("single",'Model output'!P4)),1,IF(OR(ISNUMBER(SEARCH("&lt;4",'Model output'!P4)),ISNUMBER(SEARCH("&lt; 4",'Model output'!P4)),ISNUMBER(SEARCH("less than 4",'Model output'!P4))),"&lt;4",IF(OR(ISNUMBER(SEARCH("&gt;4",'Model output'!P4)),ISNUMBER(SEARCH("&gt; 4",'Model output'!P4)),ISNUMBER(SEARCH("4 or more",'Model output'!P4))),"&gt;4",""))),""))</f>
        <v/>
      </c>
      <c r="V5" t="str">
        <f>IF(S5="negative","",IF(OR(ISNUMBER(SEARCH("Focal",'Model output'!P4)),'Classification result'!U5&lt;4,ISNUMBER(SEARCH("Focal",'Classification result'!U5)),ISNUMBER(SEARCH("&lt;4",'Classification result'!U5)),ISNUMBER(SEARCH("&lt; 4",'Classification result'!U5))),"minimal", IF(OR(ISNUMBER(SEARCH("Extensive",'Model output'!P4)),ISNUMBER(SEARCH("Extensive",'Classification result'!U5)),ISNUMBER(SEARCH("&gt;4",'Classification result'!U5)),ISNUMBER(SEARCH("&gt; 4",'Classification result'!U5)),ISNUMBER(SEARCH("4 or more",'Classification result'!U5))),"extensive","")))</f>
        <v/>
      </c>
      <c r="W5" t="str">
        <f>IF(OR('Model output'!R4="",ISNUMBER(SEARCH("Not identified", 'Model output'!R4)),ISNUMBER(SEARCH("Absent",'Model output'!R4)),ISNUMBER(SEARCH("No",'Model output'!R4)),ISNUMBER(SEARCH("Negative",'Model output'!R4)),ISNUMBER(SEARCH("None seen",'Model output'!R4)),ISNUMBER(SEARCH("Free",'Model output'!R4)),ISNUMBER(SEARCH("Cannot be assessed",'Model output'!R4))),"negative","positive")</f>
        <v>negative</v>
      </c>
      <c r="X5" s="15" t="str">
        <f>IF('Model output'!S4="","",'Model output'!S4)</f>
        <v/>
      </c>
      <c r="Y5" t="str">
        <f>IF(OR('Model output'!S4="",ISNUMBER(SEARCH("No extension",'Model output'!S4)),ISNUMBER(SEARCH("Absent",'Model output'!S4)),ISNUMBER(SEARCH("Not identified",'Model output'!S4)),AND(ISNUMBER(SEARCH("No",'Model output'!S4)),NOT(ISNUMBER(SEARCH("carcinoma",'Model output'!S4)))),ISNUMBER(SEARCH("negative",'Model output'!S4))),"negative",IF(Z5="positive","gETE", "positive"))</f>
        <v>negative</v>
      </c>
      <c r="Z5" t="str">
        <f>IF(OR('Model output'!S4="",ISNUMBER(SEARCH("Absent",'Model output'!S4)),ISNUMBER(SEARCH("Not identified",'Model output'!S4)),ISNUMBER(SEARCH("No",'Model output'!S4)),ISNUMBER(SEARCH("Minimal",'Model output'!S4)),ISNUMBER(SEARCH("negative",'Model output'!S4))),"negative",IF(OR(ISNUMBER(SEARCH("extensive",X5)),ISNUMBER(SEARCH("skeletal muscle",X5)),ISNUMBER(SEARCH("larynx",X5)),ISNUMBER(SEARCH("trachea",X5)),ISNUMBER(SEARCH("esophagus",X5)),ISNUMBER(SEARCH("recurrent laryngeal nerve",X5))),"positive","negative"))</f>
        <v>negative</v>
      </c>
      <c r="AA5" t="str">
        <f>IF('Model output'!T4="","",IF('Model output'!T4="Not mentioned", "No", "Yes"))</f>
        <v/>
      </c>
      <c r="AB5" t="str">
        <f>IF(AA5&lt;&gt;"Yes","",IF(OR('Model output'!U4="",ISNUMBER(SEARCH("Not identified",'Model output'!U4))),"",'Model output'!U4))</f>
        <v/>
      </c>
      <c r="AC5" s="8" t="str">
        <f>IF(OR('Model output'!V4="", AND(ISERROR(SEARCH("Positive",'Model output'!V4)), ISNUMBER(SEARCH("Negative",'Model output'!V4))), ISNUMBER(SEARCH("Cannot be assessed",'Model output'!V4)), AND(ISNUMBER(SEARCH("Uninvolved",'Model output'!V4)),NOT(ISNUMBER(SEARCH("margin(s) involved",'Model output'!V4)))), ISNUMBER(SEARCH("No involvement",'Model output'!V4)), AND(NOT(ISNUMBER(SEARCH("focal",'Model output'!V4))),ISNUMBER(SEARCH("Free",'Model output'!V4))), ISNUMBER(SEARCH("narrowly excised",'Model output'!V4)), ISNUMBER(SEARCH("none",'Model output'!V4)), ISNUMBER(SEARCH("R0",'Model output'!V4)), ISNUMBER(SEARCH("1 mm",'Model output'!V4)), ISNUMBER(SEARCH("0.1 CM",'Model output'!V4)), ISNUMBER(SEARCH("less than 0.2 mm",'Model output'!V4)), ISNUMBER(SEARCH("less than 1.0 mm",'Model output'!V4)), ISNUMBER(SEARCH("less than 0.5 mm",'Model output'!V4)), ISNUMBER(SEARCH("abut",'Model output'!V4))), "negative", "positive")</f>
        <v>negative</v>
      </c>
      <c r="AE5" s="34" t="str" cm="1">
        <f t="array" aca="1" ref="AE5" ca="1">IF(OR(AC5="positive",Z5="positive",AND(OR(ISNUMBER(SEARCH("Follicular carcinoma",N5)),ISNUMBER(SEARCH("Follicular thyroid carcinoma",N5))),V5="extensive"),AND(AND(ISNUMBER(J5),J5&gt;0),AND(ISNUMBER(M5),M5&gt;3)),OR(H5="positive",AH5=1)),"high",IF(OR(ISNUMBER(SEARCH("lateral",G5,1)),ISNUMBER(SEARCH("positive",Y5,1)),ISNUMBER(SEARCH("tall",O5,1)),ISNUMBER(SEARCH("hobnail",O5,1)),ISNUMBER(SEARCH("cribriform",O5,1)),ISNUMBER(SEARCH("diffuse",O5,1)),ISNUMBER(SEARCH("columnar",O5,1)),ISNUMBER(SEARCH("solid",O5,1)),ISNUMBER(SEARCH("tall",N5,1)),ISNUMBER(SEARCH("hobnail",N5,1)),ISNUMBER(SEARCH("cribriform",N5,1)),ISNUMBER(SEARCH("diffuse",N5,1)),ISNUMBER(SEARCH("columnar",N5,1)),ISNUMBER(SEARCH("solid",N5,1)),AND(OR(ISNUMBER(SEARCH("papillary",N5,1)),ISNUMBER(SEARCH("papillary carcinoma",O5,1))),S5="positive"),AND(AND(ISNUMBER(J5),J5&gt;=5),M5=""),AND(AND(ISNUMBER(J5),J5&gt;=5),AND(ISNUMBER(M5),M5&gt;=1)),AND(ISNUMBER(SERACH("papillary",N5)),OR(Y5="positive",Z5="positive"), ISNUMBER(SEARCH("BRAF",AB5)))),"intermediate","low"))</f>
        <v>low</v>
      </c>
      <c r="AF5" s="35" t="str">
        <f t="shared" si="3"/>
        <v>2</v>
      </c>
      <c r="AG5" s="35" t="str">
        <f t="shared" si="4"/>
        <v>0</v>
      </c>
      <c r="AH5" s="35" t="str">
        <f t="shared" si="6"/>
        <v>0</v>
      </c>
      <c r="AI5" s="40" t="str">
        <f t="shared" si="7"/>
        <v>I</v>
      </c>
      <c r="AJ5" s="34" t="s">
        <v>627</v>
      </c>
      <c r="AK5" s="39" t="s">
        <v>896</v>
      </c>
      <c r="AL5" s="39" t="s">
        <v>894</v>
      </c>
      <c r="AM5" s="39" t="s">
        <v>897</v>
      </c>
      <c r="AN5" s="39" t="s">
        <v>59</v>
      </c>
      <c r="AO5" s="34">
        <f t="shared" ca="1" si="8"/>
        <v>1</v>
      </c>
      <c r="AP5" s="39">
        <f t="shared" si="9"/>
        <v>1</v>
      </c>
      <c r="AQ5" s="39">
        <f t="shared" si="10"/>
        <v>1</v>
      </c>
      <c r="AR5" s="39">
        <f t="shared" si="11"/>
        <v>1</v>
      </c>
      <c r="AS5" s="40">
        <f t="shared" si="5"/>
        <v>1</v>
      </c>
      <c r="AT5" s="1"/>
    </row>
    <row r="6" spans="1:46">
      <c r="A6" t="str">
        <f>'Model output'!A5</f>
        <v>TCGA-BJ-A0ZC</v>
      </c>
      <c r="B6" s="46">
        <v>55</v>
      </c>
      <c r="C6" s="1" t="str">
        <f>IF(OR(ISNUMBER(SEARCH("0",'Model output'!D5)), ISNUMBER(SEARCH("1",'Model output'!D5)), ISNUMBER(SEARCH("1a",'Model output'!D5)), ISNUMBER(SEARCH("1b",'Model output'!D5)), ISNUMBER(SEARCH("2",'Model output'!D5)), ISNUMBER(SEARCH("3",'Model output'!D5)), ISNUMBER(SEARCH("4a",'Model output'!D5)), ISNUMBER(SEARCH("4b",'Model output'!D5))), IF(ISNUMBER(SEARCH("pT",'Model output'!D5)),IF(OR(ISNUMBER(SEARCH("a",'Model output'!D5)),ISNUMBER(SEARCH("b",'Model output'!D5))),MID(SUBSTITUTE('Model output'!D5," ",""),SEARCH("pT",'Model output'!D5)+2,2),MID(SUBSTITUTE('Model output'!D5," ",""),SEARCH("pT",'Model output'!D5)+2,1)),IF(ISNUMBER(SEARCH("T",'Model output'!D5)),IF(OR(ISNUMBER(SEARCH("a",'Model output'!D5)),ISNUMBER(SEARCH("b",'Model output'!D5))),MID(SUBSTITUTE('Model output'!D5," ",""),SEARCH("T",'Model output'!D5)+1,2),MID(SUBSTITUTE('Model output'!D5," ",""),SEARCH("T",'Model output'!D5)+1,1)),SUBSTITUTE('Model output'!D5," ",""))),"")</f>
        <v>1</v>
      </c>
      <c r="D6" s="1" t="str">
        <f>IF(ISNUMBER(SEARCH("lymph node",'Model output'!E5)),"1", IF(AND('Model output'!E5&lt;&gt;"",ISNUMBER('Model output'!E5),'Model output'!E5&gt;0),"1",IF(OR(ISNUMBER(SEARCH("0",'Model output'!E5)), ISNUMBER(SEARCH("1",'Model output'!E5)), ISNUMBER(SEARCH("1a",'Model output'!E5)), ISNUMBER(SEARCH("1b",'Model output'!E5)), ISNUMBER(SEARCH("X",'Model output'!E5))), IF(ISNUMBER(SEARCH("pN",'Model output'!E5)),IF(OR(ISNUMBER(SEARCH("a",'Model output'!E5)),ISNUMBER(SEARCH("b",'Model output'!E5))),MID(SUBSTITUTE('Model output'!E5," ",""),SEARCH("pN",'Model output'!E5)+2,2),MID(SUBSTITUTE('Model output'!E5," ",""),SEARCH("pN",'Model output'!E5)+2,1)),IF(ISNUMBER(SEARCH("N",'Model output'!E5)),IF(OR(ISNUMBER(SEARCH("a",'Model output'!E5)),ISNUMBER(SEARCH("b",'Model output'!E5))),MID(SUBSTITUTE('Model output'!E5," ",""),SEARCH("N",'Model output'!E5)+1,2),MID(SUBSTITUTE('Model output'!E5," ",""),SEARCH("N",'Model output'!E5)+1,1)),SUBSTITUTE('Model output'!E5," ",""))),"")))</f>
        <v>X</v>
      </c>
      <c r="E6" s="1" t="str">
        <f>IF(OR(ISNUMBER(SEARCH("Not applicable",'Model output'!F5)), ISNUMBER(SEARCH("N/A",'Model output'!F5))),"0",IF(OR(ISNUMBER(SEARCH("0",'Model output'!F5)), ISNUMBER(SEARCH("1",'Model output'!F5)), ISNUMBER(SEARCH("X",'Model output'!F5))), IF(ISNUMBER(SEARCH("pM",'Model output'!F5)),MID(SUBSTITUTE('Model output'!F5," ",""),SEARCH("pM",'Model output'!F5)+2,1),IF(ISNUMBER(SEARCH("M",'Model output'!F5)),MID(SUBSTITUTE('Model output'!F5," ",""),SEARCH("M",'Model output'!F5)+1,1),SUBSTITUTE('Model output'!F5," ",""))),""))</f>
        <v>X</v>
      </c>
      <c r="F6" t="str">
        <f t="shared" si="0"/>
        <v>negative</v>
      </c>
      <c r="G6" t="str">
        <f>IF(OR('Model output'!G5="",AND(ISNUMBER('Model output'!J5),'Model output'!J5&lt;1)),"",IF(OR(ISNUMBER(SEARCH("lateral",'Model output'!G5)),ISNUMBER(SEARCH("cervical",'Model output'!G5)),ISNUMBER(SEARCH("jugular",'Model output'!G5)),ISNUMBER(SEARCH("left neck",'Model output'!G5)),ISNUMBER(SEARCH("left anterior neck",'Model output'!G5)),ISNUMBER(SEARCH("left posterior neck",'Model output'!G5)),ISNUMBER(SEARCH("right neck",'Model output'!G5)),ISNUMBER(SEARCH("right anterior neck",'Model output'!G5)),ISNUMBER(SEARCH("right posterior neck",'Model output'!G5)),AND(ISNUMBER(SEARCH("level",'Model output'!G5)),OR(,ISNUMBER(SEARCH("II",'Model output'!G5)),ISNUMBER(SEARCH("two",'Model output'!G5)),AND(ISNUMBER(SEARCH("2",'Model output'!G5)),NOT(ISNUMBER(SEARCH("1 of 2",'Model output'!G5)))),ISNUMBER(SEARCH("III",'Model output'!G5)),ISNUMBER(SEARCH("three",'Model output'!G5)),AND(ISNUMBER(SEARCH("3",'Model output'!G5)), NOT(ISNUMBER(SEARCH("N3",'Model output'!G5)))),ISNUMBER(SEARCH("IV",'Model output'!G5)),ISNUMBER(SEARCH("four",'Model output'!G5)),AND(ISNUMBER(SEARCH("4",'Model output'!G5)),NOT(ISNUMBER(SEARCH("1/4",'Model output'!G5)))),ISNUMBER(SEARCH("V ",'Model output'!G5)),ISNUMBER(SEARCH("five",'Model output'!G5)),ISNUMBER(SEARCH("5",'Model output'!G5))))), "lateral", "central"))</f>
        <v/>
      </c>
      <c r="H6" t="str">
        <f>IF('Model output'!H5="","negative", IF('Model output'!H5=" ", "negative", IF('Model output'!H5="[]", "negative", IF(ISNUMBER(SEARCH("lymph node",'Model output'!H5)),"negative", IF(ISNUMBER(SEARCH("adipose tissue",'Model output'!H5)), "negative", IF(ISNUMBER(SEARCH("neck dissection",'Model output'!H5)),"negative","positive"))))))</f>
        <v>negative</v>
      </c>
      <c r="I6" t="str">
        <f>IF('Model output'!I5="","",IF(ISNUMBER('Model output'!I5),'Model output'!I5,1))</f>
        <v/>
      </c>
      <c r="J6" t="str">
        <f>IF('Model output'!J5="","",IF(AND(ISNUMBER('Model output'!J5),'Model output'!J5&lt;=I6),'Model output'!J5,IF(ISNUMBER(SEARCH("0/",'Model output'!J5)),0,1)))</f>
        <v/>
      </c>
      <c r="K6" t="str" cm="1">
        <f t="array" ref="K6">IF(COUNT(FIND({0,1,2,3,4,5,6,7,8,9},'Model output'!K5))&gt;0,'Model output'!K5,"")</f>
        <v/>
      </c>
      <c r="L6" s="28" t="str">
        <f t="shared" si="1"/>
        <v/>
      </c>
      <c r="M6" t="str" cm="1">
        <f t="array" ref="M6">IF(L6="","",IF(ISNUMBER(SEARCH("cm",L6)),MAX(VALUE(SUBSTITUTE(_xlfn.FILTERXML("&lt;t&gt;&lt;s&gt;"&amp;SUBSTITUTE(L6,",","&lt;/s&gt;&lt;s&gt;")&amp;"&lt;/s&gt;&lt;/t&gt;","//s"),"cm",""))),MAX(VALUE(SUBSTITUTE(_xlfn.FILTERXML("&lt;t&gt;&lt;s&gt;"&amp;SUBSTITUTE(L6,",","&lt;/s&gt;&lt;s&gt;")&amp;"&lt;/s&gt;&lt;/t&gt;","//s"),"mm","")))/10))</f>
        <v/>
      </c>
      <c r="N6" t="str">
        <f>IF('Model output'!L5="","",'Model output'!L5)</f>
        <v>papillary</v>
      </c>
      <c r="O6" t="str">
        <f>IF('Model output'!M5="","",'Model output'!M5)</f>
        <v>microcarcinoma, follicular variant</v>
      </c>
      <c r="P6" t="str">
        <f>IF('Model output'!N5="","",'Model output'!N5)</f>
        <v>0.4 cm</v>
      </c>
      <c r="Q6" t="str">
        <f t="shared" si="2"/>
        <v>0.4cm</v>
      </c>
      <c r="R6" cm="1">
        <f t="array" ref="R6">IF(Q6="","",IF(ISNUMBER(SEARCH("cm",Q6)),MAX(VALUE(SUBSTITUTE(_xlfn.FILTERXML("&lt;t&gt;&lt;s&gt;"&amp;SUBSTITUTE(Q6,",","&lt;/s&gt;&lt;s&gt;")&amp;"&lt;/s&gt;&lt;/t&gt;","//s"),"cm",""))),IF(ISNUMBER(SEARCH("mm",Q6)), MAX(VALUE(SUBSTITUTE(_xlfn.FILTERXML("&lt;t&gt;&lt;s&gt;"&amp;SUBSTITUTE(Q6,",","&lt;/s&gt;&lt;s&gt;")&amp;"&lt;/s&gt;&lt;/t&gt;","//s"),"mm","")))/10, MAX(VALUE(_xlfn.FILTERXML("&lt;t&gt;&lt;s&gt;"&amp;SUBSTITUTE(Q6,",","&lt;/s&gt;&lt;s&gt;")&amp;"&lt;/s&gt;&lt;/t&gt;","//s"))))))</f>
        <v>0.4</v>
      </c>
      <c r="S6" t="str">
        <f>IF(OR('Model output'!P5="",'Model output'!P5="C",ISNUMBER(SEARCH("Not identified", 'Model output'!P5)),ISNUMBER(SEARCH("Absent",'Model output'!P5)),ISNUMBER(SEARCH("Absence",'Model output'!P5)),AND(ISNUMBER(SEARCH("No",'Model output'!P5)),NOT(ISNUMBER(SEARCH("diagnostic",'Model output'!P5)))),ISNUMBER(SEARCH("Negative",'Model output'!P5))),"negative","positive")</f>
        <v>negative</v>
      </c>
      <c r="T6">
        <f>IF('Model output'!O5="","",'Model output'!O5)</f>
        <v>1</v>
      </c>
      <c r="U6" t="str">
        <f>IF('Model output'!Q5&lt;&gt;"",'Model output'!Q5,IF('Classification result'!S6="positive",IF(ISNUMBER(SEARCH("single",'Model output'!P5)),1,IF(OR(ISNUMBER(SEARCH("&lt;4",'Model output'!P5)),ISNUMBER(SEARCH("&lt; 4",'Model output'!P5)),ISNUMBER(SEARCH("less than 4",'Model output'!P5))),"&lt;4",IF(OR(ISNUMBER(SEARCH("&gt;4",'Model output'!P5)),ISNUMBER(SEARCH("&gt; 4",'Model output'!P5)),ISNUMBER(SEARCH("4 or more",'Model output'!P5))),"&gt;4",""))),""))</f>
        <v/>
      </c>
      <c r="V6" t="str">
        <f>IF(S6="negative","",IF(OR(ISNUMBER(SEARCH("Focal",'Model output'!P5)),'Classification result'!U6&lt;4,ISNUMBER(SEARCH("Focal",'Classification result'!U6)),ISNUMBER(SEARCH("&lt;4",'Classification result'!U6)),ISNUMBER(SEARCH("&lt; 4",'Classification result'!U6))),"minimal", IF(OR(ISNUMBER(SEARCH("Extensive",'Model output'!P5)),ISNUMBER(SEARCH("Extensive",'Classification result'!U6)),ISNUMBER(SEARCH("&gt;4",'Classification result'!U6)),ISNUMBER(SEARCH("&gt; 4",'Classification result'!U6)),ISNUMBER(SEARCH("4 or more",'Classification result'!U6))),"extensive","")))</f>
        <v/>
      </c>
      <c r="W6" t="str">
        <f>IF(OR('Model output'!R5="",ISNUMBER(SEARCH("Not identified", 'Model output'!R5)),ISNUMBER(SEARCH("Absent",'Model output'!R5)),ISNUMBER(SEARCH("No",'Model output'!R5)),ISNUMBER(SEARCH("Negative",'Model output'!R5)),ISNUMBER(SEARCH("None seen",'Model output'!R5)),ISNUMBER(SEARCH("Free",'Model output'!R5)),ISNUMBER(SEARCH("Cannot be assessed",'Model output'!R5))),"negative","positive")</f>
        <v>negative</v>
      </c>
      <c r="X6" s="15" t="str">
        <f>IF('Model output'!S5="","",'Model output'!S5)</f>
        <v>Not identified</v>
      </c>
      <c r="Y6" t="str">
        <f>IF(OR('Model output'!S5="",ISNUMBER(SEARCH("No extension",'Model output'!S5)),ISNUMBER(SEARCH("Absent",'Model output'!S5)),ISNUMBER(SEARCH("Not identified",'Model output'!S5)),AND(ISNUMBER(SEARCH("No",'Model output'!S5)),NOT(ISNUMBER(SEARCH("carcinoma",'Model output'!S5)))),ISNUMBER(SEARCH("negative",'Model output'!S5))),"negative",IF(Z6="positive","gETE", "positive"))</f>
        <v>negative</v>
      </c>
      <c r="Z6" t="str">
        <f>IF(OR('Model output'!S5="",ISNUMBER(SEARCH("Absent",'Model output'!S5)),ISNUMBER(SEARCH("Not identified",'Model output'!S5)),ISNUMBER(SEARCH("No",'Model output'!S5)),ISNUMBER(SEARCH("Minimal",'Model output'!S5)),ISNUMBER(SEARCH("negative",'Model output'!S5))),"negative",IF(OR(ISNUMBER(SEARCH("extensive",X6)),ISNUMBER(SEARCH("skeletal muscle",X6)),ISNUMBER(SEARCH("larynx",X6)),ISNUMBER(SEARCH("trachea",X6)),ISNUMBER(SEARCH("esophagus",X6)),ISNUMBER(SEARCH("recurrent laryngeal nerve",X6))),"positive","negative"))</f>
        <v>negative</v>
      </c>
      <c r="AA6" t="str">
        <f>IF('Model output'!T5="","",IF('Model output'!T5="Not mentioned", "No", "Yes"))</f>
        <v>Yes</v>
      </c>
      <c r="AB6" t="str">
        <f>IF(AA6&lt;&gt;"Yes","",IF(OR('Model output'!U5="",ISNUMBER(SEARCH("Not identified",'Model output'!U5))),"",'Model output'!U5))</f>
        <v/>
      </c>
      <c r="AC6" s="8" t="str">
        <f>IF(OR('Model output'!V5="", AND(ISERROR(SEARCH("Positive",'Model output'!V5)), ISNUMBER(SEARCH("Negative",'Model output'!V5))), ISNUMBER(SEARCH("Cannot be assessed",'Model output'!V5)), AND(ISNUMBER(SEARCH("Uninvolved",'Model output'!V5)),NOT(ISNUMBER(SEARCH("margin(s) involved",'Model output'!V5)))), ISNUMBER(SEARCH("No involvement",'Model output'!V5)), AND(NOT(ISNUMBER(SEARCH("focal",'Model output'!V5))),ISNUMBER(SEARCH("Free",'Model output'!V5))), ISNUMBER(SEARCH("narrowly excised",'Model output'!V5)), ISNUMBER(SEARCH("none",'Model output'!V5)), ISNUMBER(SEARCH("R0",'Model output'!V5)), ISNUMBER(SEARCH("1 mm",'Model output'!V5)), ISNUMBER(SEARCH("0.1 CM",'Model output'!V5)), ISNUMBER(SEARCH("less than 0.2 mm",'Model output'!V5)), ISNUMBER(SEARCH("less than 1.0 mm",'Model output'!V5)), ISNUMBER(SEARCH("less than 0.5 mm",'Model output'!V5)), ISNUMBER(SEARCH("abut",'Model output'!V5))), "negative", "positive")</f>
        <v>negative</v>
      </c>
      <c r="AE6" s="34" t="str" cm="1">
        <f t="array" aca="1" ref="AE6" ca="1">IF(OR(AC6="positive",Z6="positive",AND(OR(ISNUMBER(SEARCH("Follicular carcinoma",N6)),ISNUMBER(SEARCH("Follicular thyroid carcinoma",N6))),V6="extensive"),AND(AND(ISNUMBER(J6),J6&gt;0),AND(ISNUMBER(M6),M6&gt;3)),OR(H6="positive",AH6=1)),"high",IF(OR(ISNUMBER(SEARCH("lateral",G6,1)),ISNUMBER(SEARCH("positive",Y6,1)),ISNUMBER(SEARCH("tall",O6,1)),ISNUMBER(SEARCH("hobnail",O6,1)),ISNUMBER(SEARCH("cribriform",O6,1)),ISNUMBER(SEARCH("diffuse",O6,1)),ISNUMBER(SEARCH("columnar",O6,1)),ISNUMBER(SEARCH("solid",O6,1)),ISNUMBER(SEARCH("tall",N6,1)),ISNUMBER(SEARCH("hobnail",N6,1)),ISNUMBER(SEARCH("cribriform",N6,1)),ISNUMBER(SEARCH("diffuse",N6,1)),ISNUMBER(SEARCH("columnar",N6,1)),ISNUMBER(SEARCH("solid",N6,1)),AND(OR(ISNUMBER(SEARCH("papillary",N6,1)),ISNUMBER(SEARCH("papillary carcinoma",O6,1))),S6="positive"),AND(AND(ISNUMBER(J6),J6&gt;=5),M6=""),AND(AND(ISNUMBER(J6),J6&gt;=5),AND(ISNUMBER(M6),M6&gt;=1)),AND(ISNUMBER(SERACH("papillary",N6)),OR(Y6="positive",Z6="positive"), ISNUMBER(SEARCH("BRAF",AB6)))),"intermediate","low"))</f>
        <v>low</v>
      </c>
      <c r="AF6" s="35" t="str">
        <f t="shared" si="3"/>
        <v>1a</v>
      </c>
      <c r="AG6" s="35" t="str">
        <f t="shared" si="4"/>
        <v>0</v>
      </c>
      <c r="AH6" s="35" t="str">
        <f t="shared" si="6"/>
        <v>0</v>
      </c>
      <c r="AI6" s="40" t="str">
        <f t="shared" si="7"/>
        <v>I</v>
      </c>
      <c r="AJ6" s="34" t="s">
        <v>627</v>
      </c>
      <c r="AK6" s="39" t="s">
        <v>898</v>
      </c>
      <c r="AL6" s="39" t="s">
        <v>897</v>
      </c>
      <c r="AM6" s="39" t="s">
        <v>897</v>
      </c>
      <c r="AN6" s="39" t="s">
        <v>59</v>
      </c>
      <c r="AO6" s="34">
        <f t="shared" ca="1" si="8"/>
        <v>1</v>
      </c>
      <c r="AP6" s="39">
        <f t="shared" si="9"/>
        <v>1</v>
      </c>
      <c r="AQ6" s="39">
        <f t="shared" si="10"/>
        <v>1</v>
      </c>
      <c r="AR6" s="39">
        <f t="shared" si="11"/>
        <v>1</v>
      </c>
      <c r="AS6" s="40">
        <f t="shared" si="5"/>
        <v>1</v>
      </c>
      <c r="AT6" s="1"/>
    </row>
    <row r="7" spans="1:46">
      <c r="A7" t="str">
        <f>'Model output'!A6</f>
        <v>TCGA-BJ-A0ZH</v>
      </c>
      <c r="B7" s="46">
        <v>52</v>
      </c>
      <c r="C7" s="1" t="str">
        <f>IF(OR(ISNUMBER(SEARCH("0",'Model output'!D6)), ISNUMBER(SEARCH("1",'Model output'!D6)), ISNUMBER(SEARCH("1a",'Model output'!D6)), ISNUMBER(SEARCH("1b",'Model output'!D6)), ISNUMBER(SEARCH("2",'Model output'!D6)), ISNUMBER(SEARCH("3",'Model output'!D6)), ISNUMBER(SEARCH("4a",'Model output'!D6)), ISNUMBER(SEARCH("4b",'Model output'!D6))), IF(ISNUMBER(SEARCH("pT",'Model output'!D6)),IF(OR(ISNUMBER(SEARCH("a",'Model output'!D6)),ISNUMBER(SEARCH("b",'Model output'!D6))),MID(SUBSTITUTE('Model output'!D6," ",""),SEARCH("pT",'Model output'!D6)+2,2),MID(SUBSTITUTE('Model output'!D6," ",""),SEARCH("pT",'Model output'!D6)+2,1)),IF(ISNUMBER(SEARCH("T",'Model output'!D6)),IF(OR(ISNUMBER(SEARCH("a",'Model output'!D6)),ISNUMBER(SEARCH("b",'Model output'!D6))),MID(SUBSTITUTE('Model output'!D6," ",""),SEARCH("T",'Model output'!D6)+1,2),MID(SUBSTITUTE('Model output'!D6," ",""),SEARCH("T",'Model output'!D6)+1,1)),SUBSTITUTE('Model output'!D6," ",""))),"")</f>
        <v>2</v>
      </c>
      <c r="D7" s="1" t="str">
        <f>IF(ISNUMBER(SEARCH("lymph node",'Model output'!E6)),"1", IF(AND('Model output'!E6&lt;&gt;"",ISNUMBER('Model output'!E6),'Model output'!E6&gt;0),"1",IF(OR(ISNUMBER(SEARCH("0",'Model output'!E6)), ISNUMBER(SEARCH("1",'Model output'!E6)), ISNUMBER(SEARCH("1a",'Model output'!E6)), ISNUMBER(SEARCH("1b",'Model output'!E6)), ISNUMBER(SEARCH("X",'Model output'!E6))), IF(ISNUMBER(SEARCH("pN",'Model output'!E6)),IF(OR(ISNUMBER(SEARCH("a",'Model output'!E6)),ISNUMBER(SEARCH("b",'Model output'!E6))),MID(SUBSTITUTE('Model output'!E6," ",""),SEARCH("pN",'Model output'!E6)+2,2),MID(SUBSTITUTE('Model output'!E6," ",""),SEARCH("pN",'Model output'!E6)+2,1)),IF(ISNUMBER(SEARCH("N",'Model output'!E6)),IF(OR(ISNUMBER(SEARCH("a",'Model output'!E6)),ISNUMBER(SEARCH("b",'Model output'!E6))),MID(SUBSTITUTE('Model output'!E6," ",""),SEARCH("N",'Model output'!E6)+1,2),MID(SUBSTITUTE('Model output'!E6," ",""),SEARCH("N",'Model output'!E6)+1,1)),SUBSTITUTE('Model output'!E6," ",""))),"")))</f>
        <v>1a</v>
      </c>
      <c r="E7" s="1" t="str">
        <f>IF(OR(ISNUMBER(SEARCH("Not applicable",'Model output'!F6)), ISNUMBER(SEARCH("N/A",'Model output'!F6))),"0",IF(OR(ISNUMBER(SEARCH("0",'Model output'!F6)), ISNUMBER(SEARCH("1",'Model output'!F6)), ISNUMBER(SEARCH("X",'Model output'!F6))), IF(ISNUMBER(SEARCH("pM",'Model output'!F6)),MID(SUBSTITUTE('Model output'!F6," ",""),SEARCH("pM",'Model output'!F6)+2,1),IF(ISNUMBER(SEARCH("M",'Model output'!F6)),MID(SUBSTITUTE('Model output'!F6," ",""),SEARCH("M",'Model output'!F6)+1,1),SUBSTITUTE('Model output'!F6," ",""))),""))</f>
        <v/>
      </c>
      <c r="F7" t="str">
        <f t="shared" si="0"/>
        <v>positive</v>
      </c>
      <c r="G7" t="str">
        <f>IF(OR('Model output'!G6="",AND(ISNUMBER('Model output'!J6),'Model output'!J6&lt;1)),"",IF(OR(ISNUMBER(SEARCH("lateral",'Model output'!G6)),ISNUMBER(SEARCH("cervical",'Model output'!G6)),ISNUMBER(SEARCH("jugular",'Model output'!G6)),ISNUMBER(SEARCH("left neck",'Model output'!G6)),ISNUMBER(SEARCH("left anterior neck",'Model output'!G6)),ISNUMBER(SEARCH("left posterior neck",'Model output'!G6)),ISNUMBER(SEARCH("right neck",'Model output'!G6)),ISNUMBER(SEARCH("right anterior neck",'Model output'!G6)),ISNUMBER(SEARCH("right posterior neck",'Model output'!G6)),AND(ISNUMBER(SEARCH("level",'Model output'!G6)),OR(,ISNUMBER(SEARCH("II",'Model output'!G6)),ISNUMBER(SEARCH("two",'Model output'!G6)),AND(ISNUMBER(SEARCH("2",'Model output'!G6)),NOT(ISNUMBER(SEARCH("1 of 2",'Model output'!G6)))),ISNUMBER(SEARCH("III",'Model output'!G6)),ISNUMBER(SEARCH("three",'Model output'!G6)),AND(ISNUMBER(SEARCH("3",'Model output'!G6)), NOT(ISNUMBER(SEARCH("N3",'Model output'!G6)))),ISNUMBER(SEARCH("IV",'Model output'!G6)),ISNUMBER(SEARCH("four",'Model output'!G6)),AND(ISNUMBER(SEARCH("4",'Model output'!G6)),NOT(ISNUMBER(SEARCH("1/4",'Model output'!G6)))),ISNUMBER(SEARCH("V ",'Model output'!G6)),ISNUMBER(SEARCH("five",'Model output'!G6)),ISNUMBER(SEARCH("5",'Model output'!G6))))), "lateral", "central"))</f>
        <v>central</v>
      </c>
      <c r="H7" t="str">
        <f>IF('Model output'!H6="","negative", IF('Model output'!H6=" ", "negative", IF('Model output'!H6="[]", "negative", IF(ISNUMBER(SEARCH("lymph node",'Model output'!H6)),"negative", IF(ISNUMBER(SEARCH("adipose tissue",'Model output'!H6)), "negative", IF(ISNUMBER(SEARCH("neck dissection",'Model output'!H6)),"negative","positive"))))))</f>
        <v>negative</v>
      </c>
      <c r="I7">
        <f>IF('Model output'!I6="","",IF(ISNUMBER('Model output'!I6),'Model output'!I6,1))</f>
        <v>5</v>
      </c>
      <c r="J7">
        <f>IF('Model output'!J6="","",IF(AND(ISNUMBER('Model output'!J6),'Model output'!J6&lt;=I7),'Model output'!J6,IF(ISNUMBER(SEARCH("0/",'Model output'!J6)),0,1)))</f>
        <v>1</v>
      </c>
      <c r="K7" t="str" cm="1">
        <f t="array" ref="K7">IF(COUNT(FIND({0,1,2,3,4,5,6,7,8,9},'Model output'!K6))&gt;0,'Model output'!K6,"")</f>
        <v/>
      </c>
      <c r="L7" s="28" t="str">
        <f t="shared" si="1"/>
        <v/>
      </c>
      <c r="M7" t="str" cm="1">
        <f t="array" ref="M7">IF(L7="","",IF(ISNUMBER(SEARCH("cm",L7)),MAX(VALUE(SUBSTITUTE(_xlfn.FILTERXML("&lt;t&gt;&lt;s&gt;"&amp;SUBSTITUTE(L7,",","&lt;/s&gt;&lt;s&gt;")&amp;"&lt;/s&gt;&lt;/t&gt;","//s"),"cm",""))),MAX(VALUE(SUBSTITUTE(_xlfn.FILTERXML("&lt;t&gt;&lt;s&gt;"&amp;SUBSTITUTE(L7,",","&lt;/s&gt;&lt;s&gt;")&amp;"&lt;/s&gt;&lt;/t&gt;","//s"),"mm","")))/10))</f>
        <v/>
      </c>
      <c r="N7" t="str">
        <f>IF('Model output'!L6="","",'Model output'!L6)</f>
        <v>papillary</v>
      </c>
      <c r="O7" t="str">
        <f>IF('Model output'!M6="","",'Model output'!M6)</f>
        <v>tall cell</v>
      </c>
      <c r="P7" t="str">
        <f>IF('Model output'!N6="","",'Model output'!N6)</f>
        <v>2.1 cm</v>
      </c>
      <c r="Q7" t="str">
        <f t="shared" si="2"/>
        <v>2.1cm</v>
      </c>
      <c r="R7" cm="1">
        <f t="array" ref="R7">IF(Q7="","",IF(ISNUMBER(SEARCH("cm",Q7)),MAX(VALUE(SUBSTITUTE(_xlfn.FILTERXML("&lt;t&gt;&lt;s&gt;"&amp;SUBSTITUTE(Q7,",","&lt;/s&gt;&lt;s&gt;")&amp;"&lt;/s&gt;&lt;/t&gt;","//s"),"cm",""))),IF(ISNUMBER(SEARCH("mm",Q7)), MAX(VALUE(SUBSTITUTE(_xlfn.FILTERXML("&lt;t&gt;&lt;s&gt;"&amp;SUBSTITUTE(Q7,",","&lt;/s&gt;&lt;s&gt;")&amp;"&lt;/s&gt;&lt;/t&gt;","//s"),"mm","")))/10, MAX(VALUE(_xlfn.FILTERXML("&lt;t&gt;&lt;s&gt;"&amp;SUBSTITUTE(Q7,",","&lt;/s&gt;&lt;s&gt;")&amp;"&lt;/s&gt;&lt;/t&gt;","//s"))))))</f>
        <v>2.1</v>
      </c>
      <c r="S7" t="str">
        <f>IF(OR('Model output'!P6="",'Model output'!P6="C",ISNUMBER(SEARCH("Not identified", 'Model output'!P6)),ISNUMBER(SEARCH("Absent",'Model output'!P6)),ISNUMBER(SEARCH("Absence",'Model output'!P6)),AND(ISNUMBER(SEARCH("No",'Model output'!P6)),NOT(ISNUMBER(SEARCH("diagnostic",'Model output'!P6)))),ISNUMBER(SEARCH("Negative",'Model output'!P6))),"negative","positive")</f>
        <v>negative</v>
      </c>
      <c r="T7">
        <f>IF('Model output'!O6="","",'Model output'!O6)</f>
        <v>1</v>
      </c>
      <c r="U7" t="str">
        <f>IF('Model output'!Q6&lt;&gt;"",'Model output'!Q6,IF('Classification result'!S7="positive",IF(ISNUMBER(SEARCH("single",'Model output'!P6)),1,IF(OR(ISNUMBER(SEARCH("&lt;4",'Model output'!P6)),ISNUMBER(SEARCH("&lt; 4",'Model output'!P6)),ISNUMBER(SEARCH("less than 4",'Model output'!P6))),"&lt;4",IF(OR(ISNUMBER(SEARCH("&gt;4",'Model output'!P6)),ISNUMBER(SEARCH("&gt; 4",'Model output'!P6)),ISNUMBER(SEARCH("4 or more",'Model output'!P6))),"&gt;4",""))),""))</f>
        <v/>
      </c>
      <c r="V7" t="str">
        <f>IF(S7="negative","",IF(OR(ISNUMBER(SEARCH("Focal",'Model output'!P6)),'Classification result'!U7&lt;4,ISNUMBER(SEARCH("Focal",'Classification result'!U7)),ISNUMBER(SEARCH("&lt;4",'Classification result'!U7)),ISNUMBER(SEARCH("&lt; 4",'Classification result'!U7))),"minimal", IF(OR(ISNUMBER(SEARCH("Extensive",'Model output'!P6)),ISNUMBER(SEARCH("Extensive",'Classification result'!U7)),ISNUMBER(SEARCH("&gt;4",'Classification result'!U7)),ISNUMBER(SEARCH("&gt; 4",'Classification result'!U7)),ISNUMBER(SEARCH("4 or more",'Classification result'!U7))),"extensive","")))</f>
        <v/>
      </c>
      <c r="W7" t="str">
        <f>IF(OR('Model output'!R6="",ISNUMBER(SEARCH("Not identified", 'Model output'!R6)),ISNUMBER(SEARCH("Absent",'Model output'!R6)),ISNUMBER(SEARCH("No",'Model output'!R6)),ISNUMBER(SEARCH("Negative",'Model output'!R6)),ISNUMBER(SEARCH("None seen",'Model output'!R6)),ISNUMBER(SEARCH("Free",'Model output'!R6)),ISNUMBER(SEARCH("Cannot be assessed",'Model output'!R6))),"negative","positive")</f>
        <v>negative</v>
      </c>
      <c r="X7" s="15" t="str">
        <f>IF('Model output'!S6="","",'Model output'!S6)</f>
        <v>Not identified</v>
      </c>
      <c r="Y7" t="str">
        <f>IF(OR('Model output'!S6="",ISNUMBER(SEARCH("No extension",'Model output'!S6)),ISNUMBER(SEARCH("Absent",'Model output'!S6)),ISNUMBER(SEARCH("Not identified",'Model output'!S6)),AND(ISNUMBER(SEARCH("No",'Model output'!S6)),NOT(ISNUMBER(SEARCH("carcinoma",'Model output'!S6)))),ISNUMBER(SEARCH("negative",'Model output'!S6))),"negative",IF(Z7="positive","gETE", "positive"))</f>
        <v>negative</v>
      </c>
      <c r="Z7" t="str">
        <f>IF(OR('Model output'!S6="",ISNUMBER(SEARCH("Absent",'Model output'!S6)),ISNUMBER(SEARCH("Not identified",'Model output'!S6)),ISNUMBER(SEARCH("No",'Model output'!S6)),ISNUMBER(SEARCH("Minimal",'Model output'!S6)),ISNUMBER(SEARCH("negative",'Model output'!S6))),"negative",IF(OR(ISNUMBER(SEARCH("extensive",X7)),ISNUMBER(SEARCH("skeletal muscle",X7)),ISNUMBER(SEARCH("larynx",X7)),ISNUMBER(SEARCH("trachea",X7)),ISNUMBER(SEARCH("esophagus",X7)),ISNUMBER(SEARCH("recurrent laryngeal nerve",X7))),"positive","negative"))</f>
        <v>negative</v>
      </c>
      <c r="AA7" t="str">
        <f>IF('Model output'!T6="","",IF('Model output'!T6="Not mentioned", "No", "Yes"))</f>
        <v>Yes</v>
      </c>
      <c r="AB7" t="str">
        <f>IF(AA7&lt;&gt;"Yes","",IF(OR('Model output'!U6="",ISNUMBER(SEARCH("Not identified",'Model output'!U6))),"",'Model output'!U6))</f>
        <v>BRAFV600E</v>
      </c>
      <c r="AC7" s="8" t="str">
        <f>IF(OR('Model output'!V6="", AND(ISERROR(SEARCH("Positive",'Model output'!V6)), ISNUMBER(SEARCH("Negative",'Model output'!V6))), ISNUMBER(SEARCH("Cannot be assessed",'Model output'!V6)), AND(ISNUMBER(SEARCH("Uninvolved",'Model output'!V6)),NOT(ISNUMBER(SEARCH("margin(s) involved",'Model output'!V6)))), ISNUMBER(SEARCH("No involvement",'Model output'!V6)), AND(NOT(ISNUMBER(SEARCH("focal",'Model output'!V6))),ISNUMBER(SEARCH("Free",'Model output'!V6))), ISNUMBER(SEARCH("narrowly excised",'Model output'!V6)), ISNUMBER(SEARCH("none",'Model output'!V6)), ISNUMBER(SEARCH("R0",'Model output'!V6)), ISNUMBER(SEARCH("1 mm",'Model output'!V6)), ISNUMBER(SEARCH("0.1 CM",'Model output'!V6)), ISNUMBER(SEARCH("less than 0.2 mm",'Model output'!V6)), ISNUMBER(SEARCH("less than 1.0 mm",'Model output'!V6)), ISNUMBER(SEARCH("less than 0.5 mm",'Model output'!V6)), ISNUMBER(SEARCH("abut",'Model output'!V6))), "negative", "positive")</f>
        <v>negative</v>
      </c>
      <c r="AE7" s="34" t="str" cm="1">
        <f t="array" aca="1" ref="AE7" ca="1">IF(OR(AC7="positive",Z7="positive",AND(OR(ISNUMBER(SEARCH("Follicular carcinoma",N7)),ISNUMBER(SEARCH("Follicular thyroid carcinoma",N7))),V7="extensive"),AND(AND(ISNUMBER(J7),J7&gt;0),AND(ISNUMBER(M7),M7&gt;3)),OR(H7="positive",AH7=1)),"high",IF(OR(ISNUMBER(SEARCH("lateral",G7,1)),ISNUMBER(SEARCH("positive",Y7,1)),ISNUMBER(SEARCH("tall",O7,1)),ISNUMBER(SEARCH("hobnail",O7,1)),ISNUMBER(SEARCH("cribriform",O7,1)),ISNUMBER(SEARCH("diffuse",O7,1)),ISNUMBER(SEARCH("columnar",O7,1)),ISNUMBER(SEARCH("solid",O7,1)),ISNUMBER(SEARCH("tall",N7,1)),ISNUMBER(SEARCH("hobnail",N7,1)),ISNUMBER(SEARCH("cribriform",N7,1)),ISNUMBER(SEARCH("diffuse",N7,1)),ISNUMBER(SEARCH("columnar",N7,1)),ISNUMBER(SEARCH("solid",N7,1)),AND(OR(ISNUMBER(SEARCH("papillary",N7,1)),ISNUMBER(SEARCH("papillary carcinoma",O7,1))),S7="positive"),AND(AND(ISNUMBER(J7),J7&gt;=5),M7=""),AND(AND(ISNUMBER(J7),J7&gt;=5),AND(ISNUMBER(M7),M7&gt;=1)),AND(ISNUMBER(SERACH("papillary",N7)),OR(Y7="positive",Z7="positive"), ISNUMBER(SEARCH("BRAF",AB7)))),"intermediate","low"))</f>
        <v>intermediate</v>
      </c>
      <c r="AF7" s="35" t="str">
        <f t="shared" si="3"/>
        <v>2</v>
      </c>
      <c r="AG7" s="35" t="str">
        <f t="shared" si="4"/>
        <v>1a</v>
      </c>
      <c r="AH7" s="35" t="str">
        <f t="shared" si="6"/>
        <v>0</v>
      </c>
      <c r="AI7" s="40" t="str">
        <f t="shared" si="7"/>
        <v>I</v>
      </c>
      <c r="AJ7" s="34" t="s">
        <v>629</v>
      </c>
      <c r="AK7" s="39" t="s">
        <v>896</v>
      </c>
      <c r="AL7" s="39" t="s">
        <v>898</v>
      </c>
      <c r="AM7" s="39" t="s">
        <v>897</v>
      </c>
      <c r="AN7" s="39" t="s">
        <v>59</v>
      </c>
      <c r="AO7" s="34">
        <f t="shared" ca="1" si="8"/>
        <v>1</v>
      </c>
      <c r="AP7" s="39">
        <f t="shared" si="9"/>
        <v>1</v>
      </c>
      <c r="AQ7" s="39">
        <f t="shared" si="10"/>
        <v>1</v>
      </c>
      <c r="AR7" s="39">
        <f t="shared" si="11"/>
        <v>1</v>
      </c>
      <c r="AS7" s="40">
        <f t="shared" si="5"/>
        <v>1</v>
      </c>
      <c r="AT7" s="1"/>
    </row>
    <row r="8" spans="1:46">
      <c r="A8" t="str">
        <f>'Model output'!A7</f>
        <v>TCGA-BJ-A0ZJ</v>
      </c>
      <c r="B8" s="46">
        <v>36</v>
      </c>
      <c r="C8" s="1" t="str">
        <f>IF(OR(ISNUMBER(SEARCH("0",'Model output'!D7)), ISNUMBER(SEARCH("1",'Model output'!D7)), ISNUMBER(SEARCH("1a",'Model output'!D7)), ISNUMBER(SEARCH("1b",'Model output'!D7)), ISNUMBER(SEARCH("2",'Model output'!D7)), ISNUMBER(SEARCH("3",'Model output'!D7)), ISNUMBER(SEARCH("4a",'Model output'!D7)), ISNUMBER(SEARCH("4b",'Model output'!D7))), IF(ISNUMBER(SEARCH("pT",'Model output'!D7)),IF(OR(ISNUMBER(SEARCH("a",'Model output'!D7)),ISNUMBER(SEARCH("b",'Model output'!D7))),MID(SUBSTITUTE('Model output'!D7," ",""),SEARCH("pT",'Model output'!D7)+2,2),MID(SUBSTITUTE('Model output'!D7," ",""),SEARCH("pT",'Model output'!D7)+2,1)),IF(ISNUMBER(SEARCH("T",'Model output'!D7)),IF(OR(ISNUMBER(SEARCH("a",'Model output'!D7)),ISNUMBER(SEARCH("b",'Model output'!D7))),MID(SUBSTITUTE('Model output'!D7," ",""),SEARCH("T",'Model output'!D7)+1,2),MID(SUBSTITUTE('Model output'!D7," ",""),SEARCH("T",'Model output'!D7)+1,1)),SUBSTITUTE('Model output'!D7," ",""))),"")</f>
        <v>2</v>
      </c>
      <c r="D8" s="1" t="str">
        <f>IF(ISNUMBER(SEARCH("lymph node",'Model output'!E7)),"1", IF(AND('Model output'!E7&lt;&gt;"",ISNUMBER('Model output'!E7),'Model output'!E7&gt;0),"1",IF(OR(ISNUMBER(SEARCH("0",'Model output'!E7)), ISNUMBER(SEARCH("1",'Model output'!E7)), ISNUMBER(SEARCH("1a",'Model output'!E7)), ISNUMBER(SEARCH("1b",'Model output'!E7)), ISNUMBER(SEARCH("X",'Model output'!E7))), IF(ISNUMBER(SEARCH("pN",'Model output'!E7)),IF(OR(ISNUMBER(SEARCH("a",'Model output'!E7)),ISNUMBER(SEARCH("b",'Model output'!E7))),MID(SUBSTITUTE('Model output'!E7," ",""),SEARCH("pN",'Model output'!E7)+2,2),MID(SUBSTITUTE('Model output'!E7," ",""),SEARCH("pN",'Model output'!E7)+2,1)),IF(ISNUMBER(SEARCH("N",'Model output'!E7)),IF(OR(ISNUMBER(SEARCH("a",'Model output'!E7)),ISNUMBER(SEARCH("b",'Model output'!E7))),MID(SUBSTITUTE('Model output'!E7," ",""),SEARCH("N",'Model output'!E7)+1,2),MID(SUBSTITUTE('Model output'!E7," ",""),SEARCH("N",'Model output'!E7)+1,1)),SUBSTITUTE('Model output'!E7," ",""))),"")))</f>
        <v>1a</v>
      </c>
      <c r="E8" s="1" t="str">
        <f>IF(OR(ISNUMBER(SEARCH("Not applicable",'Model output'!F7)), ISNUMBER(SEARCH("N/A",'Model output'!F7))),"0",IF(OR(ISNUMBER(SEARCH("0",'Model output'!F7)), ISNUMBER(SEARCH("1",'Model output'!F7)), ISNUMBER(SEARCH("X",'Model output'!F7))), IF(ISNUMBER(SEARCH("pM",'Model output'!F7)),MID(SUBSTITUTE('Model output'!F7," ",""),SEARCH("pM",'Model output'!F7)+2,1),IF(ISNUMBER(SEARCH("M",'Model output'!F7)),MID(SUBSTITUTE('Model output'!F7," ",""),SEARCH("M",'Model output'!F7)+1,1),SUBSTITUTE('Model output'!F7," ",""))),""))</f>
        <v/>
      </c>
      <c r="F8" t="str">
        <f t="shared" si="0"/>
        <v>positive</v>
      </c>
      <c r="G8" t="str">
        <f>IF(OR('Model output'!G7="",AND(ISNUMBER('Model output'!J7),'Model output'!J7&lt;1)),"",IF(OR(ISNUMBER(SEARCH("lateral",'Model output'!G7)),ISNUMBER(SEARCH("cervical",'Model output'!G7)),ISNUMBER(SEARCH("jugular",'Model output'!G7)),ISNUMBER(SEARCH("left neck",'Model output'!G7)),ISNUMBER(SEARCH("left anterior neck",'Model output'!G7)),ISNUMBER(SEARCH("left posterior neck",'Model output'!G7)),ISNUMBER(SEARCH("right neck",'Model output'!G7)),ISNUMBER(SEARCH("right anterior neck",'Model output'!G7)),ISNUMBER(SEARCH("right posterior neck",'Model output'!G7)),AND(ISNUMBER(SEARCH("level",'Model output'!G7)),OR(,ISNUMBER(SEARCH("II",'Model output'!G7)),ISNUMBER(SEARCH("two",'Model output'!G7)),AND(ISNUMBER(SEARCH("2",'Model output'!G7)),NOT(ISNUMBER(SEARCH("1 of 2",'Model output'!G7)))),ISNUMBER(SEARCH("III",'Model output'!G7)),ISNUMBER(SEARCH("three",'Model output'!G7)),AND(ISNUMBER(SEARCH("3",'Model output'!G7)), NOT(ISNUMBER(SEARCH("N3",'Model output'!G7)))),ISNUMBER(SEARCH("IV",'Model output'!G7)),ISNUMBER(SEARCH("four",'Model output'!G7)),AND(ISNUMBER(SEARCH("4",'Model output'!G7)),NOT(ISNUMBER(SEARCH("1/4",'Model output'!G7)))),ISNUMBER(SEARCH("V ",'Model output'!G7)),ISNUMBER(SEARCH("five",'Model output'!G7)),ISNUMBER(SEARCH("5",'Model output'!G7))))), "lateral", "central"))</f>
        <v>central</v>
      </c>
      <c r="H8" t="str">
        <f>IF('Model output'!H7="","negative", IF('Model output'!H7=" ", "negative", IF('Model output'!H7="[]", "negative", IF(ISNUMBER(SEARCH("lymph node",'Model output'!H7)),"negative", IF(ISNUMBER(SEARCH("adipose tissue",'Model output'!H7)), "negative", IF(ISNUMBER(SEARCH("neck dissection",'Model output'!H7)),"negative","positive"))))))</f>
        <v>negative</v>
      </c>
      <c r="I8">
        <f>IF('Model output'!I7="","",IF(ISNUMBER('Model output'!I7),'Model output'!I7,1))</f>
        <v>8</v>
      </c>
      <c r="J8">
        <f>IF('Model output'!J7="","",IF(AND(ISNUMBER('Model output'!J7),'Model output'!J7&lt;=I8),'Model output'!J7,IF(ISNUMBER(SEARCH("0/",'Model output'!J7)),0,1)))</f>
        <v>1</v>
      </c>
      <c r="K8" t="str" cm="1">
        <f t="array" ref="K8">IF(COUNT(FIND({0,1,2,3,4,5,6,7,8,9},'Model output'!K7))&gt;0,'Model output'!K7,"")</f>
        <v/>
      </c>
      <c r="L8" s="28" t="str">
        <f t="shared" si="1"/>
        <v/>
      </c>
      <c r="M8" t="str" cm="1">
        <f t="array" ref="M8">IF(L8="","",IF(ISNUMBER(SEARCH("cm",L8)),MAX(VALUE(SUBSTITUTE(_xlfn.FILTERXML("&lt;t&gt;&lt;s&gt;"&amp;SUBSTITUTE(L8,",","&lt;/s&gt;&lt;s&gt;")&amp;"&lt;/s&gt;&lt;/t&gt;","//s"),"cm",""))),MAX(VALUE(SUBSTITUTE(_xlfn.FILTERXML("&lt;t&gt;&lt;s&gt;"&amp;SUBSTITUTE(L8,",","&lt;/s&gt;&lt;s&gt;")&amp;"&lt;/s&gt;&lt;/t&gt;","//s"),"mm","")))/10))</f>
        <v/>
      </c>
      <c r="N8" t="str">
        <f>IF('Model output'!L7="","",'Model output'!L7)</f>
        <v>papillary</v>
      </c>
      <c r="O8" t="str">
        <f>IF('Model output'!M7="","",'Model output'!M7)</f>
        <v>encapsulated follicular variant</v>
      </c>
      <c r="P8" t="str">
        <f>IF('Model output'!N7="","",'Model output'!N7)</f>
        <v>2.5 cm</v>
      </c>
      <c r="Q8" t="str">
        <f t="shared" si="2"/>
        <v>2.5cm</v>
      </c>
      <c r="R8" cm="1">
        <f t="array" ref="R8">IF(Q8="","",IF(ISNUMBER(SEARCH("cm",Q8)),MAX(VALUE(SUBSTITUTE(_xlfn.FILTERXML("&lt;t&gt;&lt;s&gt;"&amp;SUBSTITUTE(Q8,",","&lt;/s&gt;&lt;s&gt;")&amp;"&lt;/s&gt;&lt;/t&gt;","//s"),"cm",""))),IF(ISNUMBER(SEARCH("mm",Q8)), MAX(VALUE(SUBSTITUTE(_xlfn.FILTERXML("&lt;t&gt;&lt;s&gt;"&amp;SUBSTITUTE(Q8,",","&lt;/s&gt;&lt;s&gt;")&amp;"&lt;/s&gt;&lt;/t&gt;","//s"),"mm","")))/10, MAX(VALUE(_xlfn.FILTERXML("&lt;t&gt;&lt;s&gt;"&amp;SUBSTITUTE(Q8,",","&lt;/s&gt;&lt;s&gt;")&amp;"&lt;/s&gt;&lt;/t&gt;","//s"))))))</f>
        <v>2.5</v>
      </c>
      <c r="S8" t="str">
        <f>IF(OR('Model output'!P7="",'Model output'!P7="C",ISNUMBER(SEARCH("Not identified", 'Model output'!P7)),ISNUMBER(SEARCH("Absent",'Model output'!P7)),ISNUMBER(SEARCH("Absence",'Model output'!P7)),AND(ISNUMBER(SEARCH("No",'Model output'!P7)),NOT(ISNUMBER(SEARCH("diagnostic",'Model output'!P7)))),ISNUMBER(SEARCH("Negative",'Model output'!P7))),"negative","positive")</f>
        <v>positive</v>
      </c>
      <c r="T8">
        <f>IF('Model output'!O7="","",'Model output'!O7)</f>
        <v>3</v>
      </c>
      <c r="U8" t="str">
        <f>IF('Model output'!Q7&lt;&gt;"",'Model output'!Q7,IF('Classification result'!S8="positive",IF(ISNUMBER(SEARCH("single",'Model output'!P7)),1,IF(OR(ISNUMBER(SEARCH("&lt;4",'Model output'!P7)),ISNUMBER(SEARCH("&lt; 4",'Model output'!P7)),ISNUMBER(SEARCH("less than 4",'Model output'!P7))),"&lt;4",IF(OR(ISNUMBER(SEARCH("&gt;4",'Model output'!P7)),ISNUMBER(SEARCH("&gt; 4",'Model output'!P7)),ISNUMBER(SEARCH("4 or more",'Model output'!P7))),"&gt;4",""))),""))</f>
        <v/>
      </c>
      <c r="V8" t="str">
        <f>IF(S8="negative","",IF(OR(ISNUMBER(SEARCH("Focal",'Model output'!P7)),'Classification result'!U8&lt;4,ISNUMBER(SEARCH("Focal",'Classification result'!U8)),ISNUMBER(SEARCH("&lt;4",'Classification result'!U8)),ISNUMBER(SEARCH("&lt; 4",'Classification result'!U8))),"minimal", IF(OR(ISNUMBER(SEARCH("Extensive",'Model output'!P7)),ISNUMBER(SEARCH("Extensive",'Classification result'!U8)),ISNUMBER(SEARCH("&gt;4",'Classification result'!U8)),ISNUMBER(SEARCH("&gt; 4",'Classification result'!U8)),ISNUMBER(SEARCH("4 or more",'Classification result'!U8))),"extensive","")))</f>
        <v/>
      </c>
      <c r="W8" t="str">
        <f>IF(OR('Model output'!R7="",ISNUMBER(SEARCH("Not identified", 'Model output'!R7)),ISNUMBER(SEARCH("Absent",'Model output'!R7)),ISNUMBER(SEARCH("No",'Model output'!R7)),ISNUMBER(SEARCH("Negative",'Model output'!R7)),ISNUMBER(SEARCH("None seen",'Model output'!R7)),ISNUMBER(SEARCH("Free",'Model output'!R7)),ISNUMBER(SEARCH("Cannot be assessed",'Model output'!R7))),"negative","positive")</f>
        <v>negative</v>
      </c>
      <c r="X8" s="15" t="str">
        <f>IF('Model output'!S7="","",'Model output'!S7)</f>
        <v>Not identified</v>
      </c>
      <c r="Y8" t="str">
        <f>IF(OR('Model output'!S7="",ISNUMBER(SEARCH("No extension",'Model output'!S7)),ISNUMBER(SEARCH("Absent",'Model output'!S7)),ISNUMBER(SEARCH("Not identified",'Model output'!S7)),AND(ISNUMBER(SEARCH("No",'Model output'!S7)),NOT(ISNUMBER(SEARCH("carcinoma",'Model output'!S7)))),ISNUMBER(SEARCH("negative",'Model output'!S7))),"negative",IF(Z8="positive","gETE", "positive"))</f>
        <v>negative</v>
      </c>
      <c r="Z8" t="str">
        <f>IF(OR('Model output'!S7="",ISNUMBER(SEARCH("Absent",'Model output'!S7)),ISNUMBER(SEARCH("Not identified",'Model output'!S7)),ISNUMBER(SEARCH("No",'Model output'!S7)),ISNUMBER(SEARCH("Minimal",'Model output'!S7)),ISNUMBER(SEARCH("negative",'Model output'!S7))),"negative",IF(OR(ISNUMBER(SEARCH("extensive",X8)),ISNUMBER(SEARCH("skeletal muscle",X8)),ISNUMBER(SEARCH("larynx",X8)),ISNUMBER(SEARCH("trachea",X8)),ISNUMBER(SEARCH("esophagus",X8)),ISNUMBER(SEARCH("recurrent laryngeal nerve",X8))),"positive","negative"))</f>
        <v>negative</v>
      </c>
      <c r="AA8" t="str">
        <f>IF('Model output'!T7="","",IF('Model output'!T7="Not mentioned", "No", "Yes"))</f>
        <v>Yes</v>
      </c>
      <c r="AB8" t="str">
        <f>IF(AA8&lt;&gt;"Yes","",IF(OR('Model output'!U7="",ISNUMBER(SEARCH("Not identified",'Model output'!U7))),"",'Model output'!U7))</f>
        <v/>
      </c>
      <c r="AC8" s="8" t="str">
        <f>IF(OR('Model output'!V7="", AND(ISERROR(SEARCH("Positive",'Model output'!V7)), ISNUMBER(SEARCH("Negative",'Model output'!V7))), ISNUMBER(SEARCH("Cannot be assessed",'Model output'!V7)), AND(ISNUMBER(SEARCH("Uninvolved",'Model output'!V7)),NOT(ISNUMBER(SEARCH("margin(s) involved",'Model output'!V7)))), ISNUMBER(SEARCH("No involvement",'Model output'!V7)), AND(NOT(ISNUMBER(SEARCH("focal",'Model output'!V7))),ISNUMBER(SEARCH("Free",'Model output'!V7))), ISNUMBER(SEARCH("narrowly excised",'Model output'!V7)), ISNUMBER(SEARCH("none",'Model output'!V7)), ISNUMBER(SEARCH("R0",'Model output'!V7)), ISNUMBER(SEARCH("1 mm",'Model output'!V7)), ISNUMBER(SEARCH("0.1 CM",'Model output'!V7)), ISNUMBER(SEARCH("less than 0.2 mm",'Model output'!V7)), ISNUMBER(SEARCH("less than 1.0 mm",'Model output'!V7)), ISNUMBER(SEARCH("less than 0.5 mm",'Model output'!V7)), ISNUMBER(SEARCH("abut",'Model output'!V7))), "negative", "positive")</f>
        <v>positive</v>
      </c>
      <c r="AE8" s="34" t="str" cm="1">
        <f t="array" ref="AE8">IF(OR(AC8="positive",Z8="positive",AND(OR(ISNUMBER(SEARCH("Follicular carcinoma",N8)),ISNUMBER(SEARCH("Follicular thyroid carcinoma",N8))),V8="extensive"),AND(AND(ISNUMBER(J8),J8&gt;0),AND(ISNUMBER(M8),M8&gt;3)),OR(H8="positive",AH8=1)),"high",IF(OR(ISNUMBER(SEARCH("lateral",G8,1)),ISNUMBER(SEARCH("positive",Y8,1)),ISNUMBER(SEARCH("tall",O8,1)),ISNUMBER(SEARCH("hobnail",O8,1)),ISNUMBER(SEARCH("cribriform",O8,1)),ISNUMBER(SEARCH("diffuse",O8,1)),ISNUMBER(SEARCH("columnar",O8,1)),ISNUMBER(SEARCH("solid",O8,1)),ISNUMBER(SEARCH("tall",N8,1)),ISNUMBER(SEARCH("hobnail",N8,1)),ISNUMBER(SEARCH("cribriform",N8,1)),ISNUMBER(SEARCH("diffuse",N8,1)),ISNUMBER(SEARCH("columnar",N8,1)),ISNUMBER(SEARCH("solid",N8,1)),AND(OR(ISNUMBER(SEARCH("papillary",N8,1)),ISNUMBER(SEARCH("papillary carcinoma",O8,1))),S8="positive"),AND(AND(ISNUMBER(J8),J8&gt;=5),M8=""),AND(AND(ISNUMBER(J8),J8&gt;=5),AND(ISNUMBER(M8),M8&gt;=1)),AND(ISNUMBER(SERACH("papillary",N8)),OR(Y8="positive",Z8="positive"), ISNUMBER(SEARCH("BRAF",AB8)))),"intermediate","low"))</f>
        <v>high</v>
      </c>
      <c r="AF8" s="35" t="str">
        <f t="shared" si="3"/>
        <v>2</v>
      </c>
      <c r="AG8" s="35" t="str">
        <f t="shared" si="4"/>
        <v>1a</v>
      </c>
      <c r="AH8" s="35" t="str">
        <f t="shared" si="6"/>
        <v>0</v>
      </c>
      <c r="AI8" s="40" t="str">
        <f t="shared" si="7"/>
        <v>I</v>
      </c>
      <c r="AJ8" s="34" t="s">
        <v>624</v>
      </c>
      <c r="AK8" s="39" t="s">
        <v>896</v>
      </c>
      <c r="AL8" s="39" t="s">
        <v>898</v>
      </c>
      <c r="AM8" s="39" t="s">
        <v>897</v>
      </c>
      <c r="AN8" s="39" t="s">
        <v>59</v>
      </c>
      <c r="AO8" s="34">
        <f t="shared" si="8"/>
        <v>1</v>
      </c>
      <c r="AP8" s="39">
        <f t="shared" si="9"/>
        <v>1</v>
      </c>
      <c r="AQ8" s="39">
        <f t="shared" si="10"/>
        <v>1</v>
      </c>
      <c r="AR8" s="39">
        <f t="shared" si="11"/>
        <v>1</v>
      </c>
      <c r="AS8" s="40">
        <f t="shared" si="5"/>
        <v>1</v>
      </c>
      <c r="AT8" s="1"/>
    </row>
    <row r="9" spans="1:46">
      <c r="A9" t="str">
        <f>'Model output'!A8</f>
        <v>TCGA-BJ-A18Y</v>
      </c>
      <c r="B9" s="46">
        <v>29</v>
      </c>
      <c r="C9" s="1" t="str">
        <f>IF(OR(ISNUMBER(SEARCH("0",'Model output'!D8)), ISNUMBER(SEARCH("1",'Model output'!D8)), ISNUMBER(SEARCH("1a",'Model output'!D8)), ISNUMBER(SEARCH("1b",'Model output'!D8)), ISNUMBER(SEARCH("2",'Model output'!D8)), ISNUMBER(SEARCH("3",'Model output'!D8)), ISNUMBER(SEARCH("4a",'Model output'!D8)), ISNUMBER(SEARCH("4b",'Model output'!D8))), IF(ISNUMBER(SEARCH("pT",'Model output'!D8)),IF(OR(ISNUMBER(SEARCH("a",'Model output'!D8)),ISNUMBER(SEARCH("b",'Model output'!D8))),MID(SUBSTITUTE('Model output'!D8," ",""),SEARCH("pT",'Model output'!D8)+2,2),MID(SUBSTITUTE('Model output'!D8," ",""),SEARCH("pT",'Model output'!D8)+2,1)),IF(ISNUMBER(SEARCH("T",'Model output'!D8)),IF(OR(ISNUMBER(SEARCH("a",'Model output'!D8)),ISNUMBER(SEARCH("b",'Model output'!D8))),MID(SUBSTITUTE('Model output'!D8," ",""),SEARCH("T",'Model output'!D8)+1,2),MID(SUBSTITUTE('Model output'!D8," ",""),SEARCH("T",'Model output'!D8)+1,1)),SUBSTITUTE('Model output'!D8," ",""))),"")</f>
        <v>1b</v>
      </c>
      <c r="D9" s="1" t="str">
        <f>IF(ISNUMBER(SEARCH("lymph node",'Model output'!E8)),"1", IF(AND('Model output'!E8&lt;&gt;"",ISNUMBER('Model output'!E8),'Model output'!E8&gt;0),"1",IF(OR(ISNUMBER(SEARCH("0",'Model output'!E8)), ISNUMBER(SEARCH("1",'Model output'!E8)), ISNUMBER(SEARCH("1a",'Model output'!E8)), ISNUMBER(SEARCH("1b",'Model output'!E8)), ISNUMBER(SEARCH("X",'Model output'!E8))), IF(ISNUMBER(SEARCH("pN",'Model output'!E8)),IF(OR(ISNUMBER(SEARCH("a",'Model output'!E8)),ISNUMBER(SEARCH("b",'Model output'!E8))),MID(SUBSTITUTE('Model output'!E8," ",""),SEARCH("pN",'Model output'!E8)+2,2),MID(SUBSTITUTE('Model output'!E8," ",""),SEARCH("pN",'Model output'!E8)+2,1)),IF(ISNUMBER(SEARCH("N",'Model output'!E8)),IF(OR(ISNUMBER(SEARCH("a",'Model output'!E8)),ISNUMBER(SEARCH("b",'Model output'!E8))),MID(SUBSTITUTE('Model output'!E8," ",""),SEARCH("N",'Model output'!E8)+1,2),MID(SUBSTITUTE('Model output'!E8," ",""),SEARCH("N",'Model output'!E8)+1,1)),SUBSTITUTE('Model output'!E8," ",""))),"")))</f>
        <v>0</v>
      </c>
      <c r="E9" s="1" t="str">
        <f>IF(OR(ISNUMBER(SEARCH("Not applicable",'Model output'!F8)), ISNUMBER(SEARCH("N/A",'Model output'!F8))),"0",IF(OR(ISNUMBER(SEARCH("0",'Model output'!F8)), ISNUMBER(SEARCH("1",'Model output'!F8)), ISNUMBER(SEARCH("X",'Model output'!F8))), IF(ISNUMBER(SEARCH("pM",'Model output'!F8)),MID(SUBSTITUTE('Model output'!F8," ",""),SEARCH("pM",'Model output'!F8)+2,1),IF(ISNUMBER(SEARCH("M",'Model output'!F8)),MID(SUBSTITUTE('Model output'!F8," ",""),SEARCH("M",'Model output'!F8)+1,1),SUBSTITUTE('Model output'!F8," ",""))),""))</f>
        <v/>
      </c>
      <c r="F9" t="str">
        <f t="shared" si="0"/>
        <v>positive</v>
      </c>
      <c r="G9" t="str">
        <f>IF(OR('Model output'!G8="",AND(ISNUMBER('Model output'!J8),'Model output'!J8&lt;1)),"",IF(OR(ISNUMBER(SEARCH("lateral",'Model output'!G8)),ISNUMBER(SEARCH("cervical",'Model output'!G8)),ISNUMBER(SEARCH("jugular",'Model output'!G8)),ISNUMBER(SEARCH("left neck",'Model output'!G8)),ISNUMBER(SEARCH("left anterior neck",'Model output'!G8)),ISNUMBER(SEARCH("left posterior neck",'Model output'!G8)),ISNUMBER(SEARCH("right neck",'Model output'!G8)),ISNUMBER(SEARCH("right anterior neck",'Model output'!G8)),ISNUMBER(SEARCH("right posterior neck",'Model output'!G8)),AND(ISNUMBER(SEARCH("level",'Model output'!G8)),OR(,ISNUMBER(SEARCH("II",'Model output'!G8)),ISNUMBER(SEARCH("two",'Model output'!G8)),AND(ISNUMBER(SEARCH("2",'Model output'!G8)),NOT(ISNUMBER(SEARCH("1 of 2",'Model output'!G8)))),ISNUMBER(SEARCH("III",'Model output'!G8)),ISNUMBER(SEARCH("three",'Model output'!G8)),AND(ISNUMBER(SEARCH("3",'Model output'!G8)), NOT(ISNUMBER(SEARCH("N3",'Model output'!G8)))),ISNUMBER(SEARCH("IV",'Model output'!G8)),ISNUMBER(SEARCH("four",'Model output'!G8)),AND(ISNUMBER(SEARCH("4",'Model output'!G8)),NOT(ISNUMBER(SEARCH("1/4",'Model output'!G8)))),ISNUMBER(SEARCH("V ",'Model output'!G8)),ISNUMBER(SEARCH("five",'Model output'!G8)),ISNUMBER(SEARCH("5",'Model output'!G8))))), "lateral", "central"))</f>
        <v/>
      </c>
      <c r="H9" t="str">
        <f>IF('Model output'!H8="","negative", IF('Model output'!H8=" ", "negative", IF('Model output'!H8="[]", "negative", IF(ISNUMBER(SEARCH("lymph node",'Model output'!H8)),"negative", IF(ISNUMBER(SEARCH("adipose tissue",'Model output'!H8)), "negative", IF(ISNUMBER(SEARCH("neck dissection",'Model output'!H8)),"negative","positive"))))))</f>
        <v>negative</v>
      </c>
      <c r="I9">
        <f>IF('Model output'!I8="","",IF(ISNUMBER('Model output'!I8),'Model output'!I8,1))</f>
        <v>5</v>
      </c>
      <c r="J9">
        <f>IF('Model output'!J8="","",IF(AND(ISNUMBER('Model output'!J8),'Model output'!J8&lt;=I9),'Model output'!J8,IF(ISNUMBER(SEARCH("0/",'Model output'!J8)),0,1)))</f>
        <v>1</v>
      </c>
      <c r="K9" t="str" cm="1">
        <f t="array" ref="K9">IF(COUNT(FIND({0,1,2,3,4,5,6,7,8,9},'Model output'!K8))&gt;0,'Model output'!K8,"")</f>
        <v/>
      </c>
      <c r="L9" s="28" t="str">
        <f t="shared" si="1"/>
        <v/>
      </c>
      <c r="M9" t="str" cm="1">
        <f t="array" ref="M9">IF(L9="","",IF(ISNUMBER(SEARCH("cm",L9)),MAX(VALUE(SUBSTITUTE(_xlfn.FILTERXML("&lt;t&gt;&lt;s&gt;"&amp;SUBSTITUTE(L9,",","&lt;/s&gt;&lt;s&gt;")&amp;"&lt;/s&gt;&lt;/t&gt;","//s"),"cm",""))),MAX(VALUE(SUBSTITUTE(_xlfn.FILTERXML("&lt;t&gt;&lt;s&gt;"&amp;SUBSTITUTE(L9,",","&lt;/s&gt;&lt;s&gt;")&amp;"&lt;/s&gt;&lt;/t&gt;","//s"),"mm","")))/10))</f>
        <v/>
      </c>
      <c r="N9" t="str">
        <f>IF('Model output'!L8="","",'Model output'!L8)</f>
        <v>papillary</v>
      </c>
      <c r="O9" t="str">
        <f>IF('Model output'!M8="","",'Model output'!M8)</f>
        <v>encapsulateo follicular variant</v>
      </c>
      <c r="P9" t="str">
        <f>IF('Model output'!N8="","",'Model output'!N8)</f>
        <v>1.4 cm</v>
      </c>
      <c r="Q9" t="str">
        <f t="shared" si="2"/>
        <v>1.4cm</v>
      </c>
      <c r="R9" cm="1">
        <f t="array" ref="R9">IF(Q9="","",IF(ISNUMBER(SEARCH("cm",Q9)),MAX(VALUE(SUBSTITUTE(_xlfn.FILTERXML("&lt;t&gt;&lt;s&gt;"&amp;SUBSTITUTE(Q9,",","&lt;/s&gt;&lt;s&gt;")&amp;"&lt;/s&gt;&lt;/t&gt;","//s"),"cm",""))),IF(ISNUMBER(SEARCH("mm",Q9)), MAX(VALUE(SUBSTITUTE(_xlfn.FILTERXML("&lt;t&gt;&lt;s&gt;"&amp;SUBSTITUTE(Q9,",","&lt;/s&gt;&lt;s&gt;")&amp;"&lt;/s&gt;&lt;/t&gt;","//s"),"mm","")))/10, MAX(VALUE(_xlfn.FILTERXML("&lt;t&gt;&lt;s&gt;"&amp;SUBSTITUTE(Q9,",","&lt;/s&gt;&lt;s&gt;")&amp;"&lt;/s&gt;&lt;/t&gt;","//s"))))))</f>
        <v>1.4</v>
      </c>
      <c r="S9" t="str">
        <f>IF(OR('Model output'!P8="",'Model output'!P8="C",ISNUMBER(SEARCH("Not identified", 'Model output'!P8)),ISNUMBER(SEARCH("Absent",'Model output'!P8)),ISNUMBER(SEARCH("Absence",'Model output'!P8)),AND(ISNUMBER(SEARCH("No",'Model output'!P8)),NOT(ISNUMBER(SEARCH("diagnostic",'Model output'!P8)))),ISNUMBER(SEARCH("Negative",'Model output'!P8))),"negative","positive")</f>
        <v>negative</v>
      </c>
      <c r="T9">
        <f>IF('Model output'!O8="","",'Model output'!O8)</f>
        <v>2</v>
      </c>
      <c r="U9" t="str">
        <f>IF('Model output'!Q8&lt;&gt;"",'Model output'!Q8,IF('Classification result'!S9="positive",IF(ISNUMBER(SEARCH("single",'Model output'!P8)),1,IF(OR(ISNUMBER(SEARCH("&lt;4",'Model output'!P8)),ISNUMBER(SEARCH("&lt; 4",'Model output'!P8)),ISNUMBER(SEARCH("less than 4",'Model output'!P8))),"&lt;4",IF(OR(ISNUMBER(SEARCH("&gt;4",'Model output'!P8)),ISNUMBER(SEARCH("&gt; 4",'Model output'!P8)),ISNUMBER(SEARCH("4 or more",'Model output'!P8))),"&gt;4",""))),""))</f>
        <v/>
      </c>
      <c r="V9" t="str">
        <f>IF(S9="negative","",IF(OR(ISNUMBER(SEARCH("Focal",'Model output'!P8)),'Classification result'!U9&lt;4,ISNUMBER(SEARCH("Focal",'Classification result'!U9)),ISNUMBER(SEARCH("&lt;4",'Classification result'!U9)),ISNUMBER(SEARCH("&lt; 4",'Classification result'!U9))),"minimal", IF(OR(ISNUMBER(SEARCH("Extensive",'Model output'!P8)),ISNUMBER(SEARCH("Extensive",'Classification result'!U9)),ISNUMBER(SEARCH("&gt;4",'Classification result'!U9)),ISNUMBER(SEARCH("&gt; 4",'Classification result'!U9)),ISNUMBER(SEARCH("4 or more",'Classification result'!U9))),"extensive","")))</f>
        <v/>
      </c>
      <c r="W9" t="str">
        <f>IF(OR('Model output'!R8="",ISNUMBER(SEARCH("Not identified", 'Model output'!R8)),ISNUMBER(SEARCH("Absent",'Model output'!R8)),ISNUMBER(SEARCH("No",'Model output'!R8)),ISNUMBER(SEARCH("Negative",'Model output'!R8)),ISNUMBER(SEARCH("None seen",'Model output'!R8)),ISNUMBER(SEARCH("Free",'Model output'!R8)),ISNUMBER(SEARCH("Cannot be assessed",'Model output'!R8))),"negative","positive")</f>
        <v>negative</v>
      </c>
      <c r="X9" s="15" t="str">
        <f>IF('Model output'!S8="","",'Model output'!S8)</f>
        <v>Not identified</v>
      </c>
      <c r="Y9" t="str">
        <f>IF(OR('Model output'!S8="",ISNUMBER(SEARCH("No extension",'Model output'!S8)),ISNUMBER(SEARCH("Absent",'Model output'!S8)),ISNUMBER(SEARCH("Not identified",'Model output'!S8)),AND(ISNUMBER(SEARCH("No",'Model output'!S8)),NOT(ISNUMBER(SEARCH("carcinoma",'Model output'!S8)))),ISNUMBER(SEARCH("negative",'Model output'!S8))),"negative",IF(Z9="positive","gETE", "positive"))</f>
        <v>negative</v>
      </c>
      <c r="Z9" t="str">
        <f>IF(OR('Model output'!S8="",ISNUMBER(SEARCH("Absent",'Model output'!S8)),ISNUMBER(SEARCH("Not identified",'Model output'!S8)),ISNUMBER(SEARCH("No",'Model output'!S8)),ISNUMBER(SEARCH("Minimal",'Model output'!S8)),ISNUMBER(SEARCH("negative",'Model output'!S8))),"negative",IF(OR(ISNUMBER(SEARCH("extensive",X9)),ISNUMBER(SEARCH("skeletal muscle",X9)),ISNUMBER(SEARCH("larynx",X9)),ISNUMBER(SEARCH("trachea",X9)),ISNUMBER(SEARCH("esophagus",X9)),ISNUMBER(SEARCH("recurrent laryngeal nerve",X9))),"positive","negative"))</f>
        <v>negative</v>
      </c>
      <c r="AA9" t="str">
        <f>IF('Model output'!T8="","",IF('Model output'!T8="Not mentioned", "No", "Yes"))</f>
        <v>Yes</v>
      </c>
      <c r="AB9" t="str">
        <f>IF(AA9&lt;&gt;"Yes","",IF(OR('Model output'!U8="",ISNUMBER(SEARCH("Not identified",'Model output'!U8))),"",'Model output'!U8))</f>
        <v>HRAS codon 61</v>
      </c>
      <c r="AC9" s="8" t="str">
        <f>IF(OR('Model output'!V8="", AND(ISERROR(SEARCH("Positive",'Model output'!V8)), ISNUMBER(SEARCH("Negative",'Model output'!V8))), ISNUMBER(SEARCH("Cannot be assessed",'Model output'!V8)), AND(ISNUMBER(SEARCH("Uninvolved",'Model output'!V8)),NOT(ISNUMBER(SEARCH("margin(s) involved",'Model output'!V8)))), ISNUMBER(SEARCH("No involvement",'Model output'!V8)), AND(NOT(ISNUMBER(SEARCH("focal",'Model output'!V8))),ISNUMBER(SEARCH("Free",'Model output'!V8))), ISNUMBER(SEARCH("narrowly excised",'Model output'!V8)), ISNUMBER(SEARCH("none",'Model output'!V8)), ISNUMBER(SEARCH("R0",'Model output'!V8)), ISNUMBER(SEARCH("1 mm",'Model output'!V8)), ISNUMBER(SEARCH("0.1 CM",'Model output'!V8)), ISNUMBER(SEARCH("less than 0.2 mm",'Model output'!V8)), ISNUMBER(SEARCH("less than 1.0 mm",'Model output'!V8)), ISNUMBER(SEARCH("less than 0.5 mm",'Model output'!V8)), ISNUMBER(SEARCH("abut",'Model output'!V8))), "negative", "positive")</f>
        <v>negative</v>
      </c>
      <c r="AE9" s="34" t="str" cm="1">
        <f t="array" aca="1" ref="AE9" ca="1">IF(OR(AC9="positive",Z9="positive",AND(OR(ISNUMBER(SEARCH("Follicular carcinoma",N9)),ISNUMBER(SEARCH("Follicular thyroid carcinoma",N9))),V9="extensive"),AND(AND(ISNUMBER(J9),J9&gt;0),AND(ISNUMBER(M9),M9&gt;3)),OR(H9="positive",AH9=1)),"high",IF(OR(ISNUMBER(SEARCH("lateral",G9,1)),ISNUMBER(SEARCH("positive",Y9,1)),ISNUMBER(SEARCH("tall",O9,1)),ISNUMBER(SEARCH("hobnail",O9,1)),ISNUMBER(SEARCH("cribriform",O9,1)),ISNUMBER(SEARCH("diffuse",O9,1)),ISNUMBER(SEARCH("columnar",O9,1)),ISNUMBER(SEARCH("solid",O9,1)),ISNUMBER(SEARCH("tall",N9,1)),ISNUMBER(SEARCH("hobnail",N9,1)),ISNUMBER(SEARCH("cribriform",N9,1)),ISNUMBER(SEARCH("diffuse",N9,1)),ISNUMBER(SEARCH("columnar",N9,1)),ISNUMBER(SEARCH("solid",N9,1)),AND(OR(ISNUMBER(SEARCH("papillary",N9,1)),ISNUMBER(SEARCH("papillary carcinoma",O9,1))),S9="positive"),AND(AND(ISNUMBER(J9),J9&gt;=5),M9=""),AND(AND(ISNUMBER(J9),J9&gt;=5),AND(ISNUMBER(M9),M9&gt;=1)),AND(ISNUMBER(SERACH("papillary",N9)),OR(Y9="positive",Z9="positive"), ISNUMBER(SEARCH("BRAF",AB9)))),"intermediate","low"))</f>
        <v>low</v>
      </c>
      <c r="AF9" s="35" t="str">
        <f t="shared" si="3"/>
        <v>1b</v>
      </c>
      <c r="AG9" s="35" t="str">
        <f t="shared" si="4"/>
        <v>1a</v>
      </c>
      <c r="AH9" s="35" t="str">
        <f t="shared" si="6"/>
        <v>0</v>
      </c>
      <c r="AI9" s="40" t="str">
        <f t="shared" si="7"/>
        <v>I</v>
      </c>
      <c r="AJ9" s="34" t="s">
        <v>627</v>
      </c>
      <c r="AK9" s="39" t="s">
        <v>893</v>
      </c>
      <c r="AL9" s="39" t="s">
        <v>894</v>
      </c>
      <c r="AM9" s="39" t="s">
        <v>897</v>
      </c>
      <c r="AN9" s="39" t="s">
        <v>59</v>
      </c>
      <c r="AO9" s="34">
        <f t="shared" ca="1" si="8"/>
        <v>1</v>
      </c>
      <c r="AP9" s="39">
        <f t="shared" si="9"/>
        <v>1</v>
      </c>
      <c r="AQ9" s="39">
        <f t="shared" si="10"/>
        <v>0</v>
      </c>
      <c r="AR9" s="39">
        <f t="shared" si="11"/>
        <v>1</v>
      </c>
      <c r="AS9" s="40">
        <f t="shared" si="5"/>
        <v>1</v>
      </c>
      <c r="AT9" s="1"/>
    </row>
    <row r="10" spans="1:46">
      <c r="A10" t="str">
        <f>'Model output'!A9</f>
        <v>TCGA-BJ-A18Z</v>
      </c>
      <c r="B10" s="46">
        <v>58</v>
      </c>
      <c r="C10" s="1" t="str">
        <f>IF(OR(ISNUMBER(SEARCH("0",'Model output'!D9)), ISNUMBER(SEARCH("1",'Model output'!D9)), ISNUMBER(SEARCH("1a",'Model output'!D9)), ISNUMBER(SEARCH("1b",'Model output'!D9)), ISNUMBER(SEARCH("2",'Model output'!D9)), ISNUMBER(SEARCH("3",'Model output'!D9)), ISNUMBER(SEARCH("4a",'Model output'!D9)), ISNUMBER(SEARCH("4b",'Model output'!D9))), IF(ISNUMBER(SEARCH("pT",'Model output'!D9)),IF(OR(ISNUMBER(SEARCH("a",'Model output'!D9)),ISNUMBER(SEARCH("b",'Model output'!D9))),MID(SUBSTITUTE('Model output'!D9," ",""),SEARCH("pT",'Model output'!D9)+2,2),MID(SUBSTITUTE('Model output'!D9," ",""),SEARCH("pT",'Model output'!D9)+2,1)),IF(ISNUMBER(SEARCH("T",'Model output'!D9)),IF(OR(ISNUMBER(SEARCH("a",'Model output'!D9)),ISNUMBER(SEARCH("b",'Model output'!D9))),MID(SUBSTITUTE('Model output'!D9," ",""),SEARCH("T",'Model output'!D9)+1,2),MID(SUBSTITUTE('Model output'!D9," ",""),SEARCH("T",'Model output'!D9)+1,1)),SUBSTITUTE('Model output'!D9," ",""))),"")</f>
        <v>3</v>
      </c>
      <c r="D10" s="1" t="str">
        <f>IF(ISNUMBER(SEARCH("lymph node",'Model output'!E9)),"1", IF(AND('Model output'!E9&lt;&gt;"",ISNUMBER('Model output'!E9),'Model output'!E9&gt;0),"1",IF(OR(ISNUMBER(SEARCH("0",'Model output'!E9)), ISNUMBER(SEARCH("1",'Model output'!E9)), ISNUMBER(SEARCH("1a",'Model output'!E9)), ISNUMBER(SEARCH("1b",'Model output'!E9)), ISNUMBER(SEARCH("X",'Model output'!E9))), IF(ISNUMBER(SEARCH("pN",'Model output'!E9)),IF(OR(ISNUMBER(SEARCH("a",'Model output'!E9)),ISNUMBER(SEARCH("b",'Model output'!E9))),MID(SUBSTITUTE('Model output'!E9," ",""),SEARCH("pN",'Model output'!E9)+2,2),MID(SUBSTITUTE('Model output'!E9," ",""),SEARCH("pN",'Model output'!E9)+2,1)),IF(ISNUMBER(SEARCH("N",'Model output'!E9)),IF(OR(ISNUMBER(SEARCH("a",'Model output'!E9)),ISNUMBER(SEARCH("b",'Model output'!E9))),MID(SUBSTITUTE('Model output'!E9," ",""),SEARCH("N",'Model output'!E9)+1,2),MID(SUBSTITUTE('Model output'!E9," ",""),SEARCH("N",'Model output'!E9)+1,1)),SUBSTITUTE('Model output'!E9," ",""))),"")))</f>
        <v>1b</v>
      </c>
      <c r="E10" s="1" t="str">
        <f>IF(OR(ISNUMBER(SEARCH("Not applicable",'Model output'!F9)), ISNUMBER(SEARCH("N/A",'Model output'!F9))),"0",IF(OR(ISNUMBER(SEARCH("0",'Model output'!F9)), ISNUMBER(SEARCH("1",'Model output'!F9)), ISNUMBER(SEARCH("X",'Model output'!F9))), IF(ISNUMBER(SEARCH("pM",'Model output'!F9)),MID(SUBSTITUTE('Model output'!F9," ",""),SEARCH("pM",'Model output'!F9)+2,1),IF(ISNUMBER(SEARCH("M",'Model output'!F9)),MID(SUBSTITUTE('Model output'!F9," ",""),SEARCH("M",'Model output'!F9)+1,1),SUBSTITUTE('Model output'!F9," ",""))),""))</f>
        <v/>
      </c>
      <c r="F10" t="str">
        <f t="shared" si="0"/>
        <v>positive</v>
      </c>
      <c r="G10" t="str">
        <f>IF(OR('Model output'!G9="",AND(ISNUMBER('Model output'!J9),'Model output'!J9&lt;1)),"",IF(OR(ISNUMBER(SEARCH("lateral",'Model output'!G9)),ISNUMBER(SEARCH("cervical",'Model output'!G9)),ISNUMBER(SEARCH("jugular",'Model output'!G9)),ISNUMBER(SEARCH("left neck",'Model output'!G9)),ISNUMBER(SEARCH("left anterior neck",'Model output'!G9)),ISNUMBER(SEARCH("left posterior neck",'Model output'!G9)),ISNUMBER(SEARCH("right neck",'Model output'!G9)),ISNUMBER(SEARCH("right anterior neck",'Model output'!G9)),ISNUMBER(SEARCH("right posterior neck",'Model output'!G9)),AND(ISNUMBER(SEARCH("level",'Model output'!G9)),OR(,ISNUMBER(SEARCH("II",'Model output'!G9)),ISNUMBER(SEARCH("two",'Model output'!G9)),AND(ISNUMBER(SEARCH("2",'Model output'!G9)),NOT(ISNUMBER(SEARCH("1 of 2",'Model output'!G9)))),ISNUMBER(SEARCH("III",'Model output'!G9)),ISNUMBER(SEARCH("three",'Model output'!G9)),AND(ISNUMBER(SEARCH("3",'Model output'!G9)), NOT(ISNUMBER(SEARCH("N3",'Model output'!G9)))),ISNUMBER(SEARCH("IV",'Model output'!G9)),ISNUMBER(SEARCH("four",'Model output'!G9)),AND(ISNUMBER(SEARCH("4",'Model output'!G9)),NOT(ISNUMBER(SEARCH("1/4",'Model output'!G9)))),ISNUMBER(SEARCH("V ",'Model output'!G9)),ISNUMBER(SEARCH("five",'Model output'!G9)),ISNUMBER(SEARCH("5",'Model output'!G9))))), "lateral", "central"))</f>
        <v>lateral</v>
      </c>
      <c r="H10" t="str">
        <f>IF('Model output'!H9="","negative", IF('Model output'!H9=" ", "negative", IF('Model output'!H9="[]", "negative", IF(ISNUMBER(SEARCH("lymph node",'Model output'!H9)),"negative", IF(ISNUMBER(SEARCH("adipose tissue",'Model output'!H9)), "negative", IF(ISNUMBER(SEARCH("neck dissection",'Model output'!H9)),"negative","positive"))))))</f>
        <v>negative</v>
      </c>
      <c r="I10">
        <f>IF('Model output'!I9="","",IF(ISNUMBER('Model output'!I9),'Model output'!I9,1))</f>
        <v>37</v>
      </c>
      <c r="J10">
        <f>IF('Model output'!J9="","",IF(AND(ISNUMBER('Model output'!J9),'Model output'!J9&lt;=I10),'Model output'!J9,IF(ISNUMBER(SEARCH("0/",'Model output'!J9)),0,1)))</f>
        <v>3</v>
      </c>
      <c r="K10" t="str" cm="1">
        <f t="array" ref="K10">IF(COUNT(FIND({0,1,2,3,4,5,6,7,8,9},'Model output'!K9))&gt;0,'Model output'!K9,"")</f>
        <v>3.2 CM</v>
      </c>
      <c r="L10" s="28" t="str">
        <f t="shared" si="1"/>
        <v>3.2cm</v>
      </c>
      <c r="M10" cm="1">
        <f t="array" ref="M10">IF(L10="","",IF(ISNUMBER(SEARCH("cm",L10)),MAX(VALUE(SUBSTITUTE(_xlfn.FILTERXML("&lt;t&gt;&lt;s&gt;"&amp;SUBSTITUTE(L10,",","&lt;/s&gt;&lt;s&gt;")&amp;"&lt;/s&gt;&lt;/t&gt;","//s"),"cm",""))),MAX(VALUE(SUBSTITUTE(_xlfn.FILTERXML("&lt;t&gt;&lt;s&gt;"&amp;SUBSTITUTE(L10,",","&lt;/s&gt;&lt;s&gt;")&amp;"&lt;/s&gt;&lt;/t&gt;","//s"),"mm","")))/10))</f>
        <v>3.2</v>
      </c>
      <c r="N10" t="str">
        <f>IF('Model output'!L9="","",'Model output'!L9)</f>
        <v>Papillary</v>
      </c>
      <c r="O10" t="str">
        <f>IF('Model output'!M9="","",'Model output'!M9)</f>
        <v/>
      </c>
      <c r="P10" t="str">
        <f>IF('Model output'!N9="","",'Model output'!N9)</f>
        <v>3.6 cm</v>
      </c>
      <c r="Q10" t="str">
        <f t="shared" si="2"/>
        <v>3.6cm</v>
      </c>
      <c r="R10" cm="1">
        <f t="array" ref="R10">IF(Q10="","",IF(ISNUMBER(SEARCH("cm",Q10)),MAX(VALUE(SUBSTITUTE(_xlfn.FILTERXML("&lt;t&gt;&lt;s&gt;"&amp;SUBSTITUTE(Q10,",","&lt;/s&gt;&lt;s&gt;")&amp;"&lt;/s&gt;&lt;/t&gt;","//s"),"cm",""))),IF(ISNUMBER(SEARCH("mm",Q10)), MAX(VALUE(SUBSTITUTE(_xlfn.FILTERXML("&lt;t&gt;&lt;s&gt;"&amp;SUBSTITUTE(Q10,",","&lt;/s&gt;&lt;s&gt;")&amp;"&lt;/s&gt;&lt;/t&gt;","//s"),"mm","")))/10, MAX(VALUE(_xlfn.FILTERXML("&lt;t&gt;&lt;s&gt;"&amp;SUBSTITUTE(Q10,",","&lt;/s&gt;&lt;s&gt;")&amp;"&lt;/s&gt;&lt;/t&gt;","//s"))))))</f>
        <v>3.6</v>
      </c>
      <c r="S10" t="str">
        <f>IF(OR('Model output'!P9="",'Model output'!P9="C",ISNUMBER(SEARCH("Not identified", 'Model output'!P9)),ISNUMBER(SEARCH("Absent",'Model output'!P9)),ISNUMBER(SEARCH("Absence",'Model output'!P9)),AND(ISNUMBER(SEARCH("No",'Model output'!P9)),NOT(ISNUMBER(SEARCH("diagnostic",'Model output'!P9)))),ISNUMBER(SEARCH("Negative",'Model output'!P9))),"negative","positive")</f>
        <v>positive</v>
      </c>
      <c r="T10">
        <f>IF('Model output'!O9="","",'Model output'!O9)</f>
        <v>3</v>
      </c>
      <c r="U10" t="str">
        <f>IF('Model output'!Q9&lt;&gt;"",'Model output'!Q9,IF('Classification result'!S10="positive",IF(ISNUMBER(SEARCH("single",'Model output'!P9)),1,IF(OR(ISNUMBER(SEARCH("&lt;4",'Model output'!P9)),ISNUMBER(SEARCH("&lt; 4",'Model output'!P9)),ISNUMBER(SEARCH("less than 4",'Model output'!P9))),"&lt;4",IF(OR(ISNUMBER(SEARCH("&gt;4",'Model output'!P9)),ISNUMBER(SEARCH("&gt; 4",'Model output'!P9)),ISNUMBER(SEARCH("4 or more",'Model output'!P9))),"&gt;4",""))),""))</f>
        <v/>
      </c>
      <c r="V10" t="str">
        <f>IF(S10="negative","",IF(OR(ISNUMBER(SEARCH("Focal",'Model output'!P9)),'Classification result'!U10&lt;4,ISNUMBER(SEARCH("Focal",'Classification result'!U10)),ISNUMBER(SEARCH("&lt;4",'Classification result'!U10)),ISNUMBER(SEARCH("&lt; 4",'Classification result'!U10))),"minimal", IF(OR(ISNUMBER(SEARCH("Extensive",'Model output'!P9)),ISNUMBER(SEARCH("Extensive",'Classification result'!U10)),ISNUMBER(SEARCH("&gt;4",'Classification result'!U10)),ISNUMBER(SEARCH("&gt; 4",'Classification result'!U10)),ISNUMBER(SEARCH("4 or more",'Classification result'!U10))),"extensive","")))</f>
        <v/>
      </c>
      <c r="W10" t="str">
        <f>IF(OR('Model output'!R9="",ISNUMBER(SEARCH("Not identified", 'Model output'!R9)),ISNUMBER(SEARCH("Absent",'Model output'!R9)),ISNUMBER(SEARCH("No",'Model output'!R9)),ISNUMBER(SEARCH("Negative",'Model output'!R9)),ISNUMBER(SEARCH("None seen",'Model output'!R9)),ISNUMBER(SEARCH("Free",'Model output'!R9)),ISNUMBER(SEARCH("Cannot be assessed",'Model output'!R9))),"negative","positive")</f>
        <v>negative</v>
      </c>
      <c r="X10" s="15" t="str">
        <f>IF('Model output'!S9="","",'Model output'!S9)</f>
        <v>Present</v>
      </c>
      <c r="Y10" t="str">
        <f>IF(OR('Model output'!S9="",ISNUMBER(SEARCH("No extension",'Model output'!S9)),ISNUMBER(SEARCH("Absent",'Model output'!S9)),ISNUMBER(SEARCH("Not identified",'Model output'!S9)),AND(ISNUMBER(SEARCH("No",'Model output'!S9)),NOT(ISNUMBER(SEARCH("carcinoma",'Model output'!S9)))),ISNUMBER(SEARCH("negative",'Model output'!S9))),"negative",IF(Z10="positive","gETE", "positive"))</f>
        <v>positive</v>
      </c>
      <c r="Z10" t="str">
        <f>IF(OR('Model output'!S9="",ISNUMBER(SEARCH("Absent",'Model output'!S9)),ISNUMBER(SEARCH("Not identified",'Model output'!S9)),ISNUMBER(SEARCH("No",'Model output'!S9)),ISNUMBER(SEARCH("Minimal",'Model output'!S9)),ISNUMBER(SEARCH("negative",'Model output'!S9))),"negative",IF(OR(ISNUMBER(SEARCH("extensive",X10)),ISNUMBER(SEARCH("skeletal muscle",X10)),ISNUMBER(SEARCH("larynx",X10)),ISNUMBER(SEARCH("trachea",X10)),ISNUMBER(SEARCH("esophagus",X10)),ISNUMBER(SEARCH("recurrent laryngeal nerve",X10))),"positive","negative"))</f>
        <v>negative</v>
      </c>
      <c r="AA10" t="str">
        <f>IF('Model output'!T9="","",IF('Model output'!T9="Not mentioned", "No", "Yes"))</f>
        <v>Yes</v>
      </c>
      <c r="AB10" t="str">
        <f>IF(AA10&lt;&gt;"Yes","",IF(OR('Model output'!U9="",ISNUMBER(SEARCH("Not identified",'Model output'!U9))),"",'Model output'!U9))</f>
        <v>BRAF V600E</v>
      </c>
      <c r="AC10" s="8" t="str">
        <f>IF(OR('Model output'!V9="", AND(ISERROR(SEARCH("Positive",'Model output'!V9)), ISNUMBER(SEARCH("Negative",'Model output'!V9))), ISNUMBER(SEARCH("Cannot be assessed",'Model output'!V9)), AND(ISNUMBER(SEARCH("Uninvolved",'Model output'!V9)),NOT(ISNUMBER(SEARCH("margin(s) involved",'Model output'!V9)))), ISNUMBER(SEARCH("No involvement",'Model output'!V9)), AND(NOT(ISNUMBER(SEARCH("focal",'Model output'!V9))),ISNUMBER(SEARCH("Free",'Model output'!V9))), ISNUMBER(SEARCH("narrowly excised",'Model output'!V9)), ISNUMBER(SEARCH("none",'Model output'!V9)), ISNUMBER(SEARCH("R0",'Model output'!V9)), ISNUMBER(SEARCH("1 mm",'Model output'!V9)), ISNUMBER(SEARCH("0.1 CM",'Model output'!V9)), ISNUMBER(SEARCH("less than 0.2 mm",'Model output'!V9)), ISNUMBER(SEARCH("less than 1.0 mm",'Model output'!V9)), ISNUMBER(SEARCH("less than 0.5 mm",'Model output'!V9)), ISNUMBER(SEARCH("abut",'Model output'!V9))), "negative", "positive")</f>
        <v>positive</v>
      </c>
      <c r="AE10" s="34" t="str" cm="1">
        <f t="array" ref="AE10">IF(OR(AC10="positive",Z10="positive",AND(OR(ISNUMBER(SEARCH("Follicular carcinoma",N10)),ISNUMBER(SEARCH("Follicular thyroid carcinoma",N10))),V10="extensive"),AND(AND(ISNUMBER(J10),J10&gt;0),AND(ISNUMBER(M10),M10&gt;3)),OR(H10="positive",AH10=1)),"high",IF(OR(ISNUMBER(SEARCH("lateral",G10,1)),ISNUMBER(SEARCH("positive",Y10,1)),ISNUMBER(SEARCH("tall",O10,1)),ISNUMBER(SEARCH("hobnail",O10,1)),ISNUMBER(SEARCH("cribriform",O10,1)),ISNUMBER(SEARCH("diffuse",O10,1)),ISNUMBER(SEARCH("columnar",O10,1)),ISNUMBER(SEARCH("solid",O10,1)),ISNUMBER(SEARCH("tall",N10,1)),ISNUMBER(SEARCH("hobnail",N10,1)),ISNUMBER(SEARCH("cribriform",N10,1)),ISNUMBER(SEARCH("diffuse",N10,1)),ISNUMBER(SEARCH("columnar",N10,1)),ISNUMBER(SEARCH("solid",N10,1)),AND(OR(ISNUMBER(SEARCH("papillary",N10,1)),ISNUMBER(SEARCH("papillary carcinoma",O10,1))),S10="positive"),AND(AND(ISNUMBER(J10),J10&gt;=5),M10=""),AND(AND(ISNUMBER(J10),J10&gt;=5),AND(ISNUMBER(M10),M10&gt;=1)),AND(ISNUMBER(SERACH("papillary",N10)),OR(Y10="positive",Z10="positive"), ISNUMBER(SEARCH("BRAF",AB10)))),"intermediate","low"))</f>
        <v>high</v>
      </c>
      <c r="AF10" s="35" t="str">
        <f t="shared" si="3"/>
        <v>2</v>
      </c>
      <c r="AG10" s="35" t="str">
        <f t="shared" si="4"/>
        <v>1b</v>
      </c>
      <c r="AH10" s="35" t="str">
        <f t="shared" si="6"/>
        <v>0</v>
      </c>
      <c r="AI10" s="40" t="str">
        <f t="shared" si="7"/>
        <v>II</v>
      </c>
      <c r="AJ10" s="34" t="s">
        <v>624</v>
      </c>
      <c r="AK10" s="39" t="s">
        <v>896</v>
      </c>
      <c r="AL10" s="39" t="s">
        <v>893</v>
      </c>
      <c r="AM10" s="39" t="s">
        <v>897</v>
      </c>
      <c r="AN10" s="39" t="s">
        <v>895</v>
      </c>
      <c r="AO10" s="34">
        <f t="shared" si="8"/>
        <v>1</v>
      </c>
      <c r="AP10" s="39">
        <f t="shared" si="9"/>
        <v>1</v>
      </c>
      <c r="AQ10" s="39">
        <f t="shared" si="10"/>
        <v>1</v>
      </c>
      <c r="AR10" s="39">
        <f t="shared" si="11"/>
        <v>1</v>
      </c>
      <c r="AS10" s="40">
        <f t="shared" si="5"/>
        <v>1</v>
      </c>
      <c r="AT10" s="1"/>
    </row>
    <row r="11" spans="1:46">
      <c r="A11" t="str">
        <f>'Model output'!A10</f>
        <v>TCGA-BJ-A191</v>
      </c>
      <c r="B11" s="46">
        <v>49</v>
      </c>
      <c r="C11" s="1" t="str">
        <f>IF(OR(ISNUMBER(SEARCH("0",'Model output'!D10)), ISNUMBER(SEARCH("1",'Model output'!D10)), ISNUMBER(SEARCH("1a",'Model output'!D10)), ISNUMBER(SEARCH("1b",'Model output'!D10)), ISNUMBER(SEARCH("2",'Model output'!D10)), ISNUMBER(SEARCH("3",'Model output'!D10)), ISNUMBER(SEARCH("4a",'Model output'!D10)), ISNUMBER(SEARCH("4b",'Model output'!D10))), IF(ISNUMBER(SEARCH("pT",'Model output'!D10)),IF(OR(ISNUMBER(SEARCH("a",'Model output'!D10)),ISNUMBER(SEARCH("b",'Model output'!D10))),MID(SUBSTITUTE('Model output'!D10," ",""),SEARCH("pT",'Model output'!D10)+2,2),MID(SUBSTITUTE('Model output'!D10," ",""),SEARCH("pT",'Model output'!D10)+2,1)),IF(ISNUMBER(SEARCH("T",'Model output'!D10)),IF(OR(ISNUMBER(SEARCH("a",'Model output'!D10)),ISNUMBER(SEARCH("b",'Model output'!D10))),MID(SUBSTITUTE('Model output'!D10," ",""),SEARCH("T",'Model output'!D10)+1,2),MID(SUBSTITUTE('Model output'!D10," ",""),SEARCH("T",'Model output'!D10)+1,1)),SUBSTITUTE('Model output'!D10," ",""))),"")</f>
        <v>1b</v>
      </c>
      <c r="D11" s="1" t="str">
        <f>IF(ISNUMBER(SEARCH("lymph node",'Model output'!E10)),"1", IF(AND('Model output'!E10&lt;&gt;"",ISNUMBER('Model output'!E10),'Model output'!E10&gt;0),"1",IF(OR(ISNUMBER(SEARCH("0",'Model output'!E10)), ISNUMBER(SEARCH("1",'Model output'!E10)), ISNUMBER(SEARCH("1a",'Model output'!E10)), ISNUMBER(SEARCH("1b",'Model output'!E10)), ISNUMBER(SEARCH("X",'Model output'!E10))), IF(ISNUMBER(SEARCH("pN",'Model output'!E10)),IF(OR(ISNUMBER(SEARCH("a",'Model output'!E10)),ISNUMBER(SEARCH("b",'Model output'!E10))),MID(SUBSTITUTE('Model output'!E10," ",""),SEARCH("pN",'Model output'!E10)+2,2),MID(SUBSTITUTE('Model output'!E10," ",""),SEARCH("pN",'Model output'!E10)+2,1)),IF(ISNUMBER(SEARCH("N",'Model output'!E10)),IF(OR(ISNUMBER(SEARCH("a",'Model output'!E10)),ISNUMBER(SEARCH("b",'Model output'!E10))),MID(SUBSTITUTE('Model output'!E10," ",""),SEARCH("N",'Model output'!E10)+1,2),MID(SUBSTITUTE('Model output'!E10," ",""),SEARCH("N",'Model output'!E10)+1,1)),SUBSTITUTE('Model output'!E10," ",""))),"")))</f>
        <v>0</v>
      </c>
      <c r="E11" s="1" t="str">
        <f>IF(OR(ISNUMBER(SEARCH("Not applicable",'Model output'!F10)), ISNUMBER(SEARCH("N/A",'Model output'!F10))),"0",IF(OR(ISNUMBER(SEARCH("0",'Model output'!F10)), ISNUMBER(SEARCH("1",'Model output'!F10)), ISNUMBER(SEARCH("X",'Model output'!F10))), IF(ISNUMBER(SEARCH("pM",'Model output'!F10)),MID(SUBSTITUTE('Model output'!F10," ",""),SEARCH("pM",'Model output'!F10)+2,1),IF(ISNUMBER(SEARCH("M",'Model output'!F10)),MID(SUBSTITUTE('Model output'!F10," ",""),SEARCH("M",'Model output'!F10)+1,1),SUBSTITUTE('Model output'!F10," ",""))),""))</f>
        <v/>
      </c>
      <c r="F11" t="str">
        <f t="shared" si="0"/>
        <v>negative</v>
      </c>
      <c r="G11" t="str">
        <f>IF(OR('Model output'!G10="",AND(ISNUMBER('Model output'!J10),'Model output'!J10&lt;1)),"",IF(OR(ISNUMBER(SEARCH("lateral",'Model output'!G10)),ISNUMBER(SEARCH("cervical",'Model output'!G10)),ISNUMBER(SEARCH("jugular",'Model output'!G10)),ISNUMBER(SEARCH("left neck",'Model output'!G10)),ISNUMBER(SEARCH("left anterior neck",'Model output'!G10)),ISNUMBER(SEARCH("left posterior neck",'Model output'!G10)),ISNUMBER(SEARCH("right neck",'Model output'!G10)),ISNUMBER(SEARCH("right anterior neck",'Model output'!G10)),ISNUMBER(SEARCH("right posterior neck",'Model output'!G10)),AND(ISNUMBER(SEARCH("level",'Model output'!G10)),OR(,ISNUMBER(SEARCH("II",'Model output'!G10)),ISNUMBER(SEARCH("two",'Model output'!G10)),AND(ISNUMBER(SEARCH("2",'Model output'!G10)),NOT(ISNUMBER(SEARCH("1 of 2",'Model output'!G10)))),ISNUMBER(SEARCH("III",'Model output'!G10)),ISNUMBER(SEARCH("three",'Model output'!G10)),AND(ISNUMBER(SEARCH("3",'Model output'!G10)), NOT(ISNUMBER(SEARCH("N3",'Model output'!G10)))),ISNUMBER(SEARCH("IV",'Model output'!G10)),ISNUMBER(SEARCH("four",'Model output'!G10)),AND(ISNUMBER(SEARCH("4",'Model output'!G10)),NOT(ISNUMBER(SEARCH("1/4",'Model output'!G10)))),ISNUMBER(SEARCH("V ",'Model output'!G10)),ISNUMBER(SEARCH("five",'Model output'!G10)),ISNUMBER(SEARCH("5",'Model output'!G10))))), "lateral", "central"))</f>
        <v/>
      </c>
      <c r="H11" t="str">
        <f>IF('Model output'!H10="","negative", IF('Model output'!H10=" ", "negative", IF('Model output'!H10="[]", "negative", IF(ISNUMBER(SEARCH("lymph node",'Model output'!H10)),"negative", IF(ISNUMBER(SEARCH("adipose tissue",'Model output'!H10)), "negative", IF(ISNUMBER(SEARCH("neck dissection",'Model output'!H10)),"negative","positive"))))))</f>
        <v>negative</v>
      </c>
      <c r="I11">
        <f>IF('Model output'!I10="","",IF(ISNUMBER('Model output'!I10),'Model output'!I10,1))</f>
        <v>3</v>
      </c>
      <c r="J11">
        <f>IF('Model output'!J10="","",IF(AND(ISNUMBER('Model output'!J10),'Model output'!J10&lt;=I11),'Model output'!J10,IF(ISNUMBER(SEARCH("0/",'Model output'!J10)),0,1)))</f>
        <v>0</v>
      </c>
      <c r="K11" t="str" cm="1">
        <f t="array" ref="K11">IF(COUNT(FIND({0,1,2,3,4,5,6,7,8,9},'Model output'!K10))&gt;0,'Model output'!K10,"")</f>
        <v/>
      </c>
      <c r="L11" s="28" t="str">
        <f t="shared" si="1"/>
        <v/>
      </c>
      <c r="M11" t="str" cm="1">
        <f t="array" ref="M11">IF(L11="","",IF(ISNUMBER(SEARCH("cm",L11)),MAX(VALUE(SUBSTITUTE(_xlfn.FILTERXML("&lt;t&gt;&lt;s&gt;"&amp;SUBSTITUTE(L11,",","&lt;/s&gt;&lt;s&gt;")&amp;"&lt;/s&gt;&lt;/t&gt;","//s"),"cm",""))),MAX(VALUE(SUBSTITUTE(_xlfn.FILTERXML("&lt;t&gt;&lt;s&gt;"&amp;SUBSTITUTE(L11,",","&lt;/s&gt;&lt;s&gt;")&amp;"&lt;/s&gt;&lt;/t&gt;","//s"),"mm","")))/10))</f>
        <v/>
      </c>
      <c r="N11" t="str">
        <f>IF('Model output'!L10="","",'Model output'!L10)</f>
        <v>papillary</v>
      </c>
      <c r="O11" t="str">
        <f>IF('Model output'!M10="","",'Model output'!M10)</f>
        <v>columnar cell variant</v>
      </c>
      <c r="P11" t="str">
        <f>IF('Model output'!N10="","",'Model output'!N10)</f>
        <v>2 cm</v>
      </c>
      <c r="Q11" t="str">
        <f t="shared" si="2"/>
        <v>2cm</v>
      </c>
      <c r="R11" cm="1">
        <f t="array" ref="R11">IF(Q11="","",IF(ISNUMBER(SEARCH("cm",Q11)),MAX(VALUE(SUBSTITUTE(_xlfn.FILTERXML("&lt;t&gt;&lt;s&gt;"&amp;SUBSTITUTE(Q11,",","&lt;/s&gt;&lt;s&gt;")&amp;"&lt;/s&gt;&lt;/t&gt;","//s"),"cm",""))),IF(ISNUMBER(SEARCH("mm",Q11)), MAX(VALUE(SUBSTITUTE(_xlfn.FILTERXML("&lt;t&gt;&lt;s&gt;"&amp;SUBSTITUTE(Q11,",","&lt;/s&gt;&lt;s&gt;")&amp;"&lt;/s&gt;&lt;/t&gt;","//s"),"mm","")))/10, MAX(VALUE(_xlfn.FILTERXML("&lt;t&gt;&lt;s&gt;"&amp;SUBSTITUTE(Q11,",","&lt;/s&gt;&lt;s&gt;")&amp;"&lt;/s&gt;&lt;/t&gt;","//s"))))))</f>
        <v>2</v>
      </c>
      <c r="S11" t="str">
        <f>IF(OR('Model output'!P10="",'Model output'!P10="C",ISNUMBER(SEARCH("Not identified", 'Model output'!P10)),ISNUMBER(SEARCH("Absent",'Model output'!P10)),ISNUMBER(SEARCH("Absence",'Model output'!P10)),AND(ISNUMBER(SEARCH("No",'Model output'!P10)),NOT(ISNUMBER(SEARCH("diagnostic",'Model output'!P10)))),ISNUMBER(SEARCH("Negative",'Model output'!P10))),"negative","positive")</f>
        <v>positive</v>
      </c>
      <c r="T11">
        <f>IF('Model output'!O10="","",'Model output'!O10)</f>
        <v>1</v>
      </c>
      <c r="U11" t="str">
        <f>IF('Model output'!Q10&lt;&gt;"",'Model output'!Q10,IF('Classification result'!S11="positive",IF(ISNUMBER(SEARCH("single",'Model output'!P10)),1,IF(OR(ISNUMBER(SEARCH("&lt;4",'Model output'!P10)),ISNUMBER(SEARCH("&lt; 4",'Model output'!P10)),ISNUMBER(SEARCH("less than 4",'Model output'!P10))),"&lt;4",IF(OR(ISNUMBER(SEARCH("&gt;4",'Model output'!P10)),ISNUMBER(SEARCH("&gt; 4",'Model output'!P10)),ISNUMBER(SEARCH("4 or more",'Model output'!P10))),"&gt;4",""))),""))</f>
        <v/>
      </c>
      <c r="V11" t="str">
        <f>IF(S11="negative","",IF(OR(ISNUMBER(SEARCH("Focal",'Model output'!P10)),'Classification result'!U11&lt;4,ISNUMBER(SEARCH("Focal",'Classification result'!U11)),ISNUMBER(SEARCH("&lt;4",'Classification result'!U11)),ISNUMBER(SEARCH("&lt; 4",'Classification result'!U11))),"minimal", IF(OR(ISNUMBER(SEARCH("Extensive",'Model output'!P10)),ISNUMBER(SEARCH("Extensive",'Classification result'!U11)),ISNUMBER(SEARCH("&gt;4",'Classification result'!U11)),ISNUMBER(SEARCH("&gt; 4",'Classification result'!U11)),ISNUMBER(SEARCH("4 or more",'Classification result'!U11))),"extensive","")))</f>
        <v/>
      </c>
      <c r="W11" t="str">
        <f>IF(OR('Model output'!R10="",ISNUMBER(SEARCH("Not identified", 'Model output'!R10)),ISNUMBER(SEARCH("Absent",'Model output'!R10)),ISNUMBER(SEARCH("No",'Model output'!R10)),ISNUMBER(SEARCH("Negative",'Model output'!R10)),ISNUMBER(SEARCH("None seen",'Model output'!R10)),ISNUMBER(SEARCH("Free",'Model output'!R10)),ISNUMBER(SEARCH("Cannot be assessed",'Model output'!R10))),"negative","positive")</f>
        <v>positive</v>
      </c>
      <c r="X11" s="15" t="str">
        <f>IF('Model output'!S10="","",'Model output'!S10)</f>
        <v>Not identified</v>
      </c>
      <c r="Y11" t="str">
        <f>IF(OR('Model output'!S10="",ISNUMBER(SEARCH("No extension",'Model output'!S10)),ISNUMBER(SEARCH("Absent",'Model output'!S10)),ISNUMBER(SEARCH("Not identified",'Model output'!S10)),AND(ISNUMBER(SEARCH("No",'Model output'!S10)),NOT(ISNUMBER(SEARCH("carcinoma",'Model output'!S10)))),ISNUMBER(SEARCH("negative",'Model output'!S10))),"negative",IF(Z11="positive","gETE", "positive"))</f>
        <v>negative</v>
      </c>
      <c r="Z11" t="str">
        <f>IF(OR('Model output'!S10="",ISNUMBER(SEARCH("Absent",'Model output'!S10)),ISNUMBER(SEARCH("Not identified",'Model output'!S10)),ISNUMBER(SEARCH("No",'Model output'!S10)),ISNUMBER(SEARCH("Minimal",'Model output'!S10)),ISNUMBER(SEARCH("negative",'Model output'!S10))),"negative",IF(OR(ISNUMBER(SEARCH("extensive",X11)),ISNUMBER(SEARCH("skeletal muscle",X11)),ISNUMBER(SEARCH("larynx",X11)),ISNUMBER(SEARCH("trachea",X11)),ISNUMBER(SEARCH("esophagus",X11)),ISNUMBER(SEARCH("recurrent laryngeal nerve",X11))),"positive","negative"))</f>
        <v>negative</v>
      </c>
      <c r="AA11" t="str">
        <f>IF('Model output'!T10="","",IF('Model output'!T10="Not mentioned", "No", "Yes"))</f>
        <v/>
      </c>
      <c r="AB11" t="str">
        <f>IF(AA11&lt;&gt;"Yes","",IF(OR('Model output'!U10="",ISNUMBER(SEARCH("Not identified",'Model output'!U10))),"",'Model output'!U10))</f>
        <v/>
      </c>
      <c r="AC11" s="8" t="str">
        <f>IF(OR('Model output'!V10="", AND(ISERROR(SEARCH("Positive",'Model output'!V10)), ISNUMBER(SEARCH("Negative",'Model output'!V10))), ISNUMBER(SEARCH("Cannot be assessed",'Model output'!V10)), AND(ISNUMBER(SEARCH("Uninvolved",'Model output'!V10)),NOT(ISNUMBER(SEARCH("margin(s) involved",'Model output'!V10)))), ISNUMBER(SEARCH("No involvement",'Model output'!V10)), AND(NOT(ISNUMBER(SEARCH("focal",'Model output'!V10))),ISNUMBER(SEARCH("Free",'Model output'!V10))), ISNUMBER(SEARCH("narrowly excised",'Model output'!V10)), ISNUMBER(SEARCH("none",'Model output'!V10)), ISNUMBER(SEARCH("R0",'Model output'!V10)), ISNUMBER(SEARCH("1 mm",'Model output'!V10)), ISNUMBER(SEARCH("0.1 CM",'Model output'!V10)), ISNUMBER(SEARCH("less than 0.2 mm",'Model output'!V10)), ISNUMBER(SEARCH("less than 1.0 mm",'Model output'!V10)), ISNUMBER(SEARCH("less than 0.5 mm",'Model output'!V10)), ISNUMBER(SEARCH("abut",'Model output'!V10))), "negative", "positive")</f>
        <v>negative</v>
      </c>
      <c r="AE11" s="34" t="str" cm="1">
        <f t="array" aca="1" ref="AE11" ca="1">IF(OR(AC11="positive",Z11="positive",AND(OR(ISNUMBER(SEARCH("Follicular carcinoma",N11)),ISNUMBER(SEARCH("Follicular thyroid carcinoma",N11))),V11="extensive"),AND(AND(ISNUMBER(J11),J11&gt;0),AND(ISNUMBER(M11),M11&gt;3)),OR(H11="positive",AH11=1)),"high",IF(OR(ISNUMBER(SEARCH("lateral",G11,1)),ISNUMBER(SEARCH("positive",Y11,1)),ISNUMBER(SEARCH("tall",O11,1)),ISNUMBER(SEARCH("hobnail",O11,1)),ISNUMBER(SEARCH("cribriform",O11,1)),ISNUMBER(SEARCH("diffuse",O11,1)),ISNUMBER(SEARCH("columnar",O11,1)),ISNUMBER(SEARCH("solid",O11,1)),ISNUMBER(SEARCH("tall",N11,1)),ISNUMBER(SEARCH("hobnail",N11,1)),ISNUMBER(SEARCH("cribriform",N11,1)),ISNUMBER(SEARCH("diffuse",N11,1)),ISNUMBER(SEARCH("columnar",N11,1)),ISNUMBER(SEARCH("solid",N11,1)),AND(OR(ISNUMBER(SEARCH("papillary",N11,1)),ISNUMBER(SEARCH("papillary carcinoma",O11,1))),S11="positive"),AND(AND(ISNUMBER(J11),J11&gt;=5),M11=""),AND(AND(ISNUMBER(J11),J11&gt;=5),AND(ISNUMBER(M11),M11&gt;=1)),AND(ISNUMBER(SERACH("papillary",N11)),OR(Y11="positive",Z11="positive"), ISNUMBER(SEARCH("BRAF",AB11)))),"intermediate","low"))</f>
        <v>intermediate</v>
      </c>
      <c r="AF11" s="35" t="str">
        <f t="shared" si="3"/>
        <v>1b</v>
      </c>
      <c r="AG11" s="35" t="str">
        <f t="shared" si="4"/>
        <v>0</v>
      </c>
      <c r="AH11" s="35" t="str">
        <f t="shared" si="6"/>
        <v>0</v>
      </c>
      <c r="AI11" s="40" t="str">
        <f t="shared" si="7"/>
        <v>I</v>
      </c>
      <c r="AJ11" s="34" t="s">
        <v>629</v>
      </c>
      <c r="AK11" s="39" t="s">
        <v>893</v>
      </c>
      <c r="AL11" s="39" t="s">
        <v>894</v>
      </c>
      <c r="AM11" s="39" t="s">
        <v>897</v>
      </c>
      <c r="AN11" s="39" t="s">
        <v>59</v>
      </c>
      <c r="AO11" s="34">
        <f t="shared" ca="1" si="8"/>
        <v>1</v>
      </c>
      <c r="AP11" s="39">
        <f t="shared" si="9"/>
        <v>1</v>
      </c>
      <c r="AQ11" s="39">
        <f t="shared" si="10"/>
        <v>1</v>
      </c>
      <c r="AR11" s="39">
        <f t="shared" si="11"/>
        <v>1</v>
      </c>
      <c r="AS11" s="40">
        <f t="shared" si="5"/>
        <v>1</v>
      </c>
      <c r="AT11" s="1"/>
    </row>
    <row r="12" spans="1:46">
      <c r="A12" t="str">
        <f>'Model output'!A11</f>
        <v>TCGA-BJ-A192</v>
      </c>
      <c r="B12" s="46">
        <v>54</v>
      </c>
      <c r="C12" s="1" t="str">
        <f>IF(OR(ISNUMBER(SEARCH("0",'Model output'!D11)), ISNUMBER(SEARCH("1",'Model output'!D11)), ISNUMBER(SEARCH("1a",'Model output'!D11)), ISNUMBER(SEARCH("1b",'Model output'!D11)), ISNUMBER(SEARCH("2",'Model output'!D11)), ISNUMBER(SEARCH("3",'Model output'!D11)), ISNUMBER(SEARCH("4a",'Model output'!D11)), ISNUMBER(SEARCH("4b",'Model output'!D11))), IF(ISNUMBER(SEARCH("pT",'Model output'!D11)),IF(OR(ISNUMBER(SEARCH("a",'Model output'!D11)),ISNUMBER(SEARCH("b",'Model output'!D11))),MID(SUBSTITUTE('Model output'!D11," ",""),SEARCH("pT",'Model output'!D11)+2,2),MID(SUBSTITUTE('Model output'!D11," ",""),SEARCH("pT",'Model output'!D11)+2,1)),IF(ISNUMBER(SEARCH("T",'Model output'!D11)),IF(OR(ISNUMBER(SEARCH("a",'Model output'!D11)),ISNUMBER(SEARCH("b",'Model output'!D11))),MID(SUBSTITUTE('Model output'!D11," ",""),SEARCH("T",'Model output'!D11)+1,2),MID(SUBSTITUTE('Model output'!D11," ",""),SEARCH("T",'Model output'!D11)+1,1)),SUBSTITUTE('Model output'!D11," ",""))),"")</f>
        <v>3</v>
      </c>
      <c r="D12" s="1" t="str">
        <f>IF(ISNUMBER(SEARCH("lymph node",'Model output'!E11)),"1", IF(AND('Model output'!E11&lt;&gt;"",ISNUMBER('Model output'!E11),'Model output'!E11&gt;0),"1",IF(OR(ISNUMBER(SEARCH("0",'Model output'!E11)), ISNUMBER(SEARCH("1",'Model output'!E11)), ISNUMBER(SEARCH("1a",'Model output'!E11)), ISNUMBER(SEARCH("1b",'Model output'!E11)), ISNUMBER(SEARCH("X",'Model output'!E11))), IF(ISNUMBER(SEARCH("pN",'Model output'!E11)),IF(OR(ISNUMBER(SEARCH("a",'Model output'!E11)),ISNUMBER(SEARCH("b",'Model output'!E11))),MID(SUBSTITUTE('Model output'!E11," ",""),SEARCH("pN",'Model output'!E11)+2,2),MID(SUBSTITUTE('Model output'!E11," ",""),SEARCH("pN",'Model output'!E11)+2,1)),IF(ISNUMBER(SEARCH("N",'Model output'!E11)),IF(OR(ISNUMBER(SEARCH("a",'Model output'!E11)),ISNUMBER(SEARCH("b",'Model output'!E11))),MID(SUBSTITUTE('Model output'!E11," ",""),SEARCH("N",'Model output'!E11)+1,2),MID(SUBSTITUTE('Model output'!E11," ",""),SEARCH("N",'Model output'!E11)+1,1)),SUBSTITUTE('Model output'!E11," ",""))),"")))</f>
        <v>x</v>
      </c>
      <c r="E12" s="1" t="str">
        <f>IF(OR(ISNUMBER(SEARCH("Not applicable",'Model output'!F11)), ISNUMBER(SEARCH("N/A",'Model output'!F11))),"0",IF(OR(ISNUMBER(SEARCH("0",'Model output'!F11)), ISNUMBER(SEARCH("1",'Model output'!F11)), ISNUMBER(SEARCH("X",'Model output'!F11))), IF(ISNUMBER(SEARCH("pM",'Model output'!F11)),MID(SUBSTITUTE('Model output'!F11," ",""),SEARCH("pM",'Model output'!F11)+2,1),IF(ISNUMBER(SEARCH("M",'Model output'!F11)),MID(SUBSTITUTE('Model output'!F11," ",""),SEARCH("M",'Model output'!F11)+1,1),SUBSTITUTE('Model output'!F11," ",""))),""))</f>
        <v/>
      </c>
      <c r="F12" t="str">
        <f t="shared" si="0"/>
        <v>negative</v>
      </c>
      <c r="G12" t="str">
        <f>IF(OR('Model output'!G11="",AND(ISNUMBER('Model output'!J11),'Model output'!J11&lt;1)),"",IF(OR(ISNUMBER(SEARCH("lateral",'Model output'!G11)),ISNUMBER(SEARCH("cervical",'Model output'!G11)),ISNUMBER(SEARCH("jugular",'Model output'!G11)),ISNUMBER(SEARCH("left neck",'Model output'!G11)),ISNUMBER(SEARCH("left anterior neck",'Model output'!G11)),ISNUMBER(SEARCH("left posterior neck",'Model output'!G11)),ISNUMBER(SEARCH("right neck",'Model output'!G11)),ISNUMBER(SEARCH("right anterior neck",'Model output'!G11)),ISNUMBER(SEARCH("right posterior neck",'Model output'!G11)),AND(ISNUMBER(SEARCH("level",'Model output'!G11)),OR(,ISNUMBER(SEARCH("II",'Model output'!G11)),ISNUMBER(SEARCH("two",'Model output'!G11)),AND(ISNUMBER(SEARCH("2",'Model output'!G11)),NOT(ISNUMBER(SEARCH("1 of 2",'Model output'!G11)))),ISNUMBER(SEARCH("III",'Model output'!G11)),ISNUMBER(SEARCH("three",'Model output'!G11)),AND(ISNUMBER(SEARCH("3",'Model output'!G11)), NOT(ISNUMBER(SEARCH("N3",'Model output'!G11)))),ISNUMBER(SEARCH("IV",'Model output'!G11)),ISNUMBER(SEARCH("four",'Model output'!G11)),AND(ISNUMBER(SEARCH("4",'Model output'!G11)),NOT(ISNUMBER(SEARCH("1/4",'Model output'!G11)))),ISNUMBER(SEARCH("V ",'Model output'!G11)),ISNUMBER(SEARCH("five",'Model output'!G11)),ISNUMBER(SEARCH("5",'Model output'!G11))))), "lateral", "central"))</f>
        <v/>
      </c>
      <c r="H12" t="str">
        <f>IF('Model output'!H11="","negative", IF('Model output'!H11=" ", "negative", IF('Model output'!H11="[]", "negative", IF(ISNUMBER(SEARCH("lymph node",'Model output'!H11)),"negative", IF(ISNUMBER(SEARCH("adipose tissue",'Model output'!H11)), "negative", IF(ISNUMBER(SEARCH("neck dissection",'Model output'!H11)),"negative","positive"))))))</f>
        <v>negative</v>
      </c>
      <c r="I12" t="str">
        <f>IF('Model output'!I11="","",IF(ISNUMBER('Model output'!I11),'Model output'!I11,1))</f>
        <v/>
      </c>
      <c r="J12" t="str">
        <f>IF('Model output'!J11="","",IF(AND(ISNUMBER('Model output'!J11),'Model output'!J11&lt;=I12),'Model output'!J11,IF(ISNUMBER(SEARCH("0/",'Model output'!J11)),0,1)))</f>
        <v/>
      </c>
      <c r="K12" t="str" cm="1">
        <f t="array" ref="K12">IF(COUNT(FIND({0,1,2,3,4,5,6,7,8,9},'Model output'!K11))&gt;0,'Model output'!K11,"")</f>
        <v/>
      </c>
      <c r="L12" s="28" t="str">
        <f t="shared" si="1"/>
        <v/>
      </c>
      <c r="M12" t="str" cm="1">
        <f t="array" ref="M12">IF(L12="","",IF(ISNUMBER(SEARCH("cm",L12)),MAX(VALUE(SUBSTITUTE(_xlfn.FILTERXML("&lt;t&gt;&lt;s&gt;"&amp;SUBSTITUTE(L12,",","&lt;/s&gt;&lt;s&gt;")&amp;"&lt;/s&gt;&lt;/t&gt;","//s"),"cm",""))),MAX(VALUE(SUBSTITUTE(_xlfn.FILTERXML("&lt;t&gt;&lt;s&gt;"&amp;SUBSTITUTE(L12,",","&lt;/s&gt;&lt;s&gt;")&amp;"&lt;/s&gt;&lt;/t&gt;","//s"),"mm","")))/10))</f>
        <v/>
      </c>
      <c r="N12" t="str">
        <f>IF('Model output'!L11="","",'Model output'!L11)</f>
        <v>Papillary</v>
      </c>
      <c r="O12" t="str">
        <f>IF('Model output'!M11="","",'Model output'!M11)</f>
        <v>Oncocytic</v>
      </c>
      <c r="P12" t="str">
        <f>IF('Model output'!N11="","",'Model output'!N11)</f>
        <v>5.0 cm</v>
      </c>
      <c r="Q12" t="str">
        <f t="shared" si="2"/>
        <v>5.0cm</v>
      </c>
      <c r="R12" cm="1">
        <f t="array" ref="R12">IF(Q12="","",IF(ISNUMBER(SEARCH("cm",Q12)),MAX(VALUE(SUBSTITUTE(_xlfn.FILTERXML("&lt;t&gt;&lt;s&gt;"&amp;SUBSTITUTE(Q12,",","&lt;/s&gt;&lt;s&gt;")&amp;"&lt;/s&gt;&lt;/t&gt;","//s"),"cm",""))),IF(ISNUMBER(SEARCH("mm",Q12)), MAX(VALUE(SUBSTITUTE(_xlfn.FILTERXML("&lt;t&gt;&lt;s&gt;"&amp;SUBSTITUTE(Q12,",","&lt;/s&gt;&lt;s&gt;")&amp;"&lt;/s&gt;&lt;/t&gt;","//s"),"mm","")))/10, MAX(VALUE(_xlfn.FILTERXML("&lt;t&gt;&lt;s&gt;"&amp;SUBSTITUTE(Q12,",","&lt;/s&gt;&lt;s&gt;")&amp;"&lt;/s&gt;&lt;/t&gt;","//s"))))))</f>
        <v>5</v>
      </c>
      <c r="S12" t="str">
        <f>IF(OR('Model output'!P11="",'Model output'!P11="C",ISNUMBER(SEARCH("Not identified", 'Model output'!P11)),ISNUMBER(SEARCH("Absent",'Model output'!P11)),ISNUMBER(SEARCH("Absence",'Model output'!P11)),AND(ISNUMBER(SEARCH("No",'Model output'!P11)),NOT(ISNUMBER(SEARCH("diagnostic",'Model output'!P11)))),ISNUMBER(SEARCH("Negative",'Model output'!P11))),"negative","positive")</f>
        <v>negative</v>
      </c>
      <c r="T12">
        <f>IF('Model output'!O11="","",'Model output'!O11)</f>
        <v>1</v>
      </c>
      <c r="U12" t="str">
        <f>IF('Model output'!Q11&lt;&gt;"",'Model output'!Q11,IF('Classification result'!S12="positive",IF(ISNUMBER(SEARCH("single",'Model output'!P11)),1,IF(OR(ISNUMBER(SEARCH("&lt;4",'Model output'!P11)),ISNUMBER(SEARCH("&lt; 4",'Model output'!P11)),ISNUMBER(SEARCH("less than 4",'Model output'!P11))),"&lt;4",IF(OR(ISNUMBER(SEARCH("&gt;4",'Model output'!P11)),ISNUMBER(SEARCH("&gt; 4",'Model output'!P11)),ISNUMBER(SEARCH("4 or more",'Model output'!P11))),"&gt;4",""))),""))</f>
        <v/>
      </c>
      <c r="V12" t="str">
        <f>IF(S12="negative","",IF(OR(ISNUMBER(SEARCH("Focal",'Model output'!P11)),'Classification result'!U12&lt;4,ISNUMBER(SEARCH("Focal",'Classification result'!U12)),ISNUMBER(SEARCH("&lt;4",'Classification result'!U12)),ISNUMBER(SEARCH("&lt; 4",'Classification result'!U12))),"minimal", IF(OR(ISNUMBER(SEARCH("Extensive",'Model output'!P11)),ISNUMBER(SEARCH("Extensive",'Classification result'!U12)),ISNUMBER(SEARCH("&gt;4",'Classification result'!U12)),ISNUMBER(SEARCH("&gt; 4",'Classification result'!U12)),ISNUMBER(SEARCH("4 or more",'Classification result'!U12))),"extensive","")))</f>
        <v/>
      </c>
      <c r="W12" t="str">
        <f>IF(OR('Model output'!R11="",ISNUMBER(SEARCH("Not identified", 'Model output'!R11)),ISNUMBER(SEARCH("Absent",'Model output'!R11)),ISNUMBER(SEARCH("No",'Model output'!R11)),ISNUMBER(SEARCH("Negative",'Model output'!R11)),ISNUMBER(SEARCH("None seen",'Model output'!R11)),ISNUMBER(SEARCH("Free",'Model output'!R11)),ISNUMBER(SEARCH("Cannot be assessed",'Model output'!R11))),"negative","positive")</f>
        <v>negative</v>
      </c>
      <c r="X12" s="15" t="str">
        <f>IF('Model output'!S11="","",'Model output'!S11)</f>
        <v/>
      </c>
      <c r="Y12" t="str">
        <f>IF(OR('Model output'!S11="",ISNUMBER(SEARCH("No extension",'Model output'!S11)),ISNUMBER(SEARCH("Absent",'Model output'!S11)),ISNUMBER(SEARCH("Not identified",'Model output'!S11)),AND(ISNUMBER(SEARCH("No",'Model output'!S11)),NOT(ISNUMBER(SEARCH("carcinoma",'Model output'!S11)))),ISNUMBER(SEARCH("negative",'Model output'!S11))),"negative",IF(Z12="positive","gETE", "positive"))</f>
        <v>negative</v>
      </c>
      <c r="Z12" t="str">
        <f>IF(OR('Model output'!S11="",ISNUMBER(SEARCH("Absent",'Model output'!S11)),ISNUMBER(SEARCH("Not identified",'Model output'!S11)),ISNUMBER(SEARCH("No",'Model output'!S11)),ISNUMBER(SEARCH("Minimal",'Model output'!S11)),ISNUMBER(SEARCH("negative",'Model output'!S11))),"negative",IF(OR(ISNUMBER(SEARCH("extensive",X12)),ISNUMBER(SEARCH("skeletal muscle",X12)),ISNUMBER(SEARCH("larynx",X12)),ISNUMBER(SEARCH("trachea",X12)),ISNUMBER(SEARCH("esophagus",X12)),ISNUMBER(SEARCH("recurrent laryngeal nerve",X12))),"positive","negative"))</f>
        <v>negative</v>
      </c>
      <c r="AA12" t="str">
        <f>IF('Model output'!T11="","",IF('Model output'!T11="Not mentioned", "No", "Yes"))</f>
        <v>Yes</v>
      </c>
      <c r="AB12" t="str">
        <f>IF(AA12&lt;&gt;"Yes","",IF(OR('Model output'!U11="",ISNUMBER(SEARCH("Not identified",'Model output'!U11))),"",'Model output'!U11))</f>
        <v/>
      </c>
      <c r="AC12" s="8" t="str">
        <f>IF(OR('Model output'!V11="", AND(ISERROR(SEARCH("Positive",'Model output'!V11)), ISNUMBER(SEARCH("Negative",'Model output'!V11))), ISNUMBER(SEARCH("Cannot be assessed",'Model output'!V11)), AND(ISNUMBER(SEARCH("Uninvolved",'Model output'!V11)),NOT(ISNUMBER(SEARCH("margin(s) involved",'Model output'!V11)))), ISNUMBER(SEARCH("No involvement",'Model output'!V11)), AND(NOT(ISNUMBER(SEARCH("focal",'Model output'!V11))),ISNUMBER(SEARCH("Free",'Model output'!V11))), ISNUMBER(SEARCH("narrowly excised",'Model output'!V11)), ISNUMBER(SEARCH("none",'Model output'!V11)), ISNUMBER(SEARCH("R0",'Model output'!V11)), ISNUMBER(SEARCH("1 mm",'Model output'!V11)), ISNUMBER(SEARCH("0.1 CM",'Model output'!V11)), ISNUMBER(SEARCH("less than 0.2 mm",'Model output'!V11)), ISNUMBER(SEARCH("less than 1.0 mm",'Model output'!V11)), ISNUMBER(SEARCH("less than 0.5 mm",'Model output'!V11)), ISNUMBER(SEARCH("abut",'Model output'!V11))), "negative", "positive")</f>
        <v>negative</v>
      </c>
      <c r="AE12" s="34" t="str" cm="1">
        <f t="array" aca="1" ref="AE12" ca="1">IF(OR(AC12="positive",Z12="positive",AND(OR(ISNUMBER(SEARCH("Follicular carcinoma",N12)),ISNUMBER(SEARCH("Follicular thyroid carcinoma",N12))),V12="extensive"),AND(AND(ISNUMBER(J12),J12&gt;0),AND(ISNUMBER(M12),M12&gt;3)),OR(H12="positive",AH12=1)),"high",IF(OR(ISNUMBER(SEARCH("lateral",G12,1)),ISNUMBER(SEARCH("positive",Y12,1)),ISNUMBER(SEARCH("tall",O12,1)),ISNUMBER(SEARCH("hobnail",O12,1)),ISNUMBER(SEARCH("cribriform",O12,1)),ISNUMBER(SEARCH("diffuse",O12,1)),ISNUMBER(SEARCH("columnar",O12,1)),ISNUMBER(SEARCH("solid",O12,1)),ISNUMBER(SEARCH("tall",N12,1)),ISNUMBER(SEARCH("hobnail",N12,1)),ISNUMBER(SEARCH("cribriform",N12,1)),ISNUMBER(SEARCH("diffuse",N12,1)),ISNUMBER(SEARCH("columnar",N12,1)),ISNUMBER(SEARCH("solid",N12,1)),AND(OR(ISNUMBER(SEARCH("papillary",N12,1)),ISNUMBER(SEARCH("papillary carcinoma",O12,1))),S12="positive"),AND(AND(ISNUMBER(J12),J12&gt;=5),M12=""),AND(AND(ISNUMBER(J12),J12&gt;=5),AND(ISNUMBER(M12),M12&gt;=1)),AND(ISNUMBER(SERACH("papillary",N12)),OR(Y12="positive",Z12="positive"), ISNUMBER(SEARCH("BRAF",AB12)))),"intermediate","low"))</f>
        <v>low</v>
      </c>
      <c r="AF12" s="35" t="str">
        <f t="shared" si="3"/>
        <v>3a</v>
      </c>
      <c r="AG12" s="35" t="str">
        <f t="shared" si="4"/>
        <v>0</v>
      </c>
      <c r="AH12" s="35" t="str">
        <f t="shared" si="6"/>
        <v>0</v>
      </c>
      <c r="AI12" s="40" t="str">
        <f t="shared" si="7"/>
        <v>I</v>
      </c>
      <c r="AJ12" s="34" t="s">
        <v>627</v>
      </c>
      <c r="AK12" s="39" t="s">
        <v>899</v>
      </c>
      <c r="AL12" s="39" t="s">
        <v>897</v>
      </c>
      <c r="AM12" s="39" t="s">
        <v>897</v>
      </c>
      <c r="AN12" s="39" t="s">
        <v>59</v>
      </c>
      <c r="AO12" s="34">
        <f t="shared" ca="1" si="8"/>
        <v>1</v>
      </c>
      <c r="AP12" s="39">
        <f t="shared" si="9"/>
        <v>1</v>
      </c>
      <c r="AQ12" s="39">
        <f t="shared" si="10"/>
        <v>1</v>
      </c>
      <c r="AR12" s="39">
        <f t="shared" si="11"/>
        <v>1</v>
      </c>
      <c r="AS12" s="40">
        <f t="shared" si="5"/>
        <v>1</v>
      </c>
      <c r="AT12" s="1"/>
    </row>
    <row r="13" spans="1:46">
      <c r="A13" t="str">
        <f>'Model output'!A12</f>
        <v>TCGA-BJ-A28R</v>
      </c>
      <c r="B13" s="46">
        <v>38</v>
      </c>
      <c r="C13" s="1" t="str">
        <f>IF(OR(ISNUMBER(SEARCH("0",'Model output'!D12)), ISNUMBER(SEARCH("1",'Model output'!D12)), ISNUMBER(SEARCH("1a",'Model output'!D12)), ISNUMBER(SEARCH("1b",'Model output'!D12)), ISNUMBER(SEARCH("2",'Model output'!D12)), ISNUMBER(SEARCH("3",'Model output'!D12)), ISNUMBER(SEARCH("4a",'Model output'!D12)), ISNUMBER(SEARCH("4b",'Model output'!D12))), IF(ISNUMBER(SEARCH("pT",'Model output'!D12)),IF(OR(ISNUMBER(SEARCH("a",'Model output'!D12)),ISNUMBER(SEARCH("b",'Model output'!D12))),MID(SUBSTITUTE('Model output'!D12," ",""),SEARCH("pT",'Model output'!D12)+2,2),MID(SUBSTITUTE('Model output'!D12," ",""),SEARCH("pT",'Model output'!D12)+2,1)),IF(ISNUMBER(SEARCH("T",'Model output'!D12)),IF(OR(ISNUMBER(SEARCH("a",'Model output'!D12)),ISNUMBER(SEARCH("b",'Model output'!D12))),MID(SUBSTITUTE('Model output'!D12," ",""),SEARCH("T",'Model output'!D12)+1,2),MID(SUBSTITUTE('Model output'!D12," ",""),SEARCH("T",'Model output'!D12)+1,1)),SUBSTITUTE('Model output'!D12," ",""))),"")</f>
        <v>1b</v>
      </c>
      <c r="D13" s="1" t="str">
        <f>IF(ISNUMBER(SEARCH("lymph node",'Model output'!E12)),"1", IF(AND('Model output'!E12&lt;&gt;"",ISNUMBER('Model output'!E12),'Model output'!E12&gt;0),"1",IF(OR(ISNUMBER(SEARCH("0",'Model output'!E12)), ISNUMBER(SEARCH("1",'Model output'!E12)), ISNUMBER(SEARCH("1a",'Model output'!E12)), ISNUMBER(SEARCH("1b",'Model output'!E12)), ISNUMBER(SEARCH("X",'Model output'!E12))), IF(ISNUMBER(SEARCH("pN",'Model output'!E12)),IF(OR(ISNUMBER(SEARCH("a",'Model output'!E12)),ISNUMBER(SEARCH("b",'Model output'!E12))),MID(SUBSTITUTE('Model output'!E12," ",""),SEARCH("pN",'Model output'!E12)+2,2),MID(SUBSTITUTE('Model output'!E12," ",""),SEARCH("pN",'Model output'!E12)+2,1)),IF(ISNUMBER(SEARCH("N",'Model output'!E12)),IF(OR(ISNUMBER(SEARCH("a",'Model output'!E12)),ISNUMBER(SEARCH("b",'Model output'!E12))),MID(SUBSTITUTE('Model output'!E12," ",""),SEARCH("N",'Model output'!E12)+1,2),MID(SUBSTITUTE('Model output'!E12," ",""),SEARCH("N",'Model output'!E12)+1,1)),SUBSTITUTE('Model output'!E12," ",""))),"")))</f>
        <v>0</v>
      </c>
      <c r="E13" s="1" t="str">
        <f>IF(OR(ISNUMBER(SEARCH("Not applicable",'Model output'!F12)), ISNUMBER(SEARCH("N/A",'Model output'!F12))),"0",IF(OR(ISNUMBER(SEARCH("0",'Model output'!F12)), ISNUMBER(SEARCH("1",'Model output'!F12)), ISNUMBER(SEARCH("X",'Model output'!F12))), IF(ISNUMBER(SEARCH("pM",'Model output'!F12)),MID(SUBSTITUTE('Model output'!F12," ",""),SEARCH("pM",'Model output'!F12)+2,1),IF(ISNUMBER(SEARCH("M",'Model output'!F12)),MID(SUBSTITUTE('Model output'!F12," ",""),SEARCH("M",'Model output'!F12)+1,1),SUBSTITUTE('Model output'!F12," ",""))),""))</f>
        <v/>
      </c>
      <c r="F13" t="str">
        <f t="shared" si="0"/>
        <v>negative</v>
      </c>
      <c r="G13" t="str">
        <f>IF(OR('Model output'!G12="",AND(ISNUMBER('Model output'!J12),'Model output'!J12&lt;1)),"",IF(OR(ISNUMBER(SEARCH("lateral",'Model output'!G12)),ISNUMBER(SEARCH("cervical",'Model output'!G12)),ISNUMBER(SEARCH("jugular",'Model output'!G12)),ISNUMBER(SEARCH("left neck",'Model output'!G12)),ISNUMBER(SEARCH("left anterior neck",'Model output'!G12)),ISNUMBER(SEARCH("left posterior neck",'Model output'!G12)),ISNUMBER(SEARCH("right neck",'Model output'!G12)),ISNUMBER(SEARCH("right anterior neck",'Model output'!G12)),ISNUMBER(SEARCH("right posterior neck",'Model output'!G12)),AND(ISNUMBER(SEARCH("level",'Model output'!G12)),OR(,ISNUMBER(SEARCH("II",'Model output'!G12)),ISNUMBER(SEARCH("two",'Model output'!G12)),AND(ISNUMBER(SEARCH("2",'Model output'!G12)),NOT(ISNUMBER(SEARCH("1 of 2",'Model output'!G12)))),ISNUMBER(SEARCH("III",'Model output'!G12)),ISNUMBER(SEARCH("three",'Model output'!G12)),AND(ISNUMBER(SEARCH("3",'Model output'!G12)), NOT(ISNUMBER(SEARCH("N3",'Model output'!G12)))),ISNUMBER(SEARCH("IV",'Model output'!G12)),ISNUMBER(SEARCH("four",'Model output'!G12)),AND(ISNUMBER(SEARCH("4",'Model output'!G12)),NOT(ISNUMBER(SEARCH("1/4",'Model output'!G12)))),ISNUMBER(SEARCH("V ",'Model output'!G12)),ISNUMBER(SEARCH("five",'Model output'!G12)),ISNUMBER(SEARCH("5",'Model output'!G12))))), "lateral", "central"))</f>
        <v/>
      </c>
      <c r="H13" t="str">
        <f>IF('Model output'!H12="","negative", IF('Model output'!H12=" ", "negative", IF('Model output'!H12="[]", "negative", IF(ISNUMBER(SEARCH("lymph node",'Model output'!H12)),"negative", IF(ISNUMBER(SEARCH("adipose tissue",'Model output'!H12)), "negative", IF(ISNUMBER(SEARCH("neck dissection",'Model output'!H12)),"negative","positive"))))))</f>
        <v>negative</v>
      </c>
      <c r="I13">
        <f>IF('Model output'!I12="","",IF(ISNUMBER('Model output'!I12),'Model output'!I12,1))</f>
        <v>20</v>
      </c>
      <c r="J13">
        <f>IF('Model output'!J12="","",IF(AND(ISNUMBER('Model output'!J12),'Model output'!J12&lt;=I13),'Model output'!J12,IF(ISNUMBER(SEARCH("0/",'Model output'!J12)),0,1)))</f>
        <v>0</v>
      </c>
      <c r="K13" t="str" cm="1">
        <f t="array" ref="K13">IF(COUNT(FIND({0,1,2,3,4,5,6,7,8,9},'Model output'!K12))&gt;0,'Model output'!K12,"")</f>
        <v/>
      </c>
      <c r="L13" s="28" t="str">
        <f t="shared" si="1"/>
        <v/>
      </c>
      <c r="M13" t="str" cm="1">
        <f t="array" ref="M13">IF(L13="","",IF(ISNUMBER(SEARCH("cm",L13)),MAX(VALUE(SUBSTITUTE(_xlfn.FILTERXML("&lt;t&gt;&lt;s&gt;"&amp;SUBSTITUTE(L13,",","&lt;/s&gt;&lt;s&gt;")&amp;"&lt;/s&gt;&lt;/t&gt;","//s"),"cm",""))),MAX(VALUE(SUBSTITUTE(_xlfn.FILTERXML("&lt;t&gt;&lt;s&gt;"&amp;SUBSTITUTE(L13,",","&lt;/s&gt;&lt;s&gt;")&amp;"&lt;/s&gt;&lt;/t&gt;","//s"),"mm","")))/10))</f>
        <v/>
      </c>
      <c r="N13" t="str">
        <f>IF('Model output'!L12="","",'Model output'!L12)</f>
        <v>papillary</v>
      </c>
      <c r="O13" t="str">
        <f>IF('Model output'!M12="","",'Model output'!M12)</f>
        <v>conventional</v>
      </c>
      <c r="P13" t="str">
        <f>IF('Model output'!N12="","",'Model output'!N12)</f>
        <v>1.5 cm</v>
      </c>
      <c r="Q13" t="str">
        <f t="shared" si="2"/>
        <v>1.5cm</v>
      </c>
      <c r="R13" cm="1">
        <f t="array" ref="R13">IF(Q13="","",IF(ISNUMBER(SEARCH("cm",Q13)),MAX(VALUE(SUBSTITUTE(_xlfn.FILTERXML("&lt;t&gt;&lt;s&gt;"&amp;SUBSTITUTE(Q13,",","&lt;/s&gt;&lt;s&gt;")&amp;"&lt;/s&gt;&lt;/t&gt;","//s"),"cm",""))),IF(ISNUMBER(SEARCH("mm",Q13)), MAX(VALUE(SUBSTITUTE(_xlfn.FILTERXML("&lt;t&gt;&lt;s&gt;"&amp;SUBSTITUTE(Q13,",","&lt;/s&gt;&lt;s&gt;")&amp;"&lt;/s&gt;&lt;/t&gt;","//s"),"mm","")))/10, MAX(VALUE(_xlfn.FILTERXML("&lt;t&gt;&lt;s&gt;"&amp;SUBSTITUTE(Q13,",","&lt;/s&gt;&lt;s&gt;")&amp;"&lt;/s&gt;&lt;/t&gt;","//s"))))))</f>
        <v>1.5</v>
      </c>
      <c r="S13" t="str">
        <f>IF(OR('Model output'!P12="",'Model output'!P12="C",ISNUMBER(SEARCH("Not identified", 'Model output'!P12)),ISNUMBER(SEARCH("Absent",'Model output'!P12)),ISNUMBER(SEARCH("Absence",'Model output'!P12)),AND(ISNUMBER(SEARCH("No",'Model output'!P12)),NOT(ISNUMBER(SEARCH("diagnostic",'Model output'!P12)))),ISNUMBER(SEARCH("Negative",'Model output'!P12))),"negative","positive")</f>
        <v>positive</v>
      </c>
      <c r="T13">
        <f>IF('Model output'!O12="","",'Model output'!O12)</f>
        <v>1</v>
      </c>
      <c r="U13" t="str">
        <f>IF('Model output'!Q12&lt;&gt;"",'Model output'!Q12,IF('Classification result'!S13="positive",IF(ISNUMBER(SEARCH("single",'Model output'!P12)),1,IF(OR(ISNUMBER(SEARCH("&lt;4",'Model output'!P12)),ISNUMBER(SEARCH("&lt; 4",'Model output'!P12)),ISNUMBER(SEARCH("less than 4",'Model output'!P12))),"&lt;4",IF(OR(ISNUMBER(SEARCH("&gt;4",'Model output'!P12)),ISNUMBER(SEARCH("&gt; 4",'Model output'!P12)),ISNUMBER(SEARCH("4 or more",'Model output'!P12))),"&gt;4",""))),""))</f>
        <v/>
      </c>
      <c r="V13" t="str">
        <f>IF(S13="negative","",IF(OR(ISNUMBER(SEARCH("Focal",'Model output'!P12)),'Classification result'!U13&lt;4,ISNUMBER(SEARCH("Focal",'Classification result'!U13)),ISNUMBER(SEARCH("&lt;4",'Classification result'!U13)),ISNUMBER(SEARCH("&lt; 4",'Classification result'!U13))),"minimal", IF(OR(ISNUMBER(SEARCH("Extensive",'Model output'!P12)),ISNUMBER(SEARCH("Extensive",'Classification result'!U13)),ISNUMBER(SEARCH("&gt;4",'Classification result'!U13)),ISNUMBER(SEARCH("&gt; 4",'Classification result'!U13)),ISNUMBER(SEARCH("4 or more",'Classification result'!U13))),"extensive","")))</f>
        <v/>
      </c>
      <c r="W13" t="str">
        <f>IF(OR('Model output'!R12="",ISNUMBER(SEARCH("Not identified", 'Model output'!R12)),ISNUMBER(SEARCH("Absent",'Model output'!R12)),ISNUMBER(SEARCH("No",'Model output'!R12)),ISNUMBER(SEARCH("Negative",'Model output'!R12)),ISNUMBER(SEARCH("None seen",'Model output'!R12)),ISNUMBER(SEARCH("Free",'Model output'!R12)),ISNUMBER(SEARCH("Cannot be assessed",'Model output'!R12))),"negative","positive")</f>
        <v>negative</v>
      </c>
      <c r="X13" s="15" t="str">
        <f>IF('Model output'!S12="","",'Model output'!S12)</f>
        <v>Not identified</v>
      </c>
      <c r="Y13" t="str">
        <f>IF(OR('Model output'!S12="",ISNUMBER(SEARCH("No extension",'Model output'!S12)),ISNUMBER(SEARCH("Absent",'Model output'!S12)),ISNUMBER(SEARCH("Not identified",'Model output'!S12)),AND(ISNUMBER(SEARCH("No",'Model output'!S12)),NOT(ISNUMBER(SEARCH("carcinoma",'Model output'!S12)))),ISNUMBER(SEARCH("negative",'Model output'!S12))),"negative",IF(Z13="positive","gETE", "positive"))</f>
        <v>negative</v>
      </c>
      <c r="Z13" t="str">
        <f>IF(OR('Model output'!S12="",ISNUMBER(SEARCH("Absent",'Model output'!S12)),ISNUMBER(SEARCH("Not identified",'Model output'!S12)),ISNUMBER(SEARCH("No",'Model output'!S12)),ISNUMBER(SEARCH("Minimal",'Model output'!S12)),ISNUMBER(SEARCH("negative",'Model output'!S12))),"negative",IF(OR(ISNUMBER(SEARCH("extensive",X13)),ISNUMBER(SEARCH("skeletal muscle",X13)),ISNUMBER(SEARCH("larynx",X13)),ISNUMBER(SEARCH("trachea",X13)),ISNUMBER(SEARCH("esophagus",X13)),ISNUMBER(SEARCH("recurrent laryngeal nerve",X13))),"positive","negative"))</f>
        <v>negative</v>
      </c>
      <c r="AA13" t="str">
        <f>IF('Model output'!T12="","",IF('Model output'!T12="Not mentioned", "No", "Yes"))</f>
        <v/>
      </c>
      <c r="AB13" t="str">
        <f>IF(AA13&lt;&gt;"Yes","",IF(OR('Model output'!U12="",ISNUMBER(SEARCH("Not identified",'Model output'!U12))),"",'Model output'!U12))</f>
        <v/>
      </c>
      <c r="AC13" s="8" t="str">
        <f>IF(OR('Model output'!V12="", AND(ISERROR(SEARCH("Positive",'Model output'!V12)), ISNUMBER(SEARCH("Negative",'Model output'!V12))), ISNUMBER(SEARCH("Cannot be assessed",'Model output'!V12)), AND(ISNUMBER(SEARCH("Uninvolved",'Model output'!V12)),NOT(ISNUMBER(SEARCH("margin(s) involved",'Model output'!V12)))), ISNUMBER(SEARCH("No involvement",'Model output'!V12)), AND(NOT(ISNUMBER(SEARCH("focal",'Model output'!V12))),ISNUMBER(SEARCH("Free",'Model output'!V12))), ISNUMBER(SEARCH("narrowly excised",'Model output'!V12)), ISNUMBER(SEARCH("none",'Model output'!V12)), ISNUMBER(SEARCH("R0",'Model output'!V12)), ISNUMBER(SEARCH("1 mm",'Model output'!V12)), ISNUMBER(SEARCH("0.1 CM",'Model output'!V12)), ISNUMBER(SEARCH("less than 0.2 mm",'Model output'!V12)), ISNUMBER(SEARCH("less than 1.0 mm",'Model output'!V12)), ISNUMBER(SEARCH("less than 0.5 mm",'Model output'!V12)), ISNUMBER(SEARCH("abut",'Model output'!V12))), "negative", "positive")</f>
        <v>negative</v>
      </c>
      <c r="AE13" s="34" t="str" cm="1">
        <f t="array" aca="1" ref="AE13" ca="1">IF(OR(AC13="positive",Z13="positive",AND(OR(ISNUMBER(SEARCH("Follicular carcinoma",N13)),ISNUMBER(SEARCH("Follicular thyroid carcinoma",N13))),V13="extensive"),AND(AND(ISNUMBER(J13),J13&gt;0),AND(ISNUMBER(M13),M13&gt;3)),OR(H13="positive",AH13=1)),"high",IF(OR(ISNUMBER(SEARCH("lateral",G13,1)),ISNUMBER(SEARCH("positive",Y13,1)),ISNUMBER(SEARCH("tall",O13,1)),ISNUMBER(SEARCH("hobnail",O13,1)),ISNUMBER(SEARCH("cribriform",O13,1)),ISNUMBER(SEARCH("diffuse",O13,1)),ISNUMBER(SEARCH("columnar",O13,1)),ISNUMBER(SEARCH("solid",O13,1)),ISNUMBER(SEARCH("tall",N13,1)),ISNUMBER(SEARCH("hobnail",N13,1)),ISNUMBER(SEARCH("cribriform",N13,1)),ISNUMBER(SEARCH("diffuse",N13,1)),ISNUMBER(SEARCH("columnar",N13,1)),ISNUMBER(SEARCH("solid",N13,1)),AND(OR(ISNUMBER(SEARCH("papillary",N13,1)),ISNUMBER(SEARCH("papillary carcinoma",O13,1))),S13="positive"),AND(AND(ISNUMBER(J13),J13&gt;=5),M13=""),AND(AND(ISNUMBER(J13),J13&gt;=5),AND(ISNUMBER(M13),M13&gt;=1)),AND(ISNUMBER(SERACH("papillary",N13)),OR(Y13="positive",Z13="positive"), ISNUMBER(SEARCH("BRAF",AB13)))),"intermediate","low"))</f>
        <v>intermediate</v>
      </c>
      <c r="AF13" s="35" t="str">
        <f t="shared" si="3"/>
        <v>1b</v>
      </c>
      <c r="AG13" s="35" t="str">
        <f t="shared" si="4"/>
        <v>0</v>
      </c>
      <c r="AH13" s="35" t="str">
        <f t="shared" si="6"/>
        <v>0</v>
      </c>
      <c r="AI13" s="40" t="str">
        <f t="shared" si="7"/>
        <v>I</v>
      </c>
      <c r="AJ13" s="34" t="s">
        <v>629</v>
      </c>
      <c r="AK13" s="39" t="s">
        <v>893</v>
      </c>
      <c r="AL13" s="39" t="s">
        <v>894</v>
      </c>
      <c r="AM13" s="39" t="s">
        <v>897</v>
      </c>
      <c r="AN13" s="39" t="s">
        <v>59</v>
      </c>
      <c r="AO13" s="34">
        <f t="shared" ca="1" si="8"/>
        <v>1</v>
      </c>
      <c r="AP13" s="39">
        <f t="shared" si="9"/>
        <v>1</v>
      </c>
      <c r="AQ13" s="39">
        <f t="shared" si="10"/>
        <v>1</v>
      </c>
      <c r="AR13" s="39">
        <f t="shared" si="11"/>
        <v>1</v>
      </c>
      <c r="AS13" s="40">
        <f t="shared" si="5"/>
        <v>1</v>
      </c>
      <c r="AT13" s="1"/>
    </row>
    <row r="14" spans="1:46">
      <c r="A14" t="str">
        <f>'Model output'!A13</f>
        <v>TCGA-BJ-A28S</v>
      </c>
      <c r="B14" s="46">
        <v>79</v>
      </c>
      <c r="C14" s="1" t="str">
        <f>IF(OR(ISNUMBER(SEARCH("0",'Model output'!D13)), ISNUMBER(SEARCH("1",'Model output'!D13)), ISNUMBER(SEARCH("1a",'Model output'!D13)), ISNUMBER(SEARCH("1b",'Model output'!D13)), ISNUMBER(SEARCH("2",'Model output'!D13)), ISNUMBER(SEARCH("3",'Model output'!D13)), ISNUMBER(SEARCH("4a",'Model output'!D13)), ISNUMBER(SEARCH("4b",'Model output'!D13))), IF(ISNUMBER(SEARCH("pT",'Model output'!D13)),IF(OR(ISNUMBER(SEARCH("a",'Model output'!D13)),ISNUMBER(SEARCH("b",'Model output'!D13))),MID(SUBSTITUTE('Model output'!D13," ",""),SEARCH("pT",'Model output'!D13)+2,2),MID(SUBSTITUTE('Model output'!D13," ",""),SEARCH("pT",'Model output'!D13)+2,1)),IF(ISNUMBER(SEARCH("T",'Model output'!D13)),IF(OR(ISNUMBER(SEARCH("a",'Model output'!D13)),ISNUMBER(SEARCH("b",'Model output'!D13))),MID(SUBSTITUTE('Model output'!D13," ",""),SEARCH("T",'Model output'!D13)+1,2),MID(SUBSTITUTE('Model output'!D13," ",""),SEARCH("T",'Model output'!D13)+1,1)),SUBSTITUTE('Model output'!D13," ",""))),"")</f>
        <v>2</v>
      </c>
      <c r="D14" s="1" t="str">
        <f>IF(ISNUMBER(SEARCH("lymph node",'Model output'!E13)),"1", IF(AND('Model output'!E13&lt;&gt;"",ISNUMBER('Model output'!E13),'Model output'!E13&gt;0),"1",IF(OR(ISNUMBER(SEARCH("0",'Model output'!E13)), ISNUMBER(SEARCH("1",'Model output'!E13)), ISNUMBER(SEARCH("1a",'Model output'!E13)), ISNUMBER(SEARCH("1b",'Model output'!E13)), ISNUMBER(SEARCH("X",'Model output'!E13))), IF(ISNUMBER(SEARCH("pN",'Model output'!E13)),IF(OR(ISNUMBER(SEARCH("a",'Model output'!E13)),ISNUMBER(SEARCH("b",'Model output'!E13))),MID(SUBSTITUTE('Model output'!E13," ",""),SEARCH("pN",'Model output'!E13)+2,2),MID(SUBSTITUTE('Model output'!E13," ",""),SEARCH("pN",'Model output'!E13)+2,1)),IF(ISNUMBER(SEARCH("N",'Model output'!E13)),IF(OR(ISNUMBER(SEARCH("a",'Model output'!E13)),ISNUMBER(SEARCH("b",'Model output'!E13))),MID(SUBSTITUTE('Model output'!E13," ",""),SEARCH("N",'Model output'!E13)+1,2),MID(SUBSTITUTE('Model output'!E13," ",""),SEARCH("N",'Model output'!E13)+1,1)),SUBSTITUTE('Model output'!E13," ",""))),"")))</f>
        <v>X</v>
      </c>
      <c r="E14" s="1" t="str">
        <f>IF(OR(ISNUMBER(SEARCH("Not applicable",'Model output'!F13)), ISNUMBER(SEARCH("N/A",'Model output'!F13))),"0",IF(OR(ISNUMBER(SEARCH("0",'Model output'!F13)), ISNUMBER(SEARCH("1",'Model output'!F13)), ISNUMBER(SEARCH("X",'Model output'!F13))), IF(ISNUMBER(SEARCH("pM",'Model output'!F13)),MID(SUBSTITUTE('Model output'!F13," ",""),SEARCH("pM",'Model output'!F13)+2,1),IF(ISNUMBER(SEARCH("M",'Model output'!F13)),MID(SUBSTITUTE('Model output'!F13," ",""),SEARCH("M",'Model output'!F13)+1,1),SUBSTITUTE('Model output'!F13," ",""))),""))</f>
        <v/>
      </c>
      <c r="F14" t="str">
        <f t="shared" si="0"/>
        <v>negative</v>
      </c>
      <c r="G14" t="str">
        <f>IF(OR('Model output'!G13="",AND(ISNUMBER('Model output'!J13),'Model output'!J13&lt;1)),"",IF(OR(ISNUMBER(SEARCH("lateral",'Model output'!G13)),ISNUMBER(SEARCH("cervical",'Model output'!G13)),ISNUMBER(SEARCH("jugular",'Model output'!G13)),ISNUMBER(SEARCH("left neck",'Model output'!G13)),ISNUMBER(SEARCH("left anterior neck",'Model output'!G13)),ISNUMBER(SEARCH("left posterior neck",'Model output'!G13)),ISNUMBER(SEARCH("right neck",'Model output'!G13)),ISNUMBER(SEARCH("right anterior neck",'Model output'!G13)),ISNUMBER(SEARCH("right posterior neck",'Model output'!G13)),AND(ISNUMBER(SEARCH("level",'Model output'!G13)),OR(,ISNUMBER(SEARCH("II",'Model output'!G13)),ISNUMBER(SEARCH("two",'Model output'!G13)),AND(ISNUMBER(SEARCH("2",'Model output'!G13)),NOT(ISNUMBER(SEARCH("1 of 2",'Model output'!G13)))),ISNUMBER(SEARCH("III",'Model output'!G13)),ISNUMBER(SEARCH("three",'Model output'!G13)),AND(ISNUMBER(SEARCH("3",'Model output'!G13)), NOT(ISNUMBER(SEARCH("N3",'Model output'!G13)))),ISNUMBER(SEARCH("IV",'Model output'!G13)),ISNUMBER(SEARCH("four",'Model output'!G13)),AND(ISNUMBER(SEARCH("4",'Model output'!G13)),NOT(ISNUMBER(SEARCH("1/4",'Model output'!G13)))),ISNUMBER(SEARCH("V ",'Model output'!G13)),ISNUMBER(SEARCH("five",'Model output'!G13)),ISNUMBER(SEARCH("5",'Model output'!G13))))), "lateral", "central"))</f>
        <v/>
      </c>
      <c r="H14" t="str">
        <f>IF('Model output'!H13="","negative", IF('Model output'!H13=" ", "negative", IF('Model output'!H13="[]", "negative", IF(ISNUMBER(SEARCH("lymph node",'Model output'!H13)),"negative", IF(ISNUMBER(SEARCH("adipose tissue",'Model output'!H13)), "negative", IF(ISNUMBER(SEARCH("neck dissection",'Model output'!H13)),"negative","positive"))))))</f>
        <v>negative</v>
      </c>
      <c r="I14">
        <f>IF('Model output'!I13="","",IF(ISNUMBER('Model output'!I13),'Model output'!I13,1))</f>
        <v>0</v>
      </c>
      <c r="J14">
        <f>IF('Model output'!J13="","",IF(AND(ISNUMBER('Model output'!J13),'Model output'!J13&lt;=I14),'Model output'!J13,IF(ISNUMBER(SEARCH("0/",'Model output'!J13)),0,1)))</f>
        <v>0</v>
      </c>
      <c r="K14" t="str" cm="1">
        <f t="array" ref="K14">IF(COUNT(FIND({0,1,2,3,4,5,6,7,8,9},'Model output'!K13))&gt;0,'Model output'!K13,"")</f>
        <v/>
      </c>
      <c r="L14" s="28" t="str">
        <f t="shared" si="1"/>
        <v/>
      </c>
      <c r="M14" t="str" cm="1">
        <f t="array" ref="M14">IF(L14="","",IF(ISNUMBER(SEARCH("cm",L14)),MAX(VALUE(SUBSTITUTE(_xlfn.FILTERXML("&lt;t&gt;&lt;s&gt;"&amp;SUBSTITUTE(L14,",","&lt;/s&gt;&lt;s&gt;")&amp;"&lt;/s&gt;&lt;/t&gt;","//s"),"cm",""))),MAX(VALUE(SUBSTITUTE(_xlfn.FILTERXML("&lt;t&gt;&lt;s&gt;"&amp;SUBSTITUTE(L14,",","&lt;/s&gt;&lt;s&gt;")&amp;"&lt;/s&gt;&lt;/t&gt;","//s"),"mm","")))/10))</f>
        <v/>
      </c>
      <c r="N14" t="str">
        <f>IF('Model output'!L13="","",'Model output'!L13)</f>
        <v>papillary</v>
      </c>
      <c r="O14" t="str">
        <f>IF('Model output'!M13="","",'Model output'!M13)</f>
        <v>encapsulated follicular variant</v>
      </c>
      <c r="P14" t="str">
        <f>IF('Model output'!N13="","",'Model output'!N13)</f>
        <v>3.4 cm</v>
      </c>
      <c r="Q14" t="str">
        <f t="shared" si="2"/>
        <v>3.4cm</v>
      </c>
      <c r="R14" cm="1">
        <f t="array" ref="R14">IF(Q14="","",IF(ISNUMBER(SEARCH("cm",Q14)),MAX(VALUE(SUBSTITUTE(_xlfn.FILTERXML("&lt;t&gt;&lt;s&gt;"&amp;SUBSTITUTE(Q14,",","&lt;/s&gt;&lt;s&gt;")&amp;"&lt;/s&gt;&lt;/t&gt;","//s"),"cm",""))),IF(ISNUMBER(SEARCH("mm",Q14)), MAX(VALUE(SUBSTITUTE(_xlfn.FILTERXML("&lt;t&gt;&lt;s&gt;"&amp;SUBSTITUTE(Q14,",","&lt;/s&gt;&lt;s&gt;")&amp;"&lt;/s&gt;&lt;/t&gt;","//s"),"mm","")))/10, MAX(VALUE(_xlfn.FILTERXML("&lt;t&gt;&lt;s&gt;"&amp;SUBSTITUTE(Q14,",","&lt;/s&gt;&lt;s&gt;")&amp;"&lt;/s&gt;&lt;/t&gt;","//s"))))))</f>
        <v>3.4</v>
      </c>
      <c r="S14" t="str">
        <f>IF(OR('Model output'!P13="",'Model output'!P13="C",ISNUMBER(SEARCH("Not identified", 'Model output'!P13)),ISNUMBER(SEARCH("Absent",'Model output'!P13)),ISNUMBER(SEARCH("Absence",'Model output'!P13)),AND(ISNUMBER(SEARCH("No",'Model output'!P13)),NOT(ISNUMBER(SEARCH("diagnostic",'Model output'!P13)))),ISNUMBER(SEARCH("Negative",'Model output'!P13))),"negative","positive")</f>
        <v>negative</v>
      </c>
      <c r="T14">
        <f>IF('Model output'!O13="","",'Model output'!O13)</f>
        <v>2</v>
      </c>
      <c r="U14" t="str">
        <f>IF('Model output'!Q13&lt;&gt;"",'Model output'!Q13,IF('Classification result'!S14="positive",IF(ISNUMBER(SEARCH("single",'Model output'!P13)),1,IF(OR(ISNUMBER(SEARCH("&lt;4",'Model output'!P13)),ISNUMBER(SEARCH("&lt; 4",'Model output'!P13)),ISNUMBER(SEARCH("less than 4",'Model output'!P13))),"&lt;4",IF(OR(ISNUMBER(SEARCH("&gt;4",'Model output'!P13)),ISNUMBER(SEARCH("&gt; 4",'Model output'!P13)),ISNUMBER(SEARCH("4 or more",'Model output'!P13))),"&gt;4",""))),""))</f>
        <v/>
      </c>
      <c r="V14" t="str">
        <f>IF(S14="negative","",IF(OR(ISNUMBER(SEARCH("Focal",'Model output'!P13)),'Classification result'!U14&lt;4,ISNUMBER(SEARCH("Focal",'Classification result'!U14)),ISNUMBER(SEARCH("&lt;4",'Classification result'!U14)),ISNUMBER(SEARCH("&lt; 4",'Classification result'!U14))),"minimal", IF(OR(ISNUMBER(SEARCH("Extensive",'Model output'!P13)),ISNUMBER(SEARCH("Extensive",'Classification result'!U14)),ISNUMBER(SEARCH("&gt;4",'Classification result'!U14)),ISNUMBER(SEARCH("&gt; 4",'Classification result'!U14)),ISNUMBER(SEARCH("4 or more",'Classification result'!U14))),"extensive","")))</f>
        <v/>
      </c>
      <c r="W14" t="str">
        <f>IF(OR('Model output'!R13="",ISNUMBER(SEARCH("Not identified", 'Model output'!R13)),ISNUMBER(SEARCH("Absent",'Model output'!R13)),ISNUMBER(SEARCH("No",'Model output'!R13)),ISNUMBER(SEARCH("Negative",'Model output'!R13)),ISNUMBER(SEARCH("None seen",'Model output'!R13)),ISNUMBER(SEARCH("Free",'Model output'!R13)),ISNUMBER(SEARCH("Cannot be assessed",'Model output'!R13))),"negative","positive")</f>
        <v>negative</v>
      </c>
      <c r="X14" s="15" t="str">
        <f>IF('Model output'!S13="","",'Model output'!S13)</f>
        <v>Not identified</v>
      </c>
      <c r="Y14" t="str">
        <f>IF(OR('Model output'!S13="",ISNUMBER(SEARCH("No extension",'Model output'!S13)),ISNUMBER(SEARCH("Absent",'Model output'!S13)),ISNUMBER(SEARCH("Not identified",'Model output'!S13)),AND(ISNUMBER(SEARCH("No",'Model output'!S13)),NOT(ISNUMBER(SEARCH("carcinoma",'Model output'!S13)))),ISNUMBER(SEARCH("negative",'Model output'!S13))),"negative",IF(Z14="positive","gETE", "positive"))</f>
        <v>negative</v>
      </c>
      <c r="Z14" t="str">
        <f>IF(OR('Model output'!S13="",ISNUMBER(SEARCH("Absent",'Model output'!S13)),ISNUMBER(SEARCH("Not identified",'Model output'!S13)),ISNUMBER(SEARCH("No",'Model output'!S13)),ISNUMBER(SEARCH("Minimal",'Model output'!S13)),ISNUMBER(SEARCH("negative",'Model output'!S13))),"negative",IF(OR(ISNUMBER(SEARCH("extensive",X14)),ISNUMBER(SEARCH("skeletal muscle",X14)),ISNUMBER(SEARCH("larynx",X14)),ISNUMBER(SEARCH("trachea",X14)),ISNUMBER(SEARCH("esophagus",X14)),ISNUMBER(SEARCH("recurrent laryngeal nerve",X14))),"positive","negative"))</f>
        <v>negative</v>
      </c>
      <c r="AA14" t="str">
        <f>IF('Model output'!T13="","",IF('Model output'!T13="Not mentioned", "No", "Yes"))</f>
        <v>Yes</v>
      </c>
      <c r="AB14" t="str">
        <f>IF(AA14&lt;&gt;"Yes","",IF(OR('Model output'!U13="",ISNUMBER(SEARCH("Not identified",'Model output'!U13))),"",'Model output'!U13))</f>
        <v>INDETERMINATE due to poor quality of isolated DNA</v>
      </c>
      <c r="AC14" s="8" t="str">
        <f>IF(OR('Model output'!V13="", AND(ISERROR(SEARCH("Positive",'Model output'!V13)), ISNUMBER(SEARCH("Negative",'Model output'!V13))), ISNUMBER(SEARCH("Cannot be assessed",'Model output'!V13)), AND(ISNUMBER(SEARCH("Uninvolved",'Model output'!V13)),NOT(ISNUMBER(SEARCH("margin(s) involved",'Model output'!V13)))), ISNUMBER(SEARCH("No involvement",'Model output'!V13)), AND(NOT(ISNUMBER(SEARCH("focal",'Model output'!V13))),ISNUMBER(SEARCH("Free",'Model output'!V13))), ISNUMBER(SEARCH("narrowly excised",'Model output'!V13)), ISNUMBER(SEARCH("none",'Model output'!V13)), ISNUMBER(SEARCH("R0",'Model output'!V13)), ISNUMBER(SEARCH("1 mm",'Model output'!V13)), ISNUMBER(SEARCH("0.1 CM",'Model output'!V13)), ISNUMBER(SEARCH("less than 0.2 mm",'Model output'!V13)), ISNUMBER(SEARCH("less than 1.0 mm",'Model output'!V13)), ISNUMBER(SEARCH("less than 0.5 mm",'Model output'!V13)), ISNUMBER(SEARCH("abut",'Model output'!V13))), "negative", "positive")</f>
        <v>negative</v>
      </c>
      <c r="AE14" s="34" t="str" cm="1">
        <f t="array" aca="1" ref="AE14" ca="1">IF(OR(AC14="positive",Z14="positive",AND(OR(ISNUMBER(SEARCH("Follicular carcinoma",N14)),ISNUMBER(SEARCH("Follicular thyroid carcinoma",N14))),V14="extensive"),AND(AND(ISNUMBER(J14),J14&gt;0),AND(ISNUMBER(M14),M14&gt;3)),OR(H14="positive",AH14=1)),"high",IF(OR(ISNUMBER(SEARCH("lateral",G14,1)),ISNUMBER(SEARCH("positive",Y14,1)),ISNUMBER(SEARCH("tall",O14,1)),ISNUMBER(SEARCH("hobnail",O14,1)),ISNUMBER(SEARCH("cribriform",O14,1)),ISNUMBER(SEARCH("diffuse",O14,1)),ISNUMBER(SEARCH("columnar",O14,1)),ISNUMBER(SEARCH("solid",O14,1)),ISNUMBER(SEARCH("tall",N14,1)),ISNUMBER(SEARCH("hobnail",N14,1)),ISNUMBER(SEARCH("cribriform",N14,1)),ISNUMBER(SEARCH("diffuse",N14,1)),ISNUMBER(SEARCH("columnar",N14,1)),ISNUMBER(SEARCH("solid",N14,1)),AND(OR(ISNUMBER(SEARCH("papillary",N14,1)),ISNUMBER(SEARCH("papillary carcinoma",O14,1))),S14="positive"),AND(AND(ISNUMBER(J14),J14&gt;=5),M14=""),AND(AND(ISNUMBER(J14),J14&gt;=5),AND(ISNUMBER(M14),M14&gt;=1)),AND(ISNUMBER(SERACH("papillary",N14)),OR(Y14="positive",Z14="positive"), ISNUMBER(SEARCH("BRAF",AB14)))),"intermediate","low"))</f>
        <v>low</v>
      </c>
      <c r="AF14" s="35" t="str">
        <f t="shared" si="3"/>
        <v>2</v>
      </c>
      <c r="AG14" s="35" t="str">
        <f t="shared" si="4"/>
        <v>0</v>
      </c>
      <c r="AH14" s="35" t="str">
        <f t="shared" si="6"/>
        <v>0</v>
      </c>
      <c r="AI14" s="40" t="str">
        <f t="shared" si="7"/>
        <v>I</v>
      </c>
      <c r="AJ14" s="34" t="s">
        <v>627</v>
      </c>
      <c r="AK14" s="39" t="s">
        <v>896</v>
      </c>
      <c r="AL14" s="39" t="s">
        <v>897</v>
      </c>
      <c r="AM14" s="39" t="s">
        <v>897</v>
      </c>
      <c r="AN14" s="39" t="s">
        <v>59</v>
      </c>
      <c r="AO14" s="34">
        <f t="shared" ca="1" si="8"/>
        <v>1</v>
      </c>
      <c r="AP14" s="39">
        <f t="shared" si="9"/>
        <v>1</v>
      </c>
      <c r="AQ14" s="39">
        <f t="shared" si="10"/>
        <v>1</v>
      </c>
      <c r="AR14" s="39">
        <f t="shared" si="11"/>
        <v>1</v>
      </c>
      <c r="AS14" s="40">
        <f t="shared" si="5"/>
        <v>1</v>
      </c>
      <c r="AT14" s="1"/>
    </row>
    <row r="15" spans="1:46">
      <c r="A15" t="str">
        <f>'Model output'!A14</f>
        <v>TCGA-BJ-A28T</v>
      </c>
      <c r="B15" s="46">
        <v>34</v>
      </c>
      <c r="C15" s="1" t="str">
        <f>IF(OR(ISNUMBER(SEARCH("0",'Model output'!D14)), ISNUMBER(SEARCH("1",'Model output'!D14)), ISNUMBER(SEARCH("1a",'Model output'!D14)), ISNUMBER(SEARCH("1b",'Model output'!D14)), ISNUMBER(SEARCH("2",'Model output'!D14)), ISNUMBER(SEARCH("3",'Model output'!D14)), ISNUMBER(SEARCH("4a",'Model output'!D14)), ISNUMBER(SEARCH("4b",'Model output'!D14))), IF(ISNUMBER(SEARCH("pT",'Model output'!D14)),IF(OR(ISNUMBER(SEARCH("a",'Model output'!D14)),ISNUMBER(SEARCH("b",'Model output'!D14))),MID(SUBSTITUTE('Model output'!D14," ",""),SEARCH("pT",'Model output'!D14)+2,2),MID(SUBSTITUTE('Model output'!D14," ",""),SEARCH("pT",'Model output'!D14)+2,1)),IF(ISNUMBER(SEARCH("T",'Model output'!D14)),IF(OR(ISNUMBER(SEARCH("a",'Model output'!D14)),ISNUMBER(SEARCH("b",'Model output'!D14))),MID(SUBSTITUTE('Model output'!D14," ",""),SEARCH("T",'Model output'!D14)+1,2),MID(SUBSTITUTE('Model output'!D14," ",""),SEARCH("T",'Model output'!D14)+1,1)),SUBSTITUTE('Model output'!D14," ",""))),"")</f>
        <v>1b</v>
      </c>
      <c r="D15" s="1" t="str">
        <f>IF(ISNUMBER(SEARCH("lymph node",'Model output'!E14)),"1", IF(AND('Model output'!E14&lt;&gt;"",ISNUMBER('Model output'!E14),'Model output'!E14&gt;0),"1",IF(OR(ISNUMBER(SEARCH("0",'Model output'!E14)), ISNUMBER(SEARCH("1",'Model output'!E14)), ISNUMBER(SEARCH("1a",'Model output'!E14)), ISNUMBER(SEARCH("1b",'Model output'!E14)), ISNUMBER(SEARCH("X",'Model output'!E14))), IF(ISNUMBER(SEARCH("pN",'Model output'!E14)),IF(OR(ISNUMBER(SEARCH("a",'Model output'!E14)),ISNUMBER(SEARCH("b",'Model output'!E14))),MID(SUBSTITUTE('Model output'!E14," ",""),SEARCH("pN",'Model output'!E14)+2,2),MID(SUBSTITUTE('Model output'!E14," ",""),SEARCH("pN",'Model output'!E14)+2,1)),IF(ISNUMBER(SEARCH("N",'Model output'!E14)),IF(OR(ISNUMBER(SEARCH("a",'Model output'!E14)),ISNUMBER(SEARCH("b",'Model output'!E14))),MID(SUBSTITUTE('Model output'!E14," ",""),SEARCH("N",'Model output'!E14)+1,2),MID(SUBSTITUTE('Model output'!E14," ",""),SEARCH("N",'Model output'!E14)+1,1)),SUBSTITUTE('Model output'!E14," ",""))),"")))</f>
        <v>1a</v>
      </c>
      <c r="E15" s="1" t="str">
        <f>IF(OR(ISNUMBER(SEARCH("Not applicable",'Model output'!F14)), ISNUMBER(SEARCH("N/A",'Model output'!F14))),"0",IF(OR(ISNUMBER(SEARCH("0",'Model output'!F14)), ISNUMBER(SEARCH("1",'Model output'!F14)), ISNUMBER(SEARCH("X",'Model output'!F14))), IF(ISNUMBER(SEARCH("pM",'Model output'!F14)),MID(SUBSTITUTE('Model output'!F14," ",""),SEARCH("pM",'Model output'!F14)+2,1),IF(ISNUMBER(SEARCH("M",'Model output'!F14)),MID(SUBSTITUTE('Model output'!F14," ",""),SEARCH("M",'Model output'!F14)+1,1),SUBSTITUTE('Model output'!F14," ",""))),""))</f>
        <v/>
      </c>
      <c r="F15" t="str">
        <f t="shared" si="0"/>
        <v>positive</v>
      </c>
      <c r="G15" t="str">
        <f>IF(OR('Model output'!G14="",AND(ISNUMBER('Model output'!J14),'Model output'!J14&lt;1)),"",IF(OR(ISNUMBER(SEARCH("lateral",'Model output'!G14)),ISNUMBER(SEARCH("cervical",'Model output'!G14)),ISNUMBER(SEARCH("jugular",'Model output'!G14)),ISNUMBER(SEARCH("left neck",'Model output'!G14)),ISNUMBER(SEARCH("left anterior neck",'Model output'!G14)),ISNUMBER(SEARCH("left posterior neck",'Model output'!G14)),ISNUMBER(SEARCH("right neck",'Model output'!G14)),ISNUMBER(SEARCH("right anterior neck",'Model output'!G14)),ISNUMBER(SEARCH("right posterior neck",'Model output'!G14)),AND(ISNUMBER(SEARCH("level",'Model output'!G14)),OR(,ISNUMBER(SEARCH("II",'Model output'!G14)),ISNUMBER(SEARCH("two",'Model output'!G14)),AND(ISNUMBER(SEARCH("2",'Model output'!G14)),NOT(ISNUMBER(SEARCH("1 of 2",'Model output'!G14)))),ISNUMBER(SEARCH("III",'Model output'!G14)),ISNUMBER(SEARCH("three",'Model output'!G14)),AND(ISNUMBER(SEARCH("3",'Model output'!G14)), NOT(ISNUMBER(SEARCH("N3",'Model output'!G14)))),ISNUMBER(SEARCH("IV",'Model output'!G14)),ISNUMBER(SEARCH("four",'Model output'!G14)),AND(ISNUMBER(SEARCH("4",'Model output'!G14)),NOT(ISNUMBER(SEARCH("1/4",'Model output'!G14)))),ISNUMBER(SEARCH("V ",'Model output'!G14)),ISNUMBER(SEARCH("five",'Model output'!G14)),ISNUMBER(SEARCH("5",'Model output'!G14))))), "lateral", "central"))</f>
        <v/>
      </c>
      <c r="H15" t="str">
        <f>IF('Model output'!H14="","negative", IF('Model output'!H14=" ", "negative", IF('Model output'!H14="[]", "negative", IF(ISNUMBER(SEARCH("lymph node",'Model output'!H14)),"negative", IF(ISNUMBER(SEARCH("adipose tissue",'Model output'!H14)), "negative", IF(ISNUMBER(SEARCH("neck dissection",'Model output'!H14)),"negative","positive"))))))</f>
        <v>negative</v>
      </c>
      <c r="I15">
        <f>IF('Model output'!I14="","",IF(ISNUMBER('Model output'!I14),'Model output'!I14,1))</f>
        <v>9</v>
      </c>
      <c r="J15">
        <f>IF('Model output'!J14="","",IF(AND(ISNUMBER('Model output'!J14),'Model output'!J14&lt;=I15),'Model output'!J14,IF(ISNUMBER(SEARCH("0/",'Model output'!J14)),0,1)))</f>
        <v>3</v>
      </c>
      <c r="K15" t="str" cm="1">
        <f t="array" ref="K15">IF(COUNT(FIND({0,1,2,3,4,5,6,7,8,9},'Model output'!K14))&gt;0,'Model output'!K14,"")</f>
        <v/>
      </c>
      <c r="L15" s="28" t="str">
        <f t="shared" si="1"/>
        <v/>
      </c>
      <c r="M15" t="str" cm="1">
        <f t="array" ref="M15">IF(L15="","",IF(ISNUMBER(SEARCH("cm",L15)),MAX(VALUE(SUBSTITUTE(_xlfn.FILTERXML("&lt;t&gt;&lt;s&gt;"&amp;SUBSTITUTE(L15,",","&lt;/s&gt;&lt;s&gt;")&amp;"&lt;/s&gt;&lt;/t&gt;","//s"),"cm",""))),MAX(VALUE(SUBSTITUTE(_xlfn.FILTERXML("&lt;t&gt;&lt;s&gt;"&amp;SUBSTITUTE(L15,",","&lt;/s&gt;&lt;s&gt;")&amp;"&lt;/s&gt;&lt;/t&gt;","//s"),"mm","")))/10))</f>
        <v/>
      </c>
      <c r="N15" t="str">
        <f>IF('Model output'!L14="","",'Model output'!L14)</f>
        <v>papillary</v>
      </c>
      <c r="O15" t="str">
        <f>IF('Model output'!M14="","",'Model output'!M14)</f>
        <v>conventional</v>
      </c>
      <c r="P15" t="str">
        <f>IF('Model output'!N14="","",'Model output'!N14)</f>
        <v>1.3 cm</v>
      </c>
      <c r="Q15" t="str">
        <f t="shared" si="2"/>
        <v>1.3cm</v>
      </c>
      <c r="R15" cm="1">
        <f t="array" ref="R15">IF(Q15="","",IF(ISNUMBER(SEARCH("cm",Q15)),MAX(VALUE(SUBSTITUTE(_xlfn.FILTERXML("&lt;t&gt;&lt;s&gt;"&amp;SUBSTITUTE(Q15,",","&lt;/s&gt;&lt;s&gt;")&amp;"&lt;/s&gt;&lt;/t&gt;","//s"),"cm",""))),IF(ISNUMBER(SEARCH("mm",Q15)), MAX(VALUE(SUBSTITUTE(_xlfn.FILTERXML("&lt;t&gt;&lt;s&gt;"&amp;SUBSTITUTE(Q15,",","&lt;/s&gt;&lt;s&gt;")&amp;"&lt;/s&gt;&lt;/t&gt;","//s"),"mm","")))/10, MAX(VALUE(_xlfn.FILTERXML("&lt;t&gt;&lt;s&gt;"&amp;SUBSTITUTE(Q15,",","&lt;/s&gt;&lt;s&gt;")&amp;"&lt;/s&gt;&lt;/t&gt;","//s"))))))</f>
        <v>1.3</v>
      </c>
      <c r="S15" t="str">
        <f>IF(OR('Model output'!P14="",'Model output'!P14="C",ISNUMBER(SEARCH("Not identified", 'Model output'!P14)),ISNUMBER(SEARCH("Absent",'Model output'!P14)),ISNUMBER(SEARCH("Absence",'Model output'!P14)),AND(ISNUMBER(SEARCH("No",'Model output'!P14)),NOT(ISNUMBER(SEARCH("diagnostic",'Model output'!P14)))),ISNUMBER(SEARCH("Negative",'Model output'!P14))),"negative","positive")</f>
        <v>positive</v>
      </c>
      <c r="T15">
        <f>IF('Model output'!O14="","",'Model output'!O14)</f>
        <v>2</v>
      </c>
      <c r="U15" t="str">
        <f>IF('Model output'!Q14&lt;&gt;"",'Model output'!Q14,IF('Classification result'!S15="positive",IF(ISNUMBER(SEARCH("single",'Model output'!P14)),1,IF(OR(ISNUMBER(SEARCH("&lt;4",'Model output'!P14)),ISNUMBER(SEARCH("&lt; 4",'Model output'!P14)),ISNUMBER(SEARCH("less than 4",'Model output'!P14))),"&lt;4",IF(OR(ISNUMBER(SEARCH("&gt;4",'Model output'!P14)),ISNUMBER(SEARCH("&gt; 4",'Model output'!P14)),ISNUMBER(SEARCH("4 or more",'Model output'!P14))),"&gt;4",""))),""))</f>
        <v/>
      </c>
      <c r="V15" t="str">
        <f>IF(S15="negative","",IF(OR(ISNUMBER(SEARCH("Focal",'Model output'!P14)),'Classification result'!U15&lt;4,ISNUMBER(SEARCH("Focal",'Classification result'!U15)),ISNUMBER(SEARCH("&lt;4",'Classification result'!U15)),ISNUMBER(SEARCH("&lt; 4",'Classification result'!U15))),"minimal", IF(OR(ISNUMBER(SEARCH("Extensive",'Model output'!P14)),ISNUMBER(SEARCH("Extensive",'Classification result'!U15)),ISNUMBER(SEARCH("&gt;4",'Classification result'!U15)),ISNUMBER(SEARCH("&gt; 4",'Classification result'!U15)),ISNUMBER(SEARCH("4 or more",'Classification result'!U15))),"extensive","")))</f>
        <v/>
      </c>
      <c r="W15" t="str">
        <f>IF(OR('Model output'!R14="",ISNUMBER(SEARCH("Not identified", 'Model output'!R14)),ISNUMBER(SEARCH("Absent",'Model output'!R14)),ISNUMBER(SEARCH("No",'Model output'!R14)),ISNUMBER(SEARCH("Negative",'Model output'!R14)),ISNUMBER(SEARCH("None seen",'Model output'!R14)),ISNUMBER(SEARCH("Free",'Model output'!R14)),ISNUMBER(SEARCH("Cannot be assessed",'Model output'!R14))),"negative","positive")</f>
        <v>negative</v>
      </c>
      <c r="X15" s="15" t="str">
        <f>IF('Model output'!S14="","",'Model output'!S14)</f>
        <v>Not identified</v>
      </c>
      <c r="Y15" t="str">
        <f>IF(OR('Model output'!S14="",ISNUMBER(SEARCH("No extension",'Model output'!S14)),ISNUMBER(SEARCH("Absent",'Model output'!S14)),ISNUMBER(SEARCH("Not identified",'Model output'!S14)),AND(ISNUMBER(SEARCH("No",'Model output'!S14)),NOT(ISNUMBER(SEARCH("carcinoma",'Model output'!S14)))),ISNUMBER(SEARCH("negative",'Model output'!S14))),"negative",IF(Z15="positive","gETE", "positive"))</f>
        <v>negative</v>
      </c>
      <c r="Z15" t="str">
        <f>IF(OR('Model output'!S14="",ISNUMBER(SEARCH("Absent",'Model output'!S14)),ISNUMBER(SEARCH("Not identified",'Model output'!S14)),ISNUMBER(SEARCH("No",'Model output'!S14)),ISNUMBER(SEARCH("Minimal",'Model output'!S14)),ISNUMBER(SEARCH("negative",'Model output'!S14))),"negative",IF(OR(ISNUMBER(SEARCH("extensive",X15)),ISNUMBER(SEARCH("skeletal muscle",X15)),ISNUMBER(SEARCH("larynx",X15)),ISNUMBER(SEARCH("trachea",X15)),ISNUMBER(SEARCH("esophagus",X15)),ISNUMBER(SEARCH("recurrent laryngeal nerve",X15))),"positive","negative"))</f>
        <v>negative</v>
      </c>
      <c r="AA15" t="str">
        <f>IF('Model output'!T14="","",IF('Model output'!T14="Not mentioned", "No", "Yes"))</f>
        <v/>
      </c>
      <c r="AB15" t="str">
        <f>IF(AA15&lt;&gt;"Yes","",IF(OR('Model output'!U14="",ISNUMBER(SEARCH("Not identified",'Model output'!U14))),"",'Model output'!U14))</f>
        <v/>
      </c>
      <c r="AC15" s="8" t="str">
        <f>IF(OR('Model output'!V14="", AND(ISERROR(SEARCH("Positive",'Model output'!V14)), ISNUMBER(SEARCH("Negative",'Model output'!V14))), ISNUMBER(SEARCH("Cannot be assessed",'Model output'!V14)), AND(ISNUMBER(SEARCH("Uninvolved",'Model output'!V14)),NOT(ISNUMBER(SEARCH("margin(s) involved",'Model output'!V14)))), ISNUMBER(SEARCH("No involvement",'Model output'!V14)), AND(NOT(ISNUMBER(SEARCH("focal",'Model output'!V14))),ISNUMBER(SEARCH("Free",'Model output'!V14))), ISNUMBER(SEARCH("narrowly excised",'Model output'!V14)), ISNUMBER(SEARCH("none",'Model output'!V14)), ISNUMBER(SEARCH("R0",'Model output'!V14)), ISNUMBER(SEARCH("1 mm",'Model output'!V14)), ISNUMBER(SEARCH("0.1 CM",'Model output'!V14)), ISNUMBER(SEARCH("less than 0.2 mm",'Model output'!V14)), ISNUMBER(SEARCH("less than 1.0 mm",'Model output'!V14)), ISNUMBER(SEARCH("less than 0.5 mm",'Model output'!V14)), ISNUMBER(SEARCH("abut",'Model output'!V14))), "negative", "positive")</f>
        <v>negative</v>
      </c>
      <c r="AE15" s="34" t="str" cm="1">
        <f t="array" aca="1" ref="AE15" ca="1">IF(OR(AC15="positive",Z15="positive",AND(OR(ISNUMBER(SEARCH("Follicular carcinoma",N15)),ISNUMBER(SEARCH("Follicular thyroid carcinoma",N15))),V15="extensive"),AND(AND(ISNUMBER(J15),J15&gt;0),AND(ISNUMBER(M15),M15&gt;3)),OR(H15="positive",AH15=1)),"high",IF(OR(ISNUMBER(SEARCH("lateral",G15,1)),ISNUMBER(SEARCH("positive",Y15,1)),ISNUMBER(SEARCH("tall",O15,1)),ISNUMBER(SEARCH("hobnail",O15,1)),ISNUMBER(SEARCH("cribriform",O15,1)),ISNUMBER(SEARCH("diffuse",O15,1)),ISNUMBER(SEARCH("columnar",O15,1)),ISNUMBER(SEARCH("solid",O15,1)),ISNUMBER(SEARCH("tall",N15,1)),ISNUMBER(SEARCH("hobnail",N15,1)),ISNUMBER(SEARCH("cribriform",N15,1)),ISNUMBER(SEARCH("diffuse",N15,1)),ISNUMBER(SEARCH("columnar",N15,1)),ISNUMBER(SEARCH("solid",N15,1)),AND(OR(ISNUMBER(SEARCH("papillary",N15,1)),ISNUMBER(SEARCH("papillary carcinoma",O15,1))),S15="positive"),AND(AND(ISNUMBER(J15),J15&gt;=5),M15=""),AND(AND(ISNUMBER(J15),J15&gt;=5),AND(ISNUMBER(M15),M15&gt;=1)),AND(ISNUMBER(SERACH("papillary",N15)),OR(Y15="positive",Z15="positive"), ISNUMBER(SEARCH("BRAF",AB15)))),"intermediate","low"))</f>
        <v>intermediate</v>
      </c>
      <c r="AF15" s="35" t="str">
        <f t="shared" si="3"/>
        <v>1b</v>
      </c>
      <c r="AG15" s="35" t="str">
        <f t="shared" si="4"/>
        <v>1a</v>
      </c>
      <c r="AH15" s="35" t="str">
        <f t="shared" si="6"/>
        <v>0</v>
      </c>
      <c r="AI15" s="40" t="str">
        <f t="shared" si="7"/>
        <v>I</v>
      </c>
      <c r="AJ15" s="34" t="s">
        <v>633</v>
      </c>
      <c r="AK15" s="39" t="s">
        <v>893</v>
      </c>
      <c r="AL15" s="39" t="s">
        <v>898</v>
      </c>
      <c r="AM15" s="39" t="s">
        <v>897</v>
      </c>
      <c r="AN15" s="39" t="s">
        <v>59</v>
      </c>
      <c r="AO15" s="34">
        <f t="shared" ca="1" si="8"/>
        <v>1</v>
      </c>
      <c r="AP15" s="39">
        <f t="shared" si="9"/>
        <v>1</v>
      </c>
      <c r="AQ15" s="39">
        <f t="shared" si="10"/>
        <v>1</v>
      </c>
      <c r="AR15" s="39">
        <f t="shared" si="11"/>
        <v>1</v>
      </c>
      <c r="AS15" s="40">
        <f t="shared" si="5"/>
        <v>1</v>
      </c>
      <c r="AT15" s="1"/>
    </row>
    <row r="16" spans="1:46">
      <c r="A16" t="str">
        <f>'Model output'!A15</f>
        <v>TCGA-BJ-A28V</v>
      </c>
      <c r="B16" s="46">
        <v>80</v>
      </c>
      <c r="C16" s="1" t="str">
        <f>IF(OR(ISNUMBER(SEARCH("0",'Model output'!D15)), ISNUMBER(SEARCH("1",'Model output'!D15)), ISNUMBER(SEARCH("1a",'Model output'!D15)), ISNUMBER(SEARCH("1b",'Model output'!D15)), ISNUMBER(SEARCH("2",'Model output'!D15)), ISNUMBER(SEARCH("3",'Model output'!D15)), ISNUMBER(SEARCH("4a",'Model output'!D15)), ISNUMBER(SEARCH("4b",'Model output'!D15))), IF(ISNUMBER(SEARCH("pT",'Model output'!D15)),IF(OR(ISNUMBER(SEARCH("a",'Model output'!D15)),ISNUMBER(SEARCH("b",'Model output'!D15))),MID(SUBSTITUTE('Model output'!D15," ",""),SEARCH("pT",'Model output'!D15)+2,2),MID(SUBSTITUTE('Model output'!D15," ",""),SEARCH("pT",'Model output'!D15)+2,1)),IF(ISNUMBER(SEARCH("T",'Model output'!D15)),IF(OR(ISNUMBER(SEARCH("a",'Model output'!D15)),ISNUMBER(SEARCH("b",'Model output'!D15))),MID(SUBSTITUTE('Model output'!D15," ",""),SEARCH("T",'Model output'!D15)+1,2),MID(SUBSTITUTE('Model output'!D15," ",""),SEARCH("T",'Model output'!D15)+1,1)),SUBSTITUTE('Model output'!D15," ",""))),"")</f>
        <v>3</v>
      </c>
      <c r="D16" s="1" t="str">
        <f>IF(ISNUMBER(SEARCH("lymph node",'Model output'!E15)),"1", IF(AND('Model output'!E15&lt;&gt;"",ISNUMBER('Model output'!E15),'Model output'!E15&gt;0),"1",IF(OR(ISNUMBER(SEARCH("0",'Model output'!E15)), ISNUMBER(SEARCH("1",'Model output'!E15)), ISNUMBER(SEARCH("1a",'Model output'!E15)), ISNUMBER(SEARCH("1b",'Model output'!E15)), ISNUMBER(SEARCH("X",'Model output'!E15))), IF(ISNUMBER(SEARCH("pN",'Model output'!E15)),IF(OR(ISNUMBER(SEARCH("a",'Model output'!E15)),ISNUMBER(SEARCH("b",'Model output'!E15))),MID(SUBSTITUTE('Model output'!E15," ",""),SEARCH("pN",'Model output'!E15)+2,2),MID(SUBSTITUTE('Model output'!E15," ",""),SEARCH("pN",'Model output'!E15)+2,1)),IF(ISNUMBER(SEARCH("N",'Model output'!E15)),IF(OR(ISNUMBER(SEARCH("a",'Model output'!E15)),ISNUMBER(SEARCH("b",'Model output'!E15))),MID(SUBSTITUTE('Model output'!E15," ",""),SEARCH("N",'Model output'!E15)+1,2),MID(SUBSTITUTE('Model output'!E15," ",""),SEARCH("N",'Model output'!E15)+1,1)),SUBSTITUTE('Model output'!E15," ",""))),"")))</f>
        <v>0</v>
      </c>
      <c r="E16" s="1" t="str">
        <f>IF(OR(ISNUMBER(SEARCH("Not applicable",'Model output'!F15)), ISNUMBER(SEARCH("N/A",'Model output'!F15))),"0",IF(OR(ISNUMBER(SEARCH("0",'Model output'!F15)), ISNUMBER(SEARCH("1",'Model output'!F15)), ISNUMBER(SEARCH("X",'Model output'!F15))), IF(ISNUMBER(SEARCH("pM",'Model output'!F15)),MID(SUBSTITUTE('Model output'!F15," ",""),SEARCH("pM",'Model output'!F15)+2,1),IF(ISNUMBER(SEARCH("M",'Model output'!F15)),MID(SUBSTITUTE('Model output'!F15," ",""),SEARCH("M",'Model output'!F15)+1,1),SUBSTITUTE('Model output'!F15," ",""))),""))</f>
        <v/>
      </c>
      <c r="F16" t="str">
        <f t="shared" si="0"/>
        <v>negative</v>
      </c>
      <c r="G16" t="str">
        <f>IF(OR('Model output'!G15="",AND(ISNUMBER('Model output'!J15),'Model output'!J15&lt;1)),"",IF(OR(ISNUMBER(SEARCH("lateral",'Model output'!G15)),ISNUMBER(SEARCH("cervical",'Model output'!G15)),ISNUMBER(SEARCH("jugular",'Model output'!G15)),ISNUMBER(SEARCH("left neck",'Model output'!G15)),ISNUMBER(SEARCH("left anterior neck",'Model output'!G15)),ISNUMBER(SEARCH("left posterior neck",'Model output'!G15)),ISNUMBER(SEARCH("right neck",'Model output'!G15)),ISNUMBER(SEARCH("right anterior neck",'Model output'!G15)),ISNUMBER(SEARCH("right posterior neck",'Model output'!G15)),AND(ISNUMBER(SEARCH("level",'Model output'!G15)),OR(,ISNUMBER(SEARCH("II",'Model output'!G15)),ISNUMBER(SEARCH("two",'Model output'!G15)),AND(ISNUMBER(SEARCH("2",'Model output'!G15)),NOT(ISNUMBER(SEARCH("1 of 2",'Model output'!G15)))),ISNUMBER(SEARCH("III",'Model output'!G15)),ISNUMBER(SEARCH("three",'Model output'!G15)),AND(ISNUMBER(SEARCH("3",'Model output'!G15)), NOT(ISNUMBER(SEARCH("N3",'Model output'!G15)))),ISNUMBER(SEARCH("IV",'Model output'!G15)),ISNUMBER(SEARCH("four",'Model output'!G15)),AND(ISNUMBER(SEARCH("4",'Model output'!G15)),NOT(ISNUMBER(SEARCH("1/4",'Model output'!G15)))),ISNUMBER(SEARCH("V ",'Model output'!G15)),ISNUMBER(SEARCH("five",'Model output'!G15)),ISNUMBER(SEARCH("5",'Model output'!G15))))), "lateral", "central"))</f>
        <v/>
      </c>
      <c r="H16" t="str">
        <f>IF('Model output'!H15="","negative", IF('Model output'!H15=" ", "negative", IF('Model output'!H15="[]", "negative", IF(ISNUMBER(SEARCH("lymph node",'Model output'!H15)),"negative", IF(ISNUMBER(SEARCH("adipose tissue",'Model output'!H15)), "negative", IF(ISNUMBER(SEARCH("neck dissection",'Model output'!H15)),"negative","positive"))))))</f>
        <v>negative</v>
      </c>
      <c r="I16">
        <f>IF('Model output'!I15="","",IF(ISNUMBER('Model output'!I15),'Model output'!I15,1))</f>
        <v>0</v>
      </c>
      <c r="J16">
        <f>IF('Model output'!J15="","",IF(AND(ISNUMBER('Model output'!J15),'Model output'!J15&lt;=I16),'Model output'!J15,IF(ISNUMBER(SEARCH("0/",'Model output'!J15)),0,1)))</f>
        <v>0</v>
      </c>
      <c r="K16" t="str" cm="1">
        <f t="array" ref="K16">IF(COUNT(FIND({0,1,2,3,4,5,6,7,8,9},'Model output'!K15))&gt;0,'Model output'!K15,"")</f>
        <v/>
      </c>
      <c r="L16" s="28" t="str">
        <f t="shared" si="1"/>
        <v/>
      </c>
      <c r="M16" t="str" cm="1">
        <f t="array" ref="M16">IF(L16="","",IF(ISNUMBER(SEARCH("cm",L16)),MAX(VALUE(SUBSTITUTE(_xlfn.FILTERXML("&lt;t&gt;&lt;s&gt;"&amp;SUBSTITUTE(L16,",","&lt;/s&gt;&lt;s&gt;")&amp;"&lt;/s&gt;&lt;/t&gt;","//s"),"cm",""))),MAX(VALUE(SUBSTITUTE(_xlfn.FILTERXML("&lt;t&gt;&lt;s&gt;"&amp;SUBSTITUTE(L16,",","&lt;/s&gt;&lt;s&gt;")&amp;"&lt;/s&gt;&lt;/t&gt;","//s"),"mm","")))/10))</f>
        <v/>
      </c>
      <c r="N16" t="str">
        <f>IF('Model output'!L15="","",'Model output'!L15)</f>
        <v>papillary</v>
      </c>
      <c r="O16" t="str">
        <f>IF('Model output'!M15="","",'Model output'!M15)</f>
        <v>follicular variant</v>
      </c>
      <c r="P16" t="str">
        <f>IF('Model output'!N15="","",'Model output'!N15)</f>
        <v>4.5 cm</v>
      </c>
      <c r="Q16" t="str">
        <f t="shared" si="2"/>
        <v>4.5cm</v>
      </c>
      <c r="R16" cm="1">
        <f t="array" ref="R16">IF(Q16="","",IF(ISNUMBER(SEARCH("cm",Q16)),MAX(VALUE(SUBSTITUTE(_xlfn.FILTERXML("&lt;t&gt;&lt;s&gt;"&amp;SUBSTITUTE(Q16,",","&lt;/s&gt;&lt;s&gt;")&amp;"&lt;/s&gt;&lt;/t&gt;","//s"),"cm",""))),IF(ISNUMBER(SEARCH("mm",Q16)), MAX(VALUE(SUBSTITUTE(_xlfn.FILTERXML("&lt;t&gt;&lt;s&gt;"&amp;SUBSTITUTE(Q16,",","&lt;/s&gt;&lt;s&gt;")&amp;"&lt;/s&gt;&lt;/t&gt;","//s"),"mm","")))/10, MAX(VALUE(_xlfn.FILTERXML("&lt;t&gt;&lt;s&gt;"&amp;SUBSTITUTE(Q16,",","&lt;/s&gt;&lt;s&gt;")&amp;"&lt;/s&gt;&lt;/t&gt;","//s"))))))</f>
        <v>4.5</v>
      </c>
      <c r="S16" t="str">
        <f>IF(OR('Model output'!P15="",'Model output'!P15="C",ISNUMBER(SEARCH("Not identified", 'Model output'!P15)),ISNUMBER(SEARCH("Absent",'Model output'!P15)),ISNUMBER(SEARCH("Absence",'Model output'!P15)),AND(ISNUMBER(SEARCH("No",'Model output'!P15)),NOT(ISNUMBER(SEARCH("diagnostic",'Model output'!P15)))),ISNUMBER(SEARCH("Negative",'Model output'!P15))),"negative","positive")</f>
        <v>negative</v>
      </c>
      <c r="T16">
        <f>IF('Model output'!O15="","",'Model output'!O15)</f>
        <v>2</v>
      </c>
      <c r="U16" t="str">
        <f>IF('Model output'!Q15&lt;&gt;"",'Model output'!Q15,IF('Classification result'!S16="positive",IF(ISNUMBER(SEARCH("single",'Model output'!P15)),1,IF(OR(ISNUMBER(SEARCH("&lt;4",'Model output'!P15)),ISNUMBER(SEARCH("&lt; 4",'Model output'!P15)),ISNUMBER(SEARCH("less than 4",'Model output'!P15))),"&lt;4",IF(OR(ISNUMBER(SEARCH("&gt;4",'Model output'!P15)),ISNUMBER(SEARCH("&gt; 4",'Model output'!P15)),ISNUMBER(SEARCH("4 or more",'Model output'!P15))),"&gt;4",""))),""))</f>
        <v/>
      </c>
      <c r="V16" t="str">
        <f>IF(S16="negative","",IF(OR(ISNUMBER(SEARCH("Focal",'Model output'!P15)),'Classification result'!U16&lt;4,ISNUMBER(SEARCH("Focal",'Classification result'!U16)),ISNUMBER(SEARCH("&lt;4",'Classification result'!U16)),ISNUMBER(SEARCH("&lt; 4",'Classification result'!U16))),"minimal", IF(OR(ISNUMBER(SEARCH("Extensive",'Model output'!P15)),ISNUMBER(SEARCH("Extensive",'Classification result'!U16)),ISNUMBER(SEARCH("&gt;4",'Classification result'!U16)),ISNUMBER(SEARCH("&gt; 4",'Classification result'!U16)),ISNUMBER(SEARCH("4 or more",'Classification result'!U16))),"extensive","")))</f>
        <v/>
      </c>
      <c r="W16" t="str">
        <f>IF(OR('Model output'!R15="",ISNUMBER(SEARCH("Not identified", 'Model output'!R15)),ISNUMBER(SEARCH("Absent",'Model output'!R15)),ISNUMBER(SEARCH("No",'Model output'!R15)),ISNUMBER(SEARCH("Negative",'Model output'!R15)),ISNUMBER(SEARCH("None seen",'Model output'!R15)),ISNUMBER(SEARCH("Free",'Model output'!R15)),ISNUMBER(SEARCH("Cannot be assessed",'Model output'!R15))),"negative","positive")</f>
        <v>negative</v>
      </c>
      <c r="X16" s="15" t="str">
        <f>IF('Model output'!S15="","",'Model output'!S15)</f>
        <v>Not identified</v>
      </c>
      <c r="Y16" t="str">
        <f>IF(OR('Model output'!S15="",ISNUMBER(SEARCH("No extension",'Model output'!S15)),ISNUMBER(SEARCH("Absent",'Model output'!S15)),ISNUMBER(SEARCH("Not identified",'Model output'!S15)),AND(ISNUMBER(SEARCH("No",'Model output'!S15)),NOT(ISNUMBER(SEARCH("carcinoma",'Model output'!S15)))),ISNUMBER(SEARCH("negative",'Model output'!S15))),"negative",IF(Z16="positive","gETE", "positive"))</f>
        <v>negative</v>
      </c>
      <c r="Z16" t="str">
        <f>IF(OR('Model output'!S15="",ISNUMBER(SEARCH("Absent",'Model output'!S15)),ISNUMBER(SEARCH("Not identified",'Model output'!S15)),ISNUMBER(SEARCH("No",'Model output'!S15)),ISNUMBER(SEARCH("Minimal",'Model output'!S15)),ISNUMBER(SEARCH("negative",'Model output'!S15))),"negative",IF(OR(ISNUMBER(SEARCH("extensive",X16)),ISNUMBER(SEARCH("skeletal muscle",X16)),ISNUMBER(SEARCH("larynx",X16)),ISNUMBER(SEARCH("trachea",X16)),ISNUMBER(SEARCH("esophagus",X16)),ISNUMBER(SEARCH("recurrent laryngeal nerve",X16))),"positive","negative"))</f>
        <v>negative</v>
      </c>
      <c r="AA16" t="str">
        <f>IF('Model output'!T15="","",IF('Model output'!T15="Not mentioned", "No", "Yes"))</f>
        <v/>
      </c>
      <c r="AB16" t="str">
        <f>IF(AA16&lt;&gt;"Yes","",IF(OR('Model output'!U15="",ISNUMBER(SEARCH("Not identified",'Model output'!U15))),"",'Model output'!U15))</f>
        <v/>
      </c>
      <c r="AC16" s="8" t="str">
        <f>IF(OR('Model output'!V15="", AND(ISERROR(SEARCH("Positive",'Model output'!V15)), ISNUMBER(SEARCH("Negative",'Model output'!V15))), ISNUMBER(SEARCH("Cannot be assessed",'Model output'!V15)), AND(ISNUMBER(SEARCH("Uninvolved",'Model output'!V15)),NOT(ISNUMBER(SEARCH("margin(s) involved",'Model output'!V15)))), ISNUMBER(SEARCH("No involvement",'Model output'!V15)), AND(NOT(ISNUMBER(SEARCH("focal",'Model output'!V15))),ISNUMBER(SEARCH("Free",'Model output'!V15))), ISNUMBER(SEARCH("narrowly excised",'Model output'!V15)), ISNUMBER(SEARCH("none",'Model output'!V15)), ISNUMBER(SEARCH("R0",'Model output'!V15)), ISNUMBER(SEARCH("1 mm",'Model output'!V15)), ISNUMBER(SEARCH("0.1 CM",'Model output'!V15)), ISNUMBER(SEARCH("less than 0.2 mm",'Model output'!V15)), ISNUMBER(SEARCH("less than 1.0 mm",'Model output'!V15)), ISNUMBER(SEARCH("less than 0.5 mm",'Model output'!V15)), ISNUMBER(SEARCH("abut",'Model output'!V15))), "negative", "positive")</f>
        <v>negative</v>
      </c>
      <c r="AE16" s="34" t="str" cm="1">
        <f t="array" aca="1" ref="AE16" ca="1">IF(OR(AC16="positive",Z16="positive",AND(OR(ISNUMBER(SEARCH("Follicular carcinoma",N16)),ISNUMBER(SEARCH("Follicular thyroid carcinoma",N16))),V16="extensive"),AND(AND(ISNUMBER(J16),J16&gt;0),AND(ISNUMBER(M16),M16&gt;3)),OR(H16="positive",AH16=1)),"high",IF(OR(ISNUMBER(SEARCH("lateral",G16,1)),ISNUMBER(SEARCH("positive",Y16,1)),ISNUMBER(SEARCH("tall",O16,1)),ISNUMBER(SEARCH("hobnail",O16,1)),ISNUMBER(SEARCH("cribriform",O16,1)),ISNUMBER(SEARCH("diffuse",O16,1)),ISNUMBER(SEARCH("columnar",O16,1)),ISNUMBER(SEARCH("solid",O16,1)),ISNUMBER(SEARCH("tall",N16,1)),ISNUMBER(SEARCH("hobnail",N16,1)),ISNUMBER(SEARCH("cribriform",N16,1)),ISNUMBER(SEARCH("diffuse",N16,1)),ISNUMBER(SEARCH("columnar",N16,1)),ISNUMBER(SEARCH("solid",N16,1)),AND(OR(ISNUMBER(SEARCH("papillary",N16,1)),ISNUMBER(SEARCH("papillary carcinoma",O16,1))),S16="positive"),AND(AND(ISNUMBER(J16),J16&gt;=5),M16=""),AND(AND(ISNUMBER(J16),J16&gt;=5),AND(ISNUMBER(M16),M16&gt;=1)),AND(ISNUMBER(SERACH("papillary",N16)),OR(Y16="positive",Z16="positive"), ISNUMBER(SEARCH("BRAF",AB16)))),"intermediate","low"))</f>
        <v>low</v>
      </c>
      <c r="AF16" s="35" t="str">
        <f t="shared" si="3"/>
        <v>3a</v>
      </c>
      <c r="AG16" s="35" t="str">
        <f t="shared" si="4"/>
        <v>0</v>
      </c>
      <c r="AH16" s="35" t="str">
        <f t="shared" si="6"/>
        <v>0</v>
      </c>
      <c r="AI16" s="40" t="str">
        <f t="shared" si="7"/>
        <v>II</v>
      </c>
      <c r="AJ16" s="34" t="s">
        <v>627</v>
      </c>
      <c r="AK16" s="39" t="s">
        <v>899</v>
      </c>
      <c r="AL16" s="39" t="s">
        <v>894</v>
      </c>
      <c r="AM16" s="39" t="s">
        <v>897</v>
      </c>
      <c r="AN16" s="39" t="s">
        <v>895</v>
      </c>
      <c r="AO16" s="34">
        <f t="shared" ca="1" si="8"/>
        <v>1</v>
      </c>
      <c r="AP16" s="39">
        <f t="shared" si="9"/>
        <v>1</v>
      </c>
      <c r="AQ16" s="39">
        <f t="shared" si="10"/>
        <v>1</v>
      </c>
      <c r="AR16" s="39">
        <f t="shared" si="11"/>
        <v>1</v>
      </c>
      <c r="AS16" s="40">
        <f t="shared" si="5"/>
        <v>1</v>
      </c>
      <c r="AT16" s="1"/>
    </row>
    <row r="17" spans="1:46">
      <c r="A17" t="str">
        <f>'Model output'!A16</f>
        <v>TCGA-BJ-A28X</v>
      </c>
      <c r="B17" s="46">
        <v>32</v>
      </c>
      <c r="C17" s="1" t="str">
        <f>IF(OR(ISNUMBER(SEARCH("0",'Model output'!D16)), ISNUMBER(SEARCH("1",'Model output'!D16)), ISNUMBER(SEARCH("1a",'Model output'!D16)), ISNUMBER(SEARCH("1b",'Model output'!D16)), ISNUMBER(SEARCH("2",'Model output'!D16)), ISNUMBER(SEARCH("3",'Model output'!D16)), ISNUMBER(SEARCH("4a",'Model output'!D16)), ISNUMBER(SEARCH("4b",'Model output'!D16))), IF(ISNUMBER(SEARCH("pT",'Model output'!D16)),IF(OR(ISNUMBER(SEARCH("a",'Model output'!D16)),ISNUMBER(SEARCH("b",'Model output'!D16))),MID(SUBSTITUTE('Model output'!D16," ",""),SEARCH("pT",'Model output'!D16)+2,2),MID(SUBSTITUTE('Model output'!D16," ",""),SEARCH("pT",'Model output'!D16)+2,1)),IF(ISNUMBER(SEARCH("T",'Model output'!D16)),IF(OR(ISNUMBER(SEARCH("a",'Model output'!D16)),ISNUMBER(SEARCH("b",'Model output'!D16))),MID(SUBSTITUTE('Model output'!D16," ",""),SEARCH("T",'Model output'!D16)+1,2),MID(SUBSTITUTE('Model output'!D16," ",""),SEARCH("T",'Model output'!D16)+1,1)),SUBSTITUTE('Model output'!D16," ",""))),"")</f>
        <v>3</v>
      </c>
      <c r="D17" s="1" t="str">
        <f>IF(ISNUMBER(SEARCH("lymph node",'Model output'!E16)),"1", IF(AND('Model output'!E16&lt;&gt;"",ISNUMBER('Model output'!E16),'Model output'!E16&gt;0),"1",IF(OR(ISNUMBER(SEARCH("0",'Model output'!E16)), ISNUMBER(SEARCH("1",'Model output'!E16)), ISNUMBER(SEARCH("1a",'Model output'!E16)), ISNUMBER(SEARCH("1b",'Model output'!E16)), ISNUMBER(SEARCH("X",'Model output'!E16))), IF(ISNUMBER(SEARCH("pN",'Model output'!E16)),IF(OR(ISNUMBER(SEARCH("a",'Model output'!E16)),ISNUMBER(SEARCH("b",'Model output'!E16))),MID(SUBSTITUTE('Model output'!E16," ",""),SEARCH("pN",'Model output'!E16)+2,2),MID(SUBSTITUTE('Model output'!E16," ",""),SEARCH("pN",'Model output'!E16)+2,1)),IF(ISNUMBER(SEARCH("N",'Model output'!E16)),IF(OR(ISNUMBER(SEARCH("a",'Model output'!E16)),ISNUMBER(SEARCH("b",'Model output'!E16))),MID(SUBSTITUTE('Model output'!E16," ",""),SEARCH("N",'Model output'!E16)+1,2),MID(SUBSTITUTE('Model output'!E16," ",""),SEARCH("N",'Model output'!E16)+1,1)),SUBSTITUTE('Model output'!E16," ",""))),"")))</f>
        <v>1a</v>
      </c>
      <c r="E17" s="1" t="str">
        <f>IF(OR(ISNUMBER(SEARCH("Not applicable",'Model output'!F16)), ISNUMBER(SEARCH("N/A",'Model output'!F16))),"0",IF(OR(ISNUMBER(SEARCH("0",'Model output'!F16)), ISNUMBER(SEARCH("1",'Model output'!F16)), ISNUMBER(SEARCH("X",'Model output'!F16))), IF(ISNUMBER(SEARCH("pM",'Model output'!F16)),MID(SUBSTITUTE('Model output'!F16," ",""),SEARCH("pM",'Model output'!F16)+2,1),IF(ISNUMBER(SEARCH("M",'Model output'!F16)),MID(SUBSTITUTE('Model output'!F16," ",""),SEARCH("M",'Model output'!F16)+1,1),SUBSTITUTE('Model output'!F16," ",""))),""))</f>
        <v/>
      </c>
      <c r="F17" t="str">
        <f t="shared" si="0"/>
        <v>positive</v>
      </c>
      <c r="G17" t="str">
        <f>IF(OR('Model output'!G16="",AND(ISNUMBER('Model output'!J16),'Model output'!J16&lt;1)),"",IF(OR(ISNUMBER(SEARCH("lateral",'Model output'!G16)),ISNUMBER(SEARCH("cervical",'Model output'!G16)),ISNUMBER(SEARCH("jugular",'Model output'!G16)),ISNUMBER(SEARCH("left neck",'Model output'!G16)),ISNUMBER(SEARCH("left anterior neck",'Model output'!G16)),ISNUMBER(SEARCH("left posterior neck",'Model output'!G16)),ISNUMBER(SEARCH("right neck",'Model output'!G16)),ISNUMBER(SEARCH("right anterior neck",'Model output'!G16)),ISNUMBER(SEARCH("right posterior neck",'Model output'!G16)),AND(ISNUMBER(SEARCH("level",'Model output'!G16)),OR(,ISNUMBER(SEARCH("II",'Model output'!G16)),ISNUMBER(SEARCH("two",'Model output'!G16)),AND(ISNUMBER(SEARCH("2",'Model output'!G16)),NOT(ISNUMBER(SEARCH("1 of 2",'Model output'!G16)))),ISNUMBER(SEARCH("III",'Model output'!G16)),ISNUMBER(SEARCH("three",'Model output'!G16)),AND(ISNUMBER(SEARCH("3",'Model output'!G16)), NOT(ISNUMBER(SEARCH("N3",'Model output'!G16)))),ISNUMBER(SEARCH("IV",'Model output'!G16)),ISNUMBER(SEARCH("four",'Model output'!G16)),AND(ISNUMBER(SEARCH("4",'Model output'!G16)),NOT(ISNUMBER(SEARCH("1/4",'Model output'!G16)))),ISNUMBER(SEARCH("V ",'Model output'!G16)),ISNUMBER(SEARCH("five",'Model output'!G16)),ISNUMBER(SEARCH("5",'Model output'!G16))))), "lateral", "central"))</f>
        <v>central</v>
      </c>
      <c r="H17" t="str">
        <f>IF('Model output'!H16="","negative", IF('Model output'!H16=" ", "negative", IF('Model output'!H16="[]", "negative", IF(ISNUMBER(SEARCH("lymph node",'Model output'!H16)),"negative", IF(ISNUMBER(SEARCH("adipose tissue",'Model output'!H16)), "negative", IF(ISNUMBER(SEARCH("neck dissection",'Model output'!H16)),"negative","positive"))))))</f>
        <v>negative</v>
      </c>
      <c r="I17">
        <f>IF('Model output'!I16="","",IF(ISNUMBER('Model output'!I16),'Model output'!I16,1))</f>
        <v>6</v>
      </c>
      <c r="J17">
        <f>IF('Model output'!J16="","",IF(AND(ISNUMBER('Model output'!J16),'Model output'!J16&lt;=I17),'Model output'!J16,IF(ISNUMBER(SEARCH("0/",'Model output'!J16)),0,1)))</f>
        <v>2</v>
      </c>
      <c r="K17" t="str" cm="1">
        <f t="array" ref="K17">IF(COUNT(FIND({0,1,2,3,4,5,6,7,8,9},'Model output'!K16))&gt;0,'Model output'!K16,"")</f>
        <v/>
      </c>
      <c r="L17" s="28" t="str">
        <f t="shared" si="1"/>
        <v/>
      </c>
      <c r="M17" t="str" cm="1">
        <f t="array" ref="M17">IF(L17="","",IF(ISNUMBER(SEARCH("cm",L17)),MAX(VALUE(SUBSTITUTE(_xlfn.FILTERXML("&lt;t&gt;&lt;s&gt;"&amp;SUBSTITUTE(L17,",","&lt;/s&gt;&lt;s&gt;")&amp;"&lt;/s&gt;&lt;/t&gt;","//s"),"cm",""))),MAX(VALUE(SUBSTITUTE(_xlfn.FILTERXML("&lt;t&gt;&lt;s&gt;"&amp;SUBSTITUTE(L17,",","&lt;/s&gt;&lt;s&gt;")&amp;"&lt;/s&gt;&lt;/t&gt;","//s"),"mm","")))/10))</f>
        <v/>
      </c>
      <c r="N17" t="str">
        <f>IF('Model output'!L16="","",'Model output'!L16)</f>
        <v>Papillary</v>
      </c>
      <c r="O17" t="str">
        <f>IF('Model output'!M16="","",'Model output'!M16)</f>
        <v>TALL CELL VARIANT</v>
      </c>
      <c r="P17" t="str">
        <f>IF('Model output'!N16="","",'Model output'!N16)</f>
        <v>1.2 cm</v>
      </c>
      <c r="Q17" t="str">
        <f t="shared" si="2"/>
        <v>1.2cm</v>
      </c>
      <c r="R17" cm="1">
        <f t="array" ref="R17">IF(Q17="","",IF(ISNUMBER(SEARCH("cm",Q17)),MAX(VALUE(SUBSTITUTE(_xlfn.FILTERXML("&lt;t&gt;&lt;s&gt;"&amp;SUBSTITUTE(Q17,",","&lt;/s&gt;&lt;s&gt;")&amp;"&lt;/s&gt;&lt;/t&gt;","//s"),"cm",""))),IF(ISNUMBER(SEARCH("mm",Q17)), MAX(VALUE(SUBSTITUTE(_xlfn.FILTERXML("&lt;t&gt;&lt;s&gt;"&amp;SUBSTITUTE(Q17,",","&lt;/s&gt;&lt;s&gt;")&amp;"&lt;/s&gt;&lt;/t&gt;","//s"),"mm","")))/10, MAX(VALUE(_xlfn.FILTERXML("&lt;t&gt;&lt;s&gt;"&amp;SUBSTITUTE(Q17,",","&lt;/s&gt;&lt;s&gt;")&amp;"&lt;/s&gt;&lt;/t&gt;","//s"))))))</f>
        <v>1.2</v>
      </c>
      <c r="S17" t="str">
        <f>IF(OR('Model output'!P16="",'Model output'!P16="C",ISNUMBER(SEARCH("Not identified", 'Model output'!P16)),ISNUMBER(SEARCH("Absent",'Model output'!P16)),ISNUMBER(SEARCH("Absence",'Model output'!P16)),AND(ISNUMBER(SEARCH("No",'Model output'!P16)),NOT(ISNUMBER(SEARCH("diagnostic",'Model output'!P16)))),ISNUMBER(SEARCH("Negative",'Model output'!P16))),"negative","positive")</f>
        <v>positive</v>
      </c>
      <c r="T17">
        <f>IF('Model output'!O16="","",'Model output'!O16)</f>
        <v>2</v>
      </c>
      <c r="U17" t="str">
        <f>IF('Model output'!Q16&lt;&gt;"",'Model output'!Q16,IF('Classification result'!S17="positive",IF(ISNUMBER(SEARCH("single",'Model output'!P16)),1,IF(OR(ISNUMBER(SEARCH("&lt;4",'Model output'!P16)),ISNUMBER(SEARCH("&lt; 4",'Model output'!P16)),ISNUMBER(SEARCH("less than 4",'Model output'!P16))),"&lt;4",IF(OR(ISNUMBER(SEARCH("&gt;4",'Model output'!P16)),ISNUMBER(SEARCH("&gt; 4",'Model output'!P16)),ISNUMBER(SEARCH("4 or more",'Model output'!P16))),"&gt;4",""))),""))</f>
        <v/>
      </c>
      <c r="V17" t="str">
        <f>IF(S17="negative","",IF(OR(ISNUMBER(SEARCH("Focal",'Model output'!P16)),'Classification result'!U17&lt;4,ISNUMBER(SEARCH("Focal",'Classification result'!U17)),ISNUMBER(SEARCH("&lt;4",'Classification result'!U17)),ISNUMBER(SEARCH("&lt; 4",'Classification result'!U17))),"minimal", IF(OR(ISNUMBER(SEARCH("Extensive",'Model output'!P16)),ISNUMBER(SEARCH("Extensive",'Classification result'!U17)),ISNUMBER(SEARCH("&gt;4",'Classification result'!U17)),ISNUMBER(SEARCH("&gt; 4",'Classification result'!U17)),ISNUMBER(SEARCH("4 or more",'Classification result'!U17))),"extensive","")))</f>
        <v/>
      </c>
      <c r="W17" t="str">
        <f>IF(OR('Model output'!R16="",ISNUMBER(SEARCH("Not identified", 'Model output'!R16)),ISNUMBER(SEARCH("Absent",'Model output'!R16)),ISNUMBER(SEARCH("No",'Model output'!R16)),ISNUMBER(SEARCH("Negative",'Model output'!R16)),ISNUMBER(SEARCH("None seen",'Model output'!R16)),ISNUMBER(SEARCH("Free",'Model output'!R16)),ISNUMBER(SEARCH("Cannot be assessed",'Model output'!R16))),"negative","positive")</f>
        <v>negative</v>
      </c>
      <c r="X17" s="15" t="str">
        <f>IF('Model output'!S16="","",'Model output'!S16)</f>
        <v>Present</v>
      </c>
      <c r="Y17" t="str">
        <f>IF(OR('Model output'!S16="",ISNUMBER(SEARCH("No extension",'Model output'!S16)),ISNUMBER(SEARCH("Absent",'Model output'!S16)),ISNUMBER(SEARCH("Not identified",'Model output'!S16)),AND(ISNUMBER(SEARCH("No",'Model output'!S16)),NOT(ISNUMBER(SEARCH("carcinoma",'Model output'!S16)))),ISNUMBER(SEARCH("negative",'Model output'!S16))),"negative",IF(Z17="positive","gETE", "positive"))</f>
        <v>positive</v>
      </c>
      <c r="Z17" t="str">
        <f>IF(OR('Model output'!S16="",ISNUMBER(SEARCH("Absent",'Model output'!S16)),ISNUMBER(SEARCH("Not identified",'Model output'!S16)),ISNUMBER(SEARCH("No",'Model output'!S16)),ISNUMBER(SEARCH("Minimal",'Model output'!S16)),ISNUMBER(SEARCH("negative",'Model output'!S16))),"negative",IF(OR(ISNUMBER(SEARCH("extensive",X17)),ISNUMBER(SEARCH("skeletal muscle",X17)),ISNUMBER(SEARCH("larynx",X17)),ISNUMBER(SEARCH("trachea",X17)),ISNUMBER(SEARCH("esophagus",X17)),ISNUMBER(SEARCH("recurrent laryngeal nerve",X17))),"positive","negative"))</f>
        <v>negative</v>
      </c>
      <c r="AA17" t="str">
        <f>IF('Model output'!T16="","",IF('Model output'!T16="Not mentioned", "No", "Yes"))</f>
        <v/>
      </c>
      <c r="AB17" t="str">
        <f>IF(AA17&lt;&gt;"Yes","",IF(OR('Model output'!U16="",ISNUMBER(SEARCH("Not identified",'Model output'!U16))),"",'Model output'!U16))</f>
        <v/>
      </c>
      <c r="AC17" s="8" t="str">
        <f>IF(OR('Model output'!V16="", AND(ISERROR(SEARCH("Positive",'Model output'!V16)), ISNUMBER(SEARCH("Negative",'Model output'!V16))), ISNUMBER(SEARCH("Cannot be assessed",'Model output'!V16)), AND(ISNUMBER(SEARCH("Uninvolved",'Model output'!V16)),NOT(ISNUMBER(SEARCH("margin(s) involved",'Model output'!V16)))), ISNUMBER(SEARCH("No involvement",'Model output'!V16)), AND(NOT(ISNUMBER(SEARCH("focal",'Model output'!V16))),ISNUMBER(SEARCH("Free",'Model output'!V16))), ISNUMBER(SEARCH("narrowly excised",'Model output'!V16)), ISNUMBER(SEARCH("none",'Model output'!V16)), ISNUMBER(SEARCH("R0",'Model output'!V16)), ISNUMBER(SEARCH("1 mm",'Model output'!V16)), ISNUMBER(SEARCH("0.1 CM",'Model output'!V16)), ISNUMBER(SEARCH("less than 0.2 mm",'Model output'!V16)), ISNUMBER(SEARCH("less than 1.0 mm",'Model output'!V16)), ISNUMBER(SEARCH("less than 0.5 mm",'Model output'!V16)), ISNUMBER(SEARCH("abut",'Model output'!V16))), "negative", "positive")</f>
        <v>negative</v>
      </c>
      <c r="AE17" s="34" t="str" cm="1">
        <f t="array" aca="1" ref="AE17" ca="1">IF(OR(AC17="positive",Z17="positive",AND(OR(ISNUMBER(SEARCH("Follicular carcinoma",N17)),ISNUMBER(SEARCH("Follicular thyroid carcinoma",N17))),V17="extensive"),AND(AND(ISNUMBER(J17),J17&gt;0),AND(ISNUMBER(M17),M17&gt;3)),OR(H17="positive",AH17=1)),"high",IF(OR(ISNUMBER(SEARCH("lateral",G17,1)),ISNUMBER(SEARCH("positive",Y17,1)),ISNUMBER(SEARCH("tall",O17,1)),ISNUMBER(SEARCH("hobnail",O17,1)),ISNUMBER(SEARCH("cribriform",O17,1)),ISNUMBER(SEARCH("diffuse",O17,1)),ISNUMBER(SEARCH("columnar",O17,1)),ISNUMBER(SEARCH("solid",O17,1)),ISNUMBER(SEARCH("tall",N17,1)),ISNUMBER(SEARCH("hobnail",N17,1)),ISNUMBER(SEARCH("cribriform",N17,1)),ISNUMBER(SEARCH("diffuse",N17,1)),ISNUMBER(SEARCH("columnar",N17,1)),ISNUMBER(SEARCH("solid",N17,1)),AND(OR(ISNUMBER(SEARCH("papillary",N17,1)),ISNUMBER(SEARCH("papillary carcinoma",O17,1))),S17="positive"),AND(AND(ISNUMBER(J17),J17&gt;=5),M17=""),AND(AND(ISNUMBER(J17),J17&gt;=5),AND(ISNUMBER(M17),M17&gt;=1)),AND(ISNUMBER(SERACH("papillary",N17)),OR(Y17="positive",Z17="positive"), ISNUMBER(SEARCH("BRAF",AB17)))),"intermediate","low"))</f>
        <v>intermediate</v>
      </c>
      <c r="AF17" s="35" t="str">
        <f t="shared" si="3"/>
        <v>1b</v>
      </c>
      <c r="AG17" s="35" t="str">
        <f t="shared" si="4"/>
        <v>1a</v>
      </c>
      <c r="AH17" s="35" t="str">
        <f t="shared" si="6"/>
        <v>0</v>
      </c>
      <c r="AI17" s="40" t="str">
        <f t="shared" si="7"/>
        <v>I</v>
      </c>
      <c r="AJ17" s="34" t="s">
        <v>629</v>
      </c>
      <c r="AK17" s="39" t="s">
        <v>893</v>
      </c>
      <c r="AL17" s="39" t="s">
        <v>898</v>
      </c>
      <c r="AM17" s="39" t="s">
        <v>897</v>
      </c>
      <c r="AN17" s="39" t="s">
        <v>59</v>
      </c>
      <c r="AO17" s="34">
        <f t="shared" ca="1" si="8"/>
        <v>1</v>
      </c>
      <c r="AP17" s="39">
        <f t="shared" si="9"/>
        <v>1</v>
      </c>
      <c r="AQ17" s="39">
        <f t="shared" si="10"/>
        <v>1</v>
      </c>
      <c r="AR17" s="39">
        <f t="shared" si="11"/>
        <v>1</v>
      </c>
      <c r="AS17" s="40">
        <f t="shared" si="5"/>
        <v>1</v>
      </c>
      <c r="AT17" s="1"/>
    </row>
    <row r="18" spans="1:46">
      <c r="A18" t="str">
        <f>'Model output'!A17</f>
        <v>TCGA-BJ-A28Z</v>
      </c>
      <c r="B18" s="46">
        <v>46</v>
      </c>
      <c r="C18" s="1" t="str">
        <f>IF(OR(ISNUMBER(SEARCH("0",'Model output'!D17)), ISNUMBER(SEARCH("1",'Model output'!D17)), ISNUMBER(SEARCH("1a",'Model output'!D17)), ISNUMBER(SEARCH("1b",'Model output'!D17)), ISNUMBER(SEARCH("2",'Model output'!D17)), ISNUMBER(SEARCH("3",'Model output'!D17)), ISNUMBER(SEARCH("4a",'Model output'!D17)), ISNUMBER(SEARCH("4b",'Model output'!D17))), IF(ISNUMBER(SEARCH("pT",'Model output'!D17)),IF(OR(ISNUMBER(SEARCH("a",'Model output'!D17)),ISNUMBER(SEARCH("b",'Model output'!D17))),MID(SUBSTITUTE('Model output'!D17," ",""),SEARCH("pT",'Model output'!D17)+2,2),MID(SUBSTITUTE('Model output'!D17," ",""),SEARCH("pT",'Model output'!D17)+2,1)),IF(ISNUMBER(SEARCH("T",'Model output'!D17)),IF(OR(ISNUMBER(SEARCH("a",'Model output'!D17)),ISNUMBER(SEARCH("b",'Model output'!D17))),MID(SUBSTITUTE('Model output'!D17," ",""),SEARCH("T",'Model output'!D17)+1,2),MID(SUBSTITUTE('Model output'!D17," ",""),SEARCH("T",'Model output'!D17)+1,1)),SUBSTITUTE('Model output'!D17," ",""))),"")</f>
        <v>3</v>
      </c>
      <c r="D18" s="1" t="str">
        <f>IF(ISNUMBER(SEARCH("lymph node",'Model output'!E17)),"1", IF(AND('Model output'!E17&lt;&gt;"",ISNUMBER('Model output'!E17),'Model output'!E17&gt;0),"1",IF(OR(ISNUMBER(SEARCH("0",'Model output'!E17)), ISNUMBER(SEARCH("1",'Model output'!E17)), ISNUMBER(SEARCH("1a",'Model output'!E17)), ISNUMBER(SEARCH("1b",'Model output'!E17)), ISNUMBER(SEARCH("X",'Model output'!E17))), IF(ISNUMBER(SEARCH("pN",'Model output'!E17)),IF(OR(ISNUMBER(SEARCH("a",'Model output'!E17)),ISNUMBER(SEARCH("b",'Model output'!E17))),MID(SUBSTITUTE('Model output'!E17," ",""),SEARCH("pN",'Model output'!E17)+2,2),MID(SUBSTITUTE('Model output'!E17," ",""),SEARCH("pN",'Model output'!E17)+2,1)),IF(ISNUMBER(SEARCH("N",'Model output'!E17)),IF(OR(ISNUMBER(SEARCH("a",'Model output'!E17)),ISNUMBER(SEARCH("b",'Model output'!E17))),MID(SUBSTITUTE('Model output'!E17," ",""),SEARCH("N",'Model output'!E17)+1,2),MID(SUBSTITUTE('Model output'!E17," ",""),SEARCH("N",'Model output'!E17)+1,1)),SUBSTITUTE('Model output'!E17," ",""))),"")))</f>
        <v>1a</v>
      </c>
      <c r="E18" s="1" t="str">
        <f>IF(OR(ISNUMBER(SEARCH("Not applicable",'Model output'!F17)), ISNUMBER(SEARCH("N/A",'Model output'!F17))),"0",IF(OR(ISNUMBER(SEARCH("0",'Model output'!F17)), ISNUMBER(SEARCH("1",'Model output'!F17)), ISNUMBER(SEARCH("X",'Model output'!F17))), IF(ISNUMBER(SEARCH("pM",'Model output'!F17)),MID(SUBSTITUTE('Model output'!F17," ",""),SEARCH("pM",'Model output'!F17)+2,1),IF(ISNUMBER(SEARCH("M",'Model output'!F17)),MID(SUBSTITUTE('Model output'!F17," ",""),SEARCH("M",'Model output'!F17)+1,1),SUBSTITUTE('Model output'!F17," ",""))),""))</f>
        <v/>
      </c>
      <c r="F18" t="str">
        <f t="shared" si="0"/>
        <v>positive</v>
      </c>
      <c r="G18" t="str">
        <f>IF(OR('Model output'!G17="",AND(ISNUMBER('Model output'!J17),'Model output'!J17&lt;1)),"",IF(OR(ISNUMBER(SEARCH("lateral",'Model output'!G17)),ISNUMBER(SEARCH("cervical",'Model output'!G17)),ISNUMBER(SEARCH("jugular",'Model output'!G17)),ISNUMBER(SEARCH("left neck",'Model output'!G17)),ISNUMBER(SEARCH("left anterior neck",'Model output'!G17)),ISNUMBER(SEARCH("left posterior neck",'Model output'!G17)),ISNUMBER(SEARCH("right neck",'Model output'!G17)),ISNUMBER(SEARCH("right anterior neck",'Model output'!G17)),ISNUMBER(SEARCH("right posterior neck",'Model output'!G17)),AND(ISNUMBER(SEARCH("level",'Model output'!G17)),OR(,ISNUMBER(SEARCH("II",'Model output'!G17)),ISNUMBER(SEARCH("two",'Model output'!G17)),AND(ISNUMBER(SEARCH("2",'Model output'!G17)),NOT(ISNUMBER(SEARCH("1 of 2",'Model output'!G17)))),ISNUMBER(SEARCH("III",'Model output'!G17)),ISNUMBER(SEARCH("three",'Model output'!G17)),AND(ISNUMBER(SEARCH("3",'Model output'!G17)), NOT(ISNUMBER(SEARCH("N3",'Model output'!G17)))),ISNUMBER(SEARCH("IV",'Model output'!G17)),ISNUMBER(SEARCH("four",'Model output'!G17)),AND(ISNUMBER(SEARCH("4",'Model output'!G17)),NOT(ISNUMBER(SEARCH("1/4",'Model output'!G17)))),ISNUMBER(SEARCH("V ",'Model output'!G17)),ISNUMBER(SEARCH("five",'Model output'!G17)),ISNUMBER(SEARCH("5",'Model output'!G17))))), "lateral", "central"))</f>
        <v/>
      </c>
      <c r="H18" t="str">
        <f>IF('Model output'!H17="","negative", IF('Model output'!H17=" ", "negative", IF('Model output'!H17="[]", "negative", IF(ISNUMBER(SEARCH("lymph node",'Model output'!H17)),"negative", IF(ISNUMBER(SEARCH("adipose tissue",'Model output'!H17)), "negative", IF(ISNUMBER(SEARCH("neck dissection",'Model output'!H17)),"negative","positive"))))))</f>
        <v>negative</v>
      </c>
      <c r="I18">
        <f>IF('Model output'!I17="","",IF(ISNUMBER('Model output'!I17),'Model output'!I17,1))</f>
        <v>16</v>
      </c>
      <c r="J18">
        <f>IF('Model output'!J17="","",IF(AND(ISNUMBER('Model output'!J17),'Model output'!J17&lt;=I18),'Model output'!J17,IF(ISNUMBER(SEARCH("0/",'Model output'!J17)),0,1)))</f>
        <v>1</v>
      </c>
      <c r="K18" t="str" cm="1">
        <f t="array" ref="K18">IF(COUNT(FIND({0,1,2,3,4,5,6,7,8,9},'Model output'!K17))&gt;0,'Model output'!K17,"")</f>
        <v/>
      </c>
      <c r="L18" s="28" t="str">
        <f t="shared" si="1"/>
        <v/>
      </c>
      <c r="M18" t="str" cm="1">
        <f t="array" ref="M18">IF(L18="","",IF(ISNUMBER(SEARCH("cm",L18)),MAX(VALUE(SUBSTITUTE(_xlfn.FILTERXML("&lt;t&gt;&lt;s&gt;"&amp;SUBSTITUTE(L18,",","&lt;/s&gt;&lt;s&gt;")&amp;"&lt;/s&gt;&lt;/t&gt;","//s"),"cm",""))),MAX(VALUE(SUBSTITUTE(_xlfn.FILTERXML("&lt;t&gt;&lt;s&gt;"&amp;SUBSTITUTE(L18,",","&lt;/s&gt;&lt;s&gt;")&amp;"&lt;/s&gt;&lt;/t&gt;","//s"),"mm","")))/10))</f>
        <v/>
      </c>
      <c r="N18" t="str">
        <f>IF('Model output'!L17="","",'Model output'!L17)</f>
        <v>papillary</v>
      </c>
      <c r="O18" t="str">
        <f>IF('Model output'!M17="","",'Model output'!M17)</f>
        <v/>
      </c>
      <c r="P18" t="str">
        <f>IF('Model output'!N17="","",'Model output'!N17)</f>
        <v>1 cm</v>
      </c>
      <c r="Q18" t="str">
        <f t="shared" si="2"/>
        <v>1cm</v>
      </c>
      <c r="R18" cm="1">
        <f t="array" ref="R18">IF(Q18="","",IF(ISNUMBER(SEARCH("cm",Q18)),MAX(VALUE(SUBSTITUTE(_xlfn.FILTERXML("&lt;t&gt;&lt;s&gt;"&amp;SUBSTITUTE(Q18,",","&lt;/s&gt;&lt;s&gt;")&amp;"&lt;/s&gt;&lt;/t&gt;","//s"),"cm",""))),IF(ISNUMBER(SEARCH("mm",Q18)), MAX(VALUE(SUBSTITUTE(_xlfn.FILTERXML("&lt;t&gt;&lt;s&gt;"&amp;SUBSTITUTE(Q18,",","&lt;/s&gt;&lt;s&gt;")&amp;"&lt;/s&gt;&lt;/t&gt;","//s"),"mm","")))/10, MAX(VALUE(_xlfn.FILTERXML("&lt;t&gt;&lt;s&gt;"&amp;SUBSTITUTE(Q18,",","&lt;/s&gt;&lt;s&gt;")&amp;"&lt;/s&gt;&lt;/t&gt;","//s"))))))</f>
        <v>1</v>
      </c>
      <c r="S18" t="str">
        <f>IF(OR('Model output'!P17="",'Model output'!P17="C",ISNUMBER(SEARCH("Not identified", 'Model output'!P17)),ISNUMBER(SEARCH("Absent",'Model output'!P17)),ISNUMBER(SEARCH("Absence",'Model output'!P17)),AND(ISNUMBER(SEARCH("No",'Model output'!P17)),NOT(ISNUMBER(SEARCH("diagnostic",'Model output'!P17)))),ISNUMBER(SEARCH("Negative",'Model output'!P17))),"negative","positive")</f>
        <v>negative</v>
      </c>
      <c r="T18">
        <f>IF('Model output'!O17="","",'Model output'!O17)</f>
        <v>3</v>
      </c>
      <c r="U18" t="str">
        <f>IF('Model output'!Q17&lt;&gt;"",'Model output'!Q17,IF('Classification result'!S18="positive",IF(ISNUMBER(SEARCH("single",'Model output'!P17)),1,IF(OR(ISNUMBER(SEARCH("&lt;4",'Model output'!P17)),ISNUMBER(SEARCH("&lt; 4",'Model output'!P17)),ISNUMBER(SEARCH("less than 4",'Model output'!P17))),"&lt;4",IF(OR(ISNUMBER(SEARCH("&gt;4",'Model output'!P17)),ISNUMBER(SEARCH("&gt; 4",'Model output'!P17)),ISNUMBER(SEARCH("4 or more",'Model output'!P17))),"&gt;4",""))),""))</f>
        <v/>
      </c>
      <c r="V18" t="str">
        <f>IF(S18="negative","",IF(OR(ISNUMBER(SEARCH("Focal",'Model output'!P17)),'Classification result'!U18&lt;4,ISNUMBER(SEARCH("Focal",'Classification result'!U18)),ISNUMBER(SEARCH("&lt;4",'Classification result'!U18)),ISNUMBER(SEARCH("&lt; 4",'Classification result'!U18))),"minimal", IF(OR(ISNUMBER(SEARCH("Extensive",'Model output'!P17)),ISNUMBER(SEARCH("Extensive",'Classification result'!U18)),ISNUMBER(SEARCH("&gt;4",'Classification result'!U18)),ISNUMBER(SEARCH("&gt; 4",'Classification result'!U18)),ISNUMBER(SEARCH("4 or more",'Classification result'!U18))),"extensive","")))</f>
        <v/>
      </c>
      <c r="W18" t="str">
        <f>IF(OR('Model output'!R17="",ISNUMBER(SEARCH("Not identified", 'Model output'!R17)),ISNUMBER(SEARCH("Absent",'Model output'!R17)),ISNUMBER(SEARCH("No",'Model output'!R17)),ISNUMBER(SEARCH("Negative",'Model output'!R17)),ISNUMBER(SEARCH("None seen",'Model output'!R17)),ISNUMBER(SEARCH("Free",'Model output'!R17)),ISNUMBER(SEARCH("Cannot be assessed",'Model output'!R17))),"negative","positive")</f>
        <v>negative</v>
      </c>
      <c r="X18" s="15" t="str">
        <f>IF('Model output'!S17="","",'Model output'!S17)</f>
        <v>Present</v>
      </c>
      <c r="Y18" t="str">
        <f>IF(OR('Model output'!S17="",ISNUMBER(SEARCH("No extension",'Model output'!S17)),ISNUMBER(SEARCH("Absent",'Model output'!S17)),ISNUMBER(SEARCH("Not identified",'Model output'!S17)),AND(ISNUMBER(SEARCH("No",'Model output'!S17)),NOT(ISNUMBER(SEARCH("carcinoma",'Model output'!S17)))),ISNUMBER(SEARCH("negative",'Model output'!S17))),"negative",IF(Z18="positive","gETE", "positive"))</f>
        <v>positive</v>
      </c>
      <c r="Z18" t="str">
        <f>IF(OR('Model output'!S17="",ISNUMBER(SEARCH("Absent",'Model output'!S17)),ISNUMBER(SEARCH("Not identified",'Model output'!S17)),ISNUMBER(SEARCH("No",'Model output'!S17)),ISNUMBER(SEARCH("Minimal",'Model output'!S17)),ISNUMBER(SEARCH("negative",'Model output'!S17))),"negative",IF(OR(ISNUMBER(SEARCH("extensive",X18)),ISNUMBER(SEARCH("skeletal muscle",X18)),ISNUMBER(SEARCH("larynx",X18)),ISNUMBER(SEARCH("trachea",X18)),ISNUMBER(SEARCH("esophagus",X18)),ISNUMBER(SEARCH("recurrent laryngeal nerve",X18))),"positive","negative"))</f>
        <v>negative</v>
      </c>
      <c r="AA18" t="str">
        <f>IF('Model output'!T17="","",IF('Model output'!T17="Not mentioned", "No", "Yes"))</f>
        <v>Yes</v>
      </c>
      <c r="AB18" t="str">
        <f>IF(AA18&lt;&gt;"Yes","",IF(OR('Model output'!U17="",ISNUMBER(SEARCH("Not identified",'Model output'!U17))),"",'Model output'!U17))</f>
        <v/>
      </c>
      <c r="AC18" s="8" t="str">
        <f>IF(OR('Model output'!V17="", AND(ISERROR(SEARCH("Positive",'Model output'!V17)), ISNUMBER(SEARCH("Negative",'Model output'!V17))), ISNUMBER(SEARCH("Cannot be assessed",'Model output'!V17)), AND(ISNUMBER(SEARCH("Uninvolved",'Model output'!V17)),NOT(ISNUMBER(SEARCH("margin(s) involved",'Model output'!V17)))), ISNUMBER(SEARCH("No involvement",'Model output'!V17)), AND(NOT(ISNUMBER(SEARCH("focal",'Model output'!V17))),ISNUMBER(SEARCH("Free",'Model output'!V17))), ISNUMBER(SEARCH("narrowly excised",'Model output'!V17)), ISNUMBER(SEARCH("none",'Model output'!V17)), ISNUMBER(SEARCH("R0",'Model output'!V17)), ISNUMBER(SEARCH("1 mm",'Model output'!V17)), ISNUMBER(SEARCH("0.1 CM",'Model output'!V17)), ISNUMBER(SEARCH("less than 0.2 mm",'Model output'!V17)), ISNUMBER(SEARCH("less than 1.0 mm",'Model output'!V17)), ISNUMBER(SEARCH("less than 0.5 mm",'Model output'!V17)), ISNUMBER(SEARCH("abut",'Model output'!V17))), "negative", "positive")</f>
        <v>negative</v>
      </c>
      <c r="AE18" s="34" t="str" cm="1">
        <f t="array" aca="1" ref="AE18" ca="1">IF(OR(AC18="positive",Z18="positive",AND(OR(ISNUMBER(SEARCH("Follicular carcinoma",N18)),ISNUMBER(SEARCH("Follicular thyroid carcinoma",N18))),V18="extensive"),AND(AND(ISNUMBER(J18),J18&gt;0),AND(ISNUMBER(M18),M18&gt;3)),OR(H18="positive",AH18=1)),"high",IF(OR(ISNUMBER(SEARCH("lateral",G18,1)),ISNUMBER(SEARCH("positive",Y18,1)),ISNUMBER(SEARCH("tall",O18,1)),ISNUMBER(SEARCH("hobnail",O18,1)),ISNUMBER(SEARCH("cribriform",O18,1)),ISNUMBER(SEARCH("diffuse",O18,1)),ISNUMBER(SEARCH("columnar",O18,1)),ISNUMBER(SEARCH("solid",O18,1)),ISNUMBER(SEARCH("tall",N18,1)),ISNUMBER(SEARCH("hobnail",N18,1)),ISNUMBER(SEARCH("cribriform",N18,1)),ISNUMBER(SEARCH("diffuse",N18,1)),ISNUMBER(SEARCH("columnar",N18,1)),ISNUMBER(SEARCH("solid",N18,1)),AND(OR(ISNUMBER(SEARCH("papillary",N18,1)),ISNUMBER(SEARCH("papillary carcinoma",O18,1))),S18="positive"),AND(AND(ISNUMBER(J18),J18&gt;=5),M18=""),AND(AND(ISNUMBER(J18),J18&gt;=5),AND(ISNUMBER(M18),M18&gt;=1)),AND(ISNUMBER(SERACH("papillary",N18)),OR(Y18="positive",Z18="positive"), ISNUMBER(SEARCH("BRAF",AB18)))),"intermediate","low"))</f>
        <v>intermediate</v>
      </c>
      <c r="AF18" s="35" t="str">
        <f t="shared" si="3"/>
        <v>1a</v>
      </c>
      <c r="AG18" s="35" t="str">
        <f t="shared" si="4"/>
        <v>1a</v>
      </c>
      <c r="AH18" s="35" t="str">
        <f t="shared" si="6"/>
        <v>0</v>
      </c>
      <c r="AI18" s="40" t="str">
        <f t="shared" si="7"/>
        <v>I</v>
      </c>
      <c r="AJ18" s="34" t="s">
        <v>629</v>
      </c>
      <c r="AK18" s="39" t="s">
        <v>898</v>
      </c>
      <c r="AL18" s="39" t="s">
        <v>898</v>
      </c>
      <c r="AM18" s="39" t="s">
        <v>897</v>
      </c>
      <c r="AN18" s="39" t="s">
        <v>59</v>
      </c>
      <c r="AO18" s="34">
        <f t="shared" ca="1" si="8"/>
        <v>1</v>
      </c>
      <c r="AP18" s="39">
        <f t="shared" si="9"/>
        <v>1</v>
      </c>
      <c r="AQ18" s="39">
        <f t="shared" si="10"/>
        <v>1</v>
      </c>
      <c r="AR18" s="39">
        <f t="shared" si="11"/>
        <v>1</v>
      </c>
      <c r="AS18" s="40">
        <f t="shared" si="5"/>
        <v>1</v>
      </c>
      <c r="AT18" s="1"/>
    </row>
    <row r="19" spans="1:46">
      <c r="A19" t="str">
        <f>'Model output'!A18</f>
        <v>TCGA-BJ-A290</v>
      </c>
      <c r="B19" s="46">
        <v>70</v>
      </c>
      <c r="C19" s="1" t="str">
        <f>IF(OR(ISNUMBER(SEARCH("0",'Model output'!D18)), ISNUMBER(SEARCH("1",'Model output'!D18)), ISNUMBER(SEARCH("1a",'Model output'!D18)), ISNUMBER(SEARCH("1b",'Model output'!D18)), ISNUMBER(SEARCH("2",'Model output'!D18)), ISNUMBER(SEARCH("3",'Model output'!D18)), ISNUMBER(SEARCH("4a",'Model output'!D18)), ISNUMBER(SEARCH("4b",'Model output'!D18))), IF(ISNUMBER(SEARCH("pT",'Model output'!D18)),IF(OR(ISNUMBER(SEARCH("a",'Model output'!D18)),ISNUMBER(SEARCH("b",'Model output'!D18))),MID(SUBSTITUTE('Model output'!D18," ",""),SEARCH("pT",'Model output'!D18)+2,2),MID(SUBSTITUTE('Model output'!D18," ",""),SEARCH("pT",'Model output'!D18)+2,1)),IF(ISNUMBER(SEARCH("T",'Model output'!D18)),IF(OR(ISNUMBER(SEARCH("a",'Model output'!D18)),ISNUMBER(SEARCH("b",'Model output'!D18))),MID(SUBSTITUTE('Model output'!D18," ",""),SEARCH("T",'Model output'!D18)+1,2),MID(SUBSTITUTE('Model output'!D18," ",""),SEARCH("T",'Model output'!D18)+1,1)),SUBSTITUTE('Model output'!D18," ",""))),"")</f>
        <v>3</v>
      </c>
      <c r="D19" s="1" t="str">
        <f>IF(ISNUMBER(SEARCH("lymph node",'Model output'!E18)),"1", IF(AND('Model output'!E18&lt;&gt;"",ISNUMBER('Model output'!E18),'Model output'!E18&gt;0),"1",IF(OR(ISNUMBER(SEARCH("0",'Model output'!E18)), ISNUMBER(SEARCH("1",'Model output'!E18)), ISNUMBER(SEARCH("1a",'Model output'!E18)), ISNUMBER(SEARCH("1b",'Model output'!E18)), ISNUMBER(SEARCH("X",'Model output'!E18))), IF(ISNUMBER(SEARCH("pN",'Model output'!E18)),IF(OR(ISNUMBER(SEARCH("a",'Model output'!E18)),ISNUMBER(SEARCH("b",'Model output'!E18))),MID(SUBSTITUTE('Model output'!E18," ",""),SEARCH("pN",'Model output'!E18)+2,2),MID(SUBSTITUTE('Model output'!E18," ",""),SEARCH("pN",'Model output'!E18)+2,1)),IF(ISNUMBER(SEARCH("N",'Model output'!E18)),IF(OR(ISNUMBER(SEARCH("a",'Model output'!E18)),ISNUMBER(SEARCH("b",'Model output'!E18))),MID(SUBSTITUTE('Model output'!E18," ",""),SEARCH("N",'Model output'!E18)+1,2),MID(SUBSTITUTE('Model output'!E18," ",""),SEARCH("N",'Model output'!E18)+1,1)),SUBSTITUTE('Model output'!E18," ",""))),"")))</f>
        <v>1a</v>
      </c>
      <c r="E19" s="1" t="str">
        <f>IF(OR(ISNUMBER(SEARCH("Not applicable",'Model output'!F18)), ISNUMBER(SEARCH("N/A",'Model output'!F18))),"0",IF(OR(ISNUMBER(SEARCH("0",'Model output'!F18)), ISNUMBER(SEARCH("1",'Model output'!F18)), ISNUMBER(SEARCH("X",'Model output'!F18))), IF(ISNUMBER(SEARCH("pM",'Model output'!F18)),MID(SUBSTITUTE('Model output'!F18," ",""),SEARCH("pM",'Model output'!F18)+2,1),IF(ISNUMBER(SEARCH("M",'Model output'!F18)),MID(SUBSTITUTE('Model output'!F18," ",""),SEARCH("M",'Model output'!F18)+1,1),SUBSTITUTE('Model output'!F18," ",""))),""))</f>
        <v>X</v>
      </c>
      <c r="F19" t="str">
        <f t="shared" si="0"/>
        <v>positive</v>
      </c>
      <c r="G19" t="str">
        <f>IF(OR('Model output'!G18="",AND(ISNUMBER('Model output'!J18),'Model output'!J18&lt;1)),"",IF(OR(ISNUMBER(SEARCH("lateral",'Model output'!G18)),ISNUMBER(SEARCH("cervical",'Model output'!G18)),ISNUMBER(SEARCH("jugular",'Model output'!G18)),ISNUMBER(SEARCH("left neck",'Model output'!G18)),ISNUMBER(SEARCH("left anterior neck",'Model output'!G18)),ISNUMBER(SEARCH("left posterior neck",'Model output'!G18)),ISNUMBER(SEARCH("right neck",'Model output'!G18)),ISNUMBER(SEARCH("right anterior neck",'Model output'!G18)),ISNUMBER(SEARCH("right posterior neck",'Model output'!G18)),AND(ISNUMBER(SEARCH("level",'Model output'!G18)),OR(,ISNUMBER(SEARCH("II",'Model output'!G18)),ISNUMBER(SEARCH("two",'Model output'!G18)),AND(ISNUMBER(SEARCH("2",'Model output'!G18)),NOT(ISNUMBER(SEARCH("1 of 2",'Model output'!G18)))),ISNUMBER(SEARCH("III",'Model output'!G18)),ISNUMBER(SEARCH("three",'Model output'!G18)),AND(ISNUMBER(SEARCH("3",'Model output'!G18)), NOT(ISNUMBER(SEARCH("N3",'Model output'!G18)))),ISNUMBER(SEARCH("IV",'Model output'!G18)),ISNUMBER(SEARCH("four",'Model output'!G18)),AND(ISNUMBER(SEARCH("4",'Model output'!G18)),NOT(ISNUMBER(SEARCH("1/4",'Model output'!G18)))),ISNUMBER(SEARCH("V ",'Model output'!G18)),ISNUMBER(SEARCH("five",'Model output'!G18)),ISNUMBER(SEARCH("5",'Model output'!G18))))), "lateral", "central"))</f>
        <v>central</v>
      </c>
      <c r="H19" t="str">
        <f>IF('Model output'!H18="","negative", IF('Model output'!H18=" ", "negative", IF('Model output'!H18="[]", "negative", IF(ISNUMBER(SEARCH("lymph node",'Model output'!H18)),"negative", IF(ISNUMBER(SEARCH("adipose tissue",'Model output'!H18)), "negative", IF(ISNUMBER(SEARCH("neck dissection",'Model output'!H18)),"negative","positive"))))))</f>
        <v>negative</v>
      </c>
      <c r="I19">
        <f>IF('Model output'!I18="","",IF(ISNUMBER('Model output'!I18),'Model output'!I18,1))</f>
        <v>3</v>
      </c>
      <c r="J19">
        <f>IF('Model output'!J18="","",IF(AND(ISNUMBER('Model output'!J18),'Model output'!J18&lt;=I19),'Model output'!J18,IF(ISNUMBER(SEARCH("0/",'Model output'!J18)),0,1)))</f>
        <v>3</v>
      </c>
      <c r="K19" t="str" cm="1">
        <f t="array" ref="K19">IF(COUNT(FIND({0,1,2,3,4,5,6,7,8,9},'Model output'!K18))&gt;0,'Model output'!K18,"")</f>
        <v/>
      </c>
      <c r="L19" s="28" t="str">
        <f t="shared" si="1"/>
        <v/>
      </c>
      <c r="M19" t="str" cm="1">
        <f t="array" ref="M19">IF(L19="","",IF(ISNUMBER(SEARCH("cm",L19)),MAX(VALUE(SUBSTITUTE(_xlfn.FILTERXML("&lt;t&gt;&lt;s&gt;"&amp;SUBSTITUTE(L19,",","&lt;/s&gt;&lt;s&gt;")&amp;"&lt;/s&gt;&lt;/t&gt;","//s"),"cm",""))),MAX(VALUE(SUBSTITUTE(_xlfn.FILTERXML("&lt;t&gt;&lt;s&gt;"&amp;SUBSTITUTE(L19,",","&lt;/s&gt;&lt;s&gt;")&amp;"&lt;/s&gt;&lt;/t&gt;","//s"),"mm","")))/10))</f>
        <v/>
      </c>
      <c r="N19" t="str">
        <f>IF('Model output'!L18="","",'Model output'!L18)</f>
        <v>papillary</v>
      </c>
      <c r="O19" t="str">
        <f>IF('Model output'!M18="","",'Model output'!M18)</f>
        <v>tall cell features</v>
      </c>
      <c r="P19" t="str">
        <f>IF('Model output'!N18="","",'Model output'!N18)</f>
        <v>4.5 cm</v>
      </c>
      <c r="Q19" t="str">
        <f t="shared" si="2"/>
        <v>4.5cm</v>
      </c>
      <c r="R19" cm="1">
        <f t="array" ref="R19">IF(Q19="","",IF(ISNUMBER(SEARCH("cm",Q19)),MAX(VALUE(SUBSTITUTE(_xlfn.FILTERXML("&lt;t&gt;&lt;s&gt;"&amp;SUBSTITUTE(Q19,",","&lt;/s&gt;&lt;s&gt;")&amp;"&lt;/s&gt;&lt;/t&gt;","//s"),"cm",""))),IF(ISNUMBER(SEARCH("mm",Q19)), MAX(VALUE(SUBSTITUTE(_xlfn.FILTERXML("&lt;t&gt;&lt;s&gt;"&amp;SUBSTITUTE(Q19,",","&lt;/s&gt;&lt;s&gt;")&amp;"&lt;/s&gt;&lt;/t&gt;","//s"),"mm","")))/10, MAX(VALUE(_xlfn.FILTERXML("&lt;t&gt;&lt;s&gt;"&amp;SUBSTITUTE(Q19,",","&lt;/s&gt;&lt;s&gt;")&amp;"&lt;/s&gt;&lt;/t&gt;","//s"))))))</f>
        <v>4.5</v>
      </c>
      <c r="S19" t="str">
        <f>IF(OR('Model output'!P18="",'Model output'!P18="C",ISNUMBER(SEARCH("Not identified", 'Model output'!P18)),ISNUMBER(SEARCH("Absent",'Model output'!P18)),ISNUMBER(SEARCH("Absence",'Model output'!P18)),AND(ISNUMBER(SEARCH("No",'Model output'!P18)),NOT(ISNUMBER(SEARCH("diagnostic",'Model output'!P18)))),ISNUMBER(SEARCH("Negative",'Model output'!P18))),"negative","positive")</f>
        <v>positive</v>
      </c>
      <c r="T19">
        <f>IF('Model output'!O18="","",'Model output'!O18)</f>
        <v>1</v>
      </c>
      <c r="U19" t="str">
        <f>IF('Model output'!Q18&lt;&gt;"",'Model output'!Q18,IF('Classification result'!S19="positive",IF(ISNUMBER(SEARCH("single",'Model output'!P18)),1,IF(OR(ISNUMBER(SEARCH("&lt;4",'Model output'!P18)),ISNUMBER(SEARCH("&lt; 4",'Model output'!P18)),ISNUMBER(SEARCH("less than 4",'Model output'!P18))),"&lt;4",IF(OR(ISNUMBER(SEARCH("&gt;4",'Model output'!P18)),ISNUMBER(SEARCH("&gt; 4",'Model output'!P18)),ISNUMBER(SEARCH("4 or more",'Model output'!P18))),"&gt;4",""))),""))</f>
        <v/>
      </c>
      <c r="V19" t="str">
        <f>IF(S19="negative","",IF(OR(ISNUMBER(SEARCH("Focal",'Model output'!P18)),'Classification result'!U19&lt;4,ISNUMBER(SEARCH("Focal",'Classification result'!U19)),ISNUMBER(SEARCH("&lt;4",'Classification result'!U19)),ISNUMBER(SEARCH("&lt; 4",'Classification result'!U19))),"minimal", IF(OR(ISNUMBER(SEARCH("Extensive",'Model output'!P18)),ISNUMBER(SEARCH("Extensive",'Classification result'!U19)),ISNUMBER(SEARCH("&gt;4",'Classification result'!U19)),ISNUMBER(SEARCH("&gt; 4",'Classification result'!U19)),ISNUMBER(SEARCH("4 or more",'Classification result'!U19))),"extensive","")))</f>
        <v/>
      </c>
      <c r="W19" t="str">
        <f>IF(OR('Model output'!R18="",ISNUMBER(SEARCH("Not identified", 'Model output'!R18)),ISNUMBER(SEARCH("Absent",'Model output'!R18)),ISNUMBER(SEARCH("No",'Model output'!R18)),ISNUMBER(SEARCH("Negative",'Model output'!R18)),ISNUMBER(SEARCH("None seen",'Model output'!R18)),ISNUMBER(SEARCH("Free",'Model output'!R18)),ISNUMBER(SEARCH("Cannot be assessed",'Model output'!R18))),"negative","positive")</f>
        <v>positive</v>
      </c>
      <c r="X19" s="15" t="str">
        <f>IF('Model output'!S18="","",'Model output'!S18)</f>
        <v>Present</v>
      </c>
      <c r="Y19" t="str">
        <f>IF(OR('Model output'!S18="",ISNUMBER(SEARCH("No extension",'Model output'!S18)),ISNUMBER(SEARCH("Absent",'Model output'!S18)),ISNUMBER(SEARCH("Not identified",'Model output'!S18)),AND(ISNUMBER(SEARCH("No",'Model output'!S18)),NOT(ISNUMBER(SEARCH("carcinoma",'Model output'!S18)))),ISNUMBER(SEARCH("negative",'Model output'!S18))),"negative",IF(Z19="positive","gETE", "positive"))</f>
        <v>positive</v>
      </c>
      <c r="Z19" t="str">
        <f>IF(OR('Model output'!S18="",ISNUMBER(SEARCH("Absent",'Model output'!S18)),ISNUMBER(SEARCH("Not identified",'Model output'!S18)),ISNUMBER(SEARCH("No",'Model output'!S18)),ISNUMBER(SEARCH("Minimal",'Model output'!S18)),ISNUMBER(SEARCH("negative",'Model output'!S18))),"negative",IF(OR(ISNUMBER(SEARCH("extensive",X19)),ISNUMBER(SEARCH("skeletal muscle",X19)),ISNUMBER(SEARCH("larynx",X19)),ISNUMBER(SEARCH("trachea",X19)),ISNUMBER(SEARCH("esophagus",X19)),ISNUMBER(SEARCH("recurrent laryngeal nerve",X19))),"positive","negative"))</f>
        <v>negative</v>
      </c>
      <c r="AA19" t="str">
        <f>IF('Model output'!T18="","",IF('Model output'!T18="Not mentioned", "No", "Yes"))</f>
        <v>Yes</v>
      </c>
      <c r="AB19" t="str">
        <f>IF(AA19&lt;&gt;"Yes","",IF(OR('Model output'!U18="",ISNUMBER(SEARCH("Not identified",'Model output'!U18))),"",'Model output'!U18))</f>
        <v>BRAF V600E</v>
      </c>
      <c r="AC19" s="8" t="str">
        <f>IF(OR('Model output'!V18="", AND(ISERROR(SEARCH("Positive",'Model output'!V18)), ISNUMBER(SEARCH("Negative",'Model output'!V18))), ISNUMBER(SEARCH("Cannot be assessed",'Model output'!V18)), AND(ISNUMBER(SEARCH("Uninvolved",'Model output'!V18)),NOT(ISNUMBER(SEARCH("margin(s) involved",'Model output'!V18)))), ISNUMBER(SEARCH("No involvement",'Model output'!V18)), AND(NOT(ISNUMBER(SEARCH("focal",'Model output'!V18))),ISNUMBER(SEARCH("Free",'Model output'!V18))), ISNUMBER(SEARCH("narrowly excised",'Model output'!V18)), ISNUMBER(SEARCH("none",'Model output'!V18)), ISNUMBER(SEARCH("R0",'Model output'!V18)), ISNUMBER(SEARCH("1 mm",'Model output'!V18)), ISNUMBER(SEARCH("0.1 CM",'Model output'!V18)), ISNUMBER(SEARCH("less than 0.2 mm",'Model output'!V18)), ISNUMBER(SEARCH("less than 1.0 mm",'Model output'!V18)), ISNUMBER(SEARCH("less than 0.5 mm",'Model output'!V18)), ISNUMBER(SEARCH("abut",'Model output'!V18))), "negative", "positive")</f>
        <v>positive</v>
      </c>
      <c r="AE19" s="34" t="str" cm="1">
        <f t="array" ref="AE19">IF(OR(AC19="positive",Z19="positive",AND(OR(ISNUMBER(SEARCH("Follicular carcinoma",N19)),ISNUMBER(SEARCH("Follicular thyroid carcinoma",N19))),V19="extensive"),AND(AND(ISNUMBER(J19),J19&gt;0),AND(ISNUMBER(M19),M19&gt;3)),OR(H19="positive",AH19=1)),"high",IF(OR(ISNUMBER(SEARCH("lateral",G19,1)),ISNUMBER(SEARCH("positive",Y19,1)),ISNUMBER(SEARCH("tall",O19,1)),ISNUMBER(SEARCH("hobnail",O19,1)),ISNUMBER(SEARCH("cribriform",O19,1)),ISNUMBER(SEARCH("diffuse",O19,1)),ISNUMBER(SEARCH("columnar",O19,1)),ISNUMBER(SEARCH("solid",O19,1)),ISNUMBER(SEARCH("tall",N19,1)),ISNUMBER(SEARCH("hobnail",N19,1)),ISNUMBER(SEARCH("cribriform",N19,1)),ISNUMBER(SEARCH("diffuse",N19,1)),ISNUMBER(SEARCH("columnar",N19,1)),ISNUMBER(SEARCH("solid",N19,1)),AND(OR(ISNUMBER(SEARCH("papillary",N19,1)),ISNUMBER(SEARCH("papillary carcinoma",O19,1))),S19="positive"),AND(AND(ISNUMBER(J19),J19&gt;=5),M19=""),AND(AND(ISNUMBER(J19),J19&gt;=5),AND(ISNUMBER(M19),M19&gt;=1)),AND(ISNUMBER(SERACH("papillary",N19)),OR(Y19="positive",Z19="positive"), ISNUMBER(SEARCH("BRAF",AB19)))),"intermediate","low"))</f>
        <v>high</v>
      </c>
      <c r="AF19" s="35" t="str">
        <f t="shared" si="3"/>
        <v>3a</v>
      </c>
      <c r="AG19" s="35" t="str">
        <f t="shared" si="4"/>
        <v>1a</v>
      </c>
      <c r="AH19" s="35" t="str">
        <f t="shared" si="6"/>
        <v>0</v>
      </c>
      <c r="AI19" s="40" t="str">
        <f t="shared" si="7"/>
        <v>II</v>
      </c>
      <c r="AJ19" s="34" t="s">
        <v>624</v>
      </c>
      <c r="AK19" s="39" t="s">
        <v>892</v>
      </c>
      <c r="AL19" s="39" t="s">
        <v>898</v>
      </c>
      <c r="AM19" s="39" t="s">
        <v>897</v>
      </c>
      <c r="AN19" s="39" t="s">
        <v>895</v>
      </c>
      <c r="AO19" s="34">
        <f t="shared" si="8"/>
        <v>1</v>
      </c>
      <c r="AP19" s="39">
        <f t="shared" si="9"/>
        <v>0</v>
      </c>
      <c r="AQ19" s="39">
        <f t="shared" si="10"/>
        <v>1</v>
      </c>
      <c r="AR19" s="39">
        <f t="shared" si="11"/>
        <v>1</v>
      </c>
      <c r="AS19" s="40">
        <f t="shared" si="5"/>
        <v>1</v>
      </c>
      <c r="AT19" s="1"/>
    </row>
    <row r="20" spans="1:46">
      <c r="A20" t="str">
        <f>'Model output'!A19</f>
        <v>TCGA-BJ-A291</v>
      </c>
      <c r="B20" s="46">
        <v>56</v>
      </c>
      <c r="C20" s="1" t="str">
        <f>IF(OR(ISNUMBER(SEARCH("0",'Model output'!D19)), ISNUMBER(SEARCH("1",'Model output'!D19)), ISNUMBER(SEARCH("1a",'Model output'!D19)), ISNUMBER(SEARCH("1b",'Model output'!D19)), ISNUMBER(SEARCH("2",'Model output'!D19)), ISNUMBER(SEARCH("3",'Model output'!D19)), ISNUMBER(SEARCH("4a",'Model output'!D19)), ISNUMBER(SEARCH("4b",'Model output'!D19))), IF(ISNUMBER(SEARCH("pT",'Model output'!D19)),IF(OR(ISNUMBER(SEARCH("a",'Model output'!D19)),ISNUMBER(SEARCH("b",'Model output'!D19))),MID(SUBSTITUTE('Model output'!D19," ",""),SEARCH("pT",'Model output'!D19)+2,2),MID(SUBSTITUTE('Model output'!D19," ",""),SEARCH("pT",'Model output'!D19)+2,1)),IF(ISNUMBER(SEARCH("T",'Model output'!D19)),IF(OR(ISNUMBER(SEARCH("a",'Model output'!D19)),ISNUMBER(SEARCH("b",'Model output'!D19))),MID(SUBSTITUTE('Model output'!D19," ",""),SEARCH("T",'Model output'!D19)+1,2),MID(SUBSTITUTE('Model output'!D19," ",""),SEARCH("T",'Model output'!D19)+1,1)),SUBSTITUTE('Model output'!D19," ",""))),"")</f>
        <v>1</v>
      </c>
      <c r="D20" s="1" t="str">
        <f>IF(ISNUMBER(SEARCH("lymph node",'Model output'!E19)),"1", IF(AND('Model output'!E19&lt;&gt;"",ISNUMBER('Model output'!E19),'Model output'!E19&gt;0),"1",IF(OR(ISNUMBER(SEARCH("0",'Model output'!E19)), ISNUMBER(SEARCH("1",'Model output'!E19)), ISNUMBER(SEARCH("1a",'Model output'!E19)), ISNUMBER(SEARCH("1b",'Model output'!E19)), ISNUMBER(SEARCH("X",'Model output'!E19))), IF(ISNUMBER(SEARCH("pN",'Model output'!E19)),IF(OR(ISNUMBER(SEARCH("a",'Model output'!E19)),ISNUMBER(SEARCH("b",'Model output'!E19))),MID(SUBSTITUTE('Model output'!E19," ",""),SEARCH("pN",'Model output'!E19)+2,2),MID(SUBSTITUTE('Model output'!E19," ",""),SEARCH("pN",'Model output'!E19)+2,1)),IF(ISNUMBER(SEARCH("N",'Model output'!E19)),IF(OR(ISNUMBER(SEARCH("a",'Model output'!E19)),ISNUMBER(SEARCH("b",'Model output'!E19))),MID(SUBSTITUTE('Model output'!E19," ",""),SEARCH("N",'Model output'!E19)+1,2),MID(SUBSTITUTE('Model output'!E19," ",""),SEARCH("N",'Model output'!E19)+1,1)),SUBSTITUTE('Model output'!E19," ",""))),"")))</f>
        <v>0</v>
      </c>
      <c r="E20" s="1" t="str">
        <f>IF(OR(ISNUMBER(SEARCH("Not applicable",'Model output'!F19)), ISNUMBER(SEARCH("N/A",'Model output'!F19))),"0",IF(OR(ISNUMBER(SEARCH("0",'Model output'!F19)), ISNUMBER(SEARCH("1",'Model output'!F19)), ISNUMBER(SEARCH("X",'Model output'!F19))), IF(ISNUMBER(SEARCH("pM",'Model output'!F19)),MID(SUBSTITUTE('Model output'!F19," ",""),SEARCH("pM",'Model output'!F19)+2,1),IF(ISNUMBER(SEARCH("M",'Model output'!F19)),MID(SUBSTITUTE('Model output'!F19," ",""),SEARCH("M",'Model output'!F19)+1,1),SUBSTITUTE('Model output'!F19," ",""))),""))</f>
        <v>X</v>
      </c>
      <c r="F20" t="str">
        <f t="shared" si="0"/>
        <v>negative</v>
      </c>
      <c r="G20" t="str">
        <f>IF(OR('Model output'!G19="",AND(ISNUMBER('Model output'!J19),'Model output'!J19&lt;1)),"",IF(OR(ISNUMBER(SEARCH("lateral",'Model output'!G19)),ISNUMBER(SEARCH("cervical",'Model output'!G19)),ISNUMBER(SEARCH("jugular",'Model output'!G19)),ISNUMBER(SEARCH("left neck",'Model output'!G19)),ISNUMBER(SEARCH("left anterior neck",'Model output'!G19)),ISNUMBER(SEARCH("left posterior neck",'Model output'!G19)),ISNUMBER(SEARCH("right neck",'Model output'!G19)),ISNUMBER(SEARCH("right anterior neck",'Model output'!G19)),ISNUMBER(SEARCH("right posterior neck",'Model output'!G19)),AND(ISNUMBER(SEARCH("level",'Model output'!G19)),OR(,ISNUMBER(SEARCH("II",'Model output'!G19)),ISNUMBER(SEARCH("two",'Model output'!G19)),AND(ISNUMBER(SEARCH("2",'Model output'!G19)),NOT(ISNUMBER(SEARCH("1 of 2",'Model output'!G19)))),ISNUMBER(SEARCH("III",'Model output'!G19)),ISNUMBER(SEARCH("three",'Model output'!G19)),AND(ISNUMBER(SEARCH("3",'Model output'!G19)), NOT(ISNUMBER(SEARCH("N3",'Model output'!G19)))),ISNUMBER(SEARCH("IV",'Model output'!G19)),ISNUMBER(SEARCH("four",'Model output'!G19)),AND(ISNUMBER(SEARCH("4",'Model output'!G19)),NOT(ISNUMBER(SEARCH("1/4",'Model output'!G19)))),ISNUMBER(SEARCH("V ",'Model output'!G19)),ISNUMBER(SEARCH("five",'Model output'!G19)),ISNUMBER(SEARCH("5",'Model output'!G19))))), "lateral", "central"))</f>
        <v/>
      </c>
      <c r="H20" t="str">
        <f>IF('Model output'!H19="","negative", IF('Model output'!H19=" ", "negative", IF('Model output'!H19="[]", "negative", IF(ISNUMBER(SEARCH("lymph node",'Model output'!H19)),"negative", IF(ISNUMBER(SEARCH("adipose tissue",'Model output'!H19)), "negative", IF(ISNUMBER(SEARCH("neck dissection",'Model output'!H19)),"negative","positive"))))))</f>
        <v>negative</v>
      </c>
      <c r="I20">
        <f>IF('Model output'!I19="","",IF(ISNUMBER('Model output'!I19),'Model output'!I19,1))</f>
        <v>9</v>
      </c>
      <c r="J20">
        <f>IF('Model output'!J19="","",IF(AND(ISNUMBER('Model output'!J19),'Model output'!J19&lt;=I20),'Model output'!J19,IF(ISNUMBER(SEARCH("0/",'Model output'!J19)),0,1)))</f>
        <v>0</v>
      </c>
      <c r="K20" t="str" cm="1">
        <f t="array" ref="K20">IF(COUNT(FIND({0,1,2,3,4,5,6,7,8,9},'Model output'!K19))&gt;0,'Model output'!K19,"")</f>
        <v/>
      </c>
      <c r="L20" s="28" t="str">
        <f t="shared" si="1"/>
        <v/>
      </c>
      <c r="M20" t="str" cm="1">
        <f t="array" ref="M20">IF(L20="","",IF(ISNUMBER(SEARCH("cm",L20)),MAX(VALUE(SUBSTITUTE(_xlfn.FILTERXML("&lt;t&gt;&lt;s&gt;"&amp;SUBSTITUTE(L20,",","&lt;/s&gt;&lt;s&gt;")&amp;"&lt;/s&gt;&lt;/t&gt;","//s"),"cm",""))),MAX(VALUE(SUBSTITUTE(_xlfn.FILTERXML("&lt;t&gt;&lt;s&gt;"&amp;SUBSTITUTE(L20,",","&lt;/s&gt;&lt;s&gt;")&amp;"&lt;/s&gt;&lt;/t&gt;","//s"),"mm","")))/10))</f>
        <v/>
      </c>
      <c r="N20" t="str">
        <f>IF('Model output'!L19="","",'Model output'!L19)</f>
        <v>papillary</v>
      </c>
      <c r="O20" t="str">
        <f>IF('Model output'!M19="","",'Model output'!M19)</f>
        <v>oncocytic variant, encapsulated with oncolytic features</v>
      </c>
      <c r="P20" t="str">
        <f>IF('Model output'!N19="","",'Model output'!N19)</f>
        <v>1.5 cm</v>
      </c>
      <c r="Q20" t="str">
        <f t="shared" si="2"/>
        <v>1.5cm</v>
      </c>
      <c r="R20" cm="1">
        <f t="array" ref="R20">IF(Q20="","",IF(ISNUMBER(SEARCH("cm",Q20)),MAX(VALUE(SUBSTITUTE(_xlfn.FILTERXML("&lt;t&gt;&lt;s&gt;"&amp;SUBSTITUTE(Q20,",","&lt;/s&gt;&lt;s&gt;")&amp;"&lt;/s&gt;&lt;/t&gt;","//s"),"cm",""))),IF(ISNUMBER(SEARCH("mm",Q20)), MAX(VALUE(SUBSTITUTE(_xlfn.FILTERXML("&lt;t&gt;&lt;s&gt;"&amp;SUBSTITUTE(Q20,",","&lt;/s&gt;&lt;s&gt;")&amp;"&lt;/s&gt;&lt;/t&gt;","//s"),"mm","")))/10, MAX(VALUE(_xlfn.FILTERXML("&lt;t&gt;&lt;s&gt;"&amp;SUBSTITUTE(Q20,",","&lt;/s&gt;&lt;s&gt;")&amp;"&lt;/s&gt;&lt;/t&gt;","//s"))))))</f>
        <v>1.5</v>
      </c>
      <c r="S20" t="str">
        <f>IF(OR('Model output'!P19="",'Model output'!P19="C",ISNUMBER(SEARCH("Not identified", 'Model output'!P19)),ISNUMBER(SEARCH("Absent",'Model output'!P19)),ISNUMBER(SEARCH("Absence",'Model output'!P19)),AND(ISNUMBER(SEARCH("No",'Model output'!P19)),NOT(ISNUMBER(SEARCH("diagnostic",'Model output'!P19)))),ISNUMBER(SEARCH("Negative",'Model output'!P19))),"negative","positive")</f>
        <v>negative</v>
      </c>
      <c r="T20">
        <f>IF('Model output'!O19="","",'Model output'!O19)</f>
        <v>2</v>
      </c>
      <c r="U20" t="str">
        <f>IF('Model output'!Q19&lt;&gt;"",'Model output'!Q19,IF('Classification result'!S20="positive",IF(ISNUMBER(SEARCH("single",'Model output'!P19)),1,IF(OR(ISNUMBER(SEARCH("&lt;4",'Model output'!P19)),ISNUMBER(SEARCH("&lt; 4",'Model output'!P19)),ISNUMBER(SEARCH("less than 4",'Model output'!P19))),"&lt;4",IF(OR(ISNUMBER(SEARCH("&gt;4",'Model output'!P19)),ISNUMBER(SEARCH("&gt; 4",'Model output'!P19)),ISNUMBER(SEARCH("4 or more",'Model output'!P19))),"&gt;4",""))),""))</f>
        <v/>
      </c>
      <c r="V20" t="str">
        <f>IF(S20="negative","",IF(OR(ISNUMBER(SEARCH("Focal",'Model output'!P19)),'Classification result'!U20&lt;4,ISNUMBER(SEARCH("Focal",'Classification result'!U20)),ISNUMBER(SEARCH("&lt;4",'Classification result'!U20)),ISNUMBER(SEARCH("&lt; 4",'Classification result'!U20))),"minimal", IF(OR(ISNUMBER(SEARCH("Extensive",'Model output'!P19)),ISNUMBER(SEARCH("Extensive",'Classification result'!U20)),ISNUMBER(SEARCH("&gt;4",'Classification result'!U20)),ISNUMBER(SEARCH("&gt; 4",'Classification result'!U20)),ISNUMBER(SEARCH("4 or more",'Classification result'!U20))),"extensive","")))</f>
        <v/>
      </c>
      <c r="W20" t="str">
        <f>IF(OR('Model output'!R19="",ISNUMBER(SEARCH("Not identified", 'Model output'!R19)),ISNUMBER(SEARCH("Absent",'Model output'!R19)),ISNUMBER(SEARCH("No",'Model output'!R19)),ISNUMBER(SEARCH("Negative",'Model output'!R19)),ISNUMBER(SEARCH("None seen",'Model output'!R19)),ISNUMBER(SEARCH("Free",'Model output'!R19)),ISNUMBER(SEARCH("Cannot be assessed",'Model output'!R19))),"negative","positive")</f>
        <v>negative</v>
      </c>
      <c r="X20" s="15" t="str">
        <f>IF('Model output'!S19="","",'Model output'!S19)</f>
        <v>Not identified</v>
      </c>
      <c r="Y20" t="str">
        <f>IF(OR('Model output'!S19="",ISNUMBER(SEARCH("No extension",'Model output'!S19)),ISNUMBER(SEARCH("Absent",'Model output'!S19)),ISNUMBER(SEARCH("Not identified",'Model output'!S19)),AND(ISNUMBER(SEARCH("No",'Model output'!S19)),NOT(ISNUMBER(SEARCH("carcinoma",'Model output'!S19)))),ISNUMBER(SEARCH("negative",'Model output'!S19))),"negative",IF(Z20="positive","gETE", "positive"))</f>
        <v>negative</v>
      </c>
      <c r="Z20" t="str">
        <f>IF(OR('Model output'!S19="",ISNUMBER(SEARCH("Absent",'Model output'!S19)),ISNUMBER(SEARCH("Not identified",'Model output'!S19)),ISNUMBER(SEARCH("No",'Model output'!S19)),ISNUMBER(SEARCH("Minimal",'Model output'!S19)),ISNUMBER(SEARCH("negative",'Model output'!S19))),"negative",IF(OR(ISNUMBER(SEARCH("extensive",X20)),ISNUMBER(SEARCH("skeletal muscle",X20)),ISNUMBER(SEARCH("larynx",X20)),ISNUMBER(SEARCH("trachea",X20)),ISNUMBER(SEARCH("esophagus",X20)),ISNUMBER(SEARCH("recurrent laryngeal nerve",X20))),"positive","negative"))</f>
        <v>negative</v>
      </c>
      <c r="AA20" t="str">
        <f>IF('Model output'!T19="","",IF('Model output'!T19="Not mentioned", "No", "Yes"))</f>
        <v/>
      </c>
      <c r="AB20" t="str">
        <f>IF(AA20&lt;&gt;"Yes","",IF(OR('Model output'!U19="",ISNUMBER(SEARCH("Not identified",'Model output'!U19))),"",'Model output'!U19))</f>
        <v/>
      </c>
      <c r="AC20" s="8" t="str">
        <f>IF(OR('Model output'!V19="", AND(ISERROR(SEARCH("Positive",'Model output'!V19)), ISNUMBER(SEARCH("Negative",'Model output'!V19))), ISNUMBER(SEARCH("Cannot be assessed",'Model output'!V19)), AND(ISNUMBER(SEARCH("Uninvolved",'Model output'!V19)),NOT(ISNUMBER(SEARCH("margin(s) involved",'Model output'!V19)))), ISNUMBER(SEARCH("No involvement",'Model output'!V19)), AND(NOT(ISNUMBER(SEARCH("focal",'Model output'!V19))),ISNUMBER(SEARCH("Free",'Model output'!V19))), ISNUMBER(SEARCH("narrowly excised",'Model output'!V19)), ISNUMBER(SEARCH("none",'Model output'!V19)), ISNUMBER(SEARCH("R0",'Model output'!V19)), ISNUMBER(SEARCH("1 mm",'Model output'!V19)), ISNUMBER(SEARCH("0.1 CM",'Model output'!V19)), ISNUMBER(SEARCH("less than 0.2 mm",'Model output'!V19)), ISNUMBER(SEARCH("less than 1.0 mm",'Model output'!V19)), ISNUMBER(SEARCH("less than 0.5 mm",'Model output'!V19)), ISNUMBER(SEARCH("abut",'Model output'!V19))), "negative", "positive")</f>
        <v>negative</v>
      </c>
      <c r="AE20" s="34" t="str" cm="1">
        <f t="array" aca="1" ref="AE20" ca="1">IF(OR(AC20="positive",Z20="positive",AND(OR(ISNUMBER(SEARCH("Follicular carcinoma",N20)),ISNUMBER(SEARCH("Follicular thyroid carcinoma",N20))),V20="extensive"),AND(AND(ISNUMBER(J20),J20&gt;0),AND(ISNUMBER(M20),M20&gt;3)),OR(H20="positive",AH20=1)),"high",IF(OR(ISNUMBER(SEARCH("lateral",G20,1)),ISNUMBER(SEARCH("positive",Y20,1)),ISNUMBER(SEARCH("tall",O20,1)),ISNUMBER(SEARCH("hobnail",O20,1)),ISNUMBER(SEARCH("cribriform",O20,1)),ISNUMBER(SEARCH("diffuse",O20,1)),ISNUMBER(SEARCH("columnar",O20,1)),ISNUMBER(SEARCH("solid",O20,1)),ISNUMBER(SEARCH("tall",N20,1)),ISNUMBER(SEARCH("hobnail",N20,1)),ISNUMBER(SEARCH("cribriform",N20,1)),ISNUMBER(SEARCH("diffuse",N20,1)),ISNUMBER(SEARCH("columnar",N20,1)),ISNUMBER(SEARCH("solid",N20,1)),AND(OR(ISNUMBER(SEARCH("papillary",N20,1)),ISNUMBER(SEARCH("papillary carcinoma",O20,1))),S20="positive"),AND(AND(ISNUMBER(J20),J20&gt;=5),M20=""),AND(AND(ISNUMBER(J20),J20&gt;=5),AND(ISNUMBER(M20),M20&gt;=1)),AND(ISNUMBER(SERACH("papillary",N20)),OR(Y20="positive",Z20="positive"), ISNUMBER(SEARCH("BRAF",AB20)))),"intermediate","low"))</f>
        <v>low</v>
      </c>
      <c r="AF20" s="35" t="str">
        <f t="shared" si="3"/>
        <v>1b</v>
      </c>
      <c r="AG20" s="35" t="str">
        <f t="shared" si="4"/>
        <v>0</v>
      </c>
      <c r="AH20" s="35" t="str">
        <f t="shared" si="6"/>
        <v>0</v>
      </c>
      <c r="AI20" s="40" t="str">
        <f t="shared" si="7"/>
        <v>I</v>
      </c>
      <c r="AJ20" s="34" t="s">
        <v>627</v>
      </c>
      <c r="AK20" s="39" t="s">
        <v>893</v>
      </c>
      <c r="AL20" s="39" t="s">
        <v>894</v>
      </c>
      <c r="AM20" s="39" t="s">
        <v>897</v>
      </c>
      <c r="AN20" s="39" t="s">
        <v>59</v>
      </c>
      <c r="AO20" s="34">
        <f t="shared" ca="1" si="8"/>
        <v>1</v>
      </c>
      <c r="AP20" s="39">
        <f t="shared" si="9"/>
        <v>1</v>
      </c>
      <c r="AQ20" s="39">
        <f t="shared" si="10"/>
        <v>1</v>
      </c>
      <c r="AR20" s="39">
        <f t="shared" si="11"/>
        <v>1</v>
      </c>
      <c r="AS20" s="40">
        <f t="shared" si="5"/>
        <v>1</v>
      </c>
      <c r="AT20" s="1"/>
    </row>
    <row r="21" spans="1:46">
      <c r="A21" t="str">
        <f>'Model output'!A20</f>
        <v>TCGA-BJ-A2N7</v>
      </c>
      <c r="B21" s="46">
        <v>30</v>
      </c>
      <c r="C21" s="1" t="str">
        <f>IF(OR(ISNUMBER(SEARCH("0",'Model output'!D20)), ISNUMBER(SEARCH("1",'Model output'!D20)), ISNUMBER(SEARCH("1a",'Model output'!D20)), ISNUMBER(SEARCH("1b",'Model output'!D20)), ISNUMBER(SEARCH("2",'Model output'!D20)), ISNUMBER(SEARCH("3",'Model output'!D20)), ISNUMBER(SEARCH("4a",'Model output'!D20)), ISNUMBER(SEARCH("4b",'Model output'!D20))), IF(ISNUMBER(SEARCH("pT",'Model output'!D20)),IF(OR(ISNUMBER(SEARCH("a",'Model output'!D20)),ISNUMBER(SEARCH("b",'Model output'!D20))),MID(SUBSTITUTE('Model output'!D20," ",""),SEARCH("pT",'Model output'!D20)+2,2),MID(SUBSTITUTE('Model output'!D20," ",""),SEARCH("pT",'Model output'!D20)+2,1)),IF(ISNUMBER(SEARCH("T",'Model output'!D20)),IF(OR(ISNUMBER(SEARCH("a",'Model output'!D20)),ISNUMBER(SEARCH("b",'Model output'!D20))),MID(SUBSTITUTE('Model output'!D20," ",""),SEARCH("T",'Model output'!D20)+1,2),MID(SUBSTITUTE('Model output'!D20," ",""),SEARCH("T",'Model output'!D20)+1,1)),SUBSTITUTE('Model output'!D20," ",""))),"")</f>
        <v>3</v>
      </c>
      <c r="D21" s="1" t="str">
        <f>IF(ISNUMBER(SEARCH("lymph node",'Model output'!E20)),"1", IF(AND('Model output'!E20&lt;&gt;"",ISNUMBER('Model output'!E20),'Model output'!E20&gt;0),"1",IF(OR(ISNUMBER(SEARCH("0",'Model output'!E20)), ISNUMBER(SEARCH("1",'Model output'!E20)), ISNUMBER(SEARCH("1a",'Model output'!E20)), ISNUMBER(SEARCH("1b",'Model output'!E20)), ISNUMBER(SEARCH("X",'Model output'!E20))), IF(ISNUMBER(SEARCH("pN",'Model output'!E20)),IF(OR(ISNUMBER(SEARCH("a",'Model output'!E20)),ISNUMBER(SEARCH("b",'Model output'!E20))),MID(SUBSTITUTE('Model output'!E20," ",""),SEARCH("pN",'Model output'!E20)+2,2),MID(SUBSTITUTE('Model output'!E20," ",""),SEARCH("pN",'Model output'!E20)+2,1)),IF(ISNUMBER(SEARCH("N",'Model output'!E20)),IF(OR(ISNUMBER(SEARCH("a",'Model output'!E20)),ISNUMBER(SEARCH("b",'Model output'!E20))),MID(SUBSTITUTE('Model output'!E20," ",""),SEARCH("N",'Model output'!E20)+1,2),MID(SUBSTITUTE('Model output'!E20," ",""),SEARCH("N",'Model output'!E20)+1,1)),SUBSTITUTE('Model output'!E20," ",""))),"")))</f>
        <v>X</v>
      </c>
      <c r="E21" s="1" t="str">
        <f>IF(OR(ISNUMBER(SEARCH("Not applicable",'Model output'!F20)), ISNUMBER(SEARCH("N/A",'Model output'!F20))),"0",IF(OR(ISNUMBER(SEARCH("0",'Model output'!F20)), ISNUMBER(SEARCH("1",'Model output'!F20)), ISNUMBER(SEARCH("X",'Model output'!F20))), IF(ISNUMBER(SEARCH("pM",'Model output'!F20)),MID(SUBSTITUTE('Model output'!F20," ",""),SEARCH("pM",'Model output'!F20)+2,1),IF(ISNUMBER(SEARCH("M",'Model output'!F20)),MID(SUBSTITUTE('Model output'!F20," ",""),SEARCH("M",'Model output'!F20)+1,1),SUBSTITUTE('Model output'!F20," ",""))),""))</f>
        <v>0</v>
      </c>
      <c r="F21" t="str">
        <f t="shared" si="0"/>
        <v>negative</v>
      </c>
      <c r="G21" t="str">
        <f>IF(OR('Model output'!G20="",AND(ISNUMBER('Model output'!J20),'Model output'!J20&lt;1)),"",IF(OR(ISNUMBER(SEARCH("lateral",'Model output'!G20)),ISNUMBER(SEARCH("cervical",'Model output'!G20)),ISNUMBER(SEARCH("jugular",'Model output'!G20)),ISNUMBER(SEARCH("left neck",'Model output'!G20)),ISNUMBER(SEARCH("left anterior neck",'Model output'!G20)),ISNUMBER(SEARCH("left posterior neck",'Model output'!G20)),ISNUMBER(SEARCH("right neck",'Model output'!G20)),ISNUMBER(SEARCH("right anterior neck",'Model output'!G20)),ISNUMBER(SEARCH("right posterior neck",'Model output'!G20)),AND(ISNUMBER(SEARCH("level",'Model output'!G20)),OR(,ISNUMBER(SEARCH("II",'Model output'!G20)),ISNUMBER(SEARCH("two",'Model output'!G20)),AND(ISNUMBER(SEARCH("2",'Model output'!G20)),NOT(ISNUMBER(SEARCH("1 of 2",'Model output'!G20)))),ISNUMBER(SEARCH("III",'Model output'!G20)),ISNUMBER(SEARCH("three",'Model output'!G20)),AND(ISNUMBER(SEARCH("3",'Model output'!G20)), NOT(ISNUMBER(SEARCH("N3",'Model output'!G20)))),ISNUMBER(SEARCH("IV",'Model output'!G20)),ISNUMBER(SEARCH("four",'Model output'!G20)),AND(ISNUMBER(SEARCH("4",'Model output'!G20)),NOT(ISNUMBER(SEARCH("1/4",'Model output'!G20)))),ISNUMBER(SEARCH("V ",'Model output'!G20)),ISNUMBER(SEARCH("five",'Model output'!G20)),ISNUMBER(SEARCH("5",'Model output'!G20))))), "lateral", "central"))</f>
        <v/>
      </c>
      <c r="H21" t="str">
        <f>IF('Model output'!H20="","negative", IF('Model output'!H20=" ", "negative", IF('Model output'!H20="[]", "negative", IF(ISNUMBER(SEARCH("lymph node",'Model output'!H20)),"negative", IF(ISNUMBER(SEARCH("adipose tissue",'Model output'!H20)), "negative", IF(ISNUMBER(SEARCH("neck dissection",'Model output'!H20)),"negative","positive"))))))</f>
        <v>negative</v>
      </c>
      <c r="I21" t="str">
        <f>IF('Model output'!I20="","",IF(ISNUMBER('Model output'!I20),'Model output'!I20,1))</f>
        <v/>
      </c>
      <c r="J21" t="str">
        <f>IF('Model output'!J20="","",IF(AND(ISNUMBER('Model output'!J20),'Model output'!J20&lt;=I21),'Model output'!J20,IF(ISNUMBER(SEARCH("0/",'Model output'!J20)),0,1)))</f>
        <v/>
      </c>
      <c r="K21" t="str" cm="1">
        <f t="array" ref="K21">IF(COUNT(FIND({0,1,2,3,4,5,6,7,8,9},'Model output'!K20))&gt;0,'Model output'!K20,"")</f>
        <v/>
      </c>
      <c r="L21" s="28" t="str">
        <f t="shared" si="1"/>
        <v/>
      </c>
      <c r="M21" t="str" cm="1">
        <f t="array" ref="M21">IF(L21="","",IF(ISNUMBER(SEARCH("cm",L21)),MAX(VALUE(SUBSTITUTE(_xlfn.FILTERXML("&lt;t&gt;&lt;s&gt;"&amp;SUBSTITUTE(L21,",","&lt;/s&gt;&lt;s&gt;")&amp;"&lt;/s&gt;&lt;/t&gt;","//s"),"cm",""))),MAX(VALUE(SUBSTITUTE(_xlfn.FILTERXML("&lt;t&gt;&lt;s&gt;"&amp;SUBSTITUTE(L21,",","&lt;/s&gt;&lt;s&gt;")&amp;"&lt;/s&gt;&lt;/t&gt;","//s"),"mm","")))/10))</f>
        <v/>
      </c>
      <c r="N21" t="str">
        <f>IF('Model output'!L20="","",'Model output'!L20)</f>
        <v>papillary</v>
      </c>
      <c r="O21" t="str">
        <f>IF('Model output'!M20="","",'Model output'!M20)</f>
        <v/>
      </c>
      <c r="P21" t="str">
        <f>IF('Model output'!N20="","",'Model output'!N20)</f>
        <v>5.0 cm</v>
      </c>
      <c r="Q21" t="str">
        <f t="shared" si="2"/>
        <v>5.0cm</v>
      </c>
      <c r="R21" cm="1">
        <f t="array" ref="R21">IF(Q21="","",IF(ISNUMBER(SEARCH("cm",Q21)),MAX(VALUE(SUBSTITUTE(_xlfn.FILTERXML("&lt;t&gt;&lt;s&gt;"&amp;SUBSTITUTE(Q21,",","&lt;/s&gt;&lt;s&gt;")&amp;"&lt;/s&gt;&lt;/t&gt;","//s"),"cm",""))),IF(ISNUMBER(SEARCH("mm",Q21)), MAX(VALUE(SUBSTITUTE(_xlfn.FILTERXML("&lt;t&gt;&lt;s&gt;"&amp;SUBSTITUTE(Q21,",","&lt;/s&gt;&lt;s&gt;")&amp;"&lt;/s&gt;&lt;/t&gt;","//s"),"mm","")))/10, MAX(VALUE(_xlfn.FILTERXML("&lt;t&gt;&lt;s&gt;"&amp;SUBSTITUTE(Q21,",","&lt;/s&gt;&lt;s&gt;")&amp;"&lt;/s&gt;&lt;/t&gt;","//s"))))))</f>
        <v>5</v>
      </c>
      <c r="S21" t="str">
        <f>IF(OR('Model output'!P20="",'Model output'!P20="C",ISNUMBER(SEARCH("Not identified", 'Model output'!P20)),ISNUMBER(SEARCH("Absent",'Model output'!P20)),ISNUMBER(SEARCH("Absence",'Model output'!P20)),AND(ISNUMBER(SEARCH("No",'Model output'!P20)),NOT(ISNUMBER(SEARCH("diagnostic",'Model output'!P20)))),ISNUMBER(SEARCH("Negative",'Model output'!P20))),"negative","positive")</f>
        <v>positive</v>
      </c>
      <c r="T21">
        <f>IF('Model output'!O20="","",'Model output'!O20)</f>
        <v>2</v>
      </c>
      <c r="U21" t="str">
        <f>IF('Model output'!Q20&lt;&gt;"",'Model output'!Q20,IF('Classification result'!S21="positive",IF(ISNUMBER(SEARCH("single",'Model output'!P20)),1,IF(OR(ISNUMBER(SEARCH("&lt;4",'Model output'!P20)),ISNUMBER(SEARCH("&lt; 4",'Model output'!P20)),ISNUMBER(SEARCH("less than 4",'Model output'!P20))),"&lt;4",IF(OR(ISNUMBER(SEARCH("&gt;4",'Model output'!P20)),ISNUMBER(SEARCH("&gt; 4",'Model output'!P20)),ISNUMBER(SEARCH("4 or more",'Model output'!P20))),"&gt;4",""))),""))</f>
        <v>EXTENSIVE</v>
      </c>
      <c r="V21" t="str">
        <f>IF(S21="negative","",IF(OR(ISNUMBER(SEARCH("Focal",'Model output'!P20)),'Classification result'!U21&lt;4,ISNUMBER(SEARCH("Focal",'Classification result'!U21)),ISNUMBER(SEARCH("&lt;4",'Classification result'!U21)),ISNUMBER(SEARCH("&lt; 4",'Classification result'!U21))),"minimal", IF(OR(ISNUMBER(SEARCH("Extensive",'Model output'!P20)),ISNUMBER(SEARCH("Extensive",'Classification result'!U21)),ISNUMBER(SEARCH("&gt;4",'Classification result'!U21)),ISNUMBER(SEARCH("&gt; 4",'Classification result'!U21)),ISNUMBER(SEARCH("4 or more",'Classification result'!U21))),"extensive","")))</f>
        <v>extensive</v>
      </c>
      <c r="W21" t="str">
        <f>IF(OR('Model output'!R20="",ISNUMBER(SEARCH("Not identified", 'Model output'!R20)),ISNUMBER(SEARCH("Absent",'Model output'!R20)),ISNUMBER(SEARCH("No",'Model output'!R20)),ISNUMBER(SEARCH("Negative",'Model output'!R20)),ISNUMBER(SEARCH("None seen",'Model output'!R20)),ISNUMBER(SEARCH("Free",'Model output'!R20)),ISNUMBER(SEARCH("Cannot be assessed",'Model output'!R20))),"negative","positive")</f>
        <v>negative</v>
      </c>
      <c r="X21" s="15" t="str">
        <f>IF('Model output'!S20="","",'Model output'!S20)</f>
        <v>Not identified</v>
      </c>
      <c r="Y21" t="str">
        <f>IF(OR('Model output'!S20="",ISNUMBER(SEARCH("No extension",'Model output'!S20)),ISNUMBER(SEARCH("Absent",'Model output'!S20)),ISNUMBER(SEARCH("Not identified",'Model output'!S20)),AND(ISNUMBER(SEARCH("No",'Model output'!S20)),NOT(ISNUMBER(SEARCH("carcinoma",'Model output'!S20)))),ISNUMBER(SEARCH("negative",'Model output'!S20))),"negative",IF(Z21="positive","gETE", "positive"))</f>
        <v>negative</v>
      </c>
      <c r="Z21" t="str">
        <f>IF(OR('Model output'!S20="",ISNUMBER(SEARCH("Absent",'Model output'!S20)),ISNUMBER(SEARCH("Not identified",'Model output'!S20)),ISNUMBER(SEARCH("No",'Model output'!S20)),ISNUMBER(SEARCH("Minimal",'Model output'!S20)),ISNUMBER(SEARCH("negative",'Model output'!S20))),"negative",IF(OR(ISNUMBER(SEARCH("extensive",X21)),ISNUMBER(SEARCH("skeletal muscle",X21)),ISNUMBER(SEARCH("larynx",X21)),ISNUMBER(SEARCH("trachea",X21)),ISNUMBER(SEARCH("esophagus",X21)),ISNUMBER(SEARCH("recurrent laryngeal nerve",X21))),"positive","negative"))</f>
        <v>negative</v>
      </c>
      <c r="AA21" t="str">
        <f>IF('Model output'!T20="","",IF('Model output'!T20="Not mentioned", "No", "Yes"))</f>
        <v>Yes</v>
      </c>
      <c r="AB21" t="str">
        <f>IF(AA21&lt;&gt;"Yes","",IF(OR('Model output'!U20="",ISNUMBER(SEARCH("Not identified",'Model output'!U20))),"",'Model output'!U20))</f>
        <v/>
      </c>
      <c r="AC21" s="8" t="str">
        <f>IF(OR('Model output'!V20="", AND(ISERROR(SEARCH("Positive",'Model output'!V20)), ISNUMBER(SEARCH("Negative",'Model output'!V20))), ISNUMBER(SEARCH("Cannot be assessed",'Model output'!V20)), AND(ISNUMBER(SEARCH("Uninvolved",'Model output'!V20)),NOT(ISNUMBER(SEARCH("margin(s) involved",'Model output'!V20)))), ISNUMBER(SEARCH("No involvement",'Model output'!V20)), AND(NOT(ISNUMBER(SEARCH("focal",'Model output'!V20))),ISNUMBER(SEARCH("Free",'Model output'!V20))), ISNUMBER(SEARCH("narrowly excised",'Model output'!V20)), ISNUMBER(SEARCH("none",'Model output'!V20)), ISNUMBER(SEARCH("R0",'Model output'!V20)), ISNUMBER(SEARCH("1 mm",'Model output'!V20)), ISNUMBER(SEARCH("0.1 CM",'Model output'!V20)), ISNUMBER(SEARCH("less than 0.2 mm",'Model output'!V20)), ISNUMBER(SEARCH("less than 1.0 mm",'Model output'!V20)), ISNUMBER(SEARCH("less than 0.5 mm",'Model output'!V20)), ISNUMBER(SEARCH("abut",'Model output'!V20))), "negative", "positive")</f>
        <v>negative</v>
      </c>
      <c r="AE21" s="34" t="str" cm="1">
        <f t="array" aca="1" ref="AE21" ca="1">IF(OR(AC21="positive",Z21="positive",AND(OR(ISNUMBER(SEARCH("Follicular carcinoma",N21)),ISNUMBER(SEARCH("Follicular thyroid carcinoma",N21))),V21="extensive"),AND(AND(ISNUMBER(J21),J21&gt;0),AND(ISNUMBER(M21),M21&gt;3)),OR(H21="positive",AH21=1)),"high",IF(OR(ISNUMBER(SEARCH("lateral",G21,1)),ISNUMBER(SEARCH("positive",Y21,1)),ISNUMBER(SEARCH("tall",O21,1)),ISNUMBER(SEARCH("hobnail",O21,1)),ISNUMBER(SEARCH("cribriform",O21,1)),ISNUMBER(SEARCH("diffuse",O21,1)),ISNUMBER(SEARCH("columnar",O21,1)),ISNUMBER(SEARCH("solid",O21,1)),ISNUMBER(SEARCH("tall",N21,1)),ISNUMBER(SEARCH("hobnail",N21,1)),ISNUMBER(SEARCH("cribriform",N21,1)),ISNUMBER(SEARCH("diffuse",N21,1)),ISNUMBER(SEARCH("columnar",N21,1)),ISNUMBER(SEARCH("solid",N21,1)),AND(OR(ISNUMBER(SEARCH("papillary",N21,1)),ISNUMBER(SEARCH("papillary carcinoma",O21,1))),S21="positive"),AND(AND(ISNUMBER(J21),J21&gt;=5),M21=""),AND(AND(ISNUMBER(J21),J21&gt;=5),AND(ISNUMBER(M21),M21&gt;=1)),AND(ISNUMBER(SERACH("papillary",N21)),OR(Y21="positive",Z21="positive"), ISNUMBER(SEARCH("BRAF",AB21)))),"intermediate","low"))</f>
        <v>intermediate</v>
      </c>
      <c r="AF21" s="35" t="str">
        <f t="shared" si="3"/>
        <v>3a</v>
      </c>
      <c r="AG21" s="35" t="str">
        <f t="shared" si="4"/>
        <v>0</v>
      </c>
      <c r="AH21" s="35" t="str">
        <f t="shared" si="6"/>
        <v>0</v>
      </c>
      <c r="AI21" s="40" t="str">
        <f t="shared" si="7"/>
        <v>I</v>
      </c>
      <c r="AJ21" s="34" t="s">
        <v>629</v>
      </c>
      <c r="AK21" s="39" t="s">
        <v>899</v>
      </c>
      <c r="AL21" s="39" t="s">
        <v>897</v>
      </c>
      <c r="AM21" s="39" t="s">
        <v>897</v>
      </c>
      <c r="AN21" s="39" t="s">
        <v>59</v>
      </c>
      <c r="AO21" s="34">
        <f t="shared" ca="1" si="8"/>
        <v>1</v>
      </c>
      <c r="AP21" s="39">
        <f t="shared" si="9"/>
        <v>1</v>
      </c>
      <c r="AQ21" s="39">
        <f t="shared" si="10"/>
        <v>1</v>
      </c>
      <c r="AR21" s="39">
        <f t="shared" si="11"/>
        <v>1</v>
      </c>
      <c r="AS21" s="40">
        <f t="shared" si="5"/>
        <v>1</v>
      </c>
      <c r="AT21" s="1"/>
    </row>
    <row r="22" spans="1:46">
      <c r="A22" t="str">
        <f>'Model output'!A21</f>
        <v>TCGA-BJ-A2N8</v>
      </c>
      <c r="B22" s="46">
        <v>30</v>
      </c>
      <c r="C22" s="1" t="str">
        <f>IF(OR(ISNUMBER(SEARCH("0",'Model output'!D21)), ISNUMBER(SEARCH("1",'Model output'!D21)), ISNUMBER(SEARCH("1a",'Model output'!D21)), ISNUMBER(SEARCH("1b",'Model output'!D21)), ISNUMBER(SEARCH("2",'Model output'!D21)), ISNUMBER(SEARCH("3",'Model output'!D21)), ISNUMBER(SEARCH("4a",'Model output'!D21)), ISNUMBER(SEARCH("4b",'Model output'!D21))), IF(ISNUMBER(SEARCH("pT",'Model output'!D21)),IF(OR(ISNUMBER(SEARCH("a",'Model output'!D21)),ISNUMBER(SEARCH("b",'Model output'!D21))),MID(SUBSTITUTE('Model output'!D21," ",""),SEARCH("pT",'Model output'!D21)+2,2),MID(SUBSTITUTE('Model output'!D21," ",""),SEARCH("pT",'Model output'!D21)+2,1)),IF(ISNUMBER(SEARCH("T",'Model output'!D21)),IF(OR(ISNUMBER(SEARCH("a",'Model output'!D21)),ISNUMBER(SEARCH("b",'Model output'!D21))),MID(SUBSTITUTE('Model output'!D21," ",""),SEARCH("T",'Model output'!D21)+1,2),MID(SUBSTITUTE('Model output'!D21," ",""),SEARCH("T",'Model output'!D21)+1,1)),SUBSTITUTE('Model output'!D21," ",""))),"")</f>
        <v>1b</v>
      </c>
      <c r="D22" s="1" t="str">
        <f>IF(ISNUMBER(SEARCH("lymph node",'Model output'!E21)),"1", IF(AND('Model output'!E21&lt;&gt;"",ISNUMBER('Model output'!E21),'Model output'!E21&gt;0),"1",IF(OR(ISNUMBER(SEARCH("0",'Model output'!E21)), ISNUMBER(SEARCH("1",'Model output'!E21)), ISNUMBER(SEARCH("1a",'Model output'!E21)), ISNUMBER(SEARCH("1b",'Model output'!E21)), ISNUMBER(SEARCH("X",'Model output'!E21))), IF(ISNUMBER(SEARCH("pN",'Model output'!E21)),IF(OR(ISNUMBER(SEARCH("a",'Model output'!E21)),ISNUMBER(SEARCH("b",'Model output'!E21))),MID(SUBSTITUTE('Model output'!E21," ",""),SEARCH("pN",'Model output'!E21)+2,2),MID(SUBSTITUTE('Model output'!E21," ",""),SEARCH("pN",'Model output'!E21)+2,1)),IF(ISNUMBER(SEARCH("N",'Model output'!E21)),IF(OR(ISNUMBER(SEARCH("a",'Model output'!E21)),ISNUMBER(SEARCH("b",'Model output'!E21))),MID(SUBSTITUTE('Model output'!E21," ",""),SEARCH("N",'Model output'!E21)+1,2),MID(SUBSTITUTE('Model output'!E21," ",""),SEARCH("N",'Model output'!E21)+1,1)),SUBSTITUTE('Model output'!E21," ",""))),"")))</f>
        <v>0</v>
      </c>
      <c r="E22" s="1" t="str">
        <f>IF(OR(ISNUMBER(SEARCH("Not applicable",'Model output'!F21)), ISNUMBER(SEARCH("N/A",'Model output'!F21))),"0",IF(OR(ISNUMBER(SEARCH("0",'Model output'!F21)), ISNUMBER(SEARCH("1",'Model output'!F21)), ISNUMBER(SEARCH("X",'Model output'!F21))), IF(ISNUMBER(SEARCH("pM",'Model output'!F21)),MID(SUBSTITUTE('Model output'!F21," ",""),SEARCH("pM",'Model output'!F21)+2,1),IF(ISNUMBER(SEARCH("M",'Model output'!F21)),MID(SUBSTITUTE('Model output'!F21," ",""),SEARCH("M",'Model output'!F21)+1,1),SUBSTITUTE('Model output'!F21," ",""))),""))</f>
        <v>0</v>
      </c>
      <c r="F22" t="str">
        <f t="shared" si="0"/>
        <v>negative</v>
      </c>
      <c r="G22" t="str">
        <f>IF(OR('Model output'!G21="",AND(ISNUMBER('Model output'!J21),'Model output'!J21&lt;1)),"",IF(OR(ISNUMBER(SEARCH("lateral",'Model output'!G21)),ISNUMBER(SEARCH("cervical",'Model output'!G21)),ISNUMBER(SEARCH("jugular",'Model output'!G21)),ISNUMBER(SEARCH("left neck",'Model output'!G21)),ISNUMBER(SEARCH("left anterior neck",'Model output'!G21)),ISNUMBER(SEARCH("left posterior neck",'Model output'!G21)),ISNUMBER(SEARCH("right neck",'Model output'!G21)),ISNUMBER(SEARCH("right anterior neck",'Model output'!G21)),ISNUMBER(SEARCH("right posterior neck",'Model output'!G21)),AND(ISNUMBER(SEARCH("level",'Model output'!G21)),OR(,ISNUMBER(SEARCH("II",'Model output'!G21)),ISNUMBER(SEARCH("two",'Model output'!G21)),AND(ISNUMBER(SEARCH("2",'Model output'!G21)),NOT(ISNUMBER(SEARCH("1 of 2",'Model output'!G21)))),ISNUMBER(SEARCH("III",'Model output'!G21)),ISNUMBER(SEARCH("three",'Model output'!G21)),AND(ISNUMBER(SEARCH("3",'Model output'!G21)), NOT(ISNUMBER(SEARCH("N3",'Model output'!G21)))),ISNUMBER(SEARCH("IV",'Model output'!G21)),ISNUMBER(SEARCH("four",'Model output'!G21)),AND(ISNUMBER(SEARCH("4",'Model output'!G21)),NOT(ISNUMBER(SEARCH("1/4",'Model output'!G21)))),ISNUMBER(SEARCH("V ",'Model output'!G21)),ISNUMBER(SEARCH("five",'Model output'!G21)),ISNUMBER(SEARCH("5",'Model output'!G21))))), "lateral", "central"))</f>
        <v/>
      </c>
      <c r="H22" t="str">
        <f>IF('Model output'!H21="","negative", IF('Model output'!H21=" ", "negative", IF('Model output'!H21="[]", "negative", IF(ISNUMBER(SEARCH("lymph node",'Model output'!H21)),"negative", IF(ISNUMBER(SEARCH("adipose tissue",'Model output'!H21)), "negative", IF(ISNUMBER(SEARCH("neck dissection",'Model output'!H21)),"negative","positive"))))))</f>
        <v>negative</v>
      </c>
      <c r="I22">
        <f>IF('Model output'!I21="","",IF(ISNUMBER('Model output'!I21),'Model output'!I21,1))</f>
        <v>2</v>
      </c>
      <c r="J22">
        <f>IF('Model output'!J21="","",IF(AND(ISNUMBER('Model output'!J21),'Model output'!J21&lt;=I22),'Model output'!J21,IF(ISNUMBER(SEARCH("0/",'Model output'!J21)),0,1)))</f>
        <v>0</v>
      </c>
      <c r="K22" t="str" cm="1">
        <f t="array" ref="K22">IF(COUNT(FIND({0,1,2,3,4,5,6,7,8,9},'Model output'!K21))&gt;0,'Model output'!K21,"")</f>
        <v/>
      </c>
      <c r="L22" s="28" t="str">
        <f t="shared" si="1"/>
        <v/>
      </c>
      <c r="M22" t="str" cm="1">
        <f t="array" ref="M22">IF(L22="","",IF(ISNUMBER(SEARCH("cm",L22)),MAX(VALUE(SUBSTITUTE(_xlfn.FILTERXML("&lt;t&gt;&lt;s&gt;"&amp;SUBSTITUTE(L22,",","&lt;/s&gt;&lt;s&gt;")&amp;"&lt;/s&gt;&lt;/t&gt;","//s"),"cm",""))),MAX(VALUE(SUBSTITUTE(_xlfn.FILTERXML("&lt;t&gt;&lt;s&gt;"&amp;SUBSTITUTE(L22,",","&lt;/s&gt;&lt;s&gt;")&amp;"&lt;/s&gt;&lt;/t&gt;","//s"),"mm","")))/10))</f>
        <v/>
      </c>
      <c r="N22" t="str">
        <f>IF('Model output'!L21="","",'Model output'!L21)</f>
        <v>papillary</v>
      </c>
      <c r="O22" t="str">
        <f>IF('Model output'!M21="","",'Model output'!M21)</f>
        <v>conventional</v>
      </c>
      <c r="P22" t="str">
        <f>IF('Model output'!N21="","",'Model output'!N21)</f>
        <v>1.4 cm</v>
      </c>
      <c r="Q22" t="str">
        <f t="shared" si="2"/>
        <v>1.4cm</v>
      </c>
      <c r="R22" cm="1">
        <f t="array" ref="R22">IF(Q22="","",IF(ISNUMBER(SEARCH("cm",Q22)),MAX(VALUE(SUBSTITUTE(_xlfn.FILTERXML("&lt;t&gt;&lt;s&gt;"&amp;SUBSTITUTE(Q22,",","&lt;/s&gt;&lt;s&gt;")&amp;"&lt;/s&gt;&lt;/t&gt;","//s"),"cm",""))),IF(ISNUMBER(SEARCH("mm",Q22)), MAX(VALUE(SUBSTITUTE(_xlfn.FILTERXML("&lt;t&gt;&lt;s&gt;"&amp;SUBSTITUTE(Q22,",","&lt;/s&gt;&lt;s&gt;")&amp;"&lt;/s&gt;&lt;/t&gt;","//s"),"mm","")))/10, MAX(VALUE(_xlfn.FILTERXML("&lt;t&gt;&lt;s&gt;"&amp;SUBSTITUTE(Q22,",","&lt;/s&gt;&lt;s&gt;")&amp;"&lt;/s&gt;&lt;/t&gt;","//s"))))))</f>
        <v>1.4</v>
      </c>
      <c r="S22" t="str">
        <f>IF(OR('Model output'!P21="",'Model output'!P21="C",ISNUMBER(SEARCH("Not identified", 'Model output'!P21)),ISNUMBER(SEARCH("Absent",'Model output'!P21)),ISNUMBER(SEARCH("Absence",'Model output'!P21)),AND(ISNUMBER(SEARCH("No",'Model output'!P21)),NOT(ISNUMBER(SEARCH("diagnostic",'Model output'!P21)))),ISNUMBER(SEARCH("Negative",'Model output'!P21))),"negative","positive")</f>
        <v>positive</v>
      </c>
      <c r="T22">
        <f>IF('Model output'!O21="","",'Model output'!O21)</f>
        <v>2</v>
      </c>
      <c r="U22" t="str">
        <f>IF('Model output'!Q21&lt;&gt;"",'Model output'!Q21,IF('Classification result'!S22="positive",IF(ISNUMBER(SEARCH("single",'Model output'!P21)),1,IF(OR(ISNUMBER(SEARCH("&lt;4",'Model output'!P21)),ISNUMBER(SEARCH("&lt; 4",'Model output'!P21)),ISNUMBER(SEARCH("less than 4",'Model output'!P21))),"&lt;4",IF(OR(ISNUMBER(SEARCH("&gt;4",'Model output'!P21)),ISNUMBER(SEARCH("&gt; 4",'Model output'!P21)),ISNUMBER(SEARCH("4 or more",'Model output'!P21))),"&gt;4",""))),""))</f>
        <v/>
      </c>
      <c r="V22" t="str">
        <f>IF(S22="negative","",IF(OR(ISNUMBER(SEARCH("Focal",'Model output'!P21)),'Classification result'!U22&lt;4,ISNUMBER(SEARCH("Focal",'Classification result'!U22)),ISNUMBER(SEARCH("&lt;4",'Classification result'!U22)),ISNUMBER(SEARCH("&lt; 4",'Classification result'!U22))),"minimal", IF(OR(ISNUMBER(SEARCH("Extensive",'Model output'!P21)),ISNUMBER(SEARCH("Extensive",'Classification result'!U22)),ISNUMBER(SEARCH("&gt;4",'Classification result'!U22)),ISNUMBER(SEARCH("&gt; 4",'Classification result'!U22)),ISNUMBER(SEARCH("4 or more",'Classification result'!U22))),"extensive","")))</f>
        <v/>
      </c>
      <c r="W22" t="str">
        <f>IF(OR('Model output'!R21="",ISNUMBER(SEARCH("Not identified", 'Model output'!R21)),ISNUMBER(SEARCH("Absent",'Model output'!R21)),ISNUMBER(SEARCH("No",'Model output'!R21)),ISNUMBER(SEARCH("Negative",'Model output'!R21)),ISNUMBER(SEARCH("None seen",'Model output'!R21)),ISNUMBER(SEARCH("Free",'Model output'!R21)),ISNUMBER(SEARCH("Cannot be assessed",'Model output'!R21))),"negative","positive")</f>
        <v>negative</v>
      </c>
      <c r="X22" s="15" t="str">
        <f>IF('Model output'!S21="","",'Model output'!S21)</f>
        <v>Not identified</v>
      </c>
      <c r="Y22" t="str">
        <f>IF(OR('Model output'!S21="",ISNUMBER(SEARCH("No extension",'Model output'!S21)),ISNUMBER(SEARCH("Absent",'Model output'!S21)),ISNUMBER(SEARCH("Not identified",'Model output'!S21)),AND(ISNUMBER(SEARCH("No",'Model output'!S21)),NOT(ISNUMBER(SEARCH("carcinoma",'Model output'!S21)))),ISNUMBER(SEARCH("negative",'Model output'!S21))),"negative",IF(Z22="positive","gETE", "positive"))</f>
        <v>negative</v>
      </c>
      <c r="Z22" t="str">
        <f>IF(OR('Model output'!S21="",ISNUMBER(SEARCH("Absent",'Model output'!S21)),ISNUMBER(SEARCH("Not identified",'Model output'!S21)),ISNUMBER(SEARCH("No",'Model output'!S21)),ISNUMBER(SEARCH("Minimal",'Model output'!S21)),ISNUMBER(SEARCH("negative",'Model output'!S21))),"negative",IF(OR(ISNUMBER(SEARCH("extensive",X22)),ISNUMBER(SEARCH("skeletal muscle",X22)),ISNUMBER(SEARCH("larynx",X22)),ISNUMBER(SEARCH("trachea",X22)),ISNUMBER(SEARCH("esophagus",X22)),ISNUMBER(SEARCH("recurrent laryngeal nerve",X22))),"positive","negative"))</f>
        <v>negative</v>
      </c>
      <c r="AA22" t="str">
        <f>IF('Model output'!T21="","",IF('Model output'!T21="Not mentioned", "No", "Yes"))</f>
        <v>Yes</v>
      </c>
      <c r="AB22" t="str">
        <f>IF(AA22&lt;&gt;"Yes","",IF(OR('Model output'!U21="",ISNUMBER(SEARCH("Not identified",'Model output'!U21))),"",'Model output'!U21))</f>
        <v>NRAS61</v>
      </c>
      <c r="AC22" s="8" t="str">
        <f>IF(OR('Model output'!V21="", AND(ISERROR(SEARCH("Positive",'Model output'!V21)), ISNUMBER(SEARCH("Negative",'Model output'!V21))), ISNUMBER(SEARCH("Cannot be assessed",'Model output'!V21)), AND(ISNUMBER(SEARCH("Uninvolved",'Model output'!V21)),NOT(ISNUMBER(SEARCH("margin(s) involved",'Model output'!V21)))), ISNUMBER(SEARCH("No involvement",'Model output'!V21)), AND(NOT(ISNUMBER(SEARCH("focal",'Model output'!V21))),ISNUMBER(SEARCH("Free",'Model output'!V21))), ISNUMBER(SEARCH("narrowly excised",'Model output'!V21)), ISNUMBER(SEARCH("none",'Model output'!V21)), ISNUMBER(SEARCH("R0",'Model output'!V21)), ISNUMBER(SEARCH("1 mm",'Model output'!V21)), ISNUMBER(SEARCH("0.1 CM",'Model output'!V21)), ISNUMBER(SEARCH("less than 0.2 mm",'Model output'!V21)), ISNUMBER(SEARCH("less than 1.0 mm",'Model output'!V21)), ISNUMBER(SEARCH("less than 0.5 mm",'Model output'!V21)), ISNUMBER(SEARCH("abut",'Model output'!V21))), "negative", "positive")</f>
        <v>negative</v>
      </c>
      <c r="AE22" s="34" t="str" cm="1">
        <f t="array" aca="1" ref="AE22" ca="1">IF(OR(AC22="positive",Z22="positive",AND(OR(ISNUMBER(SEARCH("Follicular carcinoma",N22)),ISNUMBER(SEARCH("Follicular thyroid carcinoma",N22))),V22="extensive"),AND(AND(ISNUMBER(J22),J22&gt;0),AND(ISNUMBER(M22),M22&gt;3)),OR(H22="positive",AH22=1)),"high",IF(OR(ISNUMBER(SEARCH("lateral",G22,1)),ISNUMBER(SEARCH("positive",Y22,1)),ISNUMBER(SEARCH("tall",O22,1)),ISNUMBER(SEARCH("hobnail",O22,1)),ISNUMBER(SEARCH("cribriform",O22,1)),ISNUMBER(SEARCH("diffuse",O22,1)),ISNUMBER(SEARCH("columnar",O22,1)),ISNUMBER(SEARCH("solid",O22,1)),ISNUMBER(SEARCH("tall",N22,1)),ISNUMBER(SEARCH("hobnail",N22,1)),ISNUMBER(SEARCH("cribriform",N22,1)),ISNUMBER(SEARCH("diffuse",N22,1)),ISNUMBER(SEARCH("columnar",N22,1)),ISNUMBER(SEARCH("solid",N22,1)),AND(OR(ISNUMBER(SEARCH("papillary",N22,1)),ISNUMBER(SEARCH("papillary carcinoma",O22,1))),S22="positive"),AND(AND(ISNUMBER(J22),J22&gt;=5),M22=""),AND(AND(ISNUMBER(J22),J22&gt;=5),AND(ISNUMBER(M22),M22&gt;=1)),AND(ISNUMBER(SERACH("papillary",N22)),OR(Y22="positive",Z22="positive"), ISNUMBER(SEARCH("BRAF",AB22)))),"intermediate","low"))</f>
        <v>intermediate</v>
      </c>
      <c r="AF22" s="35" t="str">
        <f t="shared" si="3"/>
        <v>1b</v>
      </c>
      <c r="AG22" s="35" t="str">
        <f t="shared" si="4"/>
        <v>0</v>
      </c>
      <c r="AH22" s="35" t="str">
        <f t="shared" si="6"/>
        <v>0</v>
      </c>
      <c r="AI22" s="40" t="str">
        <f t="shared" si="7"/>
        <v>I</v>
      </c>
      <c r="AJ22" s="34" t="s">
        <v>629</v>
      </c>
      <c r="AK22" s="39" t="s">
        <v>893</v>
      </c>
      <c r="AL22" s="39" t="s">
        <v>894</v>
      </c>
      <c r="AM22" s="39" t="s">
        <v>897</v>
      </c>
      <c r="AN22" s="39" t="s">
        <v>59</v>
      </c>
      <c r="AO22" s="34">
        <f t="shared" ca="1" si="8"/>
        <v>1</v>
      </c>
      <c r="AP22" s="39">
        <f t="shared" si="9"/>
        <v>1</v>
      </c>
      <c r="AQ22" s="39">
        <f t="shared" si="10"/>
        <v>1</v>
      </c>
      <c r="AR22" s="39">
        <f t="shared" si="11"/>
        <v>1</v>
      </c>
      <c r="AS22" s="40">
        <f t="shared" si="5"/>
        <v>1</v>
      </c>
      <c r="AT22" s="1"/>
    </row>
    <row r="23" spans="1:46">
      <c r="A23" t="str">
        <f>'Model output'!A22</f>
        <v>TCGA-BJ-A2N9</v>
      </c>
      <c r="B23" s="46">
        <v>42</v>
      </c>
      <c r="C23" s="1" t="str">
        <f>IF(OR(ISNUMBER(SEARCH("0",'Model output'!D22)), ISNUMBER(SEARCH("1",'Model output'!D22)), ISNUMBER(SEARCH("1a",'Model output'!D22)), ISNUMBER(SEARCH("1b",'Model output'!D22)), ISNUMBER(SEARCH("2",'Model output'!D22)), ISNUMBER(SEARCH("3",'Model output'!D22)), ISNUMBER(SEARCH("4a",'Model output'!D22)), ISNUMBER(SEARCH("4b",'Model output'!D22))), IF(ISNUMBER(SEARCH("pT",'Model output'!D22)),IF(OR(ISNUMBER(SEARCH("a",'Model output'!D22)),ISNUMBER(SEARCH("b",'Model output'!D22))),MID(SUBSTITUTE('Model output'!D22," ",""),SEARCH("pT",'Model output'!D22)+2,2),MID(SUBSTITUTE('Model output'!D22," ",""),SEARCH("pT",'Model output'!D22)+2,1)),IF(ISNUMBER(SEARCH("T",'Model output'!D22)),IF(OR(ISNUMBER(SEARCH("a",'Model output'!D22)),ISNUMBER(SEARCH("b",'Model output'!D22))),MID(SUBSTITUTE('Model output'!D22," ",""),SEARCH("T",'Model output'!D22)+1,2),MID(SUBSTITUTE('Model output'!D22," ",""),SEARCH("T",'Model output'!D22)+1,1)),SUBSTITUTE('Model output'!D22," ",""))),"")</f>
        <v>2</v>
      </c>
      <c r="D23" s="1" t="str">
        <f>IF(ISNUMBER(SEARCH("lymph node",'Model output'!E22)),"1", IF(AND('Model output'!E22&lt;&gt;"",ISNUMBER('Model output'!E22),'Model output'!E22&gt;0),"1",IF(OR(ISNUMBER(SEARCH("0",'Model output'!E22)), ISNUMBER(SEARCH("1",'Model output'!E22)), ISNUMBER(SEARCH("1a",'Model output'!E22)), ISNUMBER(SEARCH("1b",'Model output'!E22)), ISNUMBER(SEARCH("X",'Model output'!E22))), IF(ISNUMBER(SEARCH("pN",'Model output'!E22)),IF(OR(ISNUMBER(SEARCH("a",'Model output'!E22)),ISNUMBER(SEARCH("b",'Model output'!E22))),MID(SUBSTITUTE('Model output'!E22," ",""),SEARCH("pN",'Model output'!E22)+2,2),MID(SUBSTITUTE('Model output'!E22," ",""),SEARCH("pN",'Model output'!E22)+2,1)),IF(ISNUMBER(SEARCH("N",'Model output'!E22)),IF(OR(ISNUMBER(SEARCH("a",'Model output'!E22)),ISNUMBER(SEARCH("b",'Model output'!E22))),MID(SUBSTITUTE('Model output'!E22," ",""),SEARCH("N",'Model output'!E22)+1,2),MID(SUBSTITUTE('Model output'!E22," ",""),SEARCH("N",'Model output'!E22)+1,1)),SUBSTITUTE('Model output'!E22," ",""))),"")))</f>
        <v>0</v>
      </c>
      <c r="E23" s="1" t="str">
        <f>IF(OR(ISNUMBER(SEARCH("Not applicable",'Model output'!F22)), ISNUMBER(SEARCH("N/A",'Model output'!F22))),"0",IF(OR(ISNUMBER(SEARCH("0",'Model output'!F22)), ISNUMBER(SEARCH("1",'Model output'!F22)), ISNUMBER(SEARCH("X",'Model output'!F22))), IF(ISNUMBER(SEARCH("pM",'Model output'!F22)),MID(SUBSTITUTE('Model output'!F22," ",""),SEARCH("pM",'Model output'!F22)+2,1),IF(ISNUMBER(SEARCH("M",'Model output'!F22)),MID(SUBSTITUTE('Model output'!F22," ",""),SEARCH("M",'Model output'!F22)+1,1),SUBSTITUTE('Model output'!F22," ",""))),""))</f>
        <v>0</v>
      </c>
      <c r="F23" t="str">
        <f t="shared" si="0"/>
        <v>negative</v>
      </c>
      <c r="G23" t="str">
        <f>IF(OR('Model output'!G22="",AND(ISNUMBER('Model output'!J22),'Model output'!J22&lt;1)),"",IF(OR(ISNUMBER(SEARCH("lateral",'Model output'!G22)),ISNUMBER(SEARCH("cervical",'Model output'!G22)),ISNUMBER(SEARCH("jugular",'Model output'!G22)),ISNUMBER(SEARCH("left neck",'Model output'!G22)),ISNUMBER(SEARCH("left anterior neck",'Model output'!G22)),ISNUMBER(SEARCH("left posterior neck",'Model output'!G22)),ISNUMBER(SEARCH("right neck",'Model output'!G22)),ISNUMBER(SEARCH("right anterior neck",'Model output'!G22)),ISNUMBER(SEARCH("right posterior neck",'Model output'!G22)),AND(ISNUMBER(SEARCH("level",'Model output'!G22)),OR(,ISNUMBER(SEARCH("II",'Model output'!G22)),ISNUMBER(SEARCH("two",'Model output'!G22)),AND(ISNUMBER(SEARCH("2",'Model output'!G22)),NOT(ISNUMBER(SEARCH("1 of 2",'Model output'!G22)))),ISNUMBER(SEARCH("III",'Model output'!G22)),ISNUMBER(SEARCH("three",'Model output'!G22)),AND(ISNUMBER(SEARCH("3",'Model output'!G22)), NOT(ISNUMBER(SEARCH("N3",'Model output'!G22)))),ISNUMBER(SEARCH("IV",'Model output'!G22)),ISNUMBER(SEARCH("four",'Model output'!G22)),AND(ISNUMBER(SEARCH("4",'Model output'!G22)),NOT(ISNUMBER(SEARCH("1/4",'Model output'!G22)))),ISNUMBER(SEARCH("V ",'Model output'!G22)),ISNUMBER(SEARCH("five",'Model output'!G22)),ISNUMBER(SEARCH("5",'Model output'!G22))))), "lateral", "central"))</f>
        <v/>
      </c>
      <c r="H23" t="str">
        <f>IF('Model output'!H22="","negative", IF('Model output'!H22=" ", "negative", IF('Model output'!H22="[]", "negative", IF(ISNUMBER(SEARCH("lymph node",'Model output'!H22)),"negative", IF(ISNUMBER(SEARCH("adipose tissue",'Model output'!H22)), "negative", IF(ISNUMBER(SEARCH("neck dissection",'Model output'!H22)),"negative","positive"))))))</f>
        <v>negative</v>
      </c>
      <c r="I23">
        <f>IF('Model output'!I22="","",IF(ISNUMBER('Model output'!I22),'Model output'!I22,1))</f>
        <v>11</v>
      </c>
      <c r="J23">
        <f>IF('Model output'!J22="","",IF(AND(ISNUMBER('Model output'!J22),'Model output'!J22&lt;=I23),'Model output'!J22,IF(ISNUMBER(SEARCH("0/",'Model output'!J22)),0,1)))</f>
        <v>0</v>
      </c>
      <c r="K23" t="str" cm="1">
        <f t="array" ref="K23">IF(COUNT(FIND({0,1,2,3,4,5,6,7,8,9},'Model output'!K22))&gt;0,'Model output'!K22,"")</f>
        <v/>
      </c>
      <c r="L23" s="28" t="str">
        <f t="shared" si="1"/>
        <v/>
      </c>
      <c r="M23" t="str" cm="1">
        <f t="array" ref="M23">IF(L23="","",IF(ISNUMBER(SEARCH("cm",L23)),MAX(VALUE(SUBSTITUTE(_xlfn.FILTERXML("&lt;t&gt;&lt;s&gt;"&amp;SUBSTITUTE(L23,",","&lt;/s&gt;&lt;s&gt;")&amp;"&lt;/s&gt;&lt;/t&gt;","//s"),"cm",""))),MAX(VALUE(SUBSTITUTE(_xlfn.FILTERXML("&lt;t&gt;&lt;s&gt;"&amp;SUBSTITUTE(L23,",","&lt;/s&gt;&lt;s&gt;")&amp;"&lt;/s&gt;&lt;/t&gt;","//s"),"mm","")))/10))</f>
        <v/>
      </c>
      <c r="N23" t="str">
        <f>IF('Model output'!L22="","",'Model output'!L22)</f>
        <v>papillary</v>
      </c>
      <c r="O23" t="str">
        <f>IF('Model output'!M22="","",'Model output'!M22)</f>
        <v>encapsulated follicular variant</v>
      </c>
      <c r="P23" t="str">
        <f>IF('Model output'!N22="","",'Model output'!N22)</f>
        <v>2.5 cm</v>
      </c>
      <c r="Q23" t="str">
        <f t="shared" si="2"/>
        <v>2.5cm</v>
      </c>
      <c r="R23" cm="1">
        <f t="array" ref="R23">IF(Q23="","",IF(ISNUMBER(SEARCH("cm",Q23)),MAX(VALUE(SUBSTITUTE(_xlfn.FILTERXML("&lt;t&gt;&lt;s&gt;"&amp;SUBSTITUTE(Q23,",","&lt;/s&gt;&lt;s&gt;")&amp;"&lt;/s&gt;&lt;/t&gt;","//s"),"cm",""))),IF(ISNUMBER(SEARCH("mm",Q23)), MAX(VALUE(SUBSTITUTE(_xlfn.FILTERXML("&lt;t&gt;&lt;s&gt;"&amp;SUBSTITUTE(Q23,",","&lt;/s&gt;&lt;s&gt;")&amp;"&lt;/s&gt;&lt;/t&gt;","//s"),"mm","")))/10, MAX(VALUE(_xlfn.FILTERXML("&lt;t&gt;&lt;s&gt;"&amp;SUBSTITUTE(Q23,",","&lt;/s&gt;&lt;s&gt;")&amp;"&lt;/s&gt;&lt;/t&gt;","//s"))))))</f>
        <v>2.5</v>
      </c>
      <c r="S23" t="str">
        <f>IF(OR('Model output'!P22="",'Model output'!P22="C",ISNUMBER(SEARCH("Not identified", 'Model output'!P22)),ISNUMBER(SEARCH("Absent",'Model output'!P22)),ISNUMBER(SEARCH("Absence",'Model output'!P22)),AND(ISNUMBER(SEARCH("No",'Model output'!P22)),NOT(ISNUMBER(SEARCH("diagnostic",'Model output'!P22)))),ISNUMBER(SEARCH("Negative",'Model output'!P22))),"negative","positive")</f>
        <v>negative</v>
      </c>
      <c r="T23">
        <f>IF('Model output'!O22="","",'Model output'!O22)</f>
        <v>1</v>
      </c>
      <c r="U23" t="str">
        <f>IF('Model output'!Q22&lt;&gt;"",'Model output'!Q22,IF('Classification result'!S23="positive",IF(ISNUMBER(SEARCH("single",'Model output'!P22)),1,IF(OR(ISNUMBER(SEARCH("&lt;4",'Model output'!P22)),ISNUMBER(SEARCH("&lt; 4",'Model output'!P22)),ISNUMBER(SEARCH("less than 4",'Model output'!P22))),"&lt;4",IF(OR(ISNUMBER(SEARCH("&gt;4",'Model output'!P22)),ISNUMBER(SEARCH("&gt; 4",'Model output'!P22)),ISNUMBER(SEARCH("4 or more",'Model output'!P22))),"&gt;4",""))),""))</f>
        <v/>
      </c>
      <c r="V23" t="str">
        <f>IF(S23="negative","",IF(OR(ISNUMBER(SEARCH("Focal",'Model output'!P22)),'Classification result'!U23&lt;4,ISNUMBER(SEARCH("Focal",'Classification result'!U23)),ISNUMBER(SEARCH("&lt;4",'Classification result'!U23)),ISNUMBER(SEARCH("&lt; 4",'Classification result'!U23))),"minimal", IF(OR(ISNUMBER(SEARCH("Extensive",'Model output'!P22)),ISNUMBER(SEARCH("Extensive",'Classification result'!U23)),ISNUMBER(SEARCH("&gt;4",'Classification result'!U23)),ISNUMBER(SEARCH("&gt; 4",'Classification result'!U23)),ISNUMBER(SEARCH("4 or more",'Classification result'!U23))),"extensive","")))</f>
        <v/>
      </c>
      <c r="W23" t="str">
        <f>IF(OR('Model output'!R22="",ISNUMBER(SEARCH("Not identified", 'Model output'!R22)),ISNUMBER(SEARCH("Absent",'Model output'!R22)),ISNUMBER(SEARCH("No",'Model output'!R22)),ISNUMBER(SEARCH("Negative",'Model output'!R22)),ISNUMBER(SEARCH("None seen",'Model output'!R22)),ISNUMBER(SEARCH("Free",'Model output'!R22)),ISNUMBER(SEARCH("Cannot be assessed",'Model output'!R22))),"negative","positive")</f>
        <v>negative</v>
      </c>
      <c r="X23" s="15" t="str">
        <f>IF('Model output'!S22="","",'Model output'!S22)</f>
        <v>Not identified</v>
      </c>
      <c r="Y23" t="str">
        <f>IF(OR('Model output'!S22="",ISNUMBER(SEARCH("No extension",'Model output'!S22)),ISNUMBER(SEARCH("Absent",'Model output'!S22)),ISNUMBER(SEARCH("Not identified",'Model output'!S22)),AND(ISNUMBER(SEARCH("No",'Model output'!S22)),NOT(ISNUMBER(SEARCH("carcinoma",'Model output'!S22)))),ISNUMBER(SEARCH("negative",'Model output'!S22))),"negative",IF(Z23="positive","gETE", "positive"))</f>
        <v>negative</v>
      </c>
      <c r="Z23" t="str">
        <f>IF(OR('Model output'!S22="",ISNUMBER(SEARCH("Absent",'Model output'!S22)),ISNUMBER(SEARCH("Not identified",'Model output'!S22)),ISNUMBER(SEARCH("No",'Model output'!S22)),ISNUMBER(SEARCH("Minimal",'Model output'!S22)),ISNUMBER(SEARCH("negative",'Model output'!S22))),"negative",IF(OR(ISNUMBER(SEARCH("extensive",X23)),ISNUMBER(SEARCH("skeletal muscle",X23)),ISNUMBER(SEARCH("larynx",X23)),ISNUMBER(SEARCH("trachea",X23)),ISNUMBER(SEARCH("esophagus",X23)),ISNUMBER(SEARCH("recurrent laryngeal nerve",X23))),"positive","negative"))</f>
        <v>negative</v>
      </c>
      <c r="AA23" t="str">
        <f>IF('Model output'!T22="","",IF('Model output'!T22="Not mentioned", "No", "Yes"))</f>
        <v>Yes</v>
      </c>
      <c r="AB23" t="str">
        <f>IF(AA23&lt;&gt;"Yes","",IF(OR('Model output'!U22="",ISNUMBER(SEARCH("Not identified",'Model output'!U22))),"",'Model output'!U22))</f>
        <v/>
      </c>
      <c r="AC23" s="8" t="str">
        <f>IF(OR('Model output'!V22="", AND(ISERROR(SEARCH("Positive",'Model output'!V22)), ISNUMBER(SEARCH("Negative",'Model output'!V22))), ISNUMBER(SEARCH("Cannot be assessed",'Model output'!V22)), AND(ISNUMBER(SEARCH("Uninvolved",'Model output'!V22)),NOT(ISNUMBER(SEARCH("margin(s) involved",'Model output'!V22)))), ISNUMBER(SEARCH("No involvement",'Model output'!V22)), AND(NOT(ISNUMBER(SEARCH("focal",'Model output'!V22))),ISNUMBER(SEARCH("Free",'Model output'!V22))), ISNUMBER(SEARCH("narrowly excised",'Model output'!V22)), ISNUMBER(SEARCH("none",'Model output'!V22)), ISNUMBER(SEARCH("R0",'Model output'!V22)), ISNUMBER(SEARCH("1 mm",'Model output'!V22)), ISNUMBER(SEARCH("0.1 CM",'Model output'!V22)), ISNUMBER(SEARCH("less than 0.2 mm",'Model output'!V22)), ISNUMBER(SEARCH("less than 1.0 mm",'Model output'!V22)), ISNUMBER(SEARCH("less than 0.5 mm",'Model output'!V22)), ISNUMBER(SEARCH("abut",'Model output'!V22))), "negative", "positive")</f>
        <v>negative</v>
      </c>
      <c r="AE23" s="34" t="str" cm="1">
        <f t="array" aca="1" ref="AE23" ca="1">IF(OR(AC23="positive",Z23="positive",AND(OR(ISNUMBER(SEARCH("Follicular carcinoma",N23)),ISNUMBER(SEARCH("Follicular thyroid carcinoma",N23))),V23="extensive"),AND(AND(ISNUMBER(J23),J23&gt;0),AND(ISNUMBER(M23),M23&gt;3)),OR(H23="positive",AH23=1)),"high",IF(OR(ISNUMBER(SEARCH("lateral",G23,1)),ISNUMBER(SEARCH("positive",Y23,1)),ISNUMBER(SEARCH("tall",O23,1)),ISNUMBER(SEARCH("hobnail",O23,1)),ISNUMBER(SEARCH("cribriform",O23,1)),ISNUMBER(SEARCH("diffuse",O23,1)),ISNUMBER(SEARCH("columnar",O23,1)),ISNUMBER(SEARCH("solid",O23,1)),ISNUMBER(SEARCH("tall",N23,1)),ISNUMBER(SEARCH("hobnail",N23,1)),ISNUMBER(SEARCH("cribriform",N23,1)),ISNUMBER(SEARCH("diffuse",N23,1)),ISNUMBER(SEARCH("columnar",N23,1)),ISNUMBER(SEARCH("solid",N23,1)),AND(OR(ISNUMBER(SEARCH("papillary",N23,1)),ISNUMBER(SEARCH("papillary carcinoma",O23,1))),S23="positive"),AND(AND(ISNUMBER(J23),J23&gt;=5),M23=""),AND(AND(ISNUMBER(J23),J23&gt;=5),AND(ISNUMBER(M23),M23&gt;=1)),AND(ISNUMBER(SERACH("papillary",N23)),OR(Y23="positive",Z23="positive"), ISNUMBER(SEARCH("BRAF",AB23)))),"intermediate","low"))</f>
        <v>low</v>
      </c>
      <c r="AF23" s="35" t="str">
        <f t="shared" si="3"/>
        <v>2</v>
      </c>
      <c r="AG23" s="35" t="str">
        <f t="shared" si="4"/>
        <v>0</v>
      </c>
      <c r="AH23" s="35" t="str">
        <f t="shared" si="6"/>
        <v>0</v>
      </c>
      <c r="AI23" s="40" t="str">
        <f t="shared" si="7"/>
        <v>I</v>
      </c>
      <c r="AJ23" s="34" t="s">
        <v>627</v>
      </c>
      <c r="AK23" s="39" t="s">
        <v>896</v>
      </c>
      <c r="AL23" s="39" t="s">
        <v>894</v>
      </c>
      <c r="AM23" s="39" t="s">
        <v>897</v>
      </c>
      <c r="AN23" s="39" t="s">
        <v>59</v>
      </c>
      <c r="AO23" s="34">
        <f t="shared" ca="1" si="8"/>
        <v>1</v>
      </c>
      <c r="AP23" s="39">
        <f t="shared" si="9"/>
        <v>1</v>
      </c>
      <c r="AQ23" s="39">
        <f t="shared" si="10"/>
        <v>1</v>
      </c>
      <c r="AR23" s="39">
        <f t="shared" si="11"/>
        <v>1</v>
      </c>
      <c r="AS23" s="40">
        <f t="shared" si="5"/>
        <v>1</v>
      </c>
      <c r="AT23" s="1"/>
    </row>
    <row r="24" spans="1:46">
      <c r="A24" t="str">
        <f>'Model output'!A23</f>
        <v>TCGA-BJ-A2NA</v>
      </c>
      <c r="B24" s="46">
        <v>77</v>
      </c>
      <c r="C24" s="1" t="str">
        <f>IF(OR(ISNUMBER(SEARCH("0",'Model output'!D23)), ISNUMBER(SEARCH("1",'Model output'!D23)), ISNUMBER(SEARCH("1a",'Model output'!D23)), ISNUMBER(SEARCH("1b",'Model output'!D23)), ISNUMBER(SEARCH("2",'Model output'!D23)), ISNUMBER(SEARCH("3",'Model output'!D23)), ISNUMBER(SEARCH("4a",'Model output'!D23)), ISNUMBER(SEARCH("4b",'Model output'!D23))), IF(ISNUMBER(SEARCH("pT",'Model output'!D23)),IF(OR(ISNUMBER(SEARCH("a",'Model output'!D23)),ISNUMBER(SEARCH("b",'Model output'!D23))),MID(SUBSTITUTE('Model output'!D23," ",""),SEARCH("pT",'Model output'!D23)+2,2),MID(SUBSTITUTE('Model output'!D23," ",""),SEARCH("pT",'Model output'!D23)+2,1)),IF(ISNUMBER(SEARCH("T",'Model output'!D23)),IF(OR(ISNUMBER(SEARCH("a",'Model output'!D23)),ISNUMBER(SEARCH("b",'Model output'!D23))),MID(SUBSTITUTE('Model output'!D23," ",""),SEARCH("T",'Model output'!D23)+1,2),MID(SUBSTITUTE('Model output'!D23," ",""),SEARCH("T",'Model output'!D23)+1,1)),SUBSTITUTE('Model output'!D23," ",""))),"")</f>
        <v>3</v>
      </c>
      <c r="D24" s="1" t="str">
        <f>IF(ISNUMBER(SEARCH("lymph node",'Model output'!E23)),"1", IF(AND('Model output'!E23&lt;&gt;"",ISNUMBER('Model output'!E23),'Model output'!E23&gt;0),"1",IF(OR(ISNUMBER(SEARCH("0",'Model output'!E23)), ISNUMBER(SEARCH("1",'Model output'!E23)), ISNUMBER(SEARCH("1a",'Model output'!E23)), ISNUMBER(SEARCH("1b",'Model output'!E23)), ISNUMBER(SEARCH("X",'Model output'!E23))), IF(ISNUMBER(SEARCH("pN",'Model output'!E23)),IF(OR(ISNUMBER(SEARCH("a",'Model output'!E23)),ISNUMBER(SEARCH("b",'Model output'!E23))),MID(SUBSTITUTE('Model output'!E23," ",""),SEARCH("pN",'Model output'!E23)+2,2),MID(SUBSTITUTE('Model output'!E23," ",""),SEARCH("pN",'Model output'!E23)+2,1)),IF(ISNUMBER(SEARCH("N",'Model output'!E23)),IF(OR(ISNUMBER(SEARCH("a",'Model output'!E23)),ISNUMBER(SEARCH("b",'Model output'!E23))),MID(SUBSTITUTE('Model output'!E23," ",""),SEARCH("N",'Model output'!E23)+1,2),MID(SUBSTITUTE('Model output'!E23," ",""),SEARCH("N",'Model output'!E23)+1,1)),SUBSTITUTE('Model output'!E23," ",""))),"")))</f>
        <v>0</v>
      </c>
      <c r="E24" s="1" t="str">
        <f>IF(OR(ISNUMBER(SEARCH("Not applicable",'Model output'!F23)), ISNUMBER(SEARCH("N/A",'Model output'!F23))),"0",IF(OR(ISNUMBER(SEARCH("0",'Model output'!F23)), ISNUMBER(SEARCH("1",'Model output'!F23)), ISNUMBER(SEARCH("X",'Model output'!F23))), IF(ISNUMBER(SEARCH("pM",'Model output'!F23)),MID(SUBSTITUTE('Model output'!F23," ",""),SEARCH("pM",'Model output'!F23)+2,1),IF(ISNUMBER(SEARCH("M",'Model output'!F23)),MID(SUBSTITUTE('Model output'!F23," ",""),SEARCH("M",'Model output'!F23)+1,1),SUBSTITUTE('Model output'!F23," ",""))),""))</f>
        <v>0</v>
      </c>
      <c r="F24" t="str">
        <f t="shared" si="0"/>
        <v>negative</v>
      </c>
      <c r="G24" t="str">
        <f>IF(OR('Model output'!G23="",AND(ISNUMBER('Model output'!J23),'Model output'!J23&lt;1)),"",IF(OR(ISNUMBER(SEARCH("lateral",'Model output'!G23)),ISNUMBER(SEARCH("cervical",'Model output'!G23)),ISNUMBER(SEARCH("jugular",'Model output'!G23)),ISNUMBER(SEARCH("left neck",'Model output'!G23)),ISNUMBER(SEARCH("left anterior neck",'Model output'!G23)),ISNUMBER(SEARCH("left posterior neck",'Model output'!G23)),ISNUMBER(SEARCH("right neck",'Model output'!G23)),ISNUMBER(SEARCH("right anterior neck",'Model output'!G23)),ISNUMBER(SEARCH("right posterior neck",'Model output'!G23)),AND(ISNUMBER(SEARCH("level",'Model output'!G23)),OR(,ISNUMBER(SEARCH("II",'Model output'!G23)),ISNUMBER(SEARCH("two",'Model output'!G23)),AND(ISNUMBER(SEARCH("2",'Model output'!G23)),NOT(ISNUMBER(SEARCH("1 of 2",'Model output'!G23)))),ISNUMBER(SEARCH("III",'Model output'!G23)),ISNUMBER(SEARCH("three",'Model output'!G23)),AND(ISNUMBER(SEARCH("3",'Model output'!G23)), NOT(ISNUMBER(SEARCH("N3",'Model output'!G23)))),ISNUMBER(SEARCH("IV",'Model output'!G23)),ISNUMBER(SEARCH("four",'Model output'!G23)),AND(ISNUMBER(SEARCH("4",'Model output'!G23)),NOT(ISNUMBER(SEARCH("1/4",'Model output'!G23)))),ISNUMBER(SEARCH("V ",'Model output'!G23)),ISNUMBER(SEARCH("five",'Model output'!G23)),ISNUMBER(SEARCH("5",'Model output'!G23))))), "lateral", "central"))</f>
        <v/>
      </c>
      <c r="H24" t="str">
        <f>IF('Model output'!H23="","negative", IF('Model output'!H23=" ", "negative", IF('Model output'!H23="[]", "negative", IF(ISNUMBER(SEARCH("lymph node",'Model output'!H23)),"negative", IF(ISNUMBER(SEARCH("adipose tissue",'Model output'!H23)), "negative", IF(ISNUMBER(SEARCH("neck dissection",'Model output'!H23)),"negative","positive"))))))</f>
        <v>negative</v>
      </c>
      <c r="I24">
        <f>IF('Model output'!I23="","",IF(ISNUMBER('Model output'!I23),'Model output'!I23,1))</f>
        <v>1</v>
      </c>
      <c r="J24">
        <f>IF('Model output'!J23="","",IF(AND(ISNUMBER('Model output'!J23),'Model output'!J23&lt;=I24),'Model output'!J23,IF(ISNUMBER(SEARCH("0/",'Model output'!J23)),0,1)))</f>
        <v>0</v>
      </c>
      <c r="K24" t="str" cm="1">
        <f t="array" ref="K24">IF(COUNT(FIND({0,1,2,3,4,5,6,7,8,9},'Model output'!K23))&gt;0,'Model output'!K23,"")</f>
        <v/>
      </c>
      <c r="L24" s="28" t="str">
        <f t="shared" si="1"/>
        <v/>
      </c>
      <c r="M24" t="str" cm="1">
        <f t="array" ref="M24">IF(L24="","",IF(ISNUMBER(SEARCH("cm",L24)),MAX(VALUE(SUBSTITUTE(_xlfn.FILTERXML("&lt;t&gt;&lt;s&gt;"&amp;SUBSTITUTE(L24,",","&lt;/s&gt;&lt;s&gt;")&amp;"&lt;/s&gt;&lt;/t&gt;","//s"),"cm",""))),MAX(VALUE(SUBSTITUTE(_xlfn.FILTERXML("&lt;t&gt;&lt;s&gt;"&amp;SUBSTITUTE(L24,",","&lt;/s&gt;&lt;s&gt;")&amp;"&lt;/s&gt;&lt;/t&gt;","//s"),"mm","")))/10))</f>
        <v/>
      </c>
      <c r="N24" t="str">
        <f>IF('Model output'!L23="","",'Model output'!L23)</f>
        <v>papillary</v>
      </c>
      <c r="O24" t="str">
        <f>IF('Model output'!M23="","",'Model output'!M23)</f>
        <v>conventional</v>
      </c>
      <c r="P24" t="str">
        <f>IF('Model output'!N23="","",'Model output'!N23)</f>
        <v>1.5 cm</v>
      </c>
      <c r="Q24" t="str">
        <f t="shared" si="2"/>
        <v>1.5cm</v>
      </c>
      <c r="R24" cm="1">
        <f t="array" ref="R24">IF(Q24="","",IF(ISNUMBER(SEARCH("cm",Q24)),MAX(VALUE(SUBSTITUTE(_xlfn.FILTERXML("&lt;t&gt;&lt;s&gt;"&amp;SUBSTITUTE(Q24,",","&lt;/s&gt;&lt;s&gt;")&amp;"&lt;/s&gt;&lt;/t&gt;","//s"),"cm",""))),IF(ISNUMBER(SEARCH("mm",Q24)), MAX(VALUE(SUBSTITUTE(_xlfn.FILTERXML("&lt;t&gt;&lt;s&gt;"&amp;SUBSTITUTE(Q24,",","&lt;/s&gt;&lt;s&gt;")&amp;"&lt;/s&gt;&lt;/t&gt;","//s"),"mm","")))/10, MAX(VALUE(_xlfn.FILTERXML("&lt;t&gt;&lt;s&gt;"&amp;SUBSTITUTE(Q24,",","&lt;/s&gt;&lt;s&gt;")&amp;"&lt;/s&gt;&lt;/t&gt;","//s"))))))</f>
        <v>1.5</v>
      </c>
      <c r="S24" t="str">
        <f>IF(OR('Model output'!P23="",'Model output'!P23="C",ISNUMBER(SEARCH("Not identified", 'Model output'!P23)),ISNUMBER(SEARCH("Absent",'Model output'!P23)),ISNUMBER(SEARCH("Absence",'Model output'!P23)),AND(ISNUMBER(SEARCH("No",'Model output'!P23)),NOT(ISNUMBER(SEARCH("diagnostic",'Model output'!P23)))),ISNUMBER(SEARCH("Negative",'Model output'!P23))),"negative","positive")</f>
        <v>negative</v>
      </c>
      <c r="T24">
        <f>IF('Model output'!O23="","",'Model output'!O23)</f>
        <v>7</v>
      </c>
      <c r="U24" t="str">
        <f>IF('Model output'!Q23&lt;&gt;"",'Model output'!Q23,IF('Classification result'!S24="positive",IF(ISNUMBER(SEARCH("single",'Model output'!P23)),1,IF(OR(ISNUMBER(SEARCH("&lt;4",'Model output'!P23)),ISNUMBER(SEARCH("&lt; 4",'Model output'!P23)),ISNUMBER(SEARCH("less than 4",'Model output'!P23))),"&lt;4",IF(OR(ISNUMBER(SEARCH("&gt;4",'Model output'!P23)),ISNUMBER(SEARCH("&gt; 4",'Model output'!P23)),ISNUMBER(SEARCH("4 or more",'Model output'!P23))),"&gt;4",""))),""))</f>
        <v/>
      </c>
      <c r="V24" t="str">
        <f>IF(S24="negative","",IF(OR(ISNUMBER(SEARCH("Focal",'Model output'!P23)),'Classification result'!U24&lt;4,ISNUMBER(SEARCH("Focal",'Classification result'!U24)),ISNUMBER(SEARCH("&lt;4",'Classification result'!U24)),ISNUMBER(SEARCH("&lt; 4",'Classification result'!U24))),"minimal", IF(OR(ISNUMBER(SEARCH("Extensive",'Model output'!P23)),ISNUMBER(SEARCH("Extensive",'Classification result'!U24)),ISNUMBER(SEARCH("&gt;4",'Classification result'!U24)),ISNUMBER(SEARCH("&gt; 4",'Classification result'!U24)),ISNUMBER(SEARCH("4 or more",'Classification result'!U24))),"extensive","")))</f>
        <v/>
      </c>
      <c r="W24" t="str">
        <f>IF(OR('Model output'!R23="",ISNUMBER(SEARCH("Not identified", 'Model output'!R23)),ISNUMBER(SEARCH("Absent",'Model output'!R23)),ISNUMBER(SEARCH("No",'Model output'!R23)),ISNUMBER(SEARCH("Negative",'Model output'!R23)),ISNUMBER(SEARCH("None seen",'Model output'!R23)),ISNUMBER(SEARCH("Free",'Model output'!R23)),ISNUMBER(SEARCH("Cannot be assessed",'Model output'!R23))),"negative","positive")</f>
        <v>positive</v>
      </c>
      <c r="X24" s="15" t="str">
        <f>IF('Model output'!S23="","",'Model output'!S23)</f>
        <v>Present</v>
      </c>
      <c r="Y24" t="str">
        <f>IF(OR('Model output'!S23="",ISNUMBER(SEARCH("No extension",'Model output'!S23)),ISNUMBER(SEARCH("Absent",'Model output'!S23)),ISNUMBER(SEARCH("Not identified",'Model output'!S23)),AND(ISNUMBER(SEARCH("No",'Model output'!S23)),NOT(ISNUMBER(SEARCH("carcinoma",'Model output'!S23)))),ISNUMBER(SEARCH("negative",'Model output'!S23))),"negative",IF(Z24="positive","gETE", "positive"))</f>
        <v>positive</v>
      </c>
      <c r="Z24" t="str">
        <f>IF(OR('Model output'!S23="",ISNUMBER(SEARCH("Absent",'Model output'!S23)),ISNUMBER(SEARCH("Not identified",'Model output'!S23)),ISNUMBER(SEARCH("No",'Model output'!S23)),ISNUMBER(SEARCH("Minimal",'Model output'!S23)),ISNUMBER(SEARCH("negative",'Model output'!S23))),"negative",IF(OR(ISNUMBER(SEARCH("extensive",X24)),ISNUMBER(SEARCH("skeletal muscle",X24)),ISNUMBER(SEARCH("larynx",X24)),ISNUMBER(SEARCH("trachea",X24)),ISNUMBER(SEARCH("esophagus",X24)),ISNUMBER(SEARCH("recurrent laryngeal nerve",X24))),"positive","negative"))</f>
        <v>negative</v>
      </c>
      <c r="AA24" t="str">
        <f>IF('Model output'!T23="","",IF('Model output'!T23="Not mentioned", "No", "Yes"))</f>
        <v>Yes</v>
      </c>
      <c r="AB24" t="str">
        <f>IF(AA24&lt;&gt;"Yes","",IF(OR('Model output'!U23="",ISNUMBER(SEARCH("Not identified",'Model output'!U23))),"",'Model output'!U23))</f>
        <v>BRAF V600E</v>
      </c>
      <c r="AC24" s="8" t="str">
        <f>IF(OR('Model output'!V23="", AND(ISERROR(SEARCH("Positive",'Model output'!V23)), ISNUMBER(SEARCH("Negative",'Model output'!V23))), ISNUMBER(SEARCH("Cannot be assessed",'Model output'!V23)), AND(ISNUMBER(SEARCH("Uninvolved",'Model output'!V23)),NOT(ISNUMBER(SEARCH("margin(s) involved",'Model output'!V23)))), ISNUMBER(SEARCH("No involvement",'Model output'!V23)), AND(NOT(ISNUMBER(SEARCH("focal",'Model output'!V23))),ISNUMBER(SEARCH("Free",'Model output'!V23))), ISNUMBER(SEARCH("narrowly excised",'Model output'!V23)), ISNUMBER(SEARCH("none",'Model output'!V23)), ISNUMBER(SEARCH("R0",'Model output'!V23)), ISNUMBER(SEARCH("1 mm",'Model output'!V23)), ISNUMBER(SEARCH("0.1 CM",'Model output'!V23)), ISNUMBER(SEARCH("less than 0.2 mm",'Model output'!V23)), ISNUMBER(SEARCH("less than 1.0 mm",'Model output'!V23)), ISNUMBER(SEARCH("less than 0.5 mm",'Model output'!V23)), ISNUMBER(SEARCH("abut",'Model output'!V23))), "negative", "positive")</f>
        <v>positive</v>
      </c>
      <c r="AE24" s="34" t="str" cm="1">
        <f t="array" ref="AE24">IF(OR(AC24="positive",Z24="positive",AND(OR(ISNUMBER(SEARCH("Follicular carcinoma",N24)),ISNUMBER(SEARCH("Follicular thyroid carcinoma",N24))),V24="extensive"),AND(AND(ISNUMBER(J24),J24&gt;0),AND(ISNUMBER(M24),M24&gt;3)),OR(H24="positive",AH24=1)),"high",IF(OR(ISNUMBER(SEARCH("lateral",G24,1)),ISNUMBER(SEARCH("positive",Y24,1)),ISNUMBER(SEARCH("tall",O24,1)),ISNUMBER(SEARCH("hobnail",O24,1)),ISNUMBER(SEARCH("cribriform",O24,1)),ISNUMBER(SEARCH("diffuse",O24,1)),ISNUMBER(SEARCH("columnar",O24,1)),ISNUMBER(SEARCH("solid",O24,1)),ISNUMBER(SEARCH("tall",N24,1)),ISNUMBER(SEARCH("hobnail",N24,1)),ISNUMBER(SEARCH("cribriform",N24,1)),ISNUMBER(SEARCH("diffuse",N24,1)),ISNUMBER(SEARCH("columnar",N24,1)),ISNUMBER(SEARCH("solid",N24,1)),AND(OR(ISNUMBER(SEARCH("papillary",N24,1)),ISNUMBER(SEARCH("papillary carcinoma",O24,1))),S24="positive"),AND(AND(ISNUMBER(J24),J24&gt;=5),M24=""),AND(AND(ISNUMBER(J24),J24&gt;=5),AND(ISNUMBER(M24),M24&gt;=1)),AND(ISNUMBER(SERACH("papillary",N24)),OR(Y24="positive",Z24="positive"), ISNUMBER(SEARCH("BRAF",AB24)))),"intermediate","low"))</f>
        <v>high</v>
      </c>
      <c r="AF24" s="35" t="str">
        <f t="shared" si="3"/>
        <v>1b</v>
      </c>
      <c r="AG24" s="35" t="str">
        <f t="shared" si="4"/>
        <v>0</v>
      </c>
      <c r="AH24" s="35" t="str">
        <f t="shared" si="6"/>
        <v>0</v>
      </c>
      <c r="AI24" s="40" t="str">
        <f t="shared" si="7"/>
        <v>I</v>
      </c>
      <c r="AJ24" s="34" t="s">
        <v>624</v>
      </c>
      <c r="AK24" s="39" t="s">
        <v>893</v>
      </c>
      <c r="AL24" s="39" t="s">
        <v>894</v>
      </c>
      <c r="AM24" s="39" t="s">
        <v>897</v>
      </c>
      <c r="AN24" s="39" t="s">
        <v>59</v>
      </c>
      <c r="AO24" s="34">
        <f t="shared" si="8"/>
        <v>1</v>
      </c>
      <c r="AP24" s="39">
        <f t="shared" si="9"/>
        <v>1</v>
      </c>
      <c r="AQ24" s="39">
        <f t="shared" si="10"/>
        <v>1</v>
      </c>
      <c r="AR24" s="39">
        <f t="shared" si="11"/>
        <v>1</v>
      </c>
      <c r="AS24" s="40">
        <f t="shared" si="5"/>
        <v>1</v>
      </c>
      <c r="AT24" s="1"/>
    </row>
    <row r="25" spans="1:46">
      <c r="A25" t="str">
        <f>'Model output'!A24</f>
        <v>TCGA-BJ-A2P4</v>
      </c>
      <c r="B25" s="46">
        <v>29</v>
      </c>
      <c r="C25" s="1" t="str">
        <f>IF(OR(ISNUMBER(SEARCH("0",'Model output'!D24)), ISNUMBER(SEARCH("1",'Model output'!D24)), ISNUMBER(SEARCH("1a",'Model output'!D24)), ISNUMBER(SEARCH("1b",'Model output'!D24)), ISNUMBER(SEARCH("2",'Model output'!D24)), ISNUMBER(SEARCH("3",'Model output'!D24)), ISNUMBER(SEARCH("4a",'Model output'!D24)), ISNUMBER(SEARCH("4b",'Model output'!D24))), IF(ISNUMBER(SEARCH("pT",'Model output'!D24)),IF(OR(ISNUMBER(SEARCH("a",'Model output'!D24)),ISNUMBER(SEARCH("b",'Model output'!D24))),MID(SUBSTITUTE('Model output'!D24," ",""),SEARCH("pT",'Model output'!D24)+2,2),MID(SUBSTITUTE('Model output'!D24," ",""),SEARCH("pT",'Model output'!D24)+2,1)),IF(ISNUMBER(SEARCH("T",'Model output'!D24)),IF(OR(ISNUMBER(SEARCH("a",'Model output'!D24)),ISNUMBER(SEARCH("b",'Model output'!D24))),MID(SUBSTITUTE('Model output'!D24," ",""),SEARCH("T",'Model output'!D24)+1,2),MID(SUBSTITUTE('Model output'!D24," ",""),SEARCH("T",'Model output'!D24)+1,1)),SUBSTITUTE('Model output'!D24," ",""))),"")</f>
        <v>2</v>
      </c>
      <c r="D25" s="1" t="str">
        <f>IF(ISNUMBER(SEARCH("lymph node",'Model output'!E24)),"1", IF(AND('Model output'!E24&lt;&gt;"",ISNUMBER('Model output'!E24),'Model output'!E24&gt;0),"1",IF(OR(ISNUMBER(SEARCH("0",'Model output'!E24)), ISNUMBER(SEARCH("1",'Model output'!E24)), ISNUMBER(SEARCH("1a",'Model output'!E24)), ISNUMBER(SEARCH("1b",'Model output'!E24)), ISNUMBER(SEARCH("X",'Model output'!E24))), IF(ISNUMBER(SEARCH("pN",'Model output'!E24)),IF(OR(ISNUMBER(SEARCH("a",'Model output'!E24)),ISNUMBER(SEARCH("b",'Model output'!E24))),MID(SUBSTITUTE('Model output'!E24," ",""),SEARCH("pN",'Model output'!E24)+2,2),MID(SUBSTITUTE('Model output'!E24," ",""),SEARCH("pN",'Model output'!E24)+2,1)),IF(ISNUMBER(SEARCH("N",'Model output'!E24)),IF(OR(ISNUMBER(SEARCH("a",'Model output'!E24)),ISNUMBER(SEARCH("b",'Model output'!E24))),MID(SUBSTITUTE('Model output'!E24," ",""),SEARCH("N",'Model output'!E24)+1,2),MID(SUBSTITUTE('Model output'!E24," ",""),SEARCH("N",'Model output'!E24)+1,1)),SUBSTITUTE('Model output'!E24," ",""))),"")))</f>
        <v>X</v>
      </c>
      <c r="E25" s="1" t="str">
        <f>IF(OR(ISNUMBER(SEARCH("Not applicable",'Model output'!F24)), ISNUMBER(SEARCH("N/A",'Model output'!F24))),"0",IF(OR(ISNUMBER(SEARCH("0",'Model output'!F24)), ISNUMBER(SEARCH("1",'Model output'!F24)), ISNUMBER(SEARCH("X",'Model output'!F24))), IF(ISNUMBER(SEARCH("pM",'Model output'!F24)),MID(SUBSTITUTE('Model output'!F24," ",""),SEARCH("pM",'Model output'!F24)+2,1),IF(ISNUMBER(SEARCH("M",'Model output'!F24)),MID(SUBSTITUTE('Model output'!F24," ",""),SEARCH("M",'Model output'!F24)+1,1),SUBSTITUTE('Model output'!F24," ",""))),""))</f>
        <v/>
      </c>
      <c r="F25" t="str">
        <f t="shared" si="0"/>
        <v>negative</v>
      </c>
      <c r="G25" t="str">
        <f>IF(OR('Model output'!G24="",AND(ISNUMBER('Model output'!J24),'Model output'!J24&lt;1)),"",IF(OR(ISNUMBER(SEARCH("lateral",'Model output'!G24)),ISNUMBER(SEARCH("cervical",'Model output'!G24)),ISNUMBER(SEARCH("jugular",'Model output'!G24)),ISNUMBER(SEARCH("left neck",'Model output'!G24)),ISNUMBER(SEARCH("left anterior neck",'Model output'!G24)),ISNUMBER(SEARCH("left posterior neck",'Model output'!G24)),ISNUMBER(SEARCH("right neck",'Model output'!G24)),ISNUMBER(SEARCH("right anterior neck",'Model output'!G24)),ISNUMBER(SEARCH("right posterior neck",'Model output'!G24)),AND(ISNUMBER(SEARCH("level",'Model output'!G24)),OR(,ISNUMBER(SEARCH("II",'Model output'!G24)),ISNUMBER(SEARCH("two",'Model output'!G24)),AND(ISNUMBER(SEARCH("2",'Model output'!G24)),NOT(ISNUMBER(SEARCH("1 of 2",'Model output'!G24)))),ISNUMBER(SEARCH("III",'Model output'!G24)),ISNUMBER(SEARCH("three",'Model output'!G24)),AND(ISNUMBER(SEARCH("3",'Model output'!G24)), NOT(ISNUMBER(SEARCH("N3",'Model output'!G24)))),ISNUMBER(SEARCH("IV",'Model output'!G24)),ISNUMBER(SEARCH("four",'Model output'!G24)),AND(ISNUMBER(SEARCH("4",'Model output'!G24)),NOT(ISNUMBER(SEARCH("1/4",'Model output'!G24)))),ISNUMBER(SEARCH("V ",'Model output'!G24)),ISNUMBER(SEARCH("five",'Model output'!G24)),ISNUMBER(SEARCH("5",'Model output'!G24))))), "lateral", "central"))</f>
        <v/>
      </c>
      <c r="H25" t="str">
        <f>IF('Model output'!H24="","negative", IF('Model output'!H24=" ", "negative", IF('Model output'!H24="[]", "negative", IF(ISNUMBER(SEARCH("lymph node",'Model output'!H24)),"negative", IF(ISNUMBER(SEARCH("adipose tissue",'Model output'!H24)), "negative", IF(ISNUMBER(SEARCH("neck dissection",'Model output'!H24)),"negative","positive"))))))</f>
        <v>negative</v>
      </c>
      <c r="I25" t="str">
        <f>IF('Model output'!I24="","",IF(ISNUMBER('Model output'!I24),'Model output'!I24,1))</f>
        <v/>
      </c>
      <c r="J25" t="str">
        <f>IF('Model output'!J24="","",IF(AND(ISNUMBER('Model output'!J24),'Model output'!J24&lt;=I25),'Model output'!J24,IF(ISNUMBER(SEARCH("0/",'Model output'!J24)),0,1)))</f>
        <v/>
      </c>
      <c r="K25" t="str" cm="1">
        <f t="array" ref="K25">IF(COUNT(FIND({0,1,2,3,4,5,6,7,8,9},'Model output'!K24))&gt;0,'Model output'!K24,"")</f>
        <v/>
      </c>
      <c r="L25" s="28" t="str">
        <f t="shared" si="1"/>
        <v/>
      </c>
      <c r="M25" t="str" cm="1">
        <f t="array" ref="M25">IF(L25="","",IF(ISNUMBER(SEARCH("cm",L25)),MAX(VALUE(SUBSTITUTE(_xlfn.FILTERXML("&lt;t&gt;&lt;s&gt;"&amp;SUBSTITUTE(L25,",","&lt;/s&gt;&lt;s&gt;")&amp;"&lt;/s&gt;&lt;/t&gt;","//s"),"cm",""))),MAX(VALUE(SUBSTITUTE(_xlfn.FILTERXML("&lt;t&gt;&lt;s&gt;"&amp;SUBSTITUTE(L25,",","&lt;/s&gt;&lt;s&gt;")&amp;"&lt;/s&gt;&lt;/t&gt;","//s"),"mm","")))/10))</f>
        <v/>
      </c>
      <c r="N25" t="str">
        <f>IF('Model output'!L24="","",'Model output'!L24)</f>
        <v>papillary</v>
      </c>
      <c r="O25" t="str">
        <f>IF('Model output'!M24="","",'Model output'!M24)</f>
        <v/>
      </c>
      <c r="P25" t="str">
        <f>IF('Model output'!N24="","",'Model output'!N24)</f>
        <v>3.3 cm</v>
      </c>
      <c r="Q25" t="str">
        <f t="shared" si="2"/>
        <v>3.3cm</v>
      </c>
      <c r="R25" cm="1">
        <f t="array" ref="R25">IF(Q25="","",IF(ISNUMBER(SEARCH("cm",Q25)),MAX(VALUE(SUBSTITUTE(_xlfn.FILTERXML("&lt;t&gt;&lt;s&gt;"&amp;SUBSTITUTE(Q25,",","&lt;/s&gt;&lt;s&gt;")&amp;"&lt;/s&gt;&lt;/t&gt;","//s"),"cm",""))),IF(ISNUMBER(SEARCH("mm",Q25)), MAX(VALUE(SUBSTITUTE(_xlfn.FILTERXML("&lt;t&gt;&lt;s&gt;"&amp;SUBSTITUTE(Q25,",","&lt;/s&gt;&lt;s&gt;")&amp;"&lt;/s&gt;&lt;/t&gt;","//s"),"mm","")))/10, MAX(VALUE(_xlfn.FILTERXML("&lt;t&gt;&lt;s&gt;"&amp;SUBSTITUTE(Q25,",","&lt;/s&gt;&lt;s&gt;")&amp;"&lt;/s&gt;&lt;/t&gt;","//s"))))))</f>
        <v>3.3</v>
      </c>
      <c r="S25" t="str">
        <f>IF(OR('Model output'!P24="",'Model output'!P24="C",ISNUMBER(SEARCH("Not identified", 'Model output'!P24)),ISNUMBER(SEARCH("Absent",'Model output'!P24)),ISNUMBER(SEARCH("Absence",'Model output'!P24)),AND(ISNUMBER(SEARCH("No",'Model output'!P24)),NOT(ISNUMBER(SEARCH("diagnostic",'Model output'!P24)))),ISNUMBER(SEARCH("Negative",'Model output'!P24))),"negative","positive")</f>
        <v>negative</v>
      </c>
      <c r="T25">
        <f>IF('Model output'!O24="","",'Model output'!O24)</f>
        <v>1</v>
      </c>
      <c r="U25" t="str">
        <f>IF('Model output'!Q24&lt;&gt;"",'Model output'!Q24,IF('Classification result'!S25="positive",IF(ISNUMBER(SEARCH("single",'Model output'!P24)),1,IF(OR(ISNUMBER(SEARCH("&lt;4",'Model output'!P24)),ISNUMBER(SEARCH("&lt; 4",'Model output'!P24)),ISNUMBER(SEARCH("less than 4",'Model output'!P24))),"&lt;4",IF(OR(ISNUMBER(SEARCH("&gt;4",'Model output'!P24)),ISNUMBER(SEARCH("&gt; 4",'Model output'!P24)),ISNUMBER(SEARCH("4 or more",'Model output'!P24))),"&gt;4",""))),""))</f>
        <v/>
      </c>
      <c r="V25" t="str">
        <f>IF(S25="negative","",IF(OR(ISNUMBER(SEARCH("Focal",'Model output'!P24)),'Classification result'!U25&lt;4,ISNUMBER(SEARCH("Focal",'Classification result'!U25)),ISNUMBER(SEARCH("&lt;4",'Classification result'!U25)),ISNUMBER(SEARCH("&lt; 4",'Classification result'!U25))),"minimal", IF(OR(ISNUMBER(SEARCH("Extensive",'Model output'!P24)),ISNUMBER(SEARCH("Extensive",'Classification result'!U25)),ISNUMBER(SEARCH("&gt;4",'Classification result'!U25)),ISNUMBER(SEARCH("&gt; 4",'Classification result'!U25)),ISNUMBER(SEARCH("4 or more",'Classification result'!U25))),"extensive","")))</f>
        <v/>
      </c>
      <c r="W25" t="str">
        <f>IF(OR('Model output'!R24="",ISNUMBER(SEARCH("Not identified", 'Model output'!R24)),ISNUMBER(SEARCH("Absent",'Model output'!R24)),ISNUMBER(SEARCH("No",'Model output'!R24)),ISNUMBER(SEARCH("Negative",'Model output'!R24)),ISNUMBER(SEARCH("None seen",'Model output'!R24)),ISNUMBER(SEARCH("Free",'Model output'!R24)),ISNUMBER(SEARCH("Cannot be assessed",'Model output'!R24))),"negative","positive")</f>
        <v>negative</v>
      </c>
      <c r="X25" s="15" t="str">
        <f>IF('Model output'!S24="","",'Model output'!S24)</f>
        <v>Not identified</v>
      </c>
      <c r="Y25" t="str">
        <f>IF(OR('Model output'!S24="",ISNUMBER(SEARCH("No extension",'Model output'!S24)),ISNUMBER(SEARCH("Absent",'Model output'!S24)),ISNUMBER(SEARCH("Not identified",'Model output'!S24)),AND(ISNUMBER(SEARCH("No",'Model output'!S24)),NOT(ISNUMBER(SEARCH("carcinoma",'Model output'!S24)))),ISNUMBER(SEARCH("negative",'Model output'!S24))),"negative",IF(Z25="positive","gETE", "positive"))</f>
        <v>negative</v>
      </c>
      <c r="Z25" t="str">
        <f>IF(OR('Model output'!S24="",ISNUMBER(SEARCH("Absent",'Model output'!S24)),ISNUMBER(SEARCH("Not identified",'Model output'!S24)),ISNUMBER(SEARCH("No",'Model output'!S24)),ISNUMBER(SEARCH("Minimal",'Model output'!S24)),ISNUMBER(SEARCH("negative",'Model output'!S24))),"negative",IF(OR(ISNUMBER(SEARCH("extensive",X25)),ISNUMBER(SEARCH("skeletal muscle",X25)),ISNUMBER(SEARCH("larynx",X25)),ISNUMBER(SEARCH("trachea",X25)),ISNUMBER(SEARCH("esophagus",X25)),ISNUMBER(SEARCH("recurrent laryngeal nerve",X25))),"positive","negative"))</f>
        <v>negative</v>
      </c>
      <c r="AA25" t="str">
        <f>IF('Model output'!T24="","",IF('Model output'!T24="Not mentioned", "No", "Yes"))</f>
        <v>Yes</v>
      </c>
      <c r="AB25" t="str">
        <f>IF(AA25&lt;&gt;"Yes","",IF(OR('Model output'!U24="",ISNUMBER(SEARCH("Not identified",'Model output'!U24))),"",'Model output'!U24))</f>
        <v>HRAS61</v>
      </c>
      <c r="AC25" s="8" t="str">
        <f>IF(OR('Model output'!V24="", AND(ISERROR(SEARCH("Positive",'Model output'!V24)), ISNUMBER(SEARCH("Negative",'Model output'!V24))), ISNUMBER(SEARCH("Cannot be assessed",'Model output'!V24)), AND(ISNUMBER(SEARCH("Uninvolved",'Model output'!V24)),NOT(ISNUMBER(SEARCH("margin(s) involved",'Model output'!V24)))), ISNUMBER(SEARCH("No involvement",'Model output'!V24)), AND(NOT(ISNUMBER(SEARCH("focal",'Model output'!V24))),ISNUMBER(SEARCH("Free",'Model output'!V24))), ISNUMBER(SEARCH("narrowly excised",'Model output'!V24)), ISNUMBER(SEARCH("none",'Model output'!V24)), ISNUMBER(SEARCH("R0",'Model output'!V24)), ISNUMBER(SEARCH("1 mm",'Model output'!V24)), ISNUMBER(SEARCH("0.1 CM",'Model output'!V24)), ISNUMBER(SEARCH("less than 0.2 mm",'Model output'!V24)), ISNUMBER(SEARCH("less than 1.0 mm",'Model output'!V24)), ISNUMBER(SEARCH("less than 0.5 mm",'Model output'!V24)), ISNUMBER(SEARCH("abut",'Model output'!V24))), "negative", "positive")</f>
        <v>negative</v>
      </c>
      <c r="AE25" s="34" t="str" cm="1">
        <f t="array" aca="1" ref="AE25" ca="1">IF(OR(AC25="positive",Z25="positive",AND(OR(ISNUMBER(SEARCH("Follicular carcinoma",N25)),ISNUMBER(SEARCH("Follicular thyroid carcinoma",N25))),V25="extensive"),AND(AND(ISNUMBER(J25),J25&gt;0),AND(ISNUMBER(M25),M25&gt;3)),OR(H25="positive",AH25=1)),"high",IF(OR(ISNUMBER(SEARCH("lateral",G25,1)),ISNUMBER(SEARCH("positive",Y25,1)),ISNUMBER(SEARCH("tall",O25,1)),ISNUMBER(SEARCH("hobnail",O25,1)),ISNUMBER(SEARCH("cribriform",O25,1)),ISNUMBER(SEARCH("diffuse",O25,1)),ISNUMBER(SEARCH("columnar",O25,1)),ISNUMBER(SEARCH("solid",O25,1)),ISNUMBER(SEARCH("tall",N25,1)),ISNUMBER(SEARCH("hobnail",N25,1)),ISNUMBER(SEARCH("cribriform",N25,1)),ISNUMBER(SEARCH("diffuse",N25,1)),ISNUMBER(SEARCH("columnar",N25,1)),ISNUMBER(SEARCH("solid",N25,1)),AND(OR(ISNUMBER(SEARCH("papillary",N25,1)),ISNUMBER(SEARCH("papillary carcinoma",O25,1))),S25="positive"),AND(AND(ISNUMBER(J25),J25&gt;=5),M25=""),AND(AND(ISNUMBER(J25),J25&gt;=5),AND(ISNUMBER(M25),M25&gt;=1)),AND(ISNUMBER(SERACH("papillary",N25)),OR(Y25="positive",Z25="positive"), ISNUMBER(SEARCH("BRAF",AB25)))),"intermediate","low"))</f>
        <v>low</v>
      </c>
      <c r="AF25" s="35" t="str">
        <f t="shared" si="3"/>
        <v>2</v>
      </c>
      <c r="AG25" s="35" t="str">
        <f t="shared" si="4"/>
        <v>0</v>
      </c>
      <c r="AH25" s="35" t="str">
        <f t="shared" si="6"/>
        <v>0</v>
      </c>
      <c r="AI25" s="40" t="str">
        <f t="shared" si="7"/>
        <v>I</v>
      </c>
      <c r="AJ25" s="34" t="s">
        <v>627</v>
      </c>
      <c r="AK25" s="39" t="s">
        <v>896</v>
      </c>
      <c r="AL25" s="39" t="s">
        <v>897</v>
      </c>
      <c r="AM25" s="39" t="s">
        <v>897</v>
      </c>
      <c r="AN25" s="39" t="s">
        <v>59</v>
      </c>
      <c r="AO25" s="34">
        <f t="shared" ca="1" si="8"/>
        <v>1</v>
      </c>
      <c r="AP25" s="39">
        <f t="shared" si="9"/>
        <v>1</v>
      </c>
      <c r="AQ25" s="39">
        <f t="shared" si="10"/>
        <v>1</v>
      </c>
      <c r="AR25" s="39">
        <f t="shared" si="11"/>
        <v>1</v>
      </c>
      <c r="AS25" s="40">
        <f t="shared" si="5"/>
        <v>1</v>
      </c>
      <c r="AT25" s="1"/>
    </row>
    <row r="26" spans="1:46">
      <c r="A26" t="str">
        <f>'Model output'!A25</f>
        <v>TCGA-BJ-A3EZ</v>
      </c>
      <c r="B26" s="46">
        <v>51</v>
      </c>
      <c r="C26" s="1" t="str">
        <f>IF(OR(ISNUMBER(SEARCH("0",'Model output'!D25)), ISNUMBER(SEARCH("1",'Model output'!D25)), ISNUMBER(SEARCH("1a",'Model output'!D25)), ISNUMBER(SEARCH("1b",'Model output'!D25)), ISNUMBER(SEARCH("2",'Model output'!D25)), ISNUMBER(SEARCH("3",'Model output'!D25)), ISNUMBER(SEARCH("4a",'Model output'!D25)), ISNUMBER(SEARCH("4b",'Model output'!D25))), IF(ISNUMBER(SEARCH("pT",'Model output'!D25)),IF(OR(ISNUMBER(SEARCH("a",'Model output'!D25)),ISNUMBER(SEARCH("b",'Model output'!D25))),MID(SUBSTITUTE('Model output'!D25," ",""),SEARCH("pT",'Model output'!D25)+2,2),MID(SUBSTITUTE('Model output'!D25," ",""),SEARCH("pT",'Model output'!D25)+2,1)),IF(ISNUMBER(SEARCH("T",'Model output'!D25)),IF(OR(ISNUMBER(SEARCH("a",'Model output'!D25)),ISNUMBER(SEARCH("b",'Model output'!D25))),MID(SUBSTITUTE('Model output'!D25," ",""),SEARCH("T",'Model output'!D25)+1,2),MID(SUBSTITUTE('Model output'!D25," ",""),SEARCH("T",'Model output'!D25)+1,1)),SUBSTITUTE('Model output'!D25," ",""))),"")</f>
        <v>3</v>
      </c>
      <c r="D26" s="1" t="str">
        <f>IF(ISNUMBER(SEARCH("lymph node",'Model output'!E25)),"1", IF(AND('Model output'!E25&lt;&gt;"",ISNUMBER('Model output'!E25),'Model output'!E25&gt;0),"1",IF(OR(ISNUMBER(SEARCH("0",'Model output'!E25)), ISNUMBER(SEARCH("1",'Model output'!E25)), ISNUMBER(SEARCH("1a",'Model output'!E25)), ISNUMBER(SEARCH("1b",'Model output'!E25)), ISNUMBER(SEARCH("X",'Model output'!E25))), IF(ISNUMBER(SEARCH("pN",'Model output'!E25)),IF(OR(ISNUMBER(SEARCH("a",'Model output'!E25)),ISNUMBER(SEARCH("b",'Model output'!E25))),MID(SUBSTITUTE('Model output'!E25," ",""),SEARCH("pN",'Model output'!E25)+2,2),MID(SUBSTITUTE('Model output'!E25," ",""),SEARCH("pN",'Model output'!E25)+2,1)),IF(ISNUMBER(SEARCH("N",'Model output'!E25)),IF(OR(ISNUMBER(SEARCH("a",'Model output'!E25)),ISNUMBER(SEARCH("b",'Model output'!E25))),MID(SUBSTITUTE('Model output'!E25," ",""),SEARCH("N",'Model output'!E25)+1,2),MID(SUBSTITUTE('Model output'!E25," ",""),SEARCH("N",'Model output'!E25)+1,1)),SUBSTITUTE('Model output'!E25," ",""))),"")))</f>
        <v>1b</v>
      </c>
      <c r="E26" s="1" t="str">
        <f>IF(OR(ISNUMBER(SEARCH("Not applicable",'Model output'!F25)), ISNUMBER(SEARCH("N/A",'Model output'!F25))),"0",IF(OR(ISNUMBER(SEARCH("0",'Model output'!F25)), ISNUMBER(SEARCH("1",'Model output'!F25)), ISNUMBER(SEARCH("X",'Model output'!F25))), IF(ISNUMBER(SEARCH("pM",'Model output'!F25)),MID(SUBSTITUTE('Model output'!F25," ",""),SEARCH("pM",'Model output'!F25)+2,1),IF(ISNUMBER(SEARCH("M",'Model output'!F25)),MID(SUBSTITUTE('Model output'!F25," ",""),SEARCH("M",'Model output'!F25)+1,1),SUBSTITUTE('Model output'!F25," ",""))),""))</f>
        <v/>
      </c>
      <c r="F26" t="str">
        <f t="shared" si="0"/>
        <v>positive</v>
      </c>
      <c r="G26" t="str">
        <f>IF(OR('Model output'!G25="",AND(ISNUMBER('Model output'!J25),'Model output'!J25&lt;1)),"",IF(OR(ISNUMBER(SEARCH("lateral",'Model output'!G25)),ISNUMBER(SEARCH("cervical",'Model output'!G25)),ISNUMBER(SEARCH("jugular",'Model output'!G25)),ISNUMBER(SEARCH("left neck",'Model output'!G25)),ISNUMBER(SEARCH("left anterior neck",'Model output'!G25)),ISNUMBER(SEARCH("left posterior neck",'Model output'!G25)),ISNUMBER(SEARCH("right neck",'Model output'!G25)),ISNUMBER(SEARCH("right anterior neck",'Model output'!G25)),ISNUMBER(SEARCH("right posterior neck",'Model output'!G25)),AND(ISNUMBER(SEARCH("level",'Model output'!G25)),OR(,ISNUMBER(SEARCH("II",'Model output'!G25)),ISNUMBER(SEARCH("two",'Model output'!G25)),AND(ISNUMBER(SEARCH("2",'Model output'!G25)),NOT(ISNUMBER(SEARCH("1 of 2",'Model output'!G25)))),ISNUMBER(SEARCH("III",'Model output'!G25)),ISNUMBER(SEARCH("three",'Model output'!G25)),AND(ISNUMBER(SEARCH("3",'Model output'!G25)), NOT(ISNUMBER(SEARCH("N3",'Model output'!G25)))),ISNUMBER(SEARCH("IV",'Model output'!G25)),ISNUMBER(SEARCH("four",'Model output'!G25)),AND(ISNUMBER(SEARCH("4",'Model output'!G25)),NOT(ISNUMBER(SEARCH("1/4",'Model output'!G25)))),ISNUMBER(SEARCH("V ",'Model output'!G25)),ISNUMBER(SEARCH("five",'Model output'!G25)),ISNUMBER(SEARCH("5",'Model output'!G25))))), "lateral", "central"))</f>
        <v>lateral</v>
      </c>
      <c r="H26" t="str">
        <f>IF('Model output'!H25="","negative", IF('Model output'!H25=" ", "negative", IF('Model output'!H25="[]", "negative", IF(ISNUMBER(SEARCH("lymph node",'Model output'!H25)),"negative", IF(ISNUMBER(SEARCH("adipose tissue",'Model output'!H25)), "negative", IF(ISNUMBER(SEARCH("neck dissection",'Model output'!H25)),"negative","positive"))))))</f>
        <v>negative</v>
      </c>
      <c r="I26">
        <f>IF('Model output'!I25="","",IF(ISNUMBER('Model output'!I25),'Model output'!I25,1))</f>
        <v>42</v>
      </c>
      <c r="J26">
        <f>IF('Model output'!J25="","",IF(AND(ISNUMBER('Model output'!J25),'Model output'!J25&lt;=I26),'Model output'!J25,IF(ISNUMBER(SEARCH("0/",'Model output'!J25)),0,1)))</f>
        <v>6</v>
      </c>
      <c r="K26" t="str" cm="1">
        <f t="array" ref="K26">IF(COUNT(FIND({0,1,2,3,4,5,6,7,8,9},'Model output'!K25))&gt;0,'Model output'!K25,"")</f>
        <v/>
      </c>
      <c r="L26" s="28" t="str">
        <f t="shared" si="1"/>
        <v/>
      </c>
      <c r="M26" t="str" cm="1">
        <f t="array" ref="M26">IF(L26="","",IF(ISNUMBER(SEARCH("cm",L26)),MAX(VALUE(SUBSTITUTE(_xlfn.FILTERXML("&lt;t&gt;&lt;s&gt;"&amp;SUBSTITUTE(L26,",","&lt;/s&gt;&lt;s&gt;")&amp;"&lt;/s&gt;&lt;/t&gt;","//s"),"cm",""))),MAX(VALUE(SUBSTITUTE(_xlfn.FILTERXML("&lt;t&gt;&lt;s&gt;"&amp;SUBSTITUTE(L26,",","&lt;/s&gt;&lt;s&gt;")&amp;"&lt;/s&gt;&lt;/t&gt;","//s"),"mm","")))/10))</f>
        <v/>
      </c>
      <c r="N26" t="str">
        <f>IF('Model output'!L25="","",'Model output'!L25)</f>
        <v>papillary</v>
      </c>
      <c r="O26" t="str">
        <f>IF('Model output'!M25="","",'Model output'!M25)</f>
        <v>conventional</v>
      </c>
      <c r="P26" t="str">
        <f>IF('Model output'!N25="","",'Model output'!N25)</f>
        <v>2.4 cm</v>
      </c>
      <c r="Q26" t="str">
        <f t="shared" si="2"/>
        <v>2.4cm</v>
      </c>
      <c r="R26" cm="1">
        <f t="array" ref="R26">IF(Q26="","",IF(ISNUMBER(SEARCH("cm",Q26)),MAX(VALUE(SUBSTITUTE(_xlfn.FILTERXML("&lt;t&gt;&lt;s&gt;"&amp;SUBSTITUTE(Q26,",","&lt;/s&gt;&lt;s&gt;")&amp;"&lt;/s&gt;&lt;/t&gt;","//s"),"cm",""))),IF(ISNUMBER(SEARCH("mm",Q26)), MAX(VALUE(SUBSTITUTE(_xlfn.FILTERXML("&lt;t&gt;&lt;s&gt;"&amp;SUBSTITUTE(Q26,",","&lt;/s&gt;&lt;s&gt;")&amp;"&lt;/s&gt;&lt;/t&gt;","//s"),"mm","")))/10, MAX(VALUE(_xlfn.FILTERXML("&lt;t&gt;&lt;s&gt;"&amp;SUBSTITUTE(Q26,",","&lt;/s&gt;&lt;s&gt;")&amp;"&lt;/s&gt;&lt;/t&gt;","//s"))))))</f>
        <v>2.4</v>
      </c>
      <c r="S26" t="str">
        <f>IF(OR('Model output'!P25="",'Model output'!P25="C",ISNUMBER(SEARCH("Not identified", 'Model output'!P25)),ISNUMBER(SEARCH("Absent",'Model output'!P25)),ISNUMBER(SEARCH("Absence",'Model output'!P25)),AND(ISNUMBER(SEARCH("No",'Model output'!P25)),NOT(ISNUMBER(SEARCH("diagnostic",'Model output'!P25)))),ISNUMBER(SEARCH("Negative",'Model output'!P25))),"negative","positive")</f>
        <v>positive</v>
      </c>
      <c r="T26">
        <f>IF('Model output'!O25="","",'Model output'!O25)</f>
        <v>3</v>
      </c>
      <c r="U26" t="str">
        <f>IF('Model output'!Q25&lt;&gt;"",'Model output'!Q25,IF('Classification result'!S26="positive",IF(ISNUMBER(SEARCH("single",'Model output'!P25)),1,IF(OR(ISNUMBER(SEARCH("&lt;4",'Model output'!P25)),ISNUMBER(SEARCH("&lt; 4",'Model output'!P25)),ISNUMBER(SEARCH("less than 4",'Model output'!P25))),"&lt;4",IF(OR(ISNUMBER(SEARCH("&gt;4",'Model output'!P25)),ISNUMBER(SEARCH("&gt; 4",'Model output'!P25)),ISNUMBER(SEARCH("4 or more",'Model output'!P25))),"&gt;4",""))),""))</f>
        <v/>
      </c>
      <c r="V26" t="str">
        <f>IF(S26="negative","",IF(OR(ISNUMBER(SEARCH("Focal",'Model output'!P25)),'Classification result'!U26&lt;4,ISNUMBER(SEARCH("Focal",'Classification result'!U26)),ISNUMBER(SEARCH("&lt;4",'Classification result'!U26)),ISNUMBER(SEARCH("&lt; 4",'Classification result'!U26))),"minimal", IF(OR(ISNUMBER(SEARCH("Extensive",'Model output'!P25)),ISNUMBER(SEARCH("Extensive",'Classification result'!U26)),ISNUMBER(SEARCH("&gt;4",'Classification result'!U26)),ISNUMBER(SEARCH("&gt; 4",'Classification result'!U26)),ISNUMBER(SEARCH("4 or more",'Classification result'!U26))),"extensive","")))</f>
        <v/>
      </c>
      <c r="W26" t="str">
        <f>IF(OR('Model output'!R25="",ISNUMBER(SEARCH("Not identified", 'Model output'!R25)),ISNUMBER(SEARCH("Absent",'Model output'!R25)),ISNUMBER(SEARCH("No",'Model output'!R25)),ISNUMBER(SEARCH("Negative",'Model output'!R25)),ISNUMBER(SEARCH("None seen",'Model output'!R25)),ISNUMBER(SEARCH("Free",'Model output'!R25)),ISNUMBER(SEARCH("Cannot be assessed",'Model output'!R25))),"negative","positive")</f>
        <v>positive</v>
      </c>
      <c r="X26" s="15" t="str">
        <f>IF('Model output'!S25="","",'Model output'!S25)</f>
        <v>Present</v>
      </c>
      <c r="Y26" t="str">
        <f>IF(OR('Model output'!S25="",ISNUMBER(SEARCH("No extension",'Model output'!S25)),ISNUMBER(SEARCH("Absent",'Model output'!S25)),ISNUMBER(SEARCH("Not identified",'Model output'!S25)),AND(ISNUMBER(SEARCH("No",'Model output'!S25)),NOT(ISNUMBER(SEARCH("carcinoma",'Model output'!S25)))),ISNUMBER(SEARCH("negative",'Model output'!S25))),"negative",IF(Z26="positive","gETE", "positive"))</f>
        <v>positive</v>
      </c>
      <c r="Z26" t="str">
        <f>IF(OR('Model output'!S25="",ISNUMBER(SEARCH("Absent",'Model output'!S25)),ISNUMBER(SEARCH("Not identified",'Model output'!S25)),ISNUMBER(SEARCH("No",'Model output'!S25)),ISNUMBER(SEARCH("Minimal",'Model output'!S25)),ISNUMBER(SEARCH("negative",'Model output'!S25))),"negative",IF(OR(ISNUMBER(SEARCH("extensive",X26)),ISNUMBER(SEARCH("skeletal muscle",X26)),ISNUMBER(SEARCH("larynx",X26)),ISNUMBER(SEARCH("trachea",X26)),ISNUMBER(SEARCH("esophagus",X26)),ISNUMBER(SEARCH("recurrent laryngeal nerve",X26))),"positive","negative"))</f>
        <v>negative</v>
      </c>
      <c r="AA26" t="str">
        <f>IF('Model output'!T25="","",IF('Model output'!T25="Not mentioned", "No", "Yes"))</f>
        <v/>
      </c>
      <c r="AB26" t="str">
        <f>IF(AA26&lt;&gt;"Yes","",IF(OR('Model output'!U25="",ISNUMBER(SEARCH("Not identified",'Model output'!U25))),"",'Model output'!U25))</f>
        <v/>
      </c>
      <c r="AC26" s="8" t="str">
        <f>IF(OR('Model output'!V25="", AND(ISERROR(SEARCH("Positive",'Model output'!V25)), ISNUMBER(SEARCH("Negative",'Model output'!V25))), ISNUMBER(SEARCH("Cannot be assessed",'Model output'!V25)), AND(ISNUMBER(SEARCH("Uninvolved",'Model output'!V25)),NOT(ISNUMBER(SEARCH("margin(s) involved",'Model output'!V25)))), ISNUMBER(SEARCH("No involvement",'Model output'!V25)), AND(NOT(ISNUMBER(SEARCH("focal",'Model output'!V25))),ISNUMBER(SEARCH("Free",'Model output'!V25))), ISNUMBER(SEARCH("narrowly excised",'Model output'!V25)), ISNUMBER(SEARCH("none",'Model output'!V25)), ISNUMBER(SEARCH("R0",'Model output'!V25)), ISNUMBER(SEARCH("1 mm",'Model output'!V25)), ISNUMBER(SEARCH("0.1 CM",'Model output'!V25)), ISNUMBER(SEARCH("less than 0.2 mm",'Model output'!V25)), ISNUMBER(SEARCH("less than 1.0 mm",'Model output'!V25)), ISNUMBER(SEARCH("less than 0.5 mm",'Model output'!V25)), ISNUMBER(SEARCH("abut",'Model output'!V25))), "negative", "positive")</f>
        <v>positive</v>
      </c>
      <c r="AE26" s="34" t="str" cm="1">
        <f t="array" ref="AE26">IF(OR(AC26="positive",Z26="positive",AND(OR(ISNUMBER(SEARCH("Follicular carcinoma",N26)),ISNUMBER(SEARCH("Follicular thyroid carcinoma",N26))),V26="extensive"),AND(AND(ISNUMBER(J26),J26&gt;0),AND(ISNUMBER(M26),M26&gt;3)),OR(H26="positive",AH26=1)),"high",IF(OR(ISNUMBER(SEARCH("lateral",G26,1)),ISNUMBER(SEARCH("positive",Y26,1)),ISNUMBER(SEARCH("tall",O26,1)),ISNUMBER(SEARCH("hobnail",O26,1)),ISNUMBER(SEARCH("cribriform",O26,1)),ISNUMBER(SEARCH("diffuse",O26,1)),ISNUMBER(SEARCH("columnar",O26,1)),ISNUMBER(SEARCH("solid",O26,1)),ISNUMBER(SEARCH("tall",N26,1)),ISNUMBER(SEARCH("hobnail",N26,1)),ISNUMBER(SEARCH("cribriform",N26,1)),ISNUMBER(SEARCH("diffuse",N26,1)),ISNUMBER(SEARCH("columnar",N26,1)),ISNUMBER(SEARCH("solid",N26,1)),AND(OR(ISNUMBER(SEARCH("papillary",N26,1)),ISNUMBER(SEARCH("papillary carcinoma",O26,1))),S26="positive"),AND(AND(ISNUMBER(J26),J26&gt;=5),M26=""),AND(AND(ISNUMBER(J26),J26&gt;=5),AND(ISNUMBER(M26),M26&gt;=1)),AND(ISNUMBER(SERACH("papillary",N26)),OR(Y26="positive",Z26="positive"), ISNUMBER(SEARCH("BRAF",AB26)))),"intermediate","low"))</f>
        <v>high</v>
      </c>
      <c r="AF26" s="35" t="str">
        <f t="shared" si="3"/>
        <v>2</v>
      </c>
      <c r="AG26" s="35" t="str">
        <f t="shared" si="4"/>
        <v>1b</v>
      </c>
      <c r="AH26" s="35" t="str">
        <f t="shared" si="6"/>
        <v>0</v>
      </c>
      <c r="AI26" s="40" t="str">
        <f t="shared" si="7"/>
        <v>I</v>
      </c>
      <c r="AJ26" s="34" t="s">
        <v>624</v>
      </c>
      <c r="AK26" s="39" t="s">
        <v>892</v>
      </c>
      <c r="AL26" s="39" t="s">
        <v>893</v>
      </c>
      <c r="AM26" s="39" t="s">
        <v>897</v>
      </c>
      <c r="AN26" s="39" t="s">
        <v>59</v>
      </c>
      <c r="AO26" s="34">
        <f t="shared" si="8"/>
        <v>1</v>
      </c>
      <c r="AP26" s="39">
        <f t="shared" si="9"/>
        <v>0</v>
      </c>
      <c r="AQ26" s="39">
        <f t="shared" si="10"/>
        <v>1</v>
      </c>
      <c r="AR26" s="39">
        <f t="shared" si="11"/>
        <v>1</v>
      </c>
      <c r="AS26" s="40">
        <f t="shared" si="5"/>
        <v>1</v>
      </c>
      <c r="AT26" s="1"/>
    </row>
    <row r="27" spans="1:46">
      <c r="A27" t="str">
        <f>'Model output'!A26</f>
        <v>TCGA-BJ-A3F0</v>
      </c>
      <c r="B27" s="46">
        <v>64</v>
      </c>
      <c r="C27" s="1" t="str">
        <f>IF(OR(ISNUMBER(SEARCH("0",'Model output'!D26)), ISNUMBER(SEARCH("1",'Model output'!D26)), ISNUMBER(SEARCH("1a",'Model output'!D26)), ISNUMBER(SEARCH("1b",'Model output'!D26)), ISNUMBER(SEARCH("2",'Model output'!D26)), ISNUMBER(SEARCH("3",'Model output'!D26)), ISNUMBER(SEARCH("4a",'Model output'!D26)), ISNUMBER(SEARCH("4b",'Model output'!D26))), IF(ISNUMBER(SEARCH("pT",'Model output'!D26)),IF(OR(ISNUMBER(SEARCH("a",'Model output'!D26)),ISNUMBER(SEARCH("b",'Model output'!D26))),MID(SUBSTITUTE('Model output'!D26," ",""),SEARCH("pT",'Model output'!D26)+2,2),MID(SUBSTITUTE('Model output'!D26," ",""),SEARCH("pT",'Model output'!D26)+2,1)),IF(ISNUMBER(SEARCH("T",'Model output'!D26)),IF(OR(ISNUMBER(SEARCH("a",'Model output'!D26)),ISNUMBER(SEARCH("b",'Model output'!D26))),MID(SUBSTITUTE('Model output'!D26," ",""),SEARCH("T",'Model output'!D26)+1,2),MID(SUBSTITUTE('Model output'!D26," ",""),SEARCH("T",'Model output'!D26)+1,1)),SUBSTITUTE('Model output'!D26," ",""))),"")</f>
        <v>1b</v>
      </c>
      <c r="D27" s="1" t="str">
        <f>IF(ISNUMBER(SEARCH("lymph node",'Model output'!E26)),"1", IF(AND('Model output'!E26&lt;&gt;"",ISNUMBER('Model output'!E26),'Model output'!E26&gt;0),"1",IF(OR(ISNUMBER(SEARCH("0",'Model output'!E26)), ISNUMBER(SEARCH("1",'Model output'!E26)), ISNUMBER(SEARCH("1a",'Model output'!E26)), ISNUMBER(SEARCH("1b",'Model output'!E26)), ISNUMBER(SEARCH("X",'Model output'!E26))), IF(ISNUMBER(SEARCH("pN",'Model output'!E26)),IF(OR(ISNUMBER(SEARCH("a",'Model output'!E26)),ISNUMBER(SEARCH("b",'Model output'!E26))),MID(SUBSTITUTE('Model output'!E26," ",""),SEARCH("pN",'Model output'!E26)+2,2),MID(SUBSTITUTE('Model output'!E26," ",""),SEARCH("pN",'Model output'!E26)+2,1)),IF(ISNUMBER(SEARCH("N",'Model output'!E26)),IF(OR(ISNUMBER(SEARCH("a",'Model output'!E26)),ISNUMBER(SEARCH("b",'Model output'!E26))),MID(SUBSTITUTE('Model output'!E26," ",""),SEARCH("N",'Model output'!E26)+1,2),MID(SUBSTITUTE('Model output'!E26," ",""),SEARCH("N",'Model output'!E26)+1,1)),SUBSTITUTE('Model output'!E26," ",""))),"")))</f>
        <v>X</v>
      </c>
      <c r="E27" s="1" t="str">
        <f>IF(OR(ISNUMBER(SEARCH("Not applicable",'Model output'!F26)), ISNUMBER(SEARCH("N/A",'Model output'!F26))),"0",IF(OR(ISNUMBER(SEARCH("0",'Model output'!F26)), ISNUMBER(SEARCH("1",'Model output'!F26)), ISNUMBER(SEARCH("X",'Model output'!F26))), IF(ISNUMBER(SEARCH("pM",'Model output'!F26)),MID(SUBSTITUTE('Model output'!F26," ",""),SEARCH("pM",'Model output'!F26)+2,1),IF(ISNUMBER(SEARCH("M",'Model output'!F26)),MID(SUBSTITUTE('Model output'!F26," ",""),SEARCH("M",'Model output'!F26)+1,1),SUBSTITUTE('Model output'!F26," ",""))),""))</f>
        <v>0</v>
      </c>
      <c r="F27" t="str">
        <f t="shared" si="0"/>
        <v>negative</v>
      </c>
      <c r="G27" t="str">
        <f>IF(OR('Model output'!G26="",AND(ISNUMBER('Model output'!J26),'Model output'!J26&lt;1)),"",IF(OR(ISNUMBER(SEARCH("lateral",'Model output'!G26)),ISNUMBER(SEARCH("cervical",'Model output'!G26)),ISNUMBER(SEARCH("jugular",'Model output'!G26)),ISNUMBER(SEARCH("left neck",'Model output'!G26)),ISNUMBER(SEARCH("left anterior neck",'Model output'!G26)),ISNUMBER(SEARCH("left posterior neck",'Model output'!G26)),ISNUMBER(SEARCH("right neck",'Model output'!G26)),ISNUMBER(SEARCH("right anterior neck",'Model output'!G26)),ISNUMBER(SEARCH("right posterior neck",'Model output'!G26)),AND(ISNUMBER(SEARCH("level",'Model output'!G26)),OR(,ISNUMBER(SEARCH("II",'Model output'!G26)),ISNUMBER(SEARCH("two",'Model output'!G26)),AND(ISNUMBER(SEARCH("2",'Model output'!G26)),NOT(ISNUMBER(SEARCH("1 of 2",'Model output'!G26)))),ISNUMBER(SEARCH("III",'Model output'!G26)),ISNUMBER(SEARCH("three",'Model output'!G26)),AND(ISNUMBER(SEARCH("3",'Model output'!G26)), NOT(ISNUMBER(SEARCH("N3",'Model output'!G26)))),ISNUMBER(SEARCH("IV",'Model output'!G26)),ISNUMBER(SEARCH("four",'Model output'!G26)),AND(ISNUMBER(SEARCH("4",'Model output'!G26)),NOT(ISNUMBER(SEARCH("1/4",'Model output'!G26)))),ISNUMBER(SEARCH("V ",'Model output'!G26)),ISNUMBER(SEARCH("five",'Model output'!G26)),ISNUMBER(SEARCH("5",'Model output'!G26))))), "lateral", "central"))</f>
        <v/>
      </c>
      <c r="H27" t="str">
        <f>IF('Model output'!H26="","negative", IF('Model output'!H26=" ", "negative", IF('Model output'!H26="[]", "negative", IF(ISNUMBER(SEARCH("lymph node",'Model output'!H26)),"negative", IF(ISNUMBER(SEARCH("adipose tissue",'Model output'!H26)), "negative", IF(ISNUMBER(SEARCH("neck dissection",'Model output'!H26)),"negative","positive"))))))</f>
        <v>negative</v>
      </c>
      <c r="I27" t="str">
        <f>IF('Model output'!I26="","",IF(ISNUMBER('Model output'!I26),'Model output'!I26,1))</f>
        <v/>
      </c>
      <c r="J27" t="str">
        <f>IF('Model output'!J26="","",IF(AND(ISNUMBER('Model output'!J26),'Model output'!J26&lt;=I27),'Model output'!J26,IF(ISNUMBER(SEARCH("0/",'Model output'!J26)),0,1)))</f>
        <v/>
      </c>
      <c r="K27" t="str" cm="1">
        <f t="array" ref="K27">IF(COUNT(FIND({0,1,2,3,4,5,6,7,8,9},'Model output'!K26))&gt;0,'Model output'!K26,"")</f>
        <v/>
      </c>
      <c r="L27" s="28" t="str">
        <f t="shared" si="1"/>
        <v/>
      </c>
      <c r="M27" t="str" cm="1">
        <f t="array" ref="M27">IF(L27="","",IF(ISNUMBER(SEARCH("cm",L27)),MAX(VALUE(SUBSTITUTE(_xlfn.FILTERXML("&lt;t&gt;&lt;s&gt;"&amp;SUBSTITUTE(L27,",","&lt;/s&gt;&lt;s&gt;")&amp;"&lt;/s&gt;&lt;/t&gt;","//s"),"cm",""))),MAX(VALUE(SUBSTITUTE(_xlfn.FILTERXML("&lt;t&gt;&lt;s&gt;"&amp;SUBSTITUTE(L27,",","&lt;/s&gt;&lt;s&gt;")&amp;"&lt;/s&gt;&lt;/t&gt;","//s"),"mm","")))/10))</f>
        <v/>
      </c>
      <c r="N27" t="str">
        <f>IF('Model output'!L26="","",'Model output'!L26)</f>
        <v>Papillary</v>
      </c>
      <c r="O27" t="str">
        <f>IF('Model output'!M26="","",'Model output'!M26)</f>
        <v>encapsulated follicular variant</v>
      </c>
      <c r="P27" t="str">
        <f>IF('Model output'!N26="","",'Model output'!N26)</f>
        <v>1.4 cm</v>
      </c>
      <c r="Q27" t="str">
        <f t="shared" si="2"/>
        <v>1.4cm</v>
      </c>
      <c r="R27" cm="1">
        <f t="array" ref="R27">IF(Q27="","",IF(ISNUMBER(SEARCH("cm",Q27)),MAX(VALUE(SUBSTITUTE(_xlfn.FILTERXML("&lt;t&gt;&lt;s&gt;"&amp;SUBSTITUTE(Q27,",","&lt;/s&gt;&lt;s&gt;")&amp;"&lt;/s&gt;&lt;/t&gt;","//s"),"cm",""))),IF(ISNUMBER(SEARCH("mm",Q27)), MAX(VALUE(SUBSTITUTE(_xlfn.FILTERXML("&lt;t&gt;&lt;s&gt;"&amp;SUBSTITUTE(Q27,",","&lt;/s&gt;&lt;s&gt;")&amp;"&lt;/s&gt;&lt;/t&gt;","//s"),"mm","")))/10, MAX(VALUE(_xlfn.FILTERXML("&lt;t&gt;&lt;s&gt;"&amp;SUBSTITUTE(Q27,",","&lt;/s&gt;&lt;s&gt;")&amp;"&lt;/s&gt;&lt;/t&gt;","//s"))))))</f>
        <v>1.4</v>
      </c>
      <c r="S27" t="str">
        <f>IF(OR('Model output'!P26="",'Model output'!P26="C",ISNUMBER(SEARCH("Not identified", 'Model output'!P26)),ISNUMBER(SEARCH("Absent",'Model output'!P26)),ISNUMBER(SEARCH("Absence",'Model output'!P26)),AND(ISNUMBER(SEARCH("No",'Model output'!P26)),NOT(ISNUMBER(SEARCH("diagnostic",'Model output'!P26)))),ISNUMBER(SEARCH("Negative",'Model output'!P26))),"negative","positive")</f>
        <v>negative</v>
      </c>
      <c r="T27" t="str">
        <f>IF('Model output'!O26="","",'Model output'!O26)</f>
        <v>Unifocal</v>
      </c>
      <c r="U27" t="str">
        <f>IF('Model output'!Q26&lt;&gt;"",'Model output'!Q26,IF('Classification result'!S27="positive",IF(ISNUMBER(SEARCH("single",'Model output'!P26)),1,IF(OR(ISNUMBER(SEARCH("&lt;4",'Model output'!P26)),ISNUMBER(SEARCH("&lt; 4",'Model output'!P26)),ISNUMBER(SEARCH("less than 4",'Model output'!P26))),"&lt;4",IF(OR(ISNUMBER(SEARCH("&gt;4",'Model output'!P26)),ISNUMBER(SEARCH("&gt; 4",'Model output'!P26)),ISNUMBER(SEARCH("4 or more",'Model output'!P26))),"&gt;4",""))),""))</f>
        <v/>
      </c>
      <c r="V27" t="str">
        <f>IF(S27="negative","",IF(OR(ISNUMBER(SEARCH("Focal",'Model output'!P26)),'Classification result'!U27&lt;4,ISNUMBER(SEARCH("Focal",'Classification result'!U27)),ISNUMBER(SEARCH("&lt;4",'Classification result'!U27)),ISNUMBER(SEARCH("&lt; 4",'Classification result'!U27))),"minimal", IF(OR(ISNUMBER(SEARCH("Extensive",'Model output'!P26)),ISNUMBER(SEARCH("Extensive",'Classification result'!U27)),ISNUMBER(SEARCH("&gt;4",'Classification result'!U27)),ISNUMBER(SEARCH("&gt; 4",'Classification result'!U27)),ISNUMBER(SEARCH("4 or more",'Classification result'!U27))),"extensive","")))</f>
        <v/>
      </c>
      <c r="W27" t="str">
        <f>IF(OR('Model output'!R26="",ISNUMBER(SEARCH("Not identified", 'Model output'!R26)),ISNUMBER(SEARCH("Absent",'Model output'!R26)),ISNUMBER(SEARCH("No",'Model output'!R26)),ISNUMBER(SEARCH("Negative",'Model output'!R26)),ISNUMBER(SEARCH("None seen",'Model output'!R26)),ISNUMBER(SEARCH("Free",'Model output'!R26)),ISNUMBER(SEARCH("Cannot be assessed",'Model output'!R26))),"negative","positive")</f>
        <v>negative</v>
      </c>
      <c r="X27" s="15" t="str">
        <f>IF('Model output'!S26="","",'Model output'!S26)</f>
        <v>Not identified</v>
      </c>
      <c r="Y27" t="str">
        <f>IF(OR('Model output'!S26="",ISNUMBER(SEARCH("No extension",'Model output'!S26)),ISNUMBER(SEARCH("Absent",'Model output'!S26)),ISNUMBER(SEARCH("Not identified",'Model output'!S26)),AND(ISNUMBER(SEARCH("No",'Model output'!S26)),NOT(ISNUMBER(SEARCH("carcinoma",'Model output'!S26)))),ISNUMBER(SEARCH("negative",'Model output'!S26))),"negative",IF(Z27="positive","gETE", "positive"))</f>
        <v>negative</v>
      </c>
      <c r="Z27" t="str">
        <f>IF(OR('Model output'!S26="",ISNUMBER(SEARCH("Absent",'Model output'!S26)),ISNUMBER(SEARCH("Not identified",'Model output'!S26)),ISNUMBER(SEARCH("No",'Model output'!S26)),ISNUMBER(SEARCH("Minimal",'Model output'!S26)),ISNUMBER(SEARCH("negative",'Model output'!S26))),"negative",IF(OR(ISNUMBER(SEARCH("extensive",X27)),ISNUMBER(SEARCH("skeletal muscle",X27)),ISNUMBER(SEARCH("larynx",X27)),ISNUMBER(SEARCH("trachea",X27)),ISNUMBER(SEARCH("esophagus",X27)),ISNUMBER(SEARCH("recurrent laryngeal nerve",X27))),"positive","negative"))</f>
        <v>negative</v>
      </c>
      <c r="AA27" t="str">
        <f>IF('Model output'!T26="","",IF('Model output'!T26="Not mentioned", "No", "Yes"))</f>
        <v/>
      </c>
      <c r="AB27" t="str">
        <f>IF(AA27&lt;&gt;"Yes","",IF(OR('Model output'!U26="",ISNUMBER(SEARCH("Not identified",'Model output'!U26))),"",'Model output'!U26))</f>
        <v/>
      </c>
      <c r="AC27" s="8" t="str">
        <f>IF(OR('Model output'!V26="", AND(ISERROR(SEARCH("Positive",'Model output'!V26)), ISNUMBER(SEARCH("Negative",'Model output'!V26))), ISNUMBER(SEARCH("Cannot be assessed",'Model output'!V26)), AND(ISNUMBER(SEARCH("Uninvolved",'Model output'!V26)),NOT(ISNUMBER(SEARCH("margin(s) involved",'Model output'!V26)))), ISNUMBER(SEARCH("No involvement",'Model output'!V26)), AND(NOT(ISNUMBER(SEARCH("focal",'Model output'!V26))),ISNUMBER(SEARCH("Free",'Model output'!V26))), ISNUMBER(SEARCH("narrowly excised",'Model output'!V26)), ISNUMBER(SEARCH("none",'Model output'!V26)), ISNUMBER(SEARCH("R0",'Model output'!V26)), ISNUMBER(SEARCH("1 mm",'Model output'!V26)), ISNUMBER(SEARCH("0.1 CM",'Model output'!V26)), ISNUMBER(SEARCH("less than 0.2 mm",'Model output'!V26)), ISNUMBER(SEARCH("less than 1.0 mm",'Model output'!V26)), ISNUMBER(SEARCH("less than 0.5 mm",'Model output'!V26)), ISNUMBER(SEARCH("abut",'Model output'!V26))), "negative", "positive")</f>
        <v>negative</v>
      </c>
      <c r="AE27" s="34" t="str" cm="1">
        <f t="array" aca="1" ref="AE27" ca="1">IF(OR(AC27="positive",Z27="positive",AND(OR(ISNUMBER(SEARCH("Follicular carcinoma",N27)),ISNUMBER(SEARCH("Follicular thyroid carcinoma",N27))),V27="extensive"),AND(AND(ISNUMBER(J27),J27&gt;0),AND(ISNUMBER(M27),M27&gt;3)),OR(H27="positive",AH27=1)),"high",IF(OR(ISNUMBER(SEARCH("lateral",G27,1)),ISNUMBER(SEARCH("positive",Y27,1)),ISNUMBER(SEARCH("tall",O27,1)),ISNUMBER(SEARCH("hobnail",O27,1)),ISNUMBER(SEARCH("cribriform",O27,1)),ISNUMBER(SEARCH("diffuse",O27,1)),ISNUMBER(SEARCH("columnar",O27,1)),ISNUMBER(SEARCH("solid",O27,1)),ISNUMBER(SEARCH("tall",N27,1)),ISNUMBER(SEARCH("hobnail",N27,1)),ISNUMBER(SEARCH("cribriform",N27,1)),ISNUMBER(SEARCH("diffuse",N27,1)),ISNUMBER(SEARCH("columnar",N27,1)),ISNUMBER(SEARCH("solid",N27,1)),AND(OR(ISNUMBER(SEARCH("papillary",N27,1)),ISNUMBER(SEARCH("papillary carcinoma",O27,1))),S27="positive"),AND(AND(ISNUMBER(J27),J27&gt;=5),M27=""),AND(AND(ISNUMBER(J27),J27&gt;=5),AND(ISNUMBER(M27),M27&gt;=1)),AND(ISNUMBER(SERACH("papillary",N27)),OR(Y27="positive",Z27="positive"), ISNUMBER(SEARCH("BRAF",AB27)))),"intermediate","low"))</f>
        <v>low</v>
      </c>
      <c r="AF27" s="35" t="str">
        <f t="shared" si="3"/>
        <v>1b</v>
      </c>
      <c r="AG27" s="35" t="str">
        <f t="shared" si="4"/>
        <v>0</v>
      </c>
      <c r="AH27" s="35" t="str">
        <f t="shared" si="6"/>
        <v>0</v>
      </c>
      <c r="AI27" s="40" t="str">
        <f t="shared" si="7"/>
        <v>I</v>
      </c>
      <c r="AJ27" s="34" t="s">
        <v>627</v>
      </c>
      <c r="AK27" s="39" t="s">
        <v>893</v>
      </c>
      <c r="AL27" s="39" t="s">
        <v>897</v>
      </c>
      <c r="AM27" s="39" t="s">
        <v>897</v>
      </c>
      <c r="AN27" s="39" t="s">
        <v>59</v>
      </c>
      <c r="AO27" s="34">
        <f t="shared" ca="1" si="8"/>
        <v>1</v>
      </c>
      <c r="AP27" s="39">
        <f t="shared" si="9"/>
        <v>1</v>
      </c>
      <c r="AQ27" s="39">
        <f t="shared" si="10"/>
        <v>1</v>
      </c>
      <c r="AR27" s="39">
        <f t="shared" si="11"/>
        <v>1</v>
      </c>
      <c r="AS27" s="40">
        <f t="shared" si="5"/>
        <v>1</v>
      </c>
      <c r="AT27" s="1"/>
    </row>
    <row r="28" spans="1:46">
      <c r="A28" t="str">
        <f>'Model output'!A27</f>
        <v>TCGA-BJ-A3PR</v>
      </c>
      <c r="B28" s="46">
        <v>69</v>
      </c>
      <c r="C28" s="1" t="str">
        <f>IF(OR(ISNUMBER(SEARCH("0",'Model output'!D27)), ISNUMBER(SEARCH("1",'Model output'!D27)), ISNUMBER(SEARCH("1a",'Model output'!D27)), ISNUMBER(SEARCH("1b",'Model output'!D27)), ISNUMBER(SEARCH("2",'Model output'!D27)), ISNUMBER(SEARCH("3",'Model output'!D27)), ISNUMBER(SEARCH("4a",'Model output'!D27)), ISNUMBER(SEARCH("4b",'Model output'!D27))), IF(ISNUMBER(SEARCH("pT",'Model output'!D27)),IF(OR(ISNUMBER(SEARCH("a",'Model output'!D27)),ISNUMBER(SEARCH("b",'Model output'!D27))),MID(SUBSTITUTE('Model output'!D27," ",""),SEARCH("pT",'Model output'!D27)+2,2),MID(SUBSTITUTE('Model output'!D27," ",""),SEARCH("pT",'Model output'!D27)+2,1)),IF(ISNUMBER(SEARCH("T",'Model output'!D27)),IF(OR(ISNUMBER(SEARCH("a",'Model output'!D27)),ISNUMBER(SEARCH("b",'Model output'!D27))),MID(SUBSTITUTE('Model output'!D27," ",""),SEARCH("T",'Model output'!D27)+1,2),MID(SUBSTITUTE('Model output'!D27," ",""),SEARCH("T",'Model output'!D27)+1,1)),SUBSTITUTE('Model output'!D27," ",""))),"")</f>
        <v>2</v>
      </c>
      <c r="D28" s="1" t="str">
        <f>IF(ISNUMBER(SEARCH("lymph node",'Model output'!E27)),"1", IF(AND('Model output'!E27&lt;&gt;"",ISNUMBER('Model output'!E27),'Model output'!E27&gt;0),"1",IF(OR(ISNUMBER(SEARCH("0",'Model output'!E27)), ISNUMBER(SEARCH("1",'Model output'!E27)), ISNUMBER(SEARCH("1a",'Model output'!E27)), ISNUMBER(SEARCH("1b",'Model output'!E27)), ISNUMBER(SEARCH("X",'Model output'!E27))), IF(ISNUMBER(SEARCH("pN",'Model output'!E27)),IF(OR(ISNUMBER(SEARCH("a",'Model output'!E27)),ISNUMBER(SEARCH("b",'Model output'!E27))),MID(SUBSTITUTE('Model output'!E27," ",""),SEARCH("pN",'Model output'!E27)+2,2),MID(SUBSTITUTE('Model output'!E27," ",""),SEARCH("pN",'Model output'!E27)+2,1)),IF(ISNUMBER(SEARCH("N",'Model output'!E27)),IF(OR(ISNUMBER(SEARCH("a",'Model output'!E27)),ISNUMBER(SEARCH("b",'Model output'!E27))),MID(SUBSTITUTE('Model output'!E27," ",""),SEARCH("N",'Model output'!E27)+1,2),MID(SUBSTITUTE('Model output'!E27," ",""),SEARCH("N",'Model output'!E27)+1,1)),SUBSTITUTE('Model output'!E27," ",""))),"")))</f>
        <v>0</v>
      </c>
      <c r="E28" s="1" t="str">
        <f>IF(OR(ISNUMBER(SEARCH("Not applicable",'Model output'!F27)), ISNUMBER(SEARCH("N/A",'Model output'!F27))),"0",IF(OR(ISNUMBER(SEARCH("0",'Model output'!F27)), ISNUMBER(SEARCH("1",'Model output'!F27)), ISNUMBER(SEARCH("X",'Model output'!F27))), IF(ISNUMBER(SEARCH("pM",'Model output'!F27)),MID(SUBSTITUTE('Model output'!F27," ",""),SEARCH("pM",'Model output'!F27)+2,1),IF(ISNUMBER(SEARCH("M",'Model output'!F27)),MID(SUBSTITUTE('Model output'!F27," ",""),SEARCH("M",'Model output'!F27)+1,1),SUBSTITUTE('Model output'!F27," ",""))),""))</f>
        <v/>
      </c>
      <c r="F28" t="str">
        <f t="shared" si="0"/>
        <v>negative</v>
      </c>
      <c r="G28" t="str">
        <f>IF(OR('Model output'!G27="",AND(ISNUMBER('Model output'!J27),'Model output'!J27&lt;1)),"",IF(OR(ISNUMBER(SEARCH("lateral",'Model output'!G27)),ISNUMBER(SEARCH("cervical",'Model output'!G27)),ISNUMBER(SEARCH("jugular",'Model output'!G27)),ISNUMBER(SEARCH("left neck",'Model output'!G27)),ISNUMBER(SEARCH("left anterior neck",'Model output'!G27)),ISNUMBER(SEARCH("left posterior neck",'Model output'!G27)),ISNUMBER(SEARCH("right neck",'Model output'!G27)),ISNUMBER(SEARCH("right anterior neck",'Model output'!G27)),ISNUMBER(SEARCH("right posterior neck",'Model output'!G27)),AND(ISNUMBER(SEARCH("level",'Model output'!G27)),OR(,ISNUMBER(SEARCH("II",'Model output'!G27)),ISNUMBER(SEARCH("two",'Model output'!G27)),AND(ISNUMBER(SEARCH("2",'Model output'!G27)),NOT(ISNUMBER(SEARCH("1 of 2",'Model output'!G27)))),ISNUMBER(SEARCH("III",'Model output'!G27)),ISNUMBER(SEARCH("three",'Model output'!G27)),AND(ISNUMBER(SEARCH("3",'Model output'!G27)), NOT(ISNUMBER(SEARCH("N3",'Model output'!G27)))),ISNUMBER(SEARCH("IV",'Model output'!G27)),ISNUMBER(SEARCH("four",'Model output'!G27)),AND(ISNUMBER(SEARCH("4",'Model output'!G27)),NOT(ISNUMBER(SEARCH("1/4",'Model output'!G27)))),ISNUMBER(SEARCH("V ",'Model output'!G27)),ISNUMBER(SEARCH("five",'Model output'!G27)),ISNUMBER(SEARCH("5",'Model output'!G27))))), "lateral", "central"))</f>
        <v/>
      </c>
      <c r="H28" t="str">
        <f>IF('Model output'!H27="","negative", IF('Model output'!H27=" ", "negative", IF('Model output'!H27="[]", "negative", IF(ISNUMBER(SEARCH("lymph node",'Model output'!H27)),"negative", IF(ISNUMBER(SEARCH("adipose tissue",'Model output'!H27)), "negative", IF(ISNUMBER(SEARCH("neck dissection",'Model output'!H27)),"negative","positive"))))))</f>
        <v>negative</v>
      </c>
      <c r="I28">
        <f>IF('Model output'!I27="","",IF(ISNUMBER('Model output'!I27),'Model output'!I27,1))</f>
        <v>6</v>
      </c>
      <c r="J28">
        <f>IF('Model output'!J27="","",IF(AND(ISNUMBER('Model output'!J27),'Model output'!J27&lt;=I28),'Model output'!J27,IF(ISNUMBER(SEARCH("0/",'Model output'!J27)),0,1)))</f>
        <v>0</v>
      </c>
      <c r="K28" t="str" cm="1">
        <f t="array" ref="K28">IF(COUNT(FIND({0,1,2,3,4,5,6,7,8,9},'Model output'!K27))&gt;0,'Model output'!K27,"")</f>
        <v/>
      </c>
      <c r="L28" s="28" t="str">
        <f t="shared" si="1"/>
        <v/>
      </c>
      <c r="M28" t="str" cm="1">
        <f t="array" ref="M28">IF(L28="","",IF(ISNUMBER(SEARCH("cm",L28)),MAX(VALUE(SUBSTITUTE(_xlfn.FILTERXML("&lt;t&gt;&lt;s&gt;"&amp;SUBSTITUTE(L28,",","&lt;/s&gt;&lt;s&gt;")&amp;"&lt;/s&gt;&lt;/t&gt;","//s"),"cm",""))),MAX(VALUE(SUBSTITUTE(_xlfn.FILTERXML("&lt;t&gt;&lt;s&gt;"&amp;SUBSTITUTE(L28,",","&lt;/s&gt;&lt;s&gt;")&amp;"&lt;/s&gt;&lt;/t&gt;","//s"),"mm","")))/10))</f>
        <v/>
      </c>
      <c r="N28" t="str">
        <f>IF('Model output'!L27="","",'Model output'!L27)</f>
        <v>papillary</v>
      </c>
      <c r="O28" t="str">
        <f>IF('Model output'!M27="","",'Model output'!M27)</f>
        <v/>
      </c>
      <c r="P28" t="str">
        <f>IF('Model output'!N27="","",'Model output'!N27)</f>
        <v>2.5 cm</v>
      </c>
      <c r="Q28" t="str">
        <f t="shared" si="2"/>
        <v>2.5cm</v>
      </c>
      <c r="R28" cm="1">
        <f t="array" ref="R28">IF(Q28="","",IF(ISNUMBER(SEARCH("cm",Q28)),MAX(VALUE(SUBSTITUTE(_xlfn.FILTERXML("&lt;t&gt;&lt;s&gt;"&amp;SUBSTITUTE(Q28,",","&lt;/s&gt;&lt;s&gt;")&amp;"&lt;/s&gt;&lt;/t&gt;","//s"),"cm",""))),IF(ISNUMBER(SEARCH("mm",Q28)), MAX(VALUE(SUBSTITUTE(_xlfn.FILTERXML("&lt;t&gt;&lt;s&gt;"&amp;SUBSTITUTE(Q28,",","&lt;/s&gt;&lt;s&gt;")&amp;"&lt;/s&gt;&lt;/t&gt;","//s"),"mm","")))/10, MAX(VALUE(_xlfn.FILTERXML("&lt;t&gt;&lt;s&gt;"&amp;SUBSTITUTE(Q28,",","&lt;/s&gt;&lt;s&gt;")&amp;"&lt;/s&gt;&lt;/t&gt;","//s"))))))</f>
        <v>2.5</v>
      </c>
      <c r="S28" t="str">
        <f>IF(OR('Model output'!P27="",'Model output'!P27="C",ISNUMBER(SEARCH("Not identified", 'Model output'!P27)),ISNUMBER(SEARCH("Absent",'Model output'!P27)),ISNUMBER(SEARCH("Absence",'Model output'!P27)),AND(ISNUMBER(SEARCH("No",'Model output'!P27)),NOT(ISNUMBER(SEARCH("diagnostic",'Model output'!P27)))),ISNUMBER(SEARCH("Negative",'Model output'!P27))),"negative","positive")</f>
        <v>negative</v>
      </c>
      <c r="T28">
        <f>IF('Model output'!O27="","",'Model output'!O27)</f>
        <v>1</v>
      </c>
      <c r="U28" t="str">
        <f>IF('Model output'!Q27&lt;&gt;"",'Model output'!Q27,IF('Classification result'!S28="positive",IF(ISNUMBER(SEARCH("single",'Model output'!P27)),1,IF(OR(ISNUMBER(SEARCH("&lt;4",'Model output'!P27)),ISNUMBER(SEARCH("&lt; 4",'Model output'!P27)),ISNUMBER(SEARCH("less than 4",'Model output'!P27))),"&lt;4",IF(OR(ISNUMBER(SEARCH("&gt;4",'Model output'!P27)),ISNUMBER(SEARCH("&gt; 4",'Model output'!P27)),ISNUMBER(SEARCH("4 or more",'Model output'!P27))),"&gt;4",""))),""))</f>
        <v/>
      </c>
      <c r="V28" t="str">
        <f>IF(S28="negative","",IF(OR(ISNUMBER(SEARCH("Focal",'Model output'!P27)),'Classification result'!U28&lt;4,ISNUMBER(SEARCH("Focal",'Classification result'!U28)),ISNUMBER(SEARCH("&lt;4",'Classification result'!U28)),ISNUMBER(SEARCH("&lt; 4",'Classification result'!U28))),"minimal", IF(OR(ISNUMBER(SEARCH("Extensive",'Model output'!P27)),ISNUMBER(SEARCH("Extensive",'Classification result'!U28)),ISNUMBER(SEARCH("&gt;4",'Classification result'!U28)),ISNUMBER(SEARCH("&gt; 4",'Classification result'!U28)),ISNUMBER(SEARCH("4 or more",'Classification result'!U28))),"extensive","")))</f>
        <v/>
      </c>
      <c r="W28" t="str">
        <f>IF(OR('Model output'!R27="",ISNUMBER(SEARCH("Not identified", 'Model output'!R27)),ISNUMBER(SEARCH("Absent",'Model output'!R27)),ISNUMBER(SEARCH("No",'Model output'!R27)),ISNUMBER(SEARCH("Negative",'Model output'!R27)),ISNUMBER(SEARCH("None seen",'Model output'!R27)),ISNUMBER(SEARCH("Free",'Model output'!R27)),ISNUMBER(SEARCH("Cannot be assessed",'Model output'!R27))),"negative","positive")</f>
        <v>positive</v>
      </c>
      <c r="X28" s="15" t="str">
        <f>IF('Model output'!S27="","",'Model output'!S27)</f>
        <v>Present</v>
      </c>
      <c r="Y28" t="str">
        <f>IF(OR('Model output'!S27="",ISNUMBER(SEARCH("No extension",'Model output'!S27)),ISNUMBER(SEARCH("Absent",'Model output'!S27)),ISNUMBER(SEARCH("Not identified",'Model output'!S27)),AND(ISNUMBER(SEARCH("No",'Model output'!S27)),NOT(ISNUMBER(SEARCH("carcinoma",'Model output'!S27)))),ISNUMBER(SEARCH("negative",'Model output'!S27))),"negative",IF(Z28="positive","gETE", "positive"))</f>
        <v>positive</v>
      </c>
      <c r="Z28" t="str">
        <f>IF(OR('Model output'!S27="",ISNUMBER(SEARCH("Absent",'Model output'!S27)),ISNUMBER(SEARCH("Not identified",'Model output'!S27)),ISNUMBER(SEARCH("No",'Model output'!S27)),ISNUMBER(SEARCH("Minimal",'Model output'!S27)),ISNUMBER(SEARCH("negative",'Model output'!S27))),"negative",IF(OR(ISNUMBER(SEARCH("extensive",X28)),ISNUMBER(SEARCH("skeletal muscle",X28)),ISNUMBER(SEARCH("larynx",X28)),ISNUMBER(SEARCH("trachea",X28)),ISNUMBER(SEARCH("esophagus",X28)),ISNUMBER(SEARCH("recurrent laryngeal nerve",X28))),"positive","negative"))</f>
        <v>negative</v>
      </c>
      <c r="AA28" t="str">
        <f>IF('Model output'!T27="","",IF('Model output'!T27="Not mentioned", "No", "Yes"))</f>
        <v/>
      </c>
      <c r="AB28" t="str">
        <f>IF(AA28&lt;&gt;"Yes","",IF(OR('Model output'!U27="",ISNUMBER(SEARCH("Not identified",'Model output'!U27))),"",'Model output'!U27))</f>
        <v/>
      </c>
      <c r="AC28" s="8" t="str">
        <f>IF(OR('Model output'!V27="", AND(ISERROR(SEARCH("Positive",'Model output'!V27)), ISNUMBER(SEARCH("Negative",'Model output'!V27))), ISNUMBER(SEARCH("Cannot be assessed",'Model output'!V27)), AND(ISNUMBER(SEARCH("Uninvolved",'Model output'!V27)),NOT(ISNUMBER(SEARCH("margin(s) involved",'Model output'!V27)))), ISNUMBER(SEARCH("No involvement",'Model output'!V27)), AND(NOT(ISNUMBER(SEARCH("focal",'Model output'!V27))),ISNUMBER(SEARCH("Free",'Model output'!V27))), ISNUMBER(SEARCH("narrowly excised",'Model output'!V27)), ISNUMBER(SEARCH("none",'Model output'!V27)), ISNUMBER(SEARCH("R0",'Model output'!V27)), ISNUMBER(SEARCH("1 mm",'Model output'!V27)), ISNUMBER(SEARCH("0.1 CM",'Model output'!V27)), ISNUMBER(SEARCH("less than 0.2 mm",'Model output'!V27)), ISNUMBER(SEARCH("less than 1.0 mm",'Model output'!V27)), ISNUMBER(SEARCH("less than 0.5 mm",'Model output'!V27)), ISNUMBER(SEARCH("abut",'Model output'!V27))), "negative", "positive")</f>
        <v>positive</v>
      </c>
      <c r="AE28" s="34" t="str" cm="1">
        <f t="array" ref="AE28">IF(OR(AC28="positive",Z28="positive",AND(OR(ISNUMBER(SEARCH("Follicular carcinoma",N28)),ISNUMBER(SEARCH("Follicular thyroid carcinoma",N28))),V28="extensive"),AND(AND(ISNUMBER(J28),J28&gt;0),AND(ISNUMBER(M28),M28&gt;3)),OR(H28="positive",AH28=1)),"high",IF(OR(ISNUMBER(SEARCH("lateral",G28,1)),ISNUMBER(SEARCH("positive",Y28,1)),ISNUMBER(SEARCH("tall",O28,1)),ISNUMBER(SEARCH("hobnail",O28,1)),ISNUMBER(SEARCH("cribriform",O28,1)),ISNUMBER(SEARCH("diffuse",O28,1)),ISNUMBER(SEARCH("columnar",O28,1)),ISNUMBER(SEARCH("solid",O28,1)),ISNUMBER(SEARCH("tall",N28,1)),ISNUMBER(SEARCH("hobnail",N28,1)),ISNUMBER(SEARCH("cribriform",N28,1)),ISNUMBER(SEARCH("diffuse",N28,1)),ISNUMBER(SEARCH("columnar",N28,1)),ISNUMBER(SEARCH("solid",N28,1)),AND(OR(ISNUMBER(SEARCH("papillary",N28,1)),ISNUMBER(SEARCH("papillary carcinoma",O28,1))),S28="positive"),AND(AND(ISNUMBER(J28),J28&gt;=5),M28=""),AND(AND(ISNUMBER(J28),J28&gt;=5),AND(ISNUMBER(M28),M28&gt;=1)),AND(ISNUMBER(SERACH("papillary",N28)),OR(Y28="positive",Z28="positive"), ISNUMBER(SEARCH("BRAF",AB28)))),"intermediate","low"))</f>
        <v>high</v>
      </c>
      <c r="AF28" s="35" t="str">
        <f t="shared" si="3"/>
        <v>2</v>
      </c>
      <c r="AG28" s="35" t="str">
        <f t="shared" si="4"/>
        <v>0</v>
      </c>
      <c r="AH28" s="35" t="str">
        <f t="shared" si="6"/>
        <v>0</v>
      </c>
      <c r="AI28" s="40" t="str">
        <f t="shared" si="7"/>
        <v>I</v>
      </c>
      <c r="AJ28" s="34" t="s">
        <v>624</v>
      </c>
      <c r="AK28" s="39" t="s">
        <v>896</v>
      </c>
      <c r="AL28" s="39" t="s">
        <v>894</v>
      </c>
      <c r="AM28" s="39" t="s">
        <v>897</v>
      </c>
      <c r="AN28" s="39" t="s">
        <v>59</v>
      </c>
      <c r="AO28" s="34">
        <f t="shared" si="8"/>
        <v>1</v>
      </c>
      <c r="AP28" s="39">
        <f t="shared" si="9"/>
        <v>1</v>
      </c>
      <c r="AQ28" s="39">
        <f t="shared" si="10"/>
        <v>1</v>
      </c>
      <c r="AR28" s="39">
        <f t="shared" si="11"/>
        <v>1</v>
      </c>
      <c r="AS28" s="40">
        <f t="shared" si="5"/>
        <v>1</v>
      </c>
      <c r="AT28" s="1"/>
    </row>
    <row r="29" spans="1:46">
      <c r="A29" t="str">
        <f>'Model output'!A28</f>
        <v>TCGA-BJ-A3PT</v>
      </c>
      <c r="B29" s="46">
        <v>51</v>
      </c>
      <c r="C29" s="1" t="str">
        <f>IF(OR(ISNUMBER(SEARCH("0",'Model output'!D28)), ISNUMBER(SEARCH("1",'Model output'!D28)), ISNUMBER(SEARCH("1a",'Model output'!D28)), ISNUMBER(SEARCH("1b",'Model output'!D28)), ISNUMBER(SEARCH("2",'Model output'!D28)), ISNUMBER(SEARCH("3",'Model output'!D28)), ISNUMBER(SEARCH("4a",'Model output'!D28)), ISNUMBER(SEARCH("4b",'Model output'!D28))), IF(ISNUMBER(SEARCH("pT",'Model output'!D28)),IF(OR(ISNUMBER(SEARCH("a",'Model output'!D28)),ISNUMBER(SEARCH("b",'Model output'!D28))),MID(SUBSTITUTE('Model output'!D28," ",""),SEARCH("pT",'Model output'!D28)+2,2),MID(SUBSTITUTE('Model output'!D28," ",""),SEARCH("pT",'Model output'!D28)+2,1)),IF(ISNUMBER(SEARCH("T",'Model output'!D28)),IF(OR(ISNUMBER(SEARCH("a",'Model output'!D28)),ISNUMBER(SEARCH("b",'Model output'!D28))),MID(SUBSTITUTE('Model output'!D28," ",""),SEARCH("T",'Model output'!D28)+1,2),MID(SUBSTITUTE('Model output'!D28," ",""),SEARCH("T",'Model output'!D28)+1,1)),SUBSTITUTE('Model output'!D28," ",""))),"")</f>
        <v>3</v>
      </c>
      <c r="D29" s="1" t="str">
        <f>IF(ISNUMBER(SEARCH("lymph node",'Model output'!E28)),"1", IF(AND('Model output'!E28&lt;&gt;"",ISNUMBER('Model output'!E28),'Model output'!E28&gt;0),"1",IF(OR(ISNUMBER(SEARCH("0",'Model output'!E28)), ISNUMBER(SEARCH("1",'Model output'!E28)), ISNUMBER(SEARCH("1a",'Model output'!E28)), ISNUMBER(SEARCH("1b",'Model output'!E28)), ISNUMBER(SEARCH("X",'Model output'!E28))), IF(ISNUMBER(SEARCH("pN",'Model output'!E28)),IF(OR(ISNUMBER(SEARCH("a",'Model output'!E28)),ISNUMBER(SEARCH("b",'Model output'!E28))),MID(SUBSTITUTE('Model output'!E28," ",""),SEARCH("pN",'Model output'!E28)+2,2),MID(SUBSTITUTE('Model output'!E28," ",""),SEARCH("pN",'Model output'!E28)+2,1)),IF(ISNUMBER(SEARCH("N",'Model output'!E28)),IF(OR(ISNUMBER(SEARCH("a",'Model output'!E28)),ISNUMBER(SEARCH("b",'Model output'!E28))),MID(SUBSTITUTE('Model output'!E28," ",""),SEARCH("N",'Model output'!E28)+1,2),MID(SUBSTITUTE('Model output'!E28," ",""),SEARCH("N",'Model output'!E28)+1,1)),SUBSTITUTE('Model output'!E28," ",""))),"")))</f>
        <v>X</v>
      </c>
      <c r="E29" s="1" t="str">
        <f>IF(OR(ISNUMBER(SEARCH("Not applicable",'Model output'!F28)), ISNUMBER(SEARCH("N/A",'Model output'!F28))),"0",IF(OR(ISNUMBER(SEARCH("0",'Model output'!F28)), ISNUMBER(SEARCH("1",'Model output'!F28)), ISNUMBER(SEARCH("X",'Model output'!F28))), IF(ISNUMBER(SEARCH("pM",'Model output'!F28)),MID(SUBSTITUTE('Model output'!F28," ",""),SEARCH("pM",'Model output'!F28)+2,1),IF(ISNUMBER(SEARCH("M",'Model output'!F28)),MID(SUBSTITUTE('Model output'!F28," ",""),SEARCH("M",'Model output'!F28)+1,1),SUBSTITUTE('Model output'!F28," ",""))),""))</f>
        <v>0</v>
      </c>
      <c r="F29" t="str">
        <f t="shared" si="0"/>
        <v>negative</v>
      </c>
      <c r="G29" t="str">
        <f>IF(OR('Model output'!G28="",AND(ISNUMBER('Model output'!J28),'Model output'!J28&lt;1)),"",IF(OR(ISNUMBER(SEARCH("lateral",'Model output'!G28)),ISNUMBER(SEARCH("cervical",'Model output'!G28)),ISNUMBER(SEARCH("jugular",'Model output'!G28)),ISNUMBER(SEARCH("left neck",'Model output'!G28)),ISNUMBER(SEARCH("left anterior neck",'Model output'!G28)),ISNUMBER(SEARCH("left posterior neck",'Model output'!G28)),ISNUMBER(SEARCH("right neck",'Model output'!G28)),ISNUMBER(SEARCH("right anterior neck",'Model output'!G28)),ISNUMBER(SEARCH("right posterior neck",'Model output'!G28)),AND(ISNUMBER(SEARCH("level",'Model output'!G28)),OR(,ISNUMBER(SEARCH("II",'Model output'!G28)),ISNUMBER(SEARCH("two",'Model output'!G28)),AND(ISNUMBER(SEARCH("2",'Model output'!G28)),NOT(ISNUMBER(SEARCH("1 of 2",'Model output'!G28)))),ISNUMBER(SEARCH("III",'Model output'!G28)),ISNUMBER(SEARCH("three",'Model output'!G28)),AND(ISNUMBER(SEARCH("3",'Model output'!G28)), NOT(ISNUMBER(SEARCH("N3",'Model output'!G28)))),ISNUMBER(SEARCH("IV",'Model output'!G28)),ISNUMBER(SEARCH("four",'Model output'!G28)),AND(ISNUMBER(SEARCH("4",'Model output'!G28)),NOT(ISNUMBER(SEARCH("1/4",'Model output'!G28)))),ISNUMBER(SEARCH("V ",'Model output'!G28)),ISNUMBER(SEARCH("five",'Model output'!G28)),ISNUMBER(SEARCH("5",'Model output'!G28))))), "lateral", "central"))</f>
        <v/>
      </c>
      <c r="H29" t="str">
        <f>IF('Model output'!H28="","negative", IF('Model output'!H28=" ", "negative", IF('Model output'!H28="[]", "negative", IF(ISNUMBER(SEARCH("lymph node",'Model output'!H28)),"negative", IF(ISNUMBER(SEARCH("adipose tissue",'Model output'!H28)), "negative", IF(ISNUMBER(SEARCH("neck dissection",'Model output'!H28)),"negative","positive"))))))</f>
        <v>negative</v>
      </c>
      <c r="I29">
        <f>IF('Model output'!I28="","",IF(ISNUMBER('Model output'!I28),'Model output'!I28,1))</f>
        <v>0</v>
      </c>
      <c r="J29">
        <f>IF('Model output'!J28="","",IF(AND(ISNUMBER('Model output'!J28),'Model output'!J28&lt;=I29),'Model output'!J28,IF(ISNUMBER(SEARCH("0/",'Model output'!J28)),0,1)))</f>
        <v>0</v>
      </c>
      <c r="K29" t="str" cm="1">
        <f t="array" ref="K29">IF(COUNT(FIND({0,1,2,3,4,5,6,7,8,9},'Model output'!K28))&gt;0,'Model output'!K28,"")</f>
        <v/>
      </c>
      <c r="L29" s="28" t="str">
        <f t="shared" si="1"/>
        <v/>
      </c>
      <c r="M29" t="str" cm="1">
        <f t="array" ref="M29">IF(L29="","",IF(ISNUMBER(SEARCH("cm",L29)),MAX(VALUE(SUBSTITUTE(_xlfn.FILTERXML("&lt;t&gt;&lt;s&gt;"&amp;SUBSTITUTE(L29,",","&lt;/s&gt;&lt;s&gt;")&amp;"&lt;/s&gt;&lt;/t&gt;","//s"),"cm",""))),MAX(VALUE(SUBSTITUTE(_xlfn.FILTERXML("&lt;t&gt;&lt;s&gt;"&amp;SUBSTITUTE(L29,",","&lt;/s&gt;&lt;s&gt;")&amp;"&lt;/s&gt;&lt;/t&gt;","//s"),"mm","")))/10))</f>
        <v/>
      </c>
      <c r="N29" t="str">
        <f>IF('Model output'!L28="","",'Model output'!L28)</f>
        <v>papillary</v>
      </c>
      <c r="O29" t="str">
        <f>IF('Model output'!M28="","",'Model output'!M28)</f>
        <v>follicular variant</v>
      </c>
      <c r="P29" t="str">
        <f>IF('Model output'!N28="","",'Model output'!N28)</f>
        <v>1.5 cm</v>
      </c>
      <c r="Q29" t="str">
        <f t="shared" si="2"/>
        <v>1.5cm</v>
      </c>
      <c r="R29" cm="1">
        <f t="array" ref="R29">IF(Q29="","",IF(ISNUMBER(SEARCH("cm",Q29)),MAX(VALUE(SUBSTITUTE(_xlfn.FILTERXML("&lt;t&gt;&lt;s&gt;"&amp;SUBSTITUTE(Q29,",","&lt;/s&gt;&lt;s&gt;")&amp;"&lt;/s&gt;&lt;/t&gt;","//s"),"cm",""))),IF(ISNUMBER(SEARCH("mm",Q29)), MAX(VALUE(SUBSTITUTE(_xlfn.FILTERXML("&lt;t&gt;&lt;s&gt;"&amp;SUBSTITUTE(Q29,",","&lt;/s&gt;&lt;s&gt;")&amp;"&lt;/s&gt;&lt;/t&gt;","//s"),"mm","")))/10, MAX(VALUE(_xlfn.FILTERXML("&lt;t&gt;&lt;s&gt;"&amp;SUBSTITUTE(Q29,",","&lt;/s&gt;&lt;s&gt;")&amp;"&lt;/s&gt;&lt;/t&gt;","//s"))))))</f>
        <v>1.5</v>
      </c>
      <c r="S29" t="str">
        <f>IF(OR('Model output'!P28="",'Model output'!P28="C",ISNUMBER(SEARCH("Not identified", 'Model output'!P28)),ISNUMBER(SEARCH("Absent",'Model output'!P28)),ISNUMBER(SEARCH("Absence",'Model output'!P28)),AND(ISNUMBER(SEARCH("No",'Model output'!P28)),NOT(ISNUMBER(SEARCH("diagnostic",'Model output'!P28)))),ISNUMBER(SEARCH("Negative",'Model output'!P28))),"negative","positive")</f>
        <v>negative</v>
      </c>
      <c r="T29">
        <f>IF('Model output'!O28="","",'Model output'!O28)</f>
        <v>2</v>
      </c>
      <c r="U29" t="str">
        <f>IF('Model output'!Q28&lt;&gt;"",'Model output'!Q28,IF('Classification result'!S29="positive",IF(ISNUMBER(SEARCH("single",'Model output'!P28)),1,IF(OR(ISNUMBER(SEARCH("&lt;4",'Model output'!P28)),ISNUMBER(SEARCH("&lt; 4",'Model output'!P28)),ISNUMBER(SEARCH("less than 4",'Model output'!P28))),"&lt;4",IF(OR(ISNUMBER(SEARCH("&gt;4",'Model output'!P28)),ISNUMBER(SEARCH("&gt; 4",'Model output'!P28)),ISNUMBER(SEARCH("4 or more",'Model output'!P28))),"&gt;4",""))),""))</f>
        <v/>
      </c>
      <c r="V29" t="str">
        <f>IF(S29="negative","",IF(OR(ISNUMBER(SEARCH("Focal",'Model output'!P28)),'Classification result'!U29&lt;4,ISNUMBER(SEARCH("Focal",'Classification result'!U29)),ISNUMBER(SEARCH("&lt;4",'Classification result'!U29)),ISNUMBER(SEARCH("&lt; 4",'Classification result'!U29))),"minimal", IF(OR(ISNUMBER(SEARCH("Extensive",'Model output'!P28)),ISNUMBER(SEARCH("Extensive",'Classification result'!U29)),ISNUMBER(SEARCH("&gt;4",'Classification result'!U29)),ISNUMBER(SEARCH("&gt; 4",'Classification result'!U29)),ISNUMBER(SEARCH("4 or more",'Classification result'!U29))),"extensive","")))</f>
        <v/>
      </c>
      <c r="W29" t="str">
        <f>IF(OR('Model output'!R28="",ISNUMBER(SEARCH("Not identified", 'Model output'!R28)),ISNUMBER(SEARCH("Absent",'Model output'!R28)),ISNUMBER(SEARCH("No",'Model output'!R28)),ISNUMBER(SEARCH("Negative",'Model output'!R28)),ISNUMBER(SEARCH("None seen",'Model output'!R28)),ISNUMBER(SEARCH("Free",'Model output'!R28)),ISNUMBER(SEARCH("Cannot be assessed",'Model output'!R28))),"negative","positive")</f>
        <v>negative</v>
      </c>
      <c r="X29" s="15" t="str">
        <f>IF('Model output'!S28="","",'Model output'!S28)</f>
        <v>Present</v>
      </c>
      <c r="Y29" t="str">
        <f>IF(OR('Model output'!S28="",ISNUMBER(SEARCH("No extension",'Model output'!S28)),ISNUMBER(SEARCH("Absent",'Model output'!S28)),ISNUMBER(SEARCH("Not identified",'Model output'!S28)),AND(ISNUMBER(SEARCH("No",'Model output'!S28)),NOT(ISNUMBER(SEARCH("carcinoma",'Model output'!S28)))),ISNUMBER(SEARCH("negative",'Model output'!S28))),"negative",IF(Z29="positive","gETE", "positive"))</f>
        <v>positive</v>
      </c>
      <c r="Z29" t="str">
        <f>IF(OR('Model output'!S28="",ISNUMBER(SEARCH("Absent",'Model output'!S28)),ISNUMBER(SEARCH("Not identified",'Model output'!S28)),ISNUMBER(SEARCH("No",'Model output'!S28)),ISNUMBER(SEARCH("Minimal",'Model output'!S28)),ISNUMBER(SEARCH("negative",'Model output'!S28))),"negative",IF(OR(ISNUMBER(SEARCH("extensive",X29)),ISNUMBER(SEARCH("skeletal muscle",X29)),ISNUMBER(SEARCH("larynx",X29)),ISNUMBER(SEARCH("trachea",X29)),ISNUMBER(SEARCH("esophagus",X29)),ISNUMBER(SEARCH("recurrent laryngeal nerve",X29))),"positive","negative"))</f>
        <v>negative</v>
      </c>
      <c r="AA29" t="str">
        <f>IF('Model output'!T28="","",IF('Model output'!T28="Not mentioned", "No", "Yes"))</f>
        <v>Yes</v>
      </c>
      <c r="AB29" t="str">
        <f>IF(AA29&lt;&gt;"Yes","",IF(OR('Model output'!U28="",ISNUMBER(SEARCH("Not identified",'Model output'!U28))),"",'Model output'!U28))</f>
        <v>HRAS codon 61</v>
      </c>
      <c r="AC29" s="8" t="str">
        <f>IF(OR('Model output'!V28="", AND(ISERROR(SEARCH("Positive",'Model output'!V28)), ISNUMBER(SEARCH("Negative",'Model output'!V28))), ISNUMBER(SEARCH("Cannot be assessed",'Model output'!V28)), AND(ISNUMBER(SEARCH("Uninvolved",'Model output'!V28)),NOT(ISNUMBER(SEARCH("margin(s) involved",'Model output'!V28)))), ISNUMBER(SEARCH("No involvement",'Model output'!V28)), AND(NOT(ISNUMBER(SEARCH("focal",'Model output'!V28))),ISNUMBER(SEARCH("Free",'Model output'!V28))), ISNUMBER(SEARCH("narrowly excised",'Model output'!V28)), ISNUMBER(SEARCH("none",'Model output'!V28)), ISNUMBER(SEARCH("R0",'Model output'!V28)), ISNUMBER(SEARCH("1 mm",'Model output'!V28)), ISNUMBER(SEARCH("0.1 CM",'Model output'!V28)), ISNUMBER(SEARCH("less than 0.2 mm",'Model output'!V28)), ISNUMBER(SEARCH("less than 1.0 mm",'Model output'!V28)), ISNUMBER(SEARCH("less than 0.5 mm",'Model output'!V28)), ISNUMBER(SEARCH("abut",'Model output'!V28))), "negative", "positive")</f>
        <v>positive</v>
      </c>
      <c r="AE29" s="34" t="str" cm="1">
        <f t="array" ref="AE29">IF(OR(AC29="positive",Z29="positive",AND(OR(ISNUMBER(SEARCH("Follicular carcinoma",N29)),ISNUMBER(SEARCH("Follicular thyroid carcinoma",N29))),V29="extensive"),AND(AND(ISNUMBER(J29),J29&gt;0),AND(ISNUMBER(M29),M29&gt;3)),OR(H29="positive",AH29=1)),"high",IF(OR(ISNUMBER(SEARCH("lateral",G29,1)),ISNUMBER(SEARCH("positive",Y29,1)),ISNUMBER(SEARCH("tall",O29,1)),ISNUMBER(SEARCH("hobnail",O29,1)),ISNUMBER(SEARCH("cribriform",O29,1)),ISNUMBER(SEARCH("diffuse",O29,1)),ISNUMBER(SEARCH("columnar",O29,1)),ISNUMBER(SEARCH("solid",O29,1)),ISNUMBER(SEARCH("tall",N29,1)),ISNUMBER(SEARCH("hobnail",N29,1)),ISNUMBER(SEARCH("cribriform",N29,1)),ISNUMBER(SEARCH("diffuse",N29,1)),ISNUMBER(SEARCH("columnar",N29,1)),ISNUMBER(SEARCH("solid",N29,1)),AND(OR(ISNUMBER(SEARCH("papillary",N29,1)),ISNUMBER(SEARCH("papillary carcinoma",O29,1))),S29="positive"),AND(AND(ISNUMBER(J29),J29&gt;=5),M29=""),AND(AND(ISNUMBER(J29),J29&gt;=5),AND(ISNUMBER(M29),M29&gt;=1)),AND(ISNUMBER(SERACH("papillary",N29)),OR(Y29="positive",Z29="positive"), ISNUMBER(SEARCH("BRAF",AB29)))),"intermediate","low"))</f>
        <v>high</v>
      </c>
      <c r="AF29" s="35" t="str">
        <f t="shared" si="3"/>
        <v>1b</v>
      </c>
      <c r="AG29" s="35" t="str">
        <f t="shared" si="4"/>
        <v>0</v>
      </c>
      <c r="AH29" s="35" t="str">
        <f t="shared" si="6"/>
        <v>0</v>
      </c>
      <c r="AI29" s="40" t="str">
        <f t="shared" si="7"/>
        <v>I</v>
      </c>
      <c r="AJ29" s="34" t="s">
        <v>624</v>
      </c>
      <c r="AK29" s="39" t="s">
        <v>893</v>
      </c>
      <c r="AL29" s="39" t="s">
        <v>897</v>
      </c>
      <c r="AM29" s="39" t="s">
        <v>897</v>
      </c>
      <c r="AN29" s="39" t="s">
        <v>59</v>
      </c>
      <c r="AO29" s="34">
        <f t="shared" si="8"/>
        <v>1</v>
      </c>
      <c r="AP29" s="39">
        <f t="shared" si="9"/>
        <v>1</v>
      </c>
      <c r="AQ29" s="39">
        <f t="shared" si="10"/>
        <v>1</v>
      </c>
      <c r="AR29" s="39">
        <f t="shared" si="11"/>
        <v>1</v>
      </c>
      <c r="AS29" s="40">
        <f t="shared" si="5"/>
        <v>1</v>
      </c>
      <c r="AT29" s="1"/>
    </row>
    <row r="30" spans="1:46">
      <c r="A30" t="str">
        <f>'Model output'!A29</f>
        <v>TCGA-BJ-A3PU</v>
      </c>
      <c r="B30" s="46">
        <v>52</v>
      </c>
      <c r="C30" s="1" t="str">
        <f>IF(OR(ISNUMBER(SEARCH("0",'Model output'!D29)), ISNUMBER(SEARCH("1",'Model output'!D29)), ISNUMBER(SEARCH("1a",'Model output'!D29)), ISNUMBER(SEARCH("1b",'Model output'!D29)), ISNUMBER(SEARCH("2",'Model output'!D29)), ISNUMBER(SEARCH("3",'Model output'!D29)), ISNUMBER(SEARCH("4a",'Model output'!D29)), ISNUMBER(SEARCH("4b",'Model output'!D29))), IF(ISNUMBER(SEARCH("pT",'Model output'!D29)),IF(OR(ISNUMBER(SEARCH("a",'Model output'!D29)),ISNUMBER(SEARCH("b",'Model output'!D29))),MID(SUBSTITUTE('Model output'!D29," ",""),SEARCH("pT",'Model output'!D29)+2,2),MID(SUBSTITUTE('Model output'!D29," ",""),SEARCH("pT",'Model output'!D29)+2,1)),IF(ISNUMBER(SEARCH("T",'Model output'!D29)),IF(OR(ISNUMBER(SEARCH("a",'Model output'!D29)),ISNUMBER(SEARCH("b",'Model output'!D29))),MID(SUBSTITUTE('Model output'!D29," ",""),SEARCH("T",'Model output'!D29)+1,2),MID(SUBSTITUTE('Model output'!D29," ",""),SEARCH("T",'Model output'!D29)+1,1)),SUBSTITUTE('Model output'!D29," ",""))),"")</f>
        <v>3</v>
      </c>
      <c r="D30" s="1" t="str">
        <f>IF(ISNUMBER(SEARCH("lymph node",'Model output'!E29)),"1", IF(AND('Model output'!E29&lt;&gt;"",ISNUMBER('Model output'!E29),'Model output'!E29&gt;0),"1",IF(OR(ISNUMBER(SEARCH("0",'Model output'!E29)), ISNUMBER(SEARCH("1",'Model output'!E29)), ISNUMBER(SEARCH("1a",'Model output'!E29)), ISNUMBER(SEARCH("1b",'Model output'!E29)), ISNUMBER(SEARCH("X",'Model output'!E29))), IF(ISNUMBER(SEARCH("pN",'Model output'!E29)),IF(OR(ISNUMBER(SEARCH("a",'Model output'!E29)),ISNUMBER(SEARCH("b",'Model output'!E29))),MID(SUBSTITUTE('Model output'!E29," ",""),SEARCH("pN",'Model output'!E29)+2,2),MID(SUBSTITUTE('Model output'!E29," ",""),SEARCH("pN",'Model output'!E29)+2,1)),IF(ISNUMBER(SEARCH("N",'Model output'!E29)),IF(OR(ISNUMBER(SEARCH("a",'Model output'!E29)),ISNUMBER(SEARCH("b",'Model output'!E29))),MID(SUBSTITUTE('Model output'!E29," ",""),SEARCH("N",'Model output'!E29)+1,2),MID(SUBSTITUTE('Model output'!E29," ",""),SEARCH("N",'Model output'!E29)+1,1)),SUBSTITUTE('Model output'!E29," ",""))),"")))</f>
        <v>1a</v>
      </c>
      <c r="E30" s="1" t="str">
        <f>IF(OR(ISNUMBER(SEARCH("Not applicable",'Model output'!F29)), ISNUMBER(SEARCH("N/A",'Model output'!F29))),"0",IF(OR(ISNUMBER(SEARCH("0",'Model output'!F29)), ISNUMBER(SEARCH("1",'Model output'!F29)), ISNUMBER(SEARCH("X",'Model output'!F29))), IF(ISNUMBER(SEARCH("pM",'Model output'!F29)),MID(SUBSTITUTE('Model output'!F29," ",""),SEARCH("pM",'Model output'!F29)+2,1),IF(ISNUMBER(SEARCH("M",'Model output'!F29)),MID(SUBSTITUTE('Model output'!F29," ",""),SEARCH("M",'Model output'!F29)+1,1),SUBSTITUTE('Model output'!F29," ",""))),""))</f>
        <v/>
      </c>
      <c r="F30" t="str">
        <f t="shared" si="0"/>
        <v>positive</v>
      </c>
      <c r="G30" t="str">
        <f>IF(OR('Model output'!G29="",AND(ISNUMBER('Model output'!J29),'Model output'!J29&lt;1)),"",IF(OR(ISNUMBER(SEARCH("lateral",'Model output'!G29)),ISNUMBER(SEARCH("cervical",'Model output'!G29)),ISNUMBER(SEARCH("jugular",'Model output'!G29)),ISNUMBER(SEARCH("left neck",'Model output'!G29)),ISNUMBER(SEARCH("left anterior neck",'Model output'!G29)),ISNUMBER(SEARCH("left posterior neck",'Model output'!G29)),ISNUMBER(SEARCH("right neck",'Model output'!G29)),ISNUMBER(SEARCH("right anterior neck",'Model output'!G29)),ISNUMBER(SEARCH("right posterior neck",'Model output'!G29)),AND(ISNUMBER(SEARCH("level",'Model output'!G29)),OR(,ISNUMBER(SEARCH("II",'Model output'!G29)),ISNUMBER(SEARCH("two",'Model output'!G29)),AND(ISNUMBER(SEARCH("2",'Model output'!G29)),NOT(ISNUMBER(SEARCH("1 of 2",'Model output'!G29)))),ISNUMBER(SEARCH("III",'Model output'!G29)),ISNUMBER(SEARCH("three",'Model output'!G29)),AND(ISNUMBER(SEARCH("3",'Model output'!G29)), NOT(ISNUMBER(SEARCH("N3",'Model output'!G29)))),ISNUMBER(SEARCH("IV",'Model output'!G29)),ISNUMBER(SEARCH("four",'Model output'!G29)),AND(ISNUMBER(SEARCH("4",'Model output'!G29)),NOT(ISNUMBER(SEARCH("1/4",'Model output'!G29)))),ISNUMBER(SEARCH("V ",'Model output'!G29)),ISNUMBER(SEARCH("five",'Model output'!G29)),ISNUMBER(SEARCH("5",'Model output'!G29))))), "lateral", "central"))</f>
        <v>central</v>
      </c>
      <c r="H30" t="str">
        <f>IF('Model output'!H29="","negative", IF('Model output'!H29=" ", "negative", IF('Model output'!H29="[]", "negative", IF(ISNUMBER(SEARCH("lymph node",'Model output'!H29)),"negative", IF(ISNUMBER(SEARCH("adipose tissue",'Model output'!H29)), "negative", IF(ISNUMBER(SEARCH("neck dissection",'Model output'!H29)),"negative","positive"))))))</f>
        <v>negative</v>
      </c>
      <c r="I30">
        <f>IF('Model output'!I29="","",IF(ISNUMBER('Model output'!I29),'Model output'!I29,1))</f>
        <v>7</v>
      </c>
      <c r="J30">
        <f>IF('Model output'!J29="","",IF(AND(ISNUMBER('Model output'!J29),'Model output'!J29&lt;=I30),'Model output'!J29,IF(ISNUMBER(SEARCH("0/",'Model output'!J29)),0,1)))</f>
        <v>7</v>
      </c>
      <c r="K30" t="str" cm="1">
        <f t="array" ref="K30">IF(COUNT(FIND({0,1,2,3,4,5,6,7,8,9},'Model output'!K29))&gt;0,'Model output'!K29,"")</f>
        <v/>
      </c>
      <c r="L30" s="28" t="str">
        <f t="shared" si="1"/>
        <v/>
      </c>
      <c r="M30" t="str" cm="1">
        <f t="array" ref="M30">IF(L30="","",IF(ISNUMBER(SEARCH("cm",L30)),MAX(VALUE(SUBSTITUTE(_xlfn.FILTERXML("&lt;t&gt;&lt;s&gt;"&amp;SUBSTITUTE(L30,",","&lt;/s&gt;&lt;s&gt;")&amp;"&lt;/s&gt;&lt;/t&gt;","//s"),"cm",""))),MAX(VALUE(SUBSTITUTE(_xlfn.FILTERXML("&lt;t&gt;&lt;s&gt;"&amp;SUBSTITUTE(L30,",","&lt;/s&gt;&lt;s&gt;")&amp;"&lt;/s&gt;&lt;/t&gt;","//s"),"mm","")))/10))</f>
        <v/>
      </c>
      <c r="N30" t="str">
        <f>IF('Model output'!L29="","",'Model output'!L29)</f>
        <v>papillary</v>
      </c>
      <c r="O30" t="str">
        <f>IF('Model output'!M29="","",'Model output'!M29)</f>
        <v>follicular variant</v>
      </c>
      <c r="P30" t="str">
        <f>IF('Model output'!N29="","",'Model output'!N29)</f>
        <v>2.6 cm</v>
      </c>
      <c r="Q30" t="str">
        <f t="shared" si="2"/>
        <v>2.6cm</v>
      </c>
      <c r="R30" cm="1">
        <f t="array" ref="R30">IF(Q30="","",IF(ISNUMBER(SEARCH("cm",Q30)),MAX(VALUE(SUBSTITUTE(_xlfn.FILTERXML("&lt;t&gt;&lt;s&gt;"&amp;SUBSTITUTE(Q30,",","&lt;/s&gt;&lt;s&gt;")&amp;"&lt;/s&gt;&lt;/t&gt;","//s"),"cm",""))),IF(ISNUMBER(SEARCH("mm",Q30)), MAX(VALUE(SUBSTITUTE(_xlfn.FILTERXML("&lt;t&gt;&lt;s&gt;"&amp;SUBSTITUTE(Q30,",","&lt;/s&gt;&lt;s&gt;")&amp;"&lt;/s&gt;&lt;/t&gt;","//s"),"mm","")))/10, MAX(VALUE(_xlfn.FILTERXML("&lt;t&gt;&lt;s&gt;"&amp;SUBSTITUTE(Q30,",","&lt;/s&gt;&lt;s&gt;")&amp;"&lt;/s&gt;&lt;/t&gt;","//s"))))))</f>
        <v>2.6</v>
      </c>
      <c r="S30" t="str">
        <f>IF(OR('Model output'!P29="",'Model output'!P29="C",ISNUMBER(SEARCH("Not identified", 'Model output'!P29)),ISNUMBER(SEARCH("Absent",'Model output'!P29)),ISNUMBER(SEARCH("Absence",'Model output'!P29)),AND(ISNUMBER(SEARCH("No",'Model output'!P29)),NOT(ISNUMBER(SEARCH("diagnostic",'Model output'!P29)))),ISNUMBER(SEARCH("Negative",'Model output'!P29))),"negative","positive")</f>
        <v>positive</v>
      </c>
      <c r="T30">
        <f>IF('Model output'!O29="","",'Model output'!O29)</f>
        <v>1</v>
      </c>
      <c r="U30" t="str">
        <f>IF('Model output'!Q29&lt;&gt;"",'Model output'!Q29,IF('Classification result'!S30="positive",IF(ISNUMBER(SEARCH("single",'Model output'!P29)),1,IF(OR(ISNUMBER(SEARCH("&lt;4",'Model output'!P29)),ISNUMBER(SEARCH("&lt; 4",'Model output'!P29)),ISNUMBER(SEARCH("less than 4",'Model output'!P29))),"&lt;4",IF(OR(ISNUMBER(SEARCH("&gt;4",'Model output'!P29)),ISNUMBER(SEARCH("&gt; 4",'Model output'!P29)),ISNUMBER(SEARCH("4 or more",'Model output'!P29))),"&gt;4",""))),""))</f>
        <v/>
      </c>
      <c r="V30" t="str">
        <f>IF(S30="negative","",IF(OR(ISNUMBER(SEARCH("Focal",'Model output'!P29)),'Classification result'!U30&lt;4,ISNUMBER(SEARCH("Focal",'Classification result'!U30)),ISNUMBER(SEARCH("&lt;4",'Classification result'!U30)),ISNUMBER(SEARCH("&lt; 4",'Classification result'!U30))),"minimal", IF(OR(ISNUMBER(SEARCH("Extensive",'Model output'!P29)),ISNUMBER(SEARCH("Extensive",'Classification result'!U30)),ISNUMBER(SEARCH("&gt;4",'Classification result'!U30)),ISNUMBER(SEARCH("&gt; 4",'Classification result'!U30)),ISNUMBER(SEARCH("4 or more",'Classification result'!U30))),"extensive","")))</f>
        <v/>
      </c>
      <c r="W30" t="str">
        <f>IF(OR('Model output'!R29="",ISNUMBER(SEARCH("Not identified", 'Model output'!R29)),ISNUMBER(SEARCH("Absent",'Model output'!R29)),ISNUMBER(SEARCH("No",'Model output'!R29)),ISNUMBER(SEARCH("Negative",'Model output'!R29)),ISNUMBER(SEARCH("None seen",'Model output'!R29)),ISNUMBER(SEARCH("Free",'Model output'!R29)),ISNUMBER(SEARCH("Cannot be assessed",'Model output'!R29))),"negative","positive")</f>
        <v>positive</v>
      </c>
      <c r="X30" s="15" t="str">
        <f>IF('Model output'!S29="","",'Model output'!S29)</f>
        <v>Present</v>
      </c>
      <c r="Y30" t="str">
        <f>IF(OR('Model output'!S29="",ISNUMBER(SEARCH("No extension",'Model output'!S29)),ISNUMBER(SEARCH("Absent",'Model output'!S29)),ISNUMBER(SEARCH("Not identified",'Model output'!S29)),AND(ISNUMBER(SEARCH("No",'Model output'!S29)),NOT(ISNUMBER(SEARCH("carcinoma",'Model output'!S29)))),ISNUMBER(SEARCH("negative",'Model output'!S29))),"negative",IF(Z30="positive","gETE", "positive"))</f>
        <v>positive</v>
      </c>
      <c r="Z30" t="str">
        <f>IF(OR('Model output'!S29="",ISNUMBER(SEARCH("Absent",'Model output'!S29)),ISNUMBER(SEARCH("Not identified",'Model output'!S29)),ISNUMBER(SEARCH("No",'Model output'!S29)),ISNUMBER(SEARCH("Minimal",'Model output'!S29)),ISNUMBER(SEARCH("negative",'Model output'!S29))),"negative",IF(OR(ISNUMBER(SEARCH("extensive",X30)),ISNUMBER(SEARCH("skeletal muscle",X30)),ISNUMBER(SEARCH("larynx",X30)),ISNUMBER(SEARCH("trachea",X30)),ISNUMBER(SEARCH("esophagus",X30)),ISNUMBER(SEARCH("recurrent laryngeal nerve",X30))),"positive","negative"))</f>
        <v>negative</v>
      </c>
      <c r="AA30" t="str">
        <f>IF('Model output'!T29="","",IF('Model output'!T29="Not mentioned", "No", "Yes"))</f>
        <v/>
      </c>
      <c r="AB30" t="str">
        <f>IF(AA30&lt;&gt;"Yes","",IF(OR('Model output'!U29="",ISNUMBER(SEARCH("Not identified",'Model output'!U29))),"",'Model output'!U29))</f>
        <v/>
      </c>
      <c r="AC30" s="8" t="str">
        <f>IF(OR('Model output'!V29="", AND(ISERROR(SEARCH("Positive",'Model output'!V29)), ISNUMBER(SEARCH("Negative",'Model output'!V29))), ISNUMBER(SEARCH("Cannot be assessed",'Model output'!V29)), AND(ISNUMBER(SEARCH("Uninvolved",'Model output'!V29)),NOT(ISNUMBER(SEARCH("margin(s) involved",'Model output'!V29)))), ISNUMBER(SEARCH("No involvement",'Model output'!V29)), AND(NOT(ISNUMBER(SEARCH("focal",'Model output'!V29))),ISNUMBER(SEARCH("Free",'Model output'!V29))), ISNUMBER(SEARCH("narrowly excised",'Model output'!V29)), ISNUMBER(SEARCH("none",'Model output'!V29)), ISNUMBER(SEARCH("R0",'Model output'!V29)), ISNUMBER(SEARCH("1 mm",'Model output'!V29)), ISNUMBER(SEARCH("0.1 CM",'Model output'!V29)), ISNUMBER(SEARCH("less than 0.2 mm",'Model output'!V29)), ISNUMBER(SEARCH("less than 1.0 mm",'Model output'!V29)), ISNUMBER(SEARCH("less than 0.5 mm",'Model output'!V29)), ISNUMBER(SEARCH("abut",'Model output'!V29))), "negative", "positive")</f>
        <v>positive</v>
      </c>
      <c r="AE30" s="34" t="str" cm="1">
        <f t="array" ref="AE30">IF(OR(AC30="positive",Z30="positive",AND(OR(ISNUMBER(SEARCH("Follicular carcinoma",N30)),ISNUMBER(SEARCH("Follicular thyroid carcinoma",N30))),V30="extensive"),AND(AND(ISNUMBER(J30),J30&gt;0),AND(ISNUMBER(M30),M30&gt;3)),OR(H30="positive",AH30=1)),"high",IF(OR(ISNUMBER(SEARCH("lateral",G30,1)),ISNUMBER(SEARCH("positive",Y30,1)),ISNUMBER(SEARCH("tall",O30,1)),ISNUMBER(SEARCH("hobnail",O30,1)),ISNUMBER(SEARCH("cribriform",O30,1)),ISNUMBER(SEARCH("diffuse",O30,1)),ISNUMBER(SEARCH("columnar",O30,1)),ISNUMBER(SEARCH("solid",O30,1)),ISNUMBER(SEARCH("tall",N30,1)),ISNUMBER(SEARCH("hobnail",N30,1)),ISNUMBER(SEARCH("cribriform",N30,1)),ISNUMBER(SEARCH("diffuse",N30,1)),ISNUMBER(SEARCH("columnar",N30,1)),ISNUMBER(SEARCH("solid",N30,1)),AND(OR(ISNUMBER(SEARCH("papillary",N30,1)),ISNUMBER(SEARCH("papillary carcinoma",O30,1))),S30="positive"),AND(AND(ISNUMBER(J30),J30&gt;=5),M30=""),AND(AND(ISNUMBER(J30),J30&gt;=5),AND(ISNUMBER(M30),M30&gt;=1)),AND(ISNUMBER(SERACH("papillary",N30)),OR(Y30="positive",Z30="positive"), ISNUMBER(SEARCH("BRAF",AB30)))),"intermediate","low"))</f>
        <v>high</v>
      </c>
      <c r="AF30" s="35" t="str">
        <f t="shared" si="3"/>
        <v>2</v>
      </c>
      <c r="AG30" s="35" t="str">
        <f t="shared" si="4"/>
        <v>1a</v>
      </c>
      <c r="AH30" s="35" t="str">
        <f t="shared" si="6"/>
        <v>0</v>
      </c>
      <c r="AI30" s="40" t="str">
        <f t="shared" si="7"/>
        <v>I</v>
      </c>
      <c r="AJ30" s="34" t="s">
        <v>624</v>
      </c>
      <c r="AK30" s="39" t="s">
        <v>892</v>
      </c>
      <c r="AL30" s="39" t="s">
        <v>898</v>
      </c>
      <c r="AM30" s="39" t="s">
        <v>897</v>
      </c>
      <c r="AN30" s="39" t="s">
        <v>59</v>
      </c>
      <c r="AO30" s="34">
        <f t="shared" si="8"/>
        <v>1</v>
      </c>
      <c r="AP30" s="39">
        <f t="shared" si="9"/>
        <v>0</v>
      </c>
      <c r="AQ30" s="39">
        <f t="shared" si="10"/>
        <v>1</v>
      </c>
      <c r="AR30" s="39">
        <f t="shared" si="11"/>
        <v>1</v>
      </c>
      <c r="AS30" s="40">
        <f t="shared" si="5"/>
        <v>1</v>
      </c>
      <c r="AT30" s="1"/>
    </row>
    <row r="31" spans="1:46">
      <c r="A31" t="str">
        <f>'Model output'!A30</f>
        <v>TCGA-BJ-A45D</v>
      </c>
      <c r="B31" s="46">
        <v>36</v>
      </c>
      <c r="C31" s="1" t="str">
        <f>IF(OR(ISNUMBER(SEARCH("0",'Model output'!D30)), ISNUMBER(SEARCH("1",'Model output'!D30)), ISNUMBER(SEARCH("1a",'Model output'!D30)), ISNUMBER(SEARCH("1b",'Model output'!D30)), ISNUMBER(SEARCH("2",'Model output'!D30)), ISNUMBER(SEARCH("3",'Model output'!D30)), ISNUMBER(SEARCH("4a",'Model output'!D30)), ISNUMBER(SEARCH("4b",'Model output'!D30))), IF(ISNUMBER(SEARCH("pT",'Model output'!D30)),IF(OR(ISNUMBER(SEARCH("a",'Model output'!D30)),ISNUMBER(SEARCH("b",'Model output'!D30))),MID(SUBSTITUTE('Model output'!D30," ",""),SEARCH("pT",'Model output'!D30)+2,2),MID(SUBSTITUTE('Model output'!D30," ",""),SEARCH("pT",'Model output'!D30)+2,1)),IF(ISNUMBER(SEARCH("T",'Model output'!D30)),IF(OR(ISNUMBER(SEARCH("a",'Model output'!D30)),ISNUMBER(SEARCH("b",'Model output'!D30))),MID(SUBSTITUTE('Model output'!D30," ",""),SEARCH("T",'Model output'!D30)+1,2),MID(SUBSTITUTE('Model output'!D30," ",""),SEARCH("T",'Model output'!D30)+1,1)),SUBSTITUTE('Model output'!D30," ",""))),"")</f>
        <v>2</v>
      </c>
      <c r="D31" s="1" t="str">
        <f>IF(ISNUMBER(SEARCH("lymph node",'Model output'!E30)),"1", IF(AND('Model output'!E30&lt;&gt;"",ISNUMBER('Model output'!E30),'Model output'!E30&gt;0),"1",IF(OR(ISNUMBER(SEARCH("0",'Model output'!E30)), ISNUMBER(SEARCH("1",'Model output'!E30)), ISNUMBER(SEARCH("1a",'Model output'!E30)), ISNUMBER(SEARCH("1b",'Model output'!E30)), ISNUMBER(SEARCH("X",'Model output'!E30))), IF(ISNUMBER(SEARCH("pN",'Model output'!E30)),IF(OR(ISNUMBER(SEARCH("a",'Model output'!E30)),ISNUMBER(SEARCH("b",'Model output'!E30))),MID(SUBSTITUTE('Model output'!E30," ",""),SEARCH("pN",'Model output'!E30)+2,2),MID(SUBSTITUTE('Model output'!E30," ",""),SEARCH("pN",'Model output'!E30)+2,1)),IF(ISNUMBER(SEARCH("N",'Model output'!E30)),IF(OR(ISNUMBER(SEARCH("a",'Model output'!E30)),ISNUMBER(SEARCH("b",'Model output'!E30))),MID(SUBSTITUTE('Model output'!E30," ",""),SEARCH("N",'Model output'!E30)+1,2),MID(SUBSTITUTE('Model output'!E30," ",""),SEARCH("N",'Model output'!E30)+1,1)),SUBSTITUTE('Model output'!E30," ",""))),"")))</f>
        <v>0</v>
      </c>
      <c r="E31" s="1" t="str">
        <f>IF(OR(ISNUMBER(SEARCH("Not applicable",'Model output'!F30)), ISNUMBER(SEARCH("N/A",'Model output'!F30))),"0",IF(OR(ISNUMBER(SEARCH("0",'Model output'!F30)), ISNUMBER(SEARCH("1",'Model output'!F30)), ISNUMBER(SEARCH("X",'Model output'!F30))), IF(ISNUMBER(SEARCH("pM",'Model output'!F30)),MID(SUBSTITUTE('Model output'!F30," ",""),SEARCH("pM",'Model output'!F30)+2,1),IF(ISNUMBER(SEARCH("M",'Model output'!F30)),MID(SUBSTITUTE('Model output'!F30," ",""),SEARCH("M",'Model output'!F30)+1,1),SUBSTITUTE('Model output'!F30," ",""))),""))</f>
        <v/>
      </c>
      <c r="F31" t="str">
        <f t="shared" si="0"/>
        <v>negative</v>
      </c>
      <c r="G31" t="str">
        <f>IF(OR('Model output'!G30="",AND(ISNUMBER('Model output'!J30),'Model output'!J30&lt;1)),"",IF(OR(ISNUMBER(SEARCH("lateral",'Model output'!G30)),ISNUMBER(SEARCH("cervical",'Model output'!G30)),ISNUMBER(SEARCH("jugular",'Model output'!G30)),ISNUMBER(SEARCH("left neck",'Model output'!G30)),ISNUMBER(SEARCH("left anterior neck",'Model output'!G30)),ISNUMBER(SEARCH("left posterior neck",'Model output'!G30)),ISNUMBER(SEARCH("right neck",'Model output'!G30)),ISNUMBER(SEARCH("right anterior neck",'Model output'!G30)),ISNUMBER(SEARCH("right posterior neck",'Model output'!G30)),AND(ISNUMBER(SEARCH("level",'Model output'!G30)),OR(,ISNUMBER(SEARCH("II",'Model output'!G30)),ISNUMBER(SEARCH("two",'Model output'!G30)),AND(ISNUMBER(SEARCH("2",'Model output'!G30)),NOT(ISNUMBER(SEARCH("1 of 2",'Model output'!G30)))),ISNUMBER(SEARCH("III",'Model output'!G30)),ISNUMBER(SEARCH("three",'Model output'!G30)),AND(ISNUMBER(SEARCH("3",'Model output'!G30)), NOT(ISNUMBER(SEARCH("N3",'Model output'!G30)))),ISNUMBER(SEARCH("IV",'Model output'!G30)),ISNUMBER(SEARCH("four",'Model output'!G30)),AND(ISNUMBER(SEARCH("4",'Model output'!G30)),NOT(ISNUMBER(SEARCH("1/4",'Model output'!G30)))),ISNUMBER(SEARCH("V ",'Model output'!G30)),ISNUMBER(SEARCH("five",'Model output'!G30)),ISNUMBER(SEARCH("5",'Model output'!G30))))), "lateral", "central"))</f>
        <v/>
      </c>
      <c r="H31" t="str">
        <f>IF('Model output'!H30="","negative", IF('Model output'!H30=" ", "negative", IF('Model output'!H30="[]", "negative", IF(ISNUMBER(SEARCH("lymph node",'Model output'!H30)),"negative", IF(ISNUMBER(SEARCH("adipose tissue",'Model output'!H30)), "negative", IF(ISNUMBER(SEARCH("neck dissection",'Model output'!H30)),"negative","positive"))))))</f>
        <v>negative</v>
      </c>
      <c r="I31">
        <f>IF('Model output'!I30="","",IF(ISNUMBER('Model output'!I30),'Model output'!I30,1))</f>
        <v>1</v>
      </c>
      <c r="J31">
        <f>IF('Model output'!J30="","",IF(AND(ISNUMBER('Model output'!J30),'Model output'!J30&lt;=I31),'Model output'!J30,IF(ISNUMBER(SEARCH("0/",'Model output'!J30)),0,1)))</f>
        <v>0</v>
      </c>
      <c r="K31" t="str" cm="1">
        <f t="array" ref="K31">IF(COUNT(FIND({0,1,2,3,4,5,6,7,8,9},'Model output'!K30))&gt;0,'Model output'!K30,"")</f>
        <v/>
      </c>
      <c r="L31" s="28" t="str">
        <f t="shared" si="1"/>
        <v/>
      </c>
      <c r="M31" t="str" cm="1">
        <f t="array" ref="M31">IF(L31="","",IF(ISNUMBER(SEARCH("cm",L31)),MAX(VALUE(SUBSTITUTE(_xlfn.FILTERXML("&lt;t&gt;&lt;s&gt;"&amp;SUBSTITUTE(L31,",","&lt;/s&gt;&lt;s&gt;")&amp;"&lt;/s&gt;&lt;/t&gt;","//s"),"cm",""))),MAX(VALUE(SUBSTITUTE(_xlfn.FILTERXML("&lt;t&gt;&lt;s&gt;"&amp;SUBSTITUTE(L31,",","&lt;/s&gt;&lt;s&gt;")&amp;"&lt;/s&gt;&lt;/t&gt;","//s"),"mm","")))/10))</f>
        <v/>
      </c>
      <c r="N31" t="str">
        <f>IF('Model output'!L30="","",'Model output'!L30)</f>
        <v>papillary</v>
      </c>
      <c r="O31" t="str">
        <f>IF('Model output'!M30="","",'Model output'!M30)</f>
        <v>encapsulated follicular variant</v>
      </c>
      <c r="P31" t="str">
        <f>IF('Model output'!N30="","",'Model output'!N30)</f>
        <v>2.5 cm</v>
      </c>
      <c r="Q31" t="str">
        <f t="shared" si="2"/>
        <v>2.5cm</v>
      </c>
      <c r="R31" cm="1">
        <f t="array" ref="R31">IF(Q31="","",IF(ISNUMBER(SEARCH("cm",Q31)),MAX(VALUE(SUBSTITUTE(_xlfn.FILTERXML("&lt;t&gt;&lt;s&gt;"&amp;SUBSTITUTE(Q31,",","&lt;/s&gt;&lt;s&gt;")&amp;"&lt;/s&gt;&lt;/t&gt;","//s"),"cm",""))),IF(ISNUMBER(SEARCH("mm",Q31)), MAX(VALUE(SUBSTITUTE(_xlfn.FILTERXML("&lt;t&gt;&lt;s&gt;"&amp;SUBSTITUTE(Q31,",","&lt;/s&gt;&lt;s&gt;")&amp;"&lt;/s&gt;&lt;/t&gt;","//s"),"mm","")))/10, MAX(VALUE(_xlfn.FILTERXML("&lt;t&gt;&lt;s&gt;"&amp;SUBSTITUTE(Q31,",","&lt;/s&gt;&lt;s&gt;")&amp;"&lt;/s&gt;&lt;/t&gt;","//s"))))))</f>
        <v>2.5</v>
      </c>
      <c r="S31" t="str">
        <f>IF(OR('Model output'!P30="",'Model output'!P30="C",ISNUMBER(SEARCH("Not identified", 'Model output'!P30)),ISNUMBER(SEARCH("Absent",'Model output'!P30)),ISNUMBER(SEARCH("Absence",'Model output'!P30)),AND(ISNUMBER(SEARCH("No",'Model output'!P30)),NOT(ISNUMBER(SEARCH("diagnostic",'Model output'!P30)))),ISNUMBER(SEARCH("Negative",'Model output'!P30))),"negative","positive")</f>
        <v>positive</v>
      </c>
      <c r="T31">
        <f>IF('Model output'!O30="","",'Model output'!O30)</f>
        <v>1</v>
      </c>
      <c r="U31" t="str">
        <f>IF('Model output'!Q30&lt;&gt;"",'Model output'!Q30,IF('Classification result'!S31="positive",IF(ISNUMBER(SEARCH("single",'Model output'!P30)),1,IF(OR(ISNUMBER(SEARCH("&lt;4",'Model output'!P30)),ISNUMBER(SEARCH("&lt; 4",'Model output'!P30)),ISNUMBER(SEARCH("less than 4",'Model output'!P30))),"&lt;4",IF(OR(ISNUMBER(SEARCH("&gt;4",'Model output'!P30)),ISNUMBER(SEARCH("&gt; 4",'Model output'!P30)),ISNUMBER(SEARCH("4 or more",'Model output'!P30))),"&gt;4",""))),""))</f>
        <v/>
      </c>
      <c r="V31" t="str">
        <f>IF(S31="negative","",IF(OR(ISNUMBER(SEARCH("Focal",'Model output'!P30)),'Classification result'!U31&lt;4,ISNUMBER(SEARCH("Focal",'Classification result'!U31)),ISNUMBER(SEARCH("&lt;4",'Classification result'!U31)),ISNUMBER(SEARCH("&lt; 4",'Classification result'!U31))),"minimal", IF(OR(ISNUMBER(SEARCH("Extensive",'Model output'!P30)),ISNUMBER(SEARCH("Extensive",'Classification result'!U31)),ISNUMBER(SEARCH("&gt;4",'Classification result'!U31)),ISNUMBER(SEARCH("&gt; 4",'Classification result'!U31)),ISNUMBER(SEARCH("4 or more",'Classification result'!U31))),"extensive","")))</f>
        <v/>
      </c>
      <c r="W31" t="str">
        <f>IF(OR('Model output'!R30="",ISNUMBER(SEARCH("Not identified", 'Model output'!R30)),ISNUMBER(SEARCH("Absent",'Model output'!R30)),ISNUMBER(SEARCH("No",'Model output'!R30)),ISNUMBER(SEARCH("Negative",'Model output'!R30)),ISNUMBER(SEARCH("None seen",'Model output'!R30)),ISNUMBER(SEARCH("Free",'Model output'!R30)),ISNUMBER(SEARCH("Cannot be assessed",'Model output'!R30))),"negative","positive")</f>
        <v>negative</v>
      </c>
      <c r="X31" s="15" t="str">
        <f>IF('Model output'!S30="","",'Model output'!S30)</f>
        <v>Not identified</v>
      </c>
      <c r="Y31" t="str">
        <f>IF(OR('Model output'!S30="",ISNUMBER(SEARCH("No extension",'Model output'!S30)),ISNUMBER(SEARCH("Absent",'Model output'!S30)),ISNUMBER(SEARCH("Not identified",'Model output'!S30)),AND(ISNUMBER(SEARCH("No",'Model output'!S30)),NOT(ISNUMBER(SEARCH("carcinoma",'Model output'!S30)))),ISNUMBER(SEARCH("negative",'Model output'!S30))),"negative",IF(Z31="positive","gETE", "positive"))</f>
        <v>negative</v>
      </c>
      <c r="Z31" t="str">
        <f>IF(OR('Model output'!S30="",ISNUMBER(SEARCH("Absent",'Model output'!S30)),ISNUMBER(SEARCH("Not identified",'Model output'!S30)),ISNUMBER(SEARCH("No",'Model output'!S30)),ISNUMBER(SEARCH("Minimal",'Model output'!S30)),ISNUMBER(SEARCH("negative",'Model output'!S30))),"negative",IF(OR(ISNUMBER(SEARCH("extensive",X31)),ISNUMBER(SEARCH("skeletal muscle",X31)),ISNUMBER(SEARCH("larynx",X31)),ISNUMBER(SEARCH("trachea",X31)),ISNUMBER(SEARCH("esophagus",X31)),ISNUMBER(SEARCH("recurrent laryngeal nerve",X31))),"positive","negative"))</f>
        <v>negative</v>
      </c>
      <c r="AA31" t="str">
        <f>IF('Model output'!T30="","",IF('Model output'!T30="Not mentioned", "No", "Yes"))</f>
        <v/>
      </c>
      <c r="AB31" t="str">
        <f>IF(AA31&lt;&gt;"Yes","",IF(OR('Model output'!U30="",ISNUMBER(SEARCH("Not identified",'Model output'!U30))),"",'Model output'!U30))</f>
        <v/>
      </c>
      <c r="AC31" s="8" t="str">
        <f>IF(OR('Model output'!V30="", AND(ISERROR(SEARCH("Positive",'Model output'!V30)), ISNUMBER(SEARCH("Negative",'Model output'!V30))), ISNUMBER(SEARCH("Cannot be assessed",'Model output'!V30)), AND(ISNUMBER(SEARCH("Uninvolved",'Model output'!V30)),NOT(ISNUMBER(SEARCH("margin(s) involved",'Model output'!V30)))), ISNUMBER(SEARCH("No involvement",'Model output'!V30)), AND(NOT(ISNUMBER(SEARCH("focal",'Model output'!V30))),ISNUMBER(SEARCH("Free",'Model output'!V30))), ISNUMBER(SEARCH("narrowly excised",'Model output'!V30)), ISNUMBER(SEARCH("none",'Model output'!V30)), ISNUMBER(SEARCH("R0",'Model output'!V30)), ISNUMBER(SEARCH("1 mm",'Model output'!V30)), ISNUMBER(SEARCH("0.1 CM",'Model output'!V30)), ISNUMBER(SEARCH("less than 0.2 mm",'Model output'!V30)), ISNUMBER(SEARCH("less than 1.0 mm",'Model output'!V30)), ISNUMBER(SEARCH("less than 0.5 mm",'Model output'!V30)), ISNUMBER(SEARCH("abut",'Model output'!V30))), "negative", "positive")</f>
        <v>negative</v>
      </c>
      <c r="AE31" s="34" t="str" cm="1">
        <f t="array" aca="1" ref="AE31" ca="1">IF(OR(AC31="positive",Z31="positive",AND(OR(ISNUMBER(SEARCH("Follicular carcinoma",N31)),ISNUMBER(SEARCH("Follicular thyroid carcinoma",N31))),V31="extensive"),AND(AND(ISNUMBER(J31),J31&gt;0),AND(ISNUMBER(M31),M31&gt;3)),OR(H31="positive",AH31=1)),"high",IF(OR(ISNUMBER(SEARCH("lateral",G31,1)),ISNUMBER(SEARCH("positive",Y31,1)),ISNUMBER(SEARCH("tall",O31,1)),ISNUMBER(SEARCH("hobnail",O31,1)),ISNUMBER(SEARCH("cribriform",O31,1)),ISNUMBER(SEARCH("diffuse",O31,1)),ISNUMBER(SEARCH("columnar",O31,1)),ISNUMBER(SEARCH("solid",O31,1)),ISNUMBER(SEARCH("tall",N31,1)),ISNUMBER(SEARCH("hobnail",N31,1)),ISNUMBER(SEARCH("cribriform",N31,1)),ISNUMBER(SEARCH("diffuse",N31,1)),ISNUMBER(SEARCH("columnar",N31,1)),ISNUMBER(SEARCH("solid",N31,1)),AND(OR(ISNUMBER(SEARCH("papillary",N31,1)),ISNUMBER(SEARCH("papillary carcinoma",O31,1))),S31="positive"),AND(AND(ISNUMBER(J31),J31&gt;=5),M31=""),AND(AND(ISNUMBER(J31),J31&gt;=5),AND(ISNUMBER(M31),M31&gt;=1)),AND(ISNUMBER(SERACH("papillary",N31)),OR(Y31="positive",Z31="positive"), ISNUMBER(SEARCH("BRAF",AB31)))),"intermediate","low"))</f>
        <v>intermediate</v>
      </c>
      <c r="AF31" s="35" t="str">
        <f t="shared" si="3"/>
        <v>2</v>
      </c>
      <c r="AG31" s="35" t="str">
        <f t="shared" si="4"/>
        <v>0</v>
      </c>
      <c r="AH31" s="35" t="str">
        <f t="shared" si="6"/>
        <v>0</v>
      </c>
      <c r="AI31" s="40" t="str">
        <f t="shared" si="7"/>
        <v>I</v>
      </c>
      <c r="AJ31" s="34" t="s">
        <v>627</v>
      </c>
      <c r="AK31" s="39" t="s">
        <v>896</v>
      </c>
      <c r="AL31" s="39" t="s">
        <v>894</v>
      </c>
      <c r="AM31" s="39" t="s">
        <v>897</v>
      </c>
      <c r="AN31" s="39" t="s">
        <v>59</v>
      </c>
      <c r="AO31" s="34">
        <f t="shared" ca="1" si="8"/>
        <v>0</v>
      </c>
      <c r="AP31" s="39">
        <f t="shared" si="9"/>
        <v>1</v>
      </c>
      <c r="AQ31" s="39">
        <f t="shared" si="10"/>
        <v>1</v>
      </c>
      <c r="AR31" s="39">
        <f t="shared" si="11"/>
        <v>1</v>
      </c>
      <c r="AS31" s="40">
        <f t="shared" si="5"/>
        <v>1</v>
      </c>
      <c r="AT31" s="1"/>
    </row>
    <row r="32" spans="1:46">
      <c r="A32" t="str">
        <f>'Model output'!A31</f>
        <v>TCGA-BJ-A45E</v>
      </c>
      <c r="B32" s="46">
        <v>46</v>
      </c>
      <c r="C32" s="1" t="str">
        <f>IF(OR(ISNUMBER(SEARCH("0",'Model output'!D31)), ISNUMBER(SEARCH("1",'Model output'!D31)), ISNUMBER(SEARCH("1a",'Model output'!D31)), ISNUMBER(SEARCH("1b",'Model output'!D31)), ISNUMBER(SEARCH("2",'Model output'!D31)), ISNUMBER(SEARCH("3",'Model output'!D31)), ISNUMBER(SEARCH("4a",'Model output'!D31)), ISNUMBER(SEARCH("4b",'Model output'!D31))), IF(ISNUMBER(SEARCH("pT",'Model output'!D31)),IF(OR(ISNUMBER(SEARCH("a",'Model output'!D31)),ISNUMBER(SEARCH("b",'Model output'!D31))),MID(SUBSTITUTE('Model output'!D31," ",""),SEARCH("pT",'Model output'!D31)+2,2),MID(SUBSTITUTE('Model output'!D31," ",""),SEARCH("pT",'Model output'!D31)+2,1)),IF(ISNUMBER(SEARCH("T",'Model output'!D31)),IF(OR(ISNUMBER(SEARCH("a",'Model output'!D31)),ISNUMBER(SEARCH("b",'Model output'!D31))),MID(SUBSTITUTE('Model output'!D31," ",""),SEARCH("T",'Model output'!D31)+1,2),MID(SUBSTITUTE('Model output'!D31," ",""),SEARCH("T",'Model output'!D31)+1,1)),SUBSTITUTE('Model output'!D31," ",""))),"")</f>
        <v>1a</v>
      </c>
      <c r="D32" s="1" t="str">
        <f>IF(ISNUMBER(SEARCH("lymph node",'Model output'!E31)),"1", IF(AND('Model output'!E31&lt;&gt;"",ISNUMBER('Model output'!E31),'Model output'!E31&gt;0),"1",IF(OR(ISNUMBER(SEARCH("0",'Model output'!E31)), ISNUMBER(SEARCH("1",'Model output'!E31)), ISNUMBER(SEARCH("1a",'Model output'!E31)), ISNUMBER(SEARCH("1b",'Model output'!E31)), ISNUMBER(SEARCH("X",'Model output'!E31))), IF(ISNUMBER(SEARCH("pN",'Model output'!E31)),IF(OR(ISNUMBER(SEARCH("a",'Model output'!E31)),ISNUMBER(SEARCH("b",'Model output'!E31))),MID(SUBSTITUTE('Model output'!E31," ",""),SEARCH("pN",'Model output'!E31)+2,2),MID(SUBSTITUTE('Model output'!E31," ",""),SEARCH("pN",'Model output'!E31)+2,1)),IF(ISNUMBER(SEARCH("N",'Model output'!E31)),IF(OR(ISNUMBER(SEARCH("a",'Model output'!E31)),ISNUMBER(SEARCH("b",'Model output'!E31))),MID(SUBSTITUTE('Model output'!E31," ",""),SEARCH("N",'Model output'!E31)+1,2),MID(SUBSTITUTE('Model output'!E31," ",""),SEARCH("N",'Model output'!E31)+1,1)),SUBSTITUTE('Model output'!E31," ",""))),"")))</f>
        <v>0</v>
      </c>
      <c r="E32" s="1" t="str">
        <f>IF(OR(ISNUMBER(SEARCH("Not applicable",'Model output'!F31)), ISNUMBER(SEARCH("N/A",'Model output'!F31))),"0",IF(OR(ISNUMBER(SEARCH("0",'Model output'!F31)), ISNUMBER(SEARCH("1",'Model output'!F31)), ISNUMBER(SEARCH("X",'Model output'!F31))), IF(ISNUMBER(SEARCH("pM",'Model output'!F31)),MID(SUBSTITUTE('Model output'!F31," ",""),SEARCH("pM",'Model output'!F31)+2,1),IF(ISNUMBER(SEARCH("M",'Model output'!F31)),MID(SUBSTITUTE('Model output'!F31," ",""),SEARCH("M",'Model output'!F31)+1,1),SUBSTITUTE('Model output'!F31," ",""))),""))</f>
        <v/>
      </c>
      <c r="F32" t="str">
        <f t="shared" si="0"/>
        <v>negative</v>
      </c>
      <c r="G32" t="str">
        <f>IF(OR('Model output'!G31="",AND(ISNUMBER('Model output'!J31),'Model output'!J31&lt;1)),"",IF(OR(ISNUMBER(SEARCH("lateral",'Model output'!G31)),ISNUMBER(SEARCH("cervical",'Model output'!G31)),ISNUMBER(SEARCH("jugular",'Model output'!G31)),ISNUMBER(SEARCH("left neck",'Model output'!G31)),ISNUMBER(SEARCH("left anterior neck",'Model output'!G31)),ISNUMBER(SEARCH("left posterior neck",'Model output'!G31)),ISNUMBER(SEARCH("right neck",'Model output'!G31)),ISNUMBER(SEARCH("right anterior neck",'Model output'!G31)),ISNUMBER(SEARCH("right posterior neck",'Model output'!G31)),AND(ISNUMBER(SEARCH("level",'Model output'!G31)),OR(,ISNUMBER(SEARCH("II",'Model output'!G31)),ISNUMBER(SEARCH("two",'Model output'!G31)),AND(ISNUMBER(SEARCH("2",'Model output'!G31)),NOT(ISNUMBER(SEARCH("1 of 2",'Model output'!G31)))),ISNUMBER(SEARCH("III",'Model output'!G31)),ISNUMBER(SEARCH("three",'Model output'!G31)),AND(ISNUMBER(SEARCH("3",'Model output'!G31)), NOT(ISNUMBER(SEARCH("N3",'Model output'!G31)))),ISNUMBER(SEARCH("IV",'Model output'!G31)),ISNUMBER(SEARCH("four",'Model output'!G31)),AND(ISNUMBER(SEARCH("4",'Model output'!G31)),NOT(ISNUMBER(SEARCH("1/4",'Model output'!G31)))),ISNUMBER(SEARCH("V ",'Model output'!G31)),ISNUMBER(SEARCH("five",'Model output'!G31)),ISNUMBER(SEARCH("5",'Model output'!G31))))), "lateral", "central"))</f>
        <v/>
      </c>
      <c r="H32" t="str">
        <f>IF('Model output'!H31="","negative", IF('Model output'!H31=" ", "negative", IF('Model output'!H31="[]", "negative", IF(ISNUMBER(SEARCH("lymph node",'Model output'!H31)),"negative", IF(ISNUMBER(SEARCH("adipose tissue",'Model output'!H31)), "negative", IF(ISNUMBER(SEARCH("neck dissection",'Model output'!H31)),"negative","positive"))))))</f>
        <v>negative</v>
      </c>
      <c r="I32">
        <f>IF('Model output'!I31="","",IF(ISNUMBER('Model output'!I31),'Model output'!I31,1))</f>
        <v>4</v>
      </c>
      <c r="J32">
        <f>IF('Model output'!J31="","",IF(AND(ISNUMBER('Model output'!J31),'Model output'!J31&lt;=I32),'Model output'!J31,IF(ISNUMBER(SEARCH("0/",'Model output'!J31)),0,1)))</f>
        <v>0</v>
      </c>
      <c r="K32" t="str" cm="1">
        <f t="array" ref="K32">IF(COUNT(FIND({0,1,2,3,4,5,6,7,8,9},'Model output'!K31))&gt;0,'Model output'!K31,"")</f>
        <v/>
      </c>
      <c r="L32" s="28" t="str">
        <f t="shared" si="1"/>
        <v/>
      </c>
      <c r="M32" t="str" cm="1">
        <f t="array" ref="M32">IF(L32="","",IF(ISNUMBER(SEARCH("cm",L32)),MAX(VALUE(SUBSTITUTE(_xlfn.FILTERXML("&lt;t&gt;&lt;s&gt;"&amp;SUBSTITUTE(L32,",","&lt;/s&gt;&lt;s&gt;")&amp;"&lt;/s&gt;&lt;/t&gt;","//s"),"cm",""))),MAX(VALUE(SUBSTITUTE(_xlfn.FILTERXML("&lt;t&gt;&lt;s&gt;"&amp;SUBSTITUTE(L32,",","&lt;/s&gt;&lt;s&gt;")&amp;"&lt;/s&gt;&lt;/t&gt;","//s"),"mm","")))/10))</f>
        <v/>
      </c>
      <c r="N32" t="str">
        <f>IF('Model output'!L31="","",'Model output'!L31)</f>
        <v>papillary</v>
      </c>
      <c r="O32" t="str">
        <f>IF('Model output'!M31="","",'Model output'!M31)</f>
        <v>oncocytic/warthin-like variant</v>
      </c>
      <c r="P32" t="str">
        <f>IF('Model output'!N31="","",'Model output'!N31)</f>
        <v>0.5 cm</v>
      </c>
      <c r="Q32" t="str">
        <f t="shared" si="2"/>
        <v>0.5cm</v>
      </c>
      <c r="R32" cm="1">
        <f t="array" ref="R32">IF(Q32="","",IF(ISNUMBER(SEARCH("cm",Q32)),MAX(VALUE(SUBSTITUTE(_xlfn.FILTERXML("&lt;t&gt;&lt;s&gt;"&amp;SUBSTITUTE(Q32,",","&lt;/s&gt;&lt;s&gt;")&amp;"&lt;/s&gt;&lt;/t&gt;","//s"),"cm",""))),IF(ISNUMBER(SEARCH("mm",Q32)), MAX(VALUE(SUBSTITUTE(_xlfn.FILTERXML("&lt;t&gt;&lt;s&gt;"&amp;SUBSTITUTE(Q32,",","&lt;/s&gt;&lt;s&gt;")&amp;"&lt;/s&gt;&lt;/t&gt;","//s"),"mm","")))/10, MAX(VALUE(_xlfn.FILTERXML("&lt;t&gt;&lt;s&gt;"&amp;SUBSTITUTE(Q32,",","&lt;/s&gt;&lt;s&gt;")&amp;"&lt;/s&gt;&lt;/t&gt;","//s"))))))</f>
        <v>0.5</v>
      </c>
      <c r="S32" t="str">
        <f>IF(OR('Model output'!P31="",'Model output'!P31="C",ISNUMBER(SEARCH("Not identified", 'Model output'!P31)),ISNUMBER(SEARCH("Absent",'Model output'!P31)),ISNUMBER(SEARCH("Absence",'Model output'!P31)),AND(ISNUMBER(SEARCH("No",'Model output'!P31)),NOT(ISNUMBER(SEARCH("diagnostic",'Model output'!P31)))),ISNUMBER(SEARCH("Negative",'Model output'!P31))),"negative","positive")</f>
        <v>positive</v>
      </c>
      <c r="T32">
        <f>IF('Model output'!O31="","",'Model output'!O31)</f>
        <v>1</v>
      </c>
      <c r="U32" t="str">
        <f>IF('Model output'!Q31&lt;&gt;"",'Model output'!Q31,IF('Classification result'!S32="positive",IF(ISNUMBER(SEARCH("single",'Model output'!P31)),1,IF(OR(ISNUMBER(SEARCH("&lt;4",'Model output'!P31)),ISNUMBER(SEARCH("&lt; 4",'Model output'!P31)),ISNUMBER(SEARCH("less than 4",'Model output'!P31))),"&lt;4",IF(OR(ISNUMBER(SEARCH("&gt;4",'Model output'!P31)),ISNUMBER(SEARCH("&gt; 4",'Model output'!P31)),ISNUMBER(SEARCH("4 or more",'Model output'!P31))),"&gt;4",""))),""))</f>
        <v/>
      </c>
      <c r="V32" t="str">
        <f>IF(S32="negative","",IF(OR(ISNUMBER(SEARCH("Focal",'Model output'!P31)),'Classification result'!U32&lt;4,ISNUMBER(SEARCH("Focal",'Classification result'!U32)),ISNUMBER(SEARCH("&lt;4",'Classification result'!U32)),ISNUMBER(SEARCH("&lt; 4",'Classification result'!U32))),"minimal", IF(OR(ISNUMBER(SEARCH("Extensive",'Model output'!P31)),ISNUMBER(SEARCH("Extensive",'Classification result'!U32)),ISNUMBER(SEARCH("&gt;4",'Classification result'!U32)),ISNUMBER(SEARCH("&gt; 4",'Classification result'!U32)),ISNUMBER(SEARCH("4 or more",'Classification result'!U32))),"extensive","")))</f>
        <v/>
      </c>
      <c r="W32" t="str">
        <f>IF(OR('Model output'!R31="",ISNUMBER(SEARCH("Not identified", 'Model output'!R31)),ISNUMBER(SEARCH("Absent",'Model output'!R31)),ISNUMBER(SEARCH("No",'Model output'!R31)),ISNUMBER(SEARCH("Negative",'Model output'!R31)),ISNUMBER(SEARCH("None seen",'Model output'!R31)),ISNUMBER(SEARCH("Free",'Model output'!R31)),ISNUMBER(SEARCH("Cannot be assessed",'Model output'!R31))),"negative","positive")</f>
        <v>negative</v>
      </c>
      <c r="X32" s="15" t="str">
        <f>IF('Model output'!S31="","",'Model output'!S31)</f>
        <v>Not Identified</v>
      </c>
      <c r="Y32" t="str">
        <f>IF(OR('Model output'!S31="",ISNUMBER(SEARCH("No extension",'Model output'!S31)),ISNUMBER(SEARCH("Absent",'Model output'!S31)),ISNUMBER(SEARCH("Not identified",'Model output'!S31)),AND(ISNUMBER(SEARCH("No",'Model output'!S31)),NOT(ISNUMBER(SEARCH("carcinoma",'Model output'!S31)))),ISNUMBER(SEARCH("negative",'Model output'!S31))),"negative",IF(Z32="positive","gETE", "positive"))</f>
        <v>negative</v>
      </c>
      <c r="Z32" t="str">
        <f>IF(OR('Model output'!S31="",ISNUMBER(SEARCH("Absent",'Model output'!S31)),ISNUMBER(SEARCH("Not identified",'Model output'!S31)),ISNUMBER(SEARCH("No",'Model output'!S31)),ISNUMBER(SEARCH("Minimal",'Model output'!S31)),ISNUMBER(SEARCH("negative",'Model output'!S31))),"negative",IF(OR(ISNUMBER(SEARCH("extensive",X32)),ISNUMBER(SEARCH("skeletal muscle",X32)),ISNUMBER(SEARCH("larynx",X32)),ISNUMBER(SEARCH("trachea",X32)),ISNUMBER(SEARCH("esophagus",X32)),ISNUMBER(SEARCH("recurrent laryngeal nerve",X32))),"positive","negative"))</f>
        <v>negative</v>
      </c>
      <c r="AA32" t="str">
        <f>IF('Model output'!T31="","",IF('Model output'!T31="Not mentioned", "No", "Yes"))</f>
        <v>Yes</v>
      </c>
      <c r="AB32" t="str">
        <f>IF(AA32&lt;&gt;"Yes","",IF(OR('Model output'!U31="",ISNUMBER(SEARCH("Not identified",'Model output'!U31))),"",'Model output'!U31))</f>
        <v/>
      </c>
      <c r="AC32" s="8" t="str">
        <f>IF(OR('Model output'!V31="", AND(ISERROR(SEARCH("Positive",'Model output'!V31)), ISNUMBER(SEARCH("Negative",'Model output'!V31))), ISNUMBER(SEARCH("Cannot be assessed",'Model output'!V31)), AND(ISNUMBER(SEARCH("Uninvolved",'Model output'!V31)),NOT(ISNUMBER(SEARCH("margin(s) involved",'Model output'!V31)))), ISNUMBER(SEARCH("No involvement",'Model output'!V31)), AND(NOT(ISNUMBER(SEARCH("focal",'Model output'!V31))),ISNUMBER(SEARCH("Free",'Model output'!V31))), ISNUMBER(SEARCH("narrowly excised",'Model output'!V31)), ISNUMBER(SEARCH("none",'Model output'!V31)), ISNUMBER(SEARCH("R0",'Model output'!V31)), ISNUMBER(SEARCH("1 mm",'Model output'!V31)), ISNUMBER(SEARCH("0.1 CM",'Model output'!V31)), ISNUMBER(SEARCH("less than 0.2 mm",'Model output'!V31)), ISNUMBER(SEARCH("less than 1.0 mm",'Model output'!V31)), ISNUMBER(SEARCH("less than 0.5 mm",'Model output'!V31)), ISNUMBER(SEARCH("abut",'Model output'!V31))), "negative", "positive")</f>
        <v>negative</v>
      </c>
      <c r="AE32" s="34" t="str" cm="1">
        <f t="array" aca="1" ref="AE32" ca="1">IF(OR(AC32="positive",Z32="positive",AND(OR(ISNUMBER(SEARCH("Follicular carcinoma",N32)),ISNUMBER(SEARCH("Follicular thyroid carcinoma",N32))),V32="extensive"),AND(AND(ISNUMBER(J32),J32&gt;0),AND(ISNUMBER(M32),M32&gt;3)),OR(H32="positive",AH32=1)),"high",IF(OR(ISNUMBER(SEARCH("lateral",G32,1)),ISNUMBER(SEARCH("positive",Y32,1)),ISNUMBER(SEARCH("tall",O32,1)),ISNUMBER(SEARCH("hobnail",O32,1)),ISNUMBER(SEARCH("cribriform",O32,1)),ISNUMBER(SEARCH("diffuse",O32,1)),ISNUMBER(SEARCH("columnar",O32,1)),ISNUMBER(SEARCH("solid",O32,1)),ISNUMBER(SEARCH("tall",N32,1)),ISNUMBER(SEARCH("hobnail",N32,1)),ISNUMBER(SEARCH("cribriform",N32,1)),ISNUMBER(SEARCH("diffuse",N32,1)),ISNUMBER(SEARCH("columnar",N32,1)),ISNUMBER(SEARCH("solid",N32,1)),AND(OR(ISNUMBER(SEARCH("papillary",N32,1)),ISNUMBER(SEARCH("papillary carcinoma",O32,1))),S32="positive"),AND(AND(ISNUMBER(J32),J32&gt;=5),M32=""),AND(AND(ISNUMBER(J32),J32&gt;=5),AND(ISNUMBER(M32),M32&gt;=1)),AND(ISNUMBER(SERACH("papillary",N32)),OR(Y32="positive",Z32="positive"), ISNUMBER(SEARCH("BRAF",AB32)))),"intermediate","low"))</f>
        <v>intermediate</v>
      </c>
      <c r="AF32" s="35" t="str">
        <f t="shared" si="3"/>
        <v>1a</v>
      </c>
      <c r="AG32" s="35" t="str">
        <f t="shared" si="4"/>
        <v>0</v>
      </c>
      <c r="AH32" s="35" t="str">
        <f t="shared" si="6"/>
        <v>0</v>
      </c>
      <c r="AI32" s="40" t="str">
        <f t="shared" si="7"/>
        <v>I</v>
      </c>
      <c r="AJ32" s="34" t="s">
        <v>627</v>
      </c>
      <c r="AK32" s="39" t="s">
        <v>898</v>
      </c>
      <c r="AL32" s="39" t="s">
        <v>894</v>
      </c>
      <c r="AM32" s="39" t="s">
        <v>897</v>
      </c>
      <c r="AN32" s="39" t="s">
        <v>59</v>
      </c>
      <c r="AO32" s="34">
        <f t="shared" ca="1" si="8"/>
        <v>0</v>
      </c>
      <c r="AP32" s="39">
        <f t="shared" si="9"/>
        <v>1</v>
      </c>
      <c r="AQ32" s="39">
        <f t="shared" si="10"/>
        <v>1</v>
      </c>
      <c r="AR32" s="39">
        <f t="shared" si="11"/>
        <v>1</v>
      </c>
      <c r="AS32" s="40">
        <f t="shared" si="5"/>
        <v>1</v>
      </c>
      <c r="AT32" s="1"/>
    </row>
    <row r="33" spans="1:46">
      <c r="A33" t="str">
        <f>'Model output'!A32</f>
        <v>TCGA-BJ-A45G</v>
      </c>
      <c r="B33" s="46">
        <v>48</v>
      </c>
      <c r="C33" s="1" t="str">
        <f>IF(OR(ISNUMBER(SEARCH("0",'Model output'!D32)), ISNUMBER(SEARCH("1",'Model output'!D32)), ISNUMBER(SEARCH("1a",'Model output'!D32)), ISNUMBER(SEARCH("1b",'Model output'!D32)), ISNUMBER(SEARCH("2",'Model output'!D32)), ISNUMBER(SEARCH("3",'Model output'!D32)), ISNUMBER(SEARCH("4a",'Model output'!D32)), ISNUMBER(SEARCH("4b",'Model output'!D32))), IF(ISNUMBER(SEARCH("pT",'Model output'!D32)),IF(OR(ISNUMBER(SEARCH("a",'Model output'!D32)),ISNUMBER(SEARCH("b",'Model output'!D32))),MID(SUBSTITUTE('Model output'!D32," ",""),SEARCH("pT",'Model output'!D32)+2,2),MID(SUBSTITUTE('Model output'!D32," ",""),SEARCH("pT",'Model output'!D32)+2,1)),IF(ISNUMBER(SEARCH("T",'Model output'!D32)),IF(OR(ISNUMBER(SEARCH("a",'Model output'!D32)),ISNUMBER(SEARCH("b",'Model output'!D32))),MID(SUBSTITUTE('Model output'!D32," ",""),SEARCH("T",'Model output'!D32)+1,2),MID(SUBSTITUTE('Model output'!D32," ",""),SEARCH("T",'Model output'!D32)+1,1)),SUBSTITUTE('Model output'!D32," ",""))),"")</f>
        <v>2</v>
      </c>
      <c r="D33" s="1" t="str">
        <f>IF(ISNUMBER(SEARCH("lymph node",'Model output'!E32)),"1", IF(AND('Model output'!E32&lt;&gt;"",ISNUMBER('Model output'!E32),'Model output'!E32&gt;0),"1",IF(OR(ISNUMBER(SEARCH("0",'Model output'!E32)), ISNUMBER(SEARCH("1",'Model output'!E32)), ISNUMBER(SEARCH("1a",'Model output'!E32)), ISNUMBER(SEARCH("1b",'Model output'!E32)), ISNUMBER(SEARCH("X",'Model output'!E32))), IF(ISNUMBER(SEARCH("pN",'Model output'!E32)),IF(OR(ISNUMBER(SEARCH("a",'Model output'!E32)),ISNUMBER(SEARCH("b",'Model output'!E32))),MID(SUBSTITUTE('Model output'!E32," ",""),SEARCH("pN",'Model output'!E32)+2,2),MID(SUBSTITUTE('Model output'!E32," ",""),SEARCH("pN",'Model output'!E32)+2,1)),IF(ISNUMBER(SEARCH("N",'Model output'!E32)),IF(OR(ISNUMBER(SEARCH("a",'Model output'!E32)),ISNUMBER(SEARCH("b",'Model output'!E32))),MID(SUBSTITUTE('Model output'!E32," ",""),SEARCH("N",'Model output'!E32)+1,2),MID(SUBSTITUTE('Model output'!E32," ",""),SEARCH("N",'Model output'!E32)+1,1)),SUBSTITUTE('Model output'!E32," ",""))),"")))</f>
        <v>1a</v>
      </c>
      <c r="E33" s="1" t="str">
        <f>IF(OR(ISNUMBER(SEARCH("Not applicable",'Model output'!F32)), ISNUMBER(SEARCH("N/A",'Model output'!F32))),"0",IF(OR(ISNUMBER(SEARCH("0",'Model output'!F32)), ISNUMBER(SEARCH("1",'Model output'!F32)), ISNUMBER(SEARCH("X",'Model output'!F32))), IF(ISNUMBER(SEARCH("pM",'Model output'!F32)),MID(SUBSTITUTE('Model output'!F32," ",""),SEARCH("pM",'Model output'!F32)+2,1),IF(ISNUMBER(SEARCH("M",'Model output'!F32)),MID(SUBSTITUTE('Model output'!F32," ",""),SEARCH("M",'Model output'!F32)+1,1),SUBSTITUTE('Model output'!F32," ",""))),""))</f>
        <v/>
      </c>
      <c r="F33" t="str">
        <f t="shared" si="0"/>
        <v>positive</v>
      </c>
      <c r="G33" t="str">
        <f>IF(OR('Model output'!G32="",AND(ISNUMBER('Model output'!J32),'Model output'!J32&lt;1)),"",IF(OR(ISNUMBER(SEARCH("lateral",'Model output'!G32)),ISNUMBER(SEARCH("cervical",'Model output'!G32)),ISNUMBER(SEARCH("jugular",'Model output'!G32)),ISNUMBER(SEARCH("left neck",'Model output'!G32)),ISNUMBER(SEARCH("left anterior neck",'Model output'!G32)),ISNUMBER(SEARCH("left posterior neck",'Model output'!G32)),ISNUMBER(SEARCH("right neck",'Model output'!G32)),ISNUMBER(SEARCH("right anterior neck",'Model output'!G32)),ISNUMBER(SEARCH("right posterior neck",'Model output'!G32)),AND(ISNUMBER(SEARCH("level",'Model output'!G32)),OR(,ISNUMBER(SEARCH("II",'Model output'!G32)),ISNUMBER(SEARCH("two",'Model output'!G32)),AND(ISNUMBER(SEARCH("2",'Model output'!G32)),NOT(ISNUMBER(SEARCH("1 of 2",'Model output'!G32)))),ISNUMBER(SEARCH("III",'Model output'!G32)),ISNUMBER(SEARCH("three",'Model output'!G32)),AND(ISNUMBER(SEARCH("3",'Model output'!G32)), NOT(ISNUMBER(SEARCH("N3",'Model output'!G32)))),ISNUMBER(SEARCH("IV",'Model output'!G32)),ISNUMBER(SEARCH("four",'Model output'!G32)),AND(ISNUMBER(SEARCH("4",'Model output'!G32)),NOT(ISNUMBER(SEARCH("1/4",'Model output'!G32)))),ISNUMBER(SEARCH("V ",'Model output'!G32)),ISNUMBER(SEARCH("five",'Model output'!G32)),ISNUMBER(SEARCH("5",'Model output'!G32))))), "lateral", "central"))</f>
        <v/>
      </c>
      <c r="H33" t="str">
        <f>IF('Model output'!H32="","negative", IF('Model output'!H32=" ", "negative", IF('Model output'!H32="[]", "negative", IF(ISNUMBER(SEARCH("lymph node",'Model output'!H32)),"negative", IF(ISNUMBER(SEARCH("adipose tissue",'Model output'!H32)), "negative", IF(ISNUMBER(SEARCH("neck dissection",'Model output'!H32)),"negative","positive"))))))</f>
        <v>negative</v>
      </c>
      <c r="I33">
        <f>IF('Model output'!I32="","",IF(ISNUMBER('Model output'!I32),'Model output'!I32,1))</f>
        <v>7</v>
      </c>
      <c r="J33">
        <f>IF('Model output'!J32="","",IF(AND(ISNUMBER('Model output'!J32),'Model output'!J32&lt;=I33),'Model output'!J32,IF(ISNUMBER(SEARCH("0/",'Model output'!J32)),0,1)))</f>
        <v>4</v>
      </c>
      <c r="K33" t="str" cm="1">
        <f t="array" ref="K33">IF(COUNT(FIND({0,1,2,3,4,5,6,7,8,9},'Model output'!K32))&gt;0,'Model output'!K32,"")</f>
        <v/>
      </c>
      <c r="L33" s="28" t="str">
        <f t="shared" si="1"/>
        <v/>
      </c>
      <c r="M33" t="str" cm="1">
        <f t="array" ref="M33">IF(L33="","",IF(ISNUMBER(SEARCH("cm",L33)),MAX(VALUE(SUBSTITUTE(_xlfn.FILTERXML("&lt;t&gt;&lt;s&gt;"&amp;SUBSTITUTE(L33,",","&lt;/s&gt;&lt;s&gt;")&amp;"&lt;/s&gt;&lt;/t&gt;","//s"),"cm",""))),MAX(VALUE(SUBSTITUTE(_xlfn.FILTERXML("&lt;t&gt;&lt;s&gt;"&amp;SUBSTITUTE(L33,",","&lt;/s&gt;&lt;s&gt;")&amp;"&lt;/s&gt;&lt;/t&gt;","//s"),"mm","")))/10))</f>
        <v/>
      </c>
      <c r="N33" t="str">
        <f>IF('Model output'!L32="","",'Model output'!L32)</f>
        <v>papillary</v>
      </c>
      <c r="O33" t="str">
        <f>IF('Model output'!M32="","",'Model output'!M32)</f>
        <v>follicular variant</v>
      </c>
      <c r="P33" t="str">
        <f>IF('Model output'!N32="","",'Model output'!N32)</f>
        <v>2.5 cm</v>
      </c>
      <c r="Q33" t="str">
        <f t="shared" si="2"/>
        <v>2.5cm</v>
      </c>
      <c r="R33" cm="1">
        <f t="array" ref="R33">IF(Q33="","",IF(ISNUMBER(SEARCH("cm",Q33)),MAX(VALUE(SUBSTITUTE(_xlfn.FILTERXML("&lt;t&gt;&lt;s&gt;"&amp;SUBSTITUTE(Q33,",","&lt;/s&gt;&lt;s&gt;")&amp;"&lt;/s&gt;&lt;/t&gt;","//s"),"cm",""))),IF(ISNUMBER(SEARCH("mm",Q33)), MAX(VALUE(SUBSTITUTE(_xlfn.FILTERXML("&lt;t&gt;&lt;s&gt;"&amp;SUBSTITUTE(Q33,",","&lt;/s&gt;&lt;s&gt;")&amp;"&lt;/s&gt;&lt;/t&gt;","//s"),"mm","")))/10, MAX(VALUE(_xlfn.FILTERXML("&lt;t&gt;&lt;s&gt;"&amp;SUBSTITUTE(Q33,",","&lt;/s&gt;&lt;s&gt;")&amp;"&lt;/s&gt;&lt;/t&gt;","//s"))))))</f>
        <v>2.5</v>
      </c>
      <c r="S33" t="str">
        <f>IF(OR('Model output'!P32="",'Model output'!P32="C",ISNUMBER(SEARCH("Not identified", 'Model output'!P32)),ISNUMBER(SEARCH("Absent",'Model output'!P32)),ISNUMBER(SEARCH("Absence",'Model output'!P32)),AND(ISNUMBER(SEARCH("No",'Model output'!P32)),NOT(ISNUMBER(SEARCH("diagnostic",'Model output'!P32)))),ISNUMBER(SEARCH("Negative",'Model output'!P32))),"negative","positive")</f>
        <v>positive</v>
      </c>
      <c r="T33">
        <f>IF('Model output'!O32="","",'Model output'!O32)</f>
        <v>2</v>
      </c>
      <c r="U33" t="str">
        <f>IF('Model output'!Q32&lt;&gt;"",'Model output'!Q32,IF('Classification result'!S33="positive",IF(ISNUMBER(SEARCH("single",'Model output'!P32)),1,IF(OR(ISNUMBER(SEARCH("&lt;4",'Model output'!P32)),ISNUMBER(SEARCH("&lt; 4",'Model output'!P32)),ISNUMBER(SEARCH("less than 4",'Model output'!P32))),"&lt;4",IF(OR(ISNUMBER(SEARCH("&gt;4",'Model output'!P32)),ISNUMBER(SEARCH("&gt; 4",'Model output'!P32)),ISNUMBER(SEARCH("4 or more",'Model output'!P32))),"&gt;4",""))),""))</f>
        <v/>
      </c>
      <c r="V33" t="str">
        <f>IF(S33="negative","",IF(OR(ISNUMBER(SEARCH("Focal",'Model output'!P32)),'Classification result'!U33&lt;4,ISNUMBER(SEARCH("Focal",'Classification result'!U33)),ISNUMBER(SEARCH("&lt;4",'Classification result'!U33)),ISNUMBER(SEARCH("&lt; 4",'Classification result'!U33))),"minimal", IF(OR(ISNUMBER(SEARCH("Extensive",'Model output'!P32)),ISNUMBER(SEARCH("Extensive",'Classification result'!U33)),ISNUMBER(SEARCH("&gt;4",'Classification result'!U33)),ISNUMBER(SEARCH("&gt; 4",'Classification result'!U33)),ISNUMBER(SEARCH("4 or more",'Classification result'!U33))),"extensive","")))</f>
        <v/>
      </c>
      <c r="W33" t="str">
        <f>IF(OR('Model output'!R32="",ISNUMBER(SEARCH("Not identified", 'Model output'!R32)),ISNUMBER(SEARCH("Absent",'Model output'!R32)),ISNUMBER(SEARCH("No",'Model output'!R32)),ISNUMBER(SEARCH("Negative",'Model output'!R32)),ISNUMBER(SEARCH("None seen",'Model output'!R32)),ISNUMBER(SEARCH("Free",'Model output'!R32)),ISNUMBER(SEARCH("Cannot be assessed",'Model output'!R32))),"negative","positive")</f>
        <v>negative</v>
      </c>
      <c r="X33" s="15" t="str">
        <f>IF('Model output'!S32="","",'Model output'!S32)</f>
        <v>Not Identified</v>
      </c>
      <c r="Y33" t="str">
        <f>IF(OR('Model output'!S32="",ISNUMBER(SEARCH("No extension",'Model output'!S32)),ISNUMBER(SEARCH("Absent",'Model output'!S32)),ISNUMBER(SEARCH("Not identified",'Model output'!S32)),AND(ISNUMBER(SEARCH("No",'Model output'!S32)),NOT(ISNUMBER(SEARCH("carcinoma",'Model output'!S32)))),ISNUMBER(SEARCH("negative",'Model output'!S32))),"negative",IF(Z33="positive","gETE", "positive"))</f>
        <v>negative</v>
      </c>
      <c r="Z33" t="str">
        <f>IF(OR('Model output'!S32="",ISNUMBER(SEARCH("Absent",'Model output'!S32)),ISNUMBER(SEARCH("Not identified",'Model output'!S32)),ISNUMBER(SEARCH("No",'Model output'!S32)),ISNUMBER(SEARCH("Minimal",'Model output'!S32)),ISNUMBER(SEARCH("negative",'Model output'!S32))),"negative",IF(OR(ISNUMBER(SEARCH("extensive",X33)),ISNUMBER(SEARCH("skeletal muscle",X33)),ISNUMBER(SEARCH("larynx",X33)),ISNUMBER(SEARCH("trachea",X33)),ISNUMBER(SEARCH("esophagus",X33)),ISNUMBER(SEARCH("recurrent laryngeal nerve",X33))),"positive","negative"))</f>
        <v>negative</v>
      </c>
      <c r="AA33" t="str">
        <f>IF('Model output'!T32="","",IF('Model output'!T32="Not mentioned", "No", "Yes"))</f>
        <v/>
      </c>
      <c r="AB33" t="str">
        <f>IF(AA33&lt;&gt;"Yes","",IF(OR('Model output'!U32="",ISNUMBER(SEARCH("Not identified",'Model output'!U32))),"",'Model output'!U32))</f>
        <v/>
      </c>
      <c r="AC33" s="8" t="str">
        <f>IF(OR('Model output'!V32="", AND(ISERROR(SEARCH("Positive",'Model output'!V32)), ISNUMBER(SEARCH("Negative",'Model output'!V32))), ISNUMBER(SEARCH("Cannot be assessed",'Model output'!V32)), AND(ISNUMBER(SEARCH("Uninvolved",'Model output'!V32)),NOT(ISNUMBER(SEARCH("margin(s) involved",'Model output'!V32)))), ISNUMBER(SEARCH("No involvement",'Model output'!V32)), AND(NOT(ISNUMBER(SEARCH("focal",'Model output'!V32))),ISNUMBER(SEARCH("Free",'Model output'!V32))), ISNUMBER(SEARCH("narrowly excised",'Model output'!V32)), ISNUMBER(SEARCH("none",'Model output'!V32)), ISNUMBER(SEARCH("R0",'Model output'!V32)), ISNUMBER(SEARCH("1 mm",'Model output'!V32)), ISNUMBER(SEARCH("0.1 CM",'Model output'!V32)), ISNUMBER(SEARCH("less than 0.2 mm",'Model output'!V32)), ISNUMBER(SEARCH("less than 1.0 mm",'Model output'!V32)), ISNUMBER(SEARCH("less than 0.5 mm",'Model output'!V32)), ISNUMBER(SEARCH("abut",'Model output'!V32))), "negative", "positive")</f>
        <v>negative</v>
      </c>
      <c r="AE33" s="34" t="str" cm="1">
        <f t="array" aca="1" ref="AE33" ca="1">IF(OR(AC33="positive",Z33="positive",AND(OR(ISNUMBER(SEARCH("Follicular carcinoma",N33)),ISNUMBER(SEARCH("Follicular thyroid carcinoma",N33))),V33="extensive"),AND(AND(ISNUMBER(J33),J33&gt;0),AND(ISNUMBER(M33),M33&gt;3)),OR(H33="positive",AH33=1)),"high",IF(OR(ISNUMBER(SEARCH("lateral",G33,1)),ISNUMBER(SEARCH("positive",Y33,1)),ISNUMBER(SEARCH("tall",O33,1)),ISNUMBER(SEARCH("hobnail",O33,1)),ISNUMBER(SEARCH("cribriform",O33,1)),ISNUMBER(SEARCH("diffuse",O33,1)),ISNUMBER(SEARCH("columnar",O33,1)),ISNUMBER(SEARCH("solid",O33,1)),ISNUMBER(SEARCH("tall",N33,1)),ISNUMBER(SEARCH("hobnail",N33,1)),ISNUMBER(SEARCH("cribriform",N33,1)),ISNUMBER(SEARCH("diffuse",N33,1)),ISNUMBER(SEARCH("columnar",N33,1)),ISNUMBER(SEARCH("solid",N33,1)),AND(OR(ISNUMBER(SEARCH("papillary",N33,1)),ISNUMBER(SEARCH("papillary carcinoma",O33,1))),S33="positive"),AND(AND(ISNUMBER(J33),J33&gt;=5),M33=""),AND(AND(ISNUMBER(J33),J33&gt;=5),AND(ISNUMBER(M33),M33&gt;=1)),AND(ISNUMBER(SERACH("papillary",N33)),OR(Y33="positive",Z33="positive"), ISNUMBER(SEARCH("BRAF",AB33)))),"intermediate","low"))</f>
        <v>intermediate</v>
      </c>
      <c r="AF33" s="35" t="str">
        <f t="shared" si="3"/>
        <v>2</v>
      </c>
      <c r="AG33" s="35" t="str">
        <f t="shared" si="4"/>
        <v>1a</v>
      </c>
      <c r="AH33" s="35" t="str">
        <f t="shared" si="6"/>
        <v>0</v>
      </c>
      <c r="AI33" s="40" t="str">
        <f t="shared" si="7"/>
        <v>I</v>
      </c>
      <c r="AJ33" s="34" t="s">
        <v>629</v>
      </c>
      <c r="AK33" s="39" t="s">
        <v>896</v>
      </c>
      <c r="AL33" s="39" t="s">
        <v>898</v>
      </c>
      <c r="AM33" s="39" t="s">
        <v>897</v>
      </c>
      <c r="AN33" s="39" t="s">
        <v>59</v>
      </c>
      <c r="AO33" s="34">
        <f t="shared" ca="1" si="8"/>
        <v>1</v>
      </c>
      <c r="AP33" s="39">
        <f t="shared" si="9"/>
        <v>1</v>
      </c>
      <c r="AQ33" s="39">
        <f t="shared" si="10"/>
        <v>1</v>
      </c>
      <c r="AR33" s="39">
        <f t="shared" si="11"/>
        <v>1</v>
      </c>
      <c r="AS33" s="40">
        <f t="shared" si="5"/>
        <v>1</v>
      </c>
      <c r="AT33" s="1"/>
    </row>
    <row r="34" spans="1:46">
      <c r="A34" t="str">
        <f>'Model output'!A33</f>
        <v>TCGA-BJ-A45H</v>
      </c>
      <c r="B34" s="46">
        <v>45</v>
      </c>
      <c r="C34" s="1" t="str">
        <f>IF(OR(ISNUMBER(SEARCH("0",'Model output'!D33)), ISNUMBER(SEARCH("1",'Model output'!D33)), ISNUMBER(SEARCH("1a",'Model output'!D33)), ISNUMBER(SEARCH("1b",'Model output'!D33)), ISNUMBER(SEARCH("2",'Model output'!D33)), ISNUMBER(SEARCH("3",'Model output'!D33)), ISNUMBER(SEARCH("4a",'Model output'!D33)), ISNUMBER(SEARCH("4b",'Model output'!D33))), IF(ISNUMBER(SEARCH("pT",'Model output'!D33)),IF(OR(ISNUMBER(SEARCH("a",'Model output'!D33)),ISNUMBER(SEARCH("b",'Model output'!D33))),MID(SUBSTITUTE('Model output'!D33," ",""),SEARCH("pT",'Model output'!D33)+2,2),MID(SUBSTITUTE('Model output'!D33," ",""),SEARCH("pT",'Model output'!D33)+2,1)),IF(ISNUMBER(SEARCH("T",'Model output'!D33)),IF(OR(ISNUMBER(SEARCH("a",'Model output'!D33)),ISNUMBER(SEARCH("b",'Model output'!D33))),MID(SUBSTITUTE('Model output'!D33," ",""),SEARCH("T",'Model output'!D33)+1,2),MID(SUBSTITUTE('Model output'!D33," ",""),SEARCH("T",'Model output'!D33)+1,1)),SUBSTITUTE('Model output'!D33," ",""))),"")</f>
        <v>3</v>
      </c>
      <c r="D34" s="1" t="str">
        <f>IF(ISNUMBER(SEARCH("lymph node",'Model output'!E33)),"1", IF(AND('Model output'!E33&lt;&gt;"",ISNUMBER('Model output'!E33),'Model output'!E33&gt;0),"1",IF(OR(ISNUMBER(SEARCH("0",'Model output'!E33)), ISNUMBER(SEARCH("1",'Model output'!E33)), ISNUMBER(SEARCH("1a",'Model output'!E33)), ISNUMBER(SEARCH("1b",'Model output'!E33)), ISNUMBER(SEARCH("X",'Model output'!E33))), IF(ISNUMBER(SEARCH("pN",'Model output'!E33)),IF(OR(ISNUMBER(SEARCH("a",'Model output'!E33)),ISNUMBER(SEARCH("b",'Model output'!E33))),MID(SUBSTITUTE('Model output'!E33," ",""),SEARCH("pN",'Model output'!E33)+2,2),MID(SUBSTITUTE('Model output'!E33," ",""),SEARCH("pN",'Model output'!E33)+2,1)),IF(ISNUMBER(SEARCH("N",'Model output'!E33)),IF(OR(ISNUMBER(SEARCH("a",'Model output'!E33)),ISNUMBER(SEARCH("b",'Model output'!E33))),MID(SUBSTITUTE('Model output'!E33," ",""),SEARCH("N",'Model output'!E33)+1,2),MID(SUBSTITUTE('Model output'!E33," ",""),SEARCH("N",'Model output'!E33)+1,1)),SUBSTITUTE('Model output'!E33," ",""))),"")))</f>
        <v>X</v>
      </c>
      <c r="E34" s="1" t="str">
        <f>IF(OR(ISNUMBER(SEARCH("Not applicable",'Model output'!F33)), ISNUMBER(SEARCH("N/A",'Model output'!F33))),"0",IF(OR(ISNUMBER(SEARCH("0",'Model output'!F33)), ISNUMBER(SEARCH("1",'Model output'!F33)), ISNUMBER(SEARCH("X",'Model output'!F33))), IF(ISNUMBER(SEARCH("pM",'Model output'!F33)),MID(SUBSTITUTE('Model output'!F33," ",""),SEARCH("pM",'Model output'!F33)+2,1),IF(ISNUMBER(SEARCH("M",'Model output'!F33)),MID(SUBSTITUTE('Model output'!F33," ",""),SEARCH("M",'Model output'!F33)+1,1),SUBSTITUTE('Model output'!F33," ",""))),""))</f>
        <v>0</v>
      </c>
      <c r="F34" t="str">
        <f t="shared" si="0"/>
        <v>negative</v>
      </c>
      <c r="G34" t="str">
        <f>IF(OR('Model output'!G33="",AND(ISNUMBER('Model output'!J33),'Model output'!J33&lt;1)),"",IF(OR(ISNUMBER(SEARCH("lateral",'Model output'!G33)),ISNUMBER(SEARCH("cervical",'Model output'!G33)),ISNUMBER(SEARCH("jugular",'Model output'!G33)),ISNUMBER(SEARCH("left neck",'Model output'!G33)),ISNUMBER(SEARCH("left anterior neck",'Model output'!G33)),ISNUMBER(SEARCH("left posterior neck",'Model output'!G33)),ISNUMBER(SEARCH("right neck",'Model output'!G33)),ISNUMBER(SEARCH("right anterior neck",'Model output'!G33)),ISNUMBER(SEARCH("right posterior neck",'Model output'!G33)),AND(ISNUMBER(SEARCH("level",'Model output'!G33)),OR(,ISNUMBER(SEARCH("II",'Model output'!G33)),ISNUMBER(SEARCH("two",'Model output'!G33)),AND(ISNUMBER(SEARCH("2",'Model output'!G33)),NOT(ISNUMBER(SEARCH("1 of 2",'Model output'!G33)))),ISNUMBER(SEARCH("III",'Model output'!G33)),ISNUMBER(SEARCH("three",'Model output'!G33)),AND(ISNUMBER(SEARCH("3",'Model output'!G33)), NOT(ISNUMBER(SEARCH("N3",'Model output'!G33)))),ISNUMBER(SEARCH("IV",'Model output'!G33)),ISNUMBER(SEARCH("four",'Model output'!G33)),AND(ISNUMBER(SEARCH("4",'Model output'!G33)),NOT(ISNUMBER(SEARCH("1/4",'Model output'!G33)))),ISNUMBER(SEARCH("V ",'Model output'!G33)),ISNUMBER(SEARCH("five",'Model output'!G33)),ISNUMBER(SEARCH("5",'Model output'!G33))))), "lateral", "central"))</f>
        <v/>
      </c>
      <c r="H34" t="str">
        <f>IF('Model output'!H33="","negative", IF('Model output'!H33=" ", "negative", IF('Model output'!H33="[]", "negative", IF(ISNUMBER(SEARCH("lymph node",'Model output'!H33)),"negative", IF(ISNUMBER(SEARCH("adipose tissue",'Model output'!H33)), "negative", IF(ISNUMBER(SEARCH("neck dissection",'Model output'!H33)),"negative","positive"))))))</f>
        <v>negative</v>
      </c>
      <c r="I34" t="str">
        <f>IF('Model output'!I33="","",IF(ISNUMBER('Model output'!I33),'Model output'!I33,1))</f>
        <v/>
      </c>
      <c r="J34" t="str">
        <f>IF('Model output'!J33="","",IF(AND(ISNUMBER('Model output'!J33),'Model output'!J33&lt;=I34),'Model output'!J33,IF(ISNUMBER(SEARCH("0/",'Model output'!J33)),0,1)))</f>
        <v/>
      </c>
      <c r="K34" t="str" cm="1">
        <f t="array" ref="K34">IF(COUNT(FIND({0,1,2,3,4,5,6,7,8,9},'Model output'!K33))&gt;0,'Model output'!K33,"")</f>
        <v/>
      </c>
      <c r="L34" s="28" t="str">
        <f t="shared" si="1"/>
        <v/>
      </c>
      <c r="M34" t="str" cm="1">
        <f t="array" ref="M34">IF(L34="","",IF(ISNUMBER(SEARCH("cm",L34)),MAX(VALUE(SUBSTITUTE(_xlfn.FILTERXML("&lt;t&gt;&lt;s&gt;"&amp;SUBSTITUTE(L34,",","&lt;/s&gt;&lt;s&gt;")&amp;"&lt;/s&gt;&lt;/t&gt;","//s"),"cm",""))),MAX(VALUE(SUBSTITUTE(_xlfn.FILTERXML("&lt;t&gt;&lt;s&gt;"&amp;SUBSTITUTE(L34,",","&lt;/s&gt;&lt;s&gt;")&amp;"&lt;/s&gt;&lt;/t&gt;","//s"),"mm","")))/10))</f>
        <v/>
      </c>
      <c r="N34" t="str">
        <f>IF('Model output'!L33="","",'Model output'!L33)</f>
        <v>Papillary</v>
      </c>
      <c r="O34" t="str">
        <f>IF('Model output'!M33="","",'Model output'!M33)</f>
        <v>conventional</v>
      </c>
      <c r="P34" t="str">
        <f>IF('Model output'!N33="","",'Model output'!N33)</f>
        <v>1.5 cm</v>
      </c>
      <c r="Q34" t="str">
        <f t="shared" si="2"/>
        <v>1.5cm</v>
      </c>
      <c r="R34" cm="1">
        <f t="array" ref="R34">IF(Q34="","",IF(ISNUMBER(SEARCH("cm",Q34)),MAX(VALUE(SUBSTITUTE(_xlfn.FILTERXML("&lt;t&gt;&lt;s&gt;"&amp;SUBSTITUTE(Q34,",","&lt;/s&gt;&lt;s&gt;")&amp;"&lt;/s&gt;&lt;/t&gt;","//s"),"cm",""))),IF(ISNUMBER(SEARCH("mm",Q34)), MAX(VALUE(SUBSTITUTE(_xlfn.FILTERXML("&lt;t&gt;&lt;s&gt;"&amp;SUBSTITUTE(Q34,",","&lt;/s&gt;&lt;s&gt;")&amp;"&lt;/s&gt;&lt;/t&gt;","//s"),"mm","")))/10, MAX(VALUE(_xlfn.FILTERXML("&lt;t&gt;&lt;s&gt;"&amp;SUBSTITUTE(Q34,",","&lt;/s&gt;&lt;s&gt;")&amp;"&lt;/s&gt;&lt;/t&gt;","//s"))))))</f>
        <v>1.5</v>
      </c>
      <c r="S34" t="str">
        <f>IF(OR('Model output'!P33="",'Model output'!P33="C",ISNUMBER(SEARCH("Not identified", 'Model output'!P33)),ISNUMBER(SEARCH("Absent",'Model output'!P33)),ISNUMBER(SEARCH("Absence",'Model output'!P33)),AND(ISNUMBER(SEARCH("No",'Model output'!P33)),NOT(ISNUMBER(SEARCH("diagnostic",'Model output'!P33)))),ISNUMBER(SEARCH("Negative",'Model output'!P33))),"negative","positive")</f>
        <v>positive</v>
      </c>
      <c r="T34" t="str">
        <f>IF('Model output'!O33="","",'Model output'!O33)</f>
        <v>TWO FOCI</v>
      </c>
      <c r="U34" t="str">
        <f>IF('Model output'!Q33&lt;&gt;"",'Model output'!Q33,IF('Classification result'!S34="positive",IF(ISNUMBER(SEARCH("single",'Model output'!P33)),1,IF(OR(ISNUMBER(SEARCH("&lt;4",'Model output'!P33)),ISNUMBER(SEARCH("&lt; 4",'Model output'!P33)),ISNUMBER(SEARCH("less than 4",'Model output'!P33))),"&lt;4",IF(OR(ISNUMBER(SEARCH("&gt;4",'Model output'!P33)),ISNUMBER(SEARCH("&gt; 4",'Model output'!P33)),ISNUMBER(SEARCH("4 or more",'Model output'!P33))),"&gt;4",""))),""))</f>
        <v/>
      </c>
      <c r="V34" t="str">
        <f>IF(S34="negative","",IF(OR(ISNUMBER(SEARCH("Focal",'Model output'!P33)),'Classification result'!U34&lt;4,ISNUMBER(SEARCH("Focal",'Classification result'!U34)),ISNUMBER(SEARCH("&lt;4",'Classification result'!U34)),ISNUMBER(SEARCH("&lt; 4",'Classification result'!U34))),"minimal", IF(OR(ISNUMBER(SEARCH("Extensive",'Model output'!P33)),ISNUMBER(SEARCH("Extensive",'Classification result'!U34)),ISNUMBER(SEARCH("&gt;4",'Classification result'!U34)),ISNUMBER(SEARCH("&gt; 4",'Classification result'!U34)),ISNUMBER(SEARCH("4 or more",'Classification result'!U34))),"extensive","")))</f>
        <v/>
      </c>
      <c r="W34" t="str">
        <f>IF(OR('Model output'!R33="",ISNUMBER(SEARCH("Not identified", 'Model output'!R33)),ISNUMBER(SEARCH("Absent",'Model output'!R33)),ISNUMBER(SEARCH("No",'Model output'!R33)),ISNUMBER(SEARCH("Negative",'Model output'!R33)),ISNUMBER(SEARCH("None seen",'Model output'!R33)),ISNUMBER(SEARCH("Free",'Model output'!R33)),ISNUMBER(SEARCH("Cannot be assessed",'Model output'!R33))),"negative","positive")</f>
        <v>negative</v>
      </c>
      <c r="X34" s="15" t="str">
        <f>IF('Model output'!S33="","",'Model output'!S33)</f>
        <v>Present</v>
      </c>
      <c r="Y34" t="str">
        <f>IF(OR('Model output'!S33="",ISNUMBER(SEARCH("No extension",'Model output'!S33)),ISNUMBER(SEARCH("Absent",'Model output'!S33)),ISNUMBER(SEARCH("Not identified",'Model output'!S33)),AND(ISNUMBER(SEARCH("No",'Model output'!S33)),NOT(ISNUMBER(SEARCH("carcinoma",'Model output'!S33)))),ISNUMBER(SEARCH("negative",'Model output'!S33))),"negative",IF(Z34="positive","gETE", "positive"))</f>
        <v>positive</v>
      </c>
      <c r="Z34" t="str">
        <f>IF(OR('Model output'!S33="",ISNUMBER(SEARCH("Absent",'Model output'!S33)),ISNUMBER(SEARCH("Not identified",'Model output'!S33)),ISNUMBER(SEARCH("No",'Model output'!S33)),ISNUMBER(SEARCH("Minimal",'Model output'!S33)),ISNUMBER(SEARCH("negative",'Model output'!S33))),"negative",IF(OR(ISNUMBER(SEARCH("extensive",X34)),ISNUMBER(SEARCH("skeletal muscle",X34)),ISNUMBER(SEARCH("larynx",X34)),ISNUMBER(SEARCH("trachea",X34)),ISNUMBER(SEARCH("esophagus",X34)),ISNUMBER(SEARCH("recurrent laryngeal nerve",X34))),"positive","negative"))</f>
        <v>negative</v>
      </c>
      <c r="AA34" t="str">
        <f>IF('Model output'!T33="","",IF('Model output'!T33="Not mentioned", "No", "Yes"))</f>
        <v>Yes</v>
      </c>
      <c r="AB34" t="str">
        <f>IF(AA34&lt;&gt;"Yes","",IF(OR('Model output'!U33="",ISNUMBER(SEARCH("Not identified",'Model output'!U33))),"",'Model output'!U33))</f>
        <v>BRAF V600E, NRAS61, HRAS61, KRAS12/13</v>
      </c>
      <c r="AC34" s="8" t="str">
        <f>IF(OR('Model output'!V33="", AND(ISERROR(SEARCH("Positive",'Model output'!V33)), ISNUMBER(SEARCH("Negative",'Model output'!V33))), ISNUMBER(SEARCH("Cannot be assessed",'Model output'!V33)), AND(ISNUMBER(SEARCH("Uninvolved",'Model output'!V33)),NOT(ISNUMBER(SEARCH("margin(s) involved",'Model output'!V33)))), ISNUMBER(SEARCH("No involvement",'Model output'!V33)), AND(NOT(ISNUMBER(SEARCH("focal",'Model output'!V33))),ISNUMBER(SEARCH("Free",'Model output'!V33))), ISNUMBER(SEARCH("narrowly excised",'Model output'!V33)), ISNUMBER(SEARCH("none",'Model output'!V33)), ISNUMBER(SEARCH("R0",'Model output'!V33)), ISNUMBER(SEARCH("1 mm",'Model output'!V33)), ISNUMBER(SEARCH("0.1 CM",'Model output'!V33)), ISNUMBER(SEARCH("less than 0.2 mm",'Model output'!V33)), ISNUMBER(SEARCH("less than 1.0 mm",'Model output'!V33)), ISNUMBER(SEARCH("less than 0.5 mm",'Model output'!V33)), ISNUMBER(SEARCH("abut",'Model output'!V33))), "negative", "positive")</f>
        <v>positive</v>
      </c>
      <c r="AE34" s="34" t="str" cm="1">
        <f t="array" ref="AE34">IF(OR(AC34="positive",Z34="positive",AND(OR(ISNUMBER(SEARCH("Follicular carcinoma",N34)),ISNUMBER(SEARCH("Follicular thyroid carcinoma",N34))),V34="extensive"),AND(AND(ISNUMBER(J34),J34&gt;0),AND(ISNUMBER(M34),M34&gt;3)),OR(H34="positive",AH34=1)),"high",IF(OR(ISNUMBER(SEARCH("lateral",G34,1)),ISNUMBER(SEARCH("positive",Y34,1)),ISNUMBER(SEARCH("tall",O34,1)),ISNUMBER(SEARCH("hobnail",O34,1)),ISNUMBER(SEARCH("cribriform",O34,1)),ISNUMBER(SEARCH("diffuse",O34,1)),ISNUMBER(SEARCH("columnar",O34,1)),ISNUMBER(SEARCH("solid",O34,1)),ISNUMBER(SEARCH("tall",N34,1)),ISNUMBER(SEARCH("hobnail",N34,1)),ISNUMBER(SEARCH("cribriform",N34,1)),ISNUMBER(SEARCH("diffuse",N34,1)),ISNUMBER(SEARCH("columnar",N34,1)),ISNUMBER(SEARCH("solid",N34,1)),AND(OR(ISNUMBER(SEARCH("papillary",N34,1)),ISNUMBER(SEARCH("papillary carcinoma",O34,1))),S34="positive"),AND(AND(ISNUMBER(J34),J34&gt;=5),M34=""),AND(AND(ISNUMBER(J34),J34&gt;=5),AND(ISNUMBER(M34),M34&gt;=1)),AND(ISNUMBER(SERACH("papillary",N34)),OR(Y34="positive",Z34="positive"), ISNUMBER(SEARCH("BRAF",AB34)))),"intermediate","low"))</f>
        <v>high</v>
      </c>
      <c r="AF34" s="35" t="str">
        <f t="shared" si="3"/>
        <v>1b</v>
      </c>
      <c r="AG34" s="35" t="str">
        <f t="shared" si="4"/>
        <v>0</v>
      </c>
      <c r="AH34" s="35" t="str">
        <f t="shared" si="6"/>
        <v>0</v>
      </c>
      <c r="AI34" s="40" t="str">
        <f t="shared" si="7"/>
        <v>I</v>
      </c>
      <c r="AJ34" s="34" t="s">
        <v>624</v>
      </c>
      <c r="AK34" s="39" t="s">
        <v>892</v>
      </c>
      <c r="AL34" s="39" t="s">
        <v>897</v>
      </c>
      <c r="AM34" s="39" t="s">
        <v>897</v>
      </c>
      <c r="AN34" s="39" t="s">
        <v>59</v>
      </c>
      <c r="AO34" s="34">
        <f t="shared" si="8"/>
        <v>1</v>
      </c>
      <c r="AP34" s="39">
        <f t="shared" si="9"/>
        <v>0</v>
      </c>
      <c r="AQ34" s="39">
        <f t="shared" si="10"/>
        <v>1</v>
      </c>
      <c r="AR34" s="39">
        <f t="shared" si="11"/>
        <v>1</v>
      </c>
      <c r="AS34" s="40">
        <f t="shared" si="5"/>
        <v>1</v>
      </c>
      <c r="AT34" s="1"/>
    </row>
    <row r="35" spans="1:46">
      <c r="A35" t="str">
        <f>'Model output'!A34</f>
        <v>TCGA-BJ-A45I</v>
      </c>
      <c r="B35" s="46">
        <v>51</v>
      </c>
      <c r="C35" s="1" t="str">
        <f>IF(OR(ISNUMBER(SEARCH("0",'Model output'!D34)), ISNUMBER(SEARCH("1",'Model output'!D34)), ISNUMBER(SEARCH("1a",'Model output'!D34)), ISNUMBER(SEARCH("1b",'Model output'!D34)), ISNUMBER(SEARCH("2",'Model output'!D34)), ISNUMBER(SEARCH("3",'Model output'!D34)), ISNUMBER(SEARCH("4a",'Model output'!D34)), ISNUMBER(SEARCH("4b",'Model output'!D34))), IF(ISNUMBER(SEARCH("pT",'Model output'!D34)),IF(OR(ISNUMBER(SEARCH("a",'Model output'!D34)),ISNUMBER(SEARCH("b",'Model output'!D34))),MID(SUBSTITUTE('Model output'!D34," ",""),SEARCH("pT",'Model output'!D34)+2,2),MID(SUBSTITUTE('Model output'!D34," ",""),SEARCH("pT",'Model output'!D34)+2,1)),IF(ISNUMBER(SEARCH("T",'Model output'!D34)),IF(OR(ISNUMBER(SEARCH("a",'Model output'!D34)),ISNUMBER(SEARCH("b",'Model output'!D34))),MID(SUBSTITUTE('Model output'!D34," ",""),SEARCH("T",'Model output'!D34)+1,2),MID(SUBSTITUTE('Model output'!D34," ",""),SEARCH("T",'Model output'!D34)+1,1)),SUBSTITUTE('Model output'!D34," ",""))),"")</f>
        <v>3</v>
      </c>
      <c r="D35" s="1" t="str">
        <f>IF(ISNUMBER(SEARCH("lymph node",'Model output'!E34)),"1", IF(AND('Model output'!E34&lt;&gt;"",ISNUMBER('Model output'!E34),'Model output'!E34&gt;0),"1",IF(OR(ISNUMBER(SEARCH("0",'Model output'!E34)), ISNUMBER(SEARCH("1",'Model output'!E34)), ISNUMBER(SEARCH("1a",'Model output'!E34)), ISNUMBER(SEARCH("1b",'Model output'!E34)), ISNUMBER(SEARCH("X",'Model output'!E34))), IF(ISNUMBER(SEARCH("pN",'Model output'!E34)),IF(OR(ISNUMBER(SEARCH("a",'Model output'!E34)),ISNUMBER(SEARCH("b",'Model output'!E34))),MID(SUBSTITUTE('Model output'!E34," ",""),SEARCH("pN",'Model output'!E34)+2,2),MID(SUBSTITUTE('Model output'!E34," ",""),SEARCH("pN",'Model output'!E34)+2,1)),IF(ISNUMBER(SEARCH("N",'Model output'!E34)),IF(OR(ISNUMBER(SEARCH("a",'Model output'!E34)),ISNUMBER(SEARCH("b",'Model output'!E34))),MID(SUBSTITUTE('Model output'!E34," ",""),SEARCH("N",'Model output'!E34)+1,2),MID(SUBSTITUTE('Model output'!E34," ",""),SEARCH("N",'Model output'!E34)+1,1)),SUBSTITUTE('Model output'!E34," ",""))),"")))</f>
        <v>0</v>
      </c>
      <c r="E35" s="1" t="str">
        <f>IF(OR(ISNUMBER(SEARCH("Not applicable",'Model output'!F34)), ISNUMBER(SEARCH("N/A",'Model output'!F34))),"0",IF(OR(ISNUMBER(SEARCH("0",'Model output'!F34)), ISNUMBER(SEARCH("1",'Model output'!F34)), ISNUMBER(SEARCH("X",'Model output'!F34))), IF(ISNUMBER(SEARCH("pM",'Model output'!F34)),MID(SUBSTITUTE('Model output'!F34," ",""),SEARCH("pM",'Model output'!F34)+2,1),IF(ISNUMBER(SEARCH("M",'Model output'!F34)),MID(SUBSTITUTE('Model output'!F34," ",""),SEARCH("M",'Model output'!F34)+1,1),SUBSTITUTE('Model output'!F34," ",""))),""))</f>
        <v/>
      </c>
      <c r="F35" t="str">
        <f t="shared" si="0"/>
        <v>negative</v>
      </c>
      <c r="G35" t="str">
        <f>IF(OR('Model output'!G34="",AND(ISNUMBER('Model output'!J34),'Model output'!J34&lt;1)),"",IF(OR(ISNUMBER(SEARCH("lateral",'Model output'!G34)),ISNUMBER(SEARCH("cervical",'Model output'!G34)),ISNUMBER(SEARCH("jugular",'Model output'!G34)),ISNUMBER(SEARCH("left neck",'Model output'!G34)),ISNUMBER(SEARCH("left anterior neck",'Model output'!G34)),ISNUMBER(SEARCH("left posterior neck",'Model output'!G34)),ISNUMBER(SEARCH("right neck",'Model output'!G34)),ISNUMBER(SEARCH("right anterior neck",'Model output'!G34)),ISNUMBER(SEARCH("right posterior neck",'Model output'!G34)),AND(ISNUMBER(SEARCH("level",'Model output'!G34)),OR(,ISNUMBER(SEARCH("II",'Model output'!G34)),ISNUMBER(SEARCH("two",'Model output'!G34)),AND(ISNUMBER(SEARCH("2",'Model output'!G34)),NOT(ISNUMBER(SEARCH("1 of 2",'Model output'!G34)))),ISNUMBER(SEARCH("III",'Model output'!G34)),ISNUMBER(SEARCH("three",'Model output'!G34)),AND(ISNUMBER(SEARCH("3",'Model output'!G34)), NOT(ISNUMBER(SEARCH("N3",'Model output'!G34)))),ISNUMBER(SEARCH("IV",'Model output'!G34)),ISNUMBER(SEARCH("four",'Model output'!G34)),AND(ISNUMBER(SEARCH("4",'Model output'!G34)),NOT(ISNUMBER(SEARCH("1/4",'Model output'!G34)))),ISNUMBER(SEARCH("V ",'Model output'!G34)),ISNUMBER(SEARCH("five",'Model output'!G34)),ISNUMBER(SEARCH("5",'Model output'!G34))))), "lateral", "central"))</f>
        <v/>
      </c>
      <c r="H35" t="str">
        <f>IF('Model output'!H34="","negative", IF('Model output'!H34=" ", "negative", IF('Model output'!H34="[]", "negative", IF(ISNUMBER(SEARCH("lymph node",'Model output'!H34)),"negative", IF(ISNUMBER(SEARCH("adipose tissue",'Model output'!H34)), "negative", IF(ISNUMBER(SEARCH("neck dissection",'Model output'!H34)),"negative","positive"))))))</f>
        <v>negative</v>
      </c>
      <c r="I35" t="str">
        <f>IF('Model output'!I34="","",IF(ISNUMBER('Model output'!I34),'Model output'!I34,1))</f>
        <v/>
      </c>
      <c r="J35">
        <f>IF('Model output'!J34="","",IF(AND(ISNUMBER('Model output'!J34),'Model output'!J34&lt;=I35),'Model output'!J34,IF(ISNUMBER(SEARCH("0/",'Model output'!J34)),0,1)))</f>
        <v>0</v>
      </c>
      <c r="K35" t="str" cm="1">
        <f t="array" ref="K35">IF(COUNT(FIND({0,1,2,3,4,5,6,7,8,9},'Model output'!K34))&gt;0,'Model output'!K34,"")</f>
        <v/>
      </c>
      <c r="L35" s="28" t="str">
        <f t="shared" si="1"/>
        <v/>
      </c>
      <c r="M35" t="str" cm="1">
        <f t="array" ref="M35">IF(L35="","",IF(ISNUMBER(SEARCH("cm",L35)),MAX(VALUE(SUBSTITUTE(_xlfn.FILTERXML("&lt;t&gt;&lt;s&gt;"&amp;SUBSTITUTE(L35,",","&lt;/s&gt;&lt;s&gt;")&amp;"&lt;/s&gt;&lt;/t&gt;","//s"),"cm",""))),MAX(VALUE(SUBSTITUTE(_xlfn.FILTERXML("&lt;t&gt;&lt;s&gt;"&amp;SUBSTITUTE(L35,",","&lt;/s&gt;&lt;s&gt;")&amp;"&lt;/s&gt;&lt;/t&gt;","//s"),"mm","")))/10))</f>
        <v/>
      </c>
      <c r="N35" t="str">
        <f>IF('Model output'!L34="","",'Model output'!L34)</f>
        <v>papillary</v>
      </c>
      <c r="O35" t="str">
        <f>IF('Model output'!M34="","",'Model output'!M34)</f>
        <v>tall cell variant</v>
      </c>
      <c r="P35" t="str">
        <f>IF('Model output'!N34="","",'Model output'!N34)</f>
        <v>2.1 cm</v>
      </c>
      <c r="Q35" t="str">
        <f t="shared" si="2"/>
        <v>2.1cm</v>
      </c>
      <c r="R35" cm="1">
        <f t="array" ref="R35">IF(Q35="","",IF(ISNUMBER(SEARCH("cm",Q35)),MAX(VALUE(SUBSTITUTE(_xlfn.FILTERXML("&lt;t&gt;&lt;s&gt;"&amp;SUBSTITUTE(Q35,",","&lt;/s&gt;&lt;s&gt;")&amp;"&lt;/s&gt;&lt;/t&gt;","//s"),"cm",""))),IF(ISNUMBER(SEARCH("mm",Q35)), MAX(VALUE(SUBSTITUTE(_xlfn.FILTERXML("&lt;t&gt;&lt;s&gt;"&amp;SUBSTITUTE(Q35,",","&lt;/s&gt;&lt;s&gt;")&amp;"&lt;/s&gt;&lt;/t&gt;","//s"),"mm","")))/10, MAX(VALUE(_xlfn.FILTERXML("&lt;t&gt;&lt;s&gt;"&amp;SUBSTITUTE(Q35,",","&lt;/s&gt;&lt;s&gt;")&amp;"&lt;/s&gt;&lt;/t&gt;","//s"))))))</f>
        <v>2.1</v>
      </c>
      <c r="S35" t="str">
        <f>IF(OR('Model output'!P34="",'Model output'!P34="C",ISNUMBER(SEARCH("Not identified", 'Model output'!P34)),ISNUMBER(SEARCH("Absent",'Model output'!P34)),ISNUMBER(SEARCH("Absence",'Model output'!P34)),AND(ISNUMBER(SEARCH("No",'Model output'!P34)),NOT(ISNUMBER(SEARCH("diagnostic",'Model output'!P34)))),ISNUMBER(SEARCH("Negative",'Model output'!P34))),"negative","positive")</f>
        <v>negative</v>
      </c>
      <c r="T35">
        <f>IF('Model output'!O34="","",'Model output'!O34)</f>
        <v>2</v>
      </c>
      <c r="U35" t="str">
        <f>IF('Model output'!Q34&lt;&gt;"",'Model output'!Q34,IF('Classification result'!S35="positive",IF(ISNUMBER(SEARCH("single",'Model output'!P34)),1,IF(OR(ISNUMBER(SEARCH("&lt;4",'Model output'!P34)),ISNUMBER(SEARCH("&lt; 4",'Model output'!P34)),ISNUMBER(SEARCH("less than 4",'Model output'!P34))),"&lt;4",IF(OR(ISNUMBER(SEARCH("&gt;4",'Model output'!P34)),ISNUMBER(SEARCH("&gt; 4",'Model output'!P34)),ISNUMBER(SEARCH("4 or more",'Model output'!P34))),"&gt;4",""))),""))</f>
        <v/>
      </c>
      <c r="V35" t="str">
        <f>IF(S35="negative","",IF(OR(ISNUMBER(SEARCH("Focal",'Model output'!P34)),'Classification result'!U35&lt;4,ISNUMBER(SEARCH("Focal",'Classification result'!U35)),ISNUMBER(SEARCH("&lt;4",'Classification result'!U35)),ISNUMBER(SEARCH("&lt; 4",'Classification result'!U35))),"minimal", IF(OR(ISNUMBER(SEARCH("Extensive",'Model output'!P34)),ISNUMBER(SEARCH("Extensive",'Classification result'!U35)),ISNUMBER(SEARCH("&gt;4",'Classification result'!U35)),ISNUMBER(SEARCH("&gt; 4",'Classification result'!U35)),ISNUMBER(SEARCH("4 or more",'Classification result'!U35))),"extensive","")))</f>
        <v/>
      </c>
      <c r="W35" t="str">
        <f>IF(OR('Model output'!R34="",ISNUMBER(SEARCH("Not identified", 'Model output'!R34)),ISNUMBER(SEARCH("Absent",'Model output'!R34)),ISNUMBER(SEARCH("No",'Model output'!R34)),ISNUMBER(SEARCH("Negative",'Model output'!R34)),ISNUMBER(SEARCH("None seen",'Model output'!R34)),ISNUMBER(SEARCH("Free",'Model output'!R34)),ISNUMBER(SEARCH("Cannot be assessed",'Model output'!R34))),"negative","positive")</f>
        <v>negative</v>
      </c>
      <c r="X35" s="15" t="str">
        <f>IF('Model output'!S34="","",'Model output'!S34)</f>
        <v>Present</v>
      </c>
      <c r="Y35" t="str">
        <f>IF(OR('Model output'!S34="",ISNUMBER(SEARCH("No extension",'Model output'!S34)),ISNUMBER(SEARCH("Absent",'Model output'!S34)),ISNUMBER(SEARCH("Not identified",'Model output'!S34)),AND(ISNUMBER(SEARCH("No",'Model output'!S34)),NOT(ISNUMBER(SEARCH("carcinoma",'Model output'!S34)))),ISNUMBER(SEARCH("negative",'Model output'!S34))),"negative",IF(Z35="positive","gETE", "positive"))</f>
        <v>positive</v>
      </c>
      <c r="Z35" t="str">
        <f>IF(OR('Model output'!S34="",ISNUMBER(SEARCH("Absent",'Model output'!S34)),ISNUMBER(SEARCH("Not identified",'Model output'!S34)),ISNUMBER(SEARCH("No",'Model output'!S34)),ISNUMBER(SEARCH("Minimal",'Model output'!S34)),ISNUMBER(SEARCH("negative",'Model output'!S34))),"negative",IF(OR(ISNUMBER(SEARCH("extensive",X35)),ISNUMBER(SEARCH("skeletal muscle",X35)),ISNUMBER(SEARCH("larynx",X35)),ISNUMBER(SEARCH("trachea",X35)),ISNUMBER(SEARCH("esophagus",X35)),ISNUMBER(SEARCH("recurrent laryngeal nerve",X35))),"positive","negative"))</f>
        <v>negative</v>
      </c>
      <c r="AA35" t="str">
        <f>IF('Model output'!T34="","",IF('Model output'!T34="Not mentioned", "No", "Yes"))</f>
        <v>Yes</v>
      </c>
      <c r="AB35" t="str">
        <f>IF(AA35&lt;&gt;"Yes","",IF(OR('Model output'!U34="",ISNUMBER(SEARCH("Not identified",'Model output'!U34))),"",'Model output'!U34))</f>
        <v>BRAF V600E</v>
      </c>
      <c r="AC35" s="8" t="str">
        <f>IF(OR('Model output'!V34="", AND(ISERROR(SEARCH("Positive",'Model output'!V34)), ISNUMBER(SEARCH("Negative",'Model output'!V34))), ISNUMBER(SEARCH("Cannot be assessed",'Model output'!V34)), AND(ISNUMBER(SEARCH("Uninvolved",'Model output'!V34)),NOT(ISNUMBER(SEARCH("margin(s) involved",'Model output'!V34)))), ISNUMBER(SEARCH("No involvement",'Model output'!V34)), AND(NOT(ISNUMBER(SEARCH("focal",'Model output'!V34))),ISNUMBER(SEARCH("Free",'Model output'!V34))), ISNUMBER(SEARCH("narrowly excised",'Model output'!V34)), ISNUMBER(SEARCH("none",'Model output'!V34)), ISNUMBER(SEARCH("R0",'Model output'!V34)), ISNUMBER(SEARCH("1 mm",'Model output'!V34)), ISNUMBER(SEARCH("0.1 CM",'Model output'!V34)), ISNUMBER(SEARCH("less than 0.2 mm",'Model output'!V34)), ISNUMBER(SEARCH("less than 1.0 mm",'Model output'!V34)), ISNUMBER(SEARCH("less than 0.5 mm",'Model output'!V34)), ISNUMBER(SEARCH("abut",'Model output'!V34))), "negative", "positive")</f>
        <v>positive</v>
      </c>
      <c r="AE35" s="34" t="str" cm="1">
        <f t="array" ref="AE35">IF(OR(AC35="positive",Z35="positive",AND(OR(ISNUMBER(SEARCH("Follicular carcinoma",N35)),ISNUMBER(SEARCH("Follicular thyroid carcinoma",N35))),V35="extensive"),AND(AND(ISNUMBER(J35),J35&gt;0),AND(ISNUMBER(M35),M35&gt;3)),OR(H35="positive",AH35=1)),"high",IF(OR(ISNUMBER(SEARCH("lateral",G35,1)),ISNUMBER(SEARCH("positive",Y35,1)),ISNUMBER(SEARCH("tall",O35,1)),ISNUMBER(SEARCH("hobnail",O35,1)),ISNUMBER(SEARCH("cribriform",O35,1)),ISNUMBER(SEARCH("diffuse",O35,1)),ISNUMBER(SEARCH("columnar",O35,1)),ISNUMBER(SEARCH("solid",O35,1)),ISNUMBER(SEARCH("tall",N35,1)),ISNUMBER(SEARCH("hobnail",N35,1)),ISNUMBER(SEARCH("cribriform",N35,1)),ISNUMBER(SEARCH("diffuse",N35,1)),ISNUMBER(SEARCH("columnar",N35,1)),ISNUMBER(SEARCH("solid",N35,1)),AND(OR(ISNUMBER(SEARCH("papillary",N35,1)),ISNUMBER(SEARCH("papillary carcinoma",O35,1))),S35="positive"),AND(AND(ISNUMBER(J35),J35&gt;=5),M35=""),AND(AND(ISNUMBER(J35),J35&gt;=5),AND(ISNUMBER(M35),M35&gt;=1)),AND(ISNUMBER(SERACH("papillary",N35)),OR(Y35="positive",Z35="positive"), ISNUMBER(SEARCH("BRAF",AB35)))),"intermediate","low"))</f>
        <v>high</v>
      </c>
      <c r="AF35" s="35" t="str">
        <f t="shared" si="3"/>
        <v>2</v>
      </c>
      <c r="AG35" s="35" t="str">
        <f t="shared" si="4"/>
        <v>0</v>
      </c>
      <c r="AH35" s="35" t="str">
        <f t="shared" si="6"/>
        <v>0</v>
      </c>
      <c r="AI35" s="40" t="str">
        <f t="shared" si="7"/>
        <v>I</v>
      </c>
      <c r="AJ35" s="34" t="s">
        <v>624</v>
      </c>
      <c r="AK35" s="39" t="s">
        <v>892</v>
      </c>
      <c r="AL35" s="39" t="s">
        <v>894</v>
      </c>
      <c r="AM35" s="39" t="s">
        <v>897</v>
      </c>
      <c r="AN35" s="39" t="s">
        <v>59</v>
      </c>
      <c r="AO35" s="34">
        <f t="shared" si="8"/>
        <v>1</v>
      </c>
      <c r="AP35" s="39">
        <f t="shared" si="9"/>
        <v>0</v>
      </c>
      <c r="AQ35" s="39">
        <f t="shared" si="10"/>
        <v>1</v>
      </c>
      <c r="AR35" s="39">
        <f t="shared" si="11"/>
        <v>1</v>
      </c>
      <c r="AS35" s="40">
        <f t="shared" si="5"/>
        <v>1</v>
      </c>
      <c r="AT35" s="1"/>
    </row>
    <row r="36" spans="1:46">
      <c r="A36" t="str">
        <f>'Model output'!A35</f>
        <v>TCGA-BJ-A45J</v>
      </c>
      <c r="B36" s="46">
        <v>39</v>
      </c>
      <c r="C36" s="1" t="str">
        <f>IF(OR(ISNUMBER(SEARCH("0",'Model output'!D35)), ISNUMBER(SEARCH("1",'Model output'!D35)), ISNUMBER(SEARCH("1a",'Model output'!D35)), ISNUMBER(SEARCH("1b",'Model output'!D35)), ISNUMBER(SEARCH("2",'Model output'!D35)), ISNUMBER(SEARCH("3",'Model output'!D35)), ISNUMBER(SEARCH("4a",'Model output'!D35)), ISNUMBER(SEARCH("4b",'Model output'!D35))), IF(ISNUMBER(SEARCH("pT",'Model output'!D35)),IF(OR(ISNUMBER(SEARCH("a",'Model output'!D35)),ISNUMBER(SEARCH("b",'Model output'!D35))),MID(SUBSTITUTE('Model output'!D35," ",""),SEARCH("pT",'Model output'!D35)+2,2),MID(SUBSTITUTE('Model output'!D35," ",""),SEARCH("pT",'Model output'!D35)+2,1)),IF(ISNUMBER(SEARCH("T",'Model output'!D35)),IF(OR(ISNUMBER(SEARCH("a",'Model output'!D35)),ISNUMBER(SEARCH("b",'Model output'!D35))),MID(SUBSTITUTE('Model output'!D35," ",""),SEARCH("T",'Model output'!D35)+1,2),MID(SUBSTITUTE('Model output'!D35," ",""),SEARCH("T",'Model output'!D35)+1,1)),SUBSTITUTE('Model output'!D35," ",""))),"")</f>
        <v>1a</v>
      </c>
      <c r="D36" s="1" t="str">
        <f>IF(ISNUMBER(SEARCH("lymph node",'Model output'!E35)),"1", IF(AND('Model output'!E35&lt;&gt;"",ISNUMBER('Model output'!E35),'Model output'!E35&gt;0),"1",IF(OR(ISNUMBER(SEARCH("0",'Model output'!E35)), ISNUMBER(SEARCH("1",'Model output'!E35)), ISNUMBER(SEARCH("1a",'Model output'!E35)), ISNUMBER(SEARCH("1b",'Model output'!E35)), ISNUMBER(SEARCH("X",'Model output'!E35))), IF(ISNUMBER(SEARCH("pN",'Model output'!E35)),IF(OR(ISNUMBER(SEARCH("a",'Model output'!E35)),ISNUMBER(SEARCH("b",'Model output'!E35))),MID(SUBSTITUTE('Model output'!E35," ",""),SEARCH("pN",'Model output'!E35)+2,2),MID(SUBSTITUTE('Model output'!E35," ",""),SEARCH("pN",'Model output'!E35)+2,1)),IF(ISNUMBER(SEARCH("N",'Model output'!E35)),IF(OR(ISNUMBER(SEARCH("a",'Model output'!E35)),ISNUMBER(SEARCH("b",'Model output'!E35))),MID(SUBSTITUTE('Model output'!E35," ",""),SEARCH("N",'Model output'!E35)+1,2),MID(SUBSTITUTE('Model output'!E35," ",""),SEARCH("N",'Model output'!E35)+1,1)),SUBSTITUTE('Model output'!E35," ",""))),"")))</f>
        <v>1a</v>
      </c>
      <c r="E36" s="1" t="str">
        <f>IF(OR(ISNUMBER(SEARCH("Not applicable",'Model output'!F35)), ISNUMBER(SEARCH("N/A",'Model output'!F35))),"0",IF(OR(ISNUMBER(SEARCH("0",'Model output'!F35)), ISNUMBER(SEARCH("1",'Model output'!F35)), ISNUMBER(SEARCH("X",'Model output'!F35))), IF(ISNUMBER(SEARCH("pM",'Model output'!F35)),MID(SUBSTITUTE('Model output'!F35," ",""),SEARCH("pM",'Model output'!F35)+2,1),IF(ISNUMBER(SEARCH("M",'Model output'!F35)),MID(SUBSTITUTE('Model output'!F35," ",""),SEARCH("M",'Model output'!F35)+1,1),SUBSTITUTE('Model output'!F35," ",""))),""))</f>
        <v>X</v>
      </c>
      <c r="F36" t="str">
        <f t="shared" si="0"/>
        <v>positive</v>
      </c>
      <c r="G36" t="str">
        <f>IF(OR('Model output'!G35="",AND(ISNUMBER('Model output'!J35),'Model output'!J35&lt;1)),"",IF(OR(ISNUMBER(SEARCH("lateral",'Model output'!G35)),ISNUMBER(SEARCH("cervical",'Model output'!G35)),ISNUMBER(SEARCH("jugular",'Model output'!G35)),ISNUMBER(SEARCH("left neck",'Model output'!G35)),ISNUMBER(SEARCH("left anterior neck",'Model output'!G35)),ISNUMBER(SEARCH("left posterior neck",'Model output'!G35)),ISNUMBER(SEARCH("right neck",'Model output'!G35)),ISNUMBER(SEARCH("right anterior neck",'Model output'!G35)),ISNUMBER(SEARCH("right posterior neck",'Model output'!G35)),AND(ISNUMBER(SEARCH("level",'Model output'!G35)),OR(,ISNUMBER(SEARCH("II",'Model output'!G35)),ISNUMBER(SEARCH("two",'Model output'!G35)),AND(ISNUMBER(SEARCH("2",'Model output'!G35)),NOT(ISNUMBER(SEARCH("1 of 2",'Model output'!G35)))),ISNUMBER(SEARCH("III",'Model output'!G35)),ISNUMBER(SEARCH("three",'Model output'!G35)),AND(ISNUMBER(SEARCH("3",'Model output'!G35)), NOT(ISNUMBER(SEARCH("N3",'Model output'!G35)))),ISNUMBER(SEARCH("IV",'Model output'!G35)),ISNUMBER(SEARCH("four",'Model output'!G35)),AND(ISNUMBER(SEARCH("4",'Model output'!G35)),NOT(ISNUMBER(SEARCH("1/4",'Model output'!G35)))),ISNUMBER(SEARCH("V ",'Model output'!G35)),ISNUMBER(SEARCH("five",'Model output'!G35)),ISNUMBER(SEARCH("5",'Model output'!G35))))), "lateral", "central"))</f>
        <v>central</v>
      </c>
      <c r="H36" t="str">
        <f>IF('Model output'!H35="","negative", IF('Model output'!H35=" ", "negative", IF('Model output'!H35="[]", "negative", IF(ISNUMBER(SEARCH("lymph node",'Model output'!H35)),"negative", IF(ISNUMBER(SEARCH("adipose tissue",'Model output'!H35)), "negative", IF(ISNUMBER(SEARCH("neck dissection",'Model output'!H35)),"negative","positive"))))))</f>
        <v>negative</v>
      </c>
      <c r="I36">
        <f>IF('Model output'!I35="","",IF(ISNUMBER('Model output'!I35),'Model output'!I35,1))</f>
        <v>2</v>
      </c>
      <c r="J36">
        <f>IF('Model output'!J35="","",IF(AND(ISNUMBER('Model output'!J35),'Model output'!J35&lt;=I36),'Model output'!J35,IF(ISNUMBER(SEARCH("0/",'Model output'!J35)),0,1)))</f>
        <v>2</v>
      </c>
      <c r="K36" t="str" cm="1">
        <f t="array" ref="K36">IF(COUNT(FIND({0,1,2,3,4,5,6,7,8,9},'Model output'!K35))&gt;0,'Model output'!K35,"")</f>
        <v/>
      </c>
      <c r="L36" s="28" t="str">
        <f t="shared" si="1"/>
        <v/>
      </c>
      <c r="M36" t="str" cm="1">
        <f t="array" ref="M36">IF(L36="","",IF(ISNUMBER(SEARCH("cm",L36)),MAX(VALUE(SUBSTITUTE(_xlfn.FILTERXML("&lt;t&gt;&lt;s&gt;"&amp;SUBSTITUTE(L36,",","&lt;/s&gt;&lt;s&gt;")&amp;"&lt;/s&gt;&lt;/t&gt;","//s"),"cm",""))),MAX(VALUE(SUBSTITUTE(_xlfn.FILTERXML("&lt;t&gt;&lt;s&gt;"&amp;SUBSTITUTE(L36,",","&lt;/s&gt;&lt;s&gt;")&amp;"&lt;/s&gt;&lt;/t&gt;","//s"),"mm","")))/10))</f>
        <v/>
      </c>
      <c r="N36" t="str">
        <f>IF('Model output'!L35="","",'Model output'!L35)</f>
        <v>papillary</v>
      </c>
      <c r="O36" t="str">
        <f>IF('Model output'!M35="","",'Model output'!M35)</f>
        <v>tall cell variant</v>
      </c>
      <c r="P36" t="str">
        <f>IF('Model output'!N35="","",'Model output'!N35)</f>
        <v>0.3 cm</v>
      </c>
      <c r="Q36" t="str">
        <f t="shared" si="2"/>
        <v>0.3cm</v>
      </c>
      <c r="R36" cm="1">
        <f t="array" ref="R36">IF(Q36="","",IF(ISNUMBER(SEARCH("cm",Q36)),MAX(VALUE(SUBSTITUTE(_xlfn.FILTERXML("&lt;t&gt;&lt;s&gt;"&amp;SUBSTITUTE(Q36,",","&lt;/s&gt;&lt;s&gt;")&amp;"&lt;/s&gt;&lt;/t&gt;","//s"),"cm",""))),IF(ISNUMBER(SEARCH("mm",Q36)), MAX(VALUE(SUBSTITUTE(_xlfn.FILTERXML("&lt;t&gt;&lt;s&gt;"&amp;SUBSTITUTE(Q36,",","&lt;/s&gt;&lt;s&gt;")&amp;"&lt;/s&gt;&lt;/t&gt;","//s"),"mm","")))/10, MAX(VALUE(_xlfn.FILTERXML("&lt;t&gt;&lt;s&gt;"&amp;SUBSTITUTE(Q36,",","&lt;/s&gt;&lt;s&gt;")&amp;"&lt;/s&gt;&lt;/t&gt;","//s"))))))</f>
        <v>0.3</v>
      </c>
      <c r="S36" t="str">
        <f>IF(OR('Model output'!P35="",'Model output'!P35="C",ISNUMBER(SEARCH("Not identified", 'Model output'!P35)),ISNUMBER(SEARCH("Absent",'Model output'!P35)),ISNUMBER(SEARCH("Absence",'Model output'!P35)),AND(ISNUMBER(SEARCH("No",'Model output'!P35)),NOT(ISNUMBER(SEARCH("diagnostic",'Model output'!P35)))),ISNUMBER(SEARCH("Negative",'Model output'!P35))),"negative","positive")</f>
        <v>positive</v>
      </c>
      <c r="T36">
        <f>IF('Model output'!O35="","",'Model output'!O35)</f>
        <v>1</v>
      </c>
      <c r="U36" t="str">
        <f>IF('Model output'!Q35&lt;&gt;"",'Model output'!Q35,IF('Classification result'!S36="positive",IF(ISNUMBER(SEARCH("single",'Model output'!P35)),1,IF(OR(ISNUMBER(SEARCH("&lt;4",'Model output'!P35)),ISNUMBER(SEARCH("&lt; 4",'Model output'!P35)),ISNUMBER(SEARCH("less than 4",'Model output'!P35))),"&lt;4",IF(OR(ISNUMBER(SEARCH("&gt;4",'Model output'!P35)),ISNUMBER(SEARCH("&gt; 4",'Model output'!P35)),ISNUMBER(SEARCH("4 or more",'Model output'!P35))),"&gt;4",""))),""))</f>
        <v/>
      </c>
      <c r="V36" t="str">
        <f>IF(S36="negative","",IF(OR(ISNUMBER(SEARCH("Focal",'Model output'!P35)),'Classification result'!U36&lt;4,ISNUMBER(SEARCH("Focal",'Classification result'!U36)),ISNUMBER(SEARCH("&lt;4",'Classification result'!U36)),ISNUMBER(SEARCH("&lt; 4",'Classification result'!U36))),"minimal", IF(OR(ISNUMBER(SEARCH("Extensive",'Model output'!P35)),ISNUMBER(SEARCH("Extensive",'Classification result'!U36)),ISNUMBER(SEARCH("&gt;4",'Classification result'!U36)),ISNUMBER(SEARCH("&gt; 4",'Classification result'!U36)),ISNUMBER(SEARCH("4 or more",'Classification result'!U36))),"extensive","")))</f>
        <v/>
      </c>
      <c r="W36" t="str">
        <f>IF(OR('Model output'!R35="",ISNUMBER(SEARCH("Not identified", 'Model output'!R35)),ISNUMBER(SEARCH("Absent",'Model output'!R35)),ISNUMBER(SEARCH("No",'Model output'!R35)),ISNUMBER(SEARCH("Negative",'Model output'!R35)),ISNUMBER(SEARCH("None seen",'Model output'!R35)),ISNUMBER(SEARCH("Free",'Model output'!R35)),ISNUMBER(SEARCH("Cannot be assessed",'Model output'!R35))),"negative","positive")</f>
        <v>negative</v>
      </c>
      <c r="X36" s="15" t="str">
        <f>IF('Model output'!S35="","",'Model output'!S35)</f>
        <v>Not Identified</v>
      </c>
      <c r="Y36" t="str">
        <f>IF(OR('Model output'!S35="",ISNUMBER(SEARCH("No extension",'Model output'!S35)),ISNUMBER(SEARCH("Absent",'Model output'!S35)),ISNUMBER(SEARCH("Not identified",'Model output'!S35)),AND(ISNUMBER(SEARCH("No",'Model output'!S35)),NOT(ISNUMBER(SEARCH("carcinoma",'Model output'!S35)))),ISNUMBER(SEARCH("negative",'Model output'!S35))),"negative",IF(Z36="positive","gETE", "positive"))</f>
        <v>negative</v>
      </c>
      <c r="Z36" t="str">
        <f>IF(OR('Model output'!S35="",ISNUMBER(SEARCH("Absent",'Model output'!S35)),ISNUMBER(SEARCH("Not identified",'Model output'!S35)),ISNUMBER(SEARCH("No",'Model output'!S35)),ISNUMBER(SEARCH("Minimal",'Model output'!S35)),ISNUMBER(SEARCH("negative",'Model output'!S35))),"negative",IF(OR(ISNUMBER(SEARCH("extensive",X36)),ISNUMBER(SEARCH("skeletal muscle",X36)),ISNUMBER(SEARCH("larynx",X36)),ISNUMBER(SEARCH("trachea",X36)),ISNUMBER(SEARCH("esophagus",X36)),ISNUMBER(SEARCH("recurrent laryngeal nerve",X36))),"positive","negative"))</f>
        <v>negative</v>
      </c>
      <c r="AA36" t="str">
        <f>IF('Model output'!T35="","",IF('Model output'!T35="Not mentioned", "No", "Yes"))</f>
        <v>Yes</v>
      </c>
      <c r="AB36" t="str">
        <f>IF(AA36&lt;&gt;"Yes","",IF(OR('Model output'!U35="",ISNUMBER(SEARCH("Not identified",'Model output'!U35))),"",'Model output'!U35))</f>
        <v>p.V600E, c.099T&gt;A</v>
      </c>
      <c r="AC36" s="8" t="str">
        <f>IF(OR('Model output'!V35="", AND(ISERROR(SEARCH("Positive",'Model output'!V35)), ISNUMBER(SEARCH("Negative",'Model output'!V35))), ISNUMBER(SEARCH("Cannot be assessed",'Model output'!V35)), AND(ISNUMBER(SEARCH("Uninvolved",'Model output'!V35)),NOT(ISNUMBER(SEARCH("margin(s) involved",'Model output'!V35)))), ISNUMBER(SEARCH("No involvement",'Model output'!V35)), AND(NOT(ISNUMBER(SEARCH("focal",'Model output'!V35))),ISNUMBER(SEARCH("Free",'Model output'!V35))), ISNUMBER(SEARCH("narrowly excised",'Model output'!V35)), ISNUMBER(SEARCH("none",'Model output'!V35)), ISNUMBER(SEARCH("R0",'Model output'!V35)), ISNUMBER(SEARCH("1 mm",'Model output'!V35)), ISNUMBER(SEARCH("0.1 CM",'Model output'!V35)), ISNUMBER(SEARCH("less than 0.2 mm",'Model output'!V35)), ISNUMBER(SEARCH("less than 1.0 mm",'Model output'!V35)), ISNUMBER(SEARCH("less than 0.5 mm",'Model output'!V35)), ISNUMBER(SEARCH("abut",'Model output'!V35))), "negative", "positive")</f>
        <v>negative</v>
      </c>
      <c r="AE36" s="34" t="str" cm="1">
        <f t="array" aca="1" ref="AE36" ca="1">IF(OR(AC36="positive",Z36="positive",AND(OR(ISNUMBER(SEARCH("Follicular carcinoma",N36)),ISNUMBER(SEARCH("Follicular thyroid carcinoma",N36))),V36="extensive"),AND(AND(ISNUMBER(J36),J36&gt;0),AND(ISNUMBER(M36),M36&gt;3)),OR(H36="positive",AH36=1)),"high",IF(OR(ISNUMBER(SEARCH("lateral",G36,1)),ISNUMBER(SEARCH("positive",Y36,1)),ISNUMBER(SEARCH("tall",O36,1)),ISNUMBER(SEARCH("hobnail",O36,1)),ISNUMBER(SEARCH("cribriform",O36,1)),ISNUMBER(SEARCH("diffuse",O36,1)),ISNUMBER(SEARCH("columnar",O36,1)),ISNUMBER(SEARCH("solid",O36,1)),ISNUMBER(SEARCH("tall",N36,1)),ISNUMBER(SEARCH("hobnail",N36,1)),ISNUMBER(SEARCH("cribriform",N36,1)),ISNUMBER(SEARCH("diffuse",N36,1)),ISNUMBER(SEARCH("columnar",N36,1)),ISNUMBER(SEARCH("solid",N36,1)),AND(OR(ISNUMBER(SEARCH("papillary",N36,1)),ISNUMBER(SEARCH("papillary carcinoma",O36,1))),S36="positive"),AND(AND(ISNUMBER(J36),J36&gt;=5),M36=""),AND(AND(ISNUMBER(J36),J36&gt;=5),AND(ISNUMBER(M36),M36&gt;=1)),AND(ISNUMBER(SERACH("papillary",N36)),OR(Y36="positive",Z36="positive"), ISNUMBER(SEARCH("BRAF",AB36)))),"intermediate","low"))</f>
        <v>intermediate</v>
      </c>
      <c r="AF36" s="35" t="str">
        <f t="shared" si="3"/>
        <v>1a</v>
      </c>
      <c r="AG36" s="35" t="str">
        <f t="shared" si="4"/>
        <v>1a</v>
      </c>
      <c r="AH36" s="35" t="str">
        <f t="shared" si="6"/>
        <v>0</v>
      </c>
      <c r="AI36" s="40" t="str">
        <f t="shared" si="7"/>
        <v>I</v>
      </c>
      <c r="AJ36" s="34" t="s">
        <v>629</v>
      </c>
      <c r="AK36" s="39" t="s">
        <v>898</v>
      </c>
      <c r="AL36" s="39" t="s">
        <v>898</v>
      </c>
      <c r="AM36" s="39" t="s">
        <v>897</v>
      </c>
      <c r="AN36" s="39" t="s">
        <v>59</v>
      </c>
      <c r="AO36" s="34">
        <f t="shared" ca="1" si="8"/>
        <v>1</v>
      </c>
      <c r="AP36" s="39">
        <f t="shared" si="9"/>
        <v>1</v>
      </c>
      <c r="AQ36" s="39">
        <f t="shared" si="10"/>
        <v>1</v>
      </c>
      <c r="AR36" s="39">
        <f t="shared" si="11"/>
        <v>1</v>
      </c>
      <c r="AS36" s="40">
        <f t="shared" si="5"/>
        <v>1</v>
      </c>
      <c r="AT36" s="1"/>
    </row>
    <row r="37" spans="1:46">
      <c r="A37" t="str">
        <f>'Model output'!A36</f>
        <v>TCGA-BJ-A45K</v>
      </c>
      <c r="B37" s="46">
        <v>33</v>
      </c>
      <c r="C37" s="1" t="str">
        <f>IF(OR(ISNUMBER(SEARCH("0",'Model output'!D36)), ISNUMBER(SEARCH("1",'Model output'!D36)), ISNUMBER(SEARCH("1a",'Model output'!D36)), ISNUMBER(SEARCH("1b",'Model output'!D36)), ISNUMBER(SEARCH("2",'Model output'!D36)), ISNUMBER(SEARCH("3",'Model output'!D36)), ISNUMBER(SEARCH("4a",'Model output'!D36)), ISNUMBER(SEARCH("4b",'Model output'!D36))), IF(ISNUMBER(SEARCH("pT",'Model output'!D36)),IF(OR(ISNUMBER(SEARCH("a",'Model output'!D36)),ISNUMBER(SEARCH("b",'Model output'!D36))),MID(SUBSTITUTE('Model output'!D36," ",""),SEARCH("pT",'Model output'!D36)+2,2),MID(SUBSTITUTE('Model output'!D36," ",""),SEARCH("pT",'Model output'!D36)+2,1)),IF(ISNUMBER(SEARCH("T",'Model output'!D36)),IF(OR(ISNUMBER(SEARCH("a",'Model output'!D36)),ISNUMBER(SEARCH("b",'Model output'!D36))),MID(SUBSTITUTE('Model output'!D36," ",""),SEARCH("T",'Model output'!D36)+1,2),MID(SUBSTITUTE('Model output'!D36," ",""),SEARCH("T",'Model output'!D36)+1,1)),SUBSTITUTE('Model output'!D36," ",""))),"")</f>
        <v>2</v>
      </c>
      <c r="D37" s="1" t="str">
        <f>IF(ISNUMBER(SEARCH("lymph node",'Model output'!E36)),"1", IF(AND('Model output'!E36&lt;&gt;"",ISNUMBER('Model output'!E36),'Model output'!E36&gt;0),"1",IF(OR(ISNUMBER(SEARCH("0",'Model output'!E36)), ISNUMBER(SEARCH("1",'Model output'!E36)), ISNUMBER(SEARCH("1a",'Model output'!E36)), ISNUMBER(SEARCH("1b",'Model output'!E36)), ISNUMBER(SEARCH("X",'Model output'!E36))), IF(ISNUMBER(SEARCH("pN",'Model output'!E36)),IF(OR(ISNUMBER(SEARCH("a",'Model output'!E36)),ISNUMBER(SEARCH("b",'Model output'!E36))),MID(SUBSTITUTE('Model output'!E36," ",""),SEARCH("pN",'Model output'!E36)+2,2),MID(SUBSTITUTE('Model output'!E36," ",""),SEARCH("pN",'Model output'!E36)+2,1)),IF(ISNUMBER(SEARCH("N",'Model output'!E36)),IF(OR(ISNUMBER(SEARCH("a",'Model output'!E36)),ISNUMBER(SEARCH("b",'Model output'!E36))),MID(SUBSTITUTE('Model output'!E36," ",""),SEARCH("N",'Model output'!E36)+1,2),MID(SUBSTITUTE('Model output'!E36," ",""),SEARCH("N",'Model output'!E36)+1,1)),SUBSTITUTE('Model output'!E36," ",""))),"")))</f>
        <v>0</v>
      </c>
      <c r="E37" s="1" t="str">
        <f>IF(OR(ISNUMBER(SEARCH("Not applicable",'Model output'!F36)), ISNUMBER(SEARCH("N/A",'Model output'!F36))),"0",IF(OR(ISNUMBER(SEARCH("0",'Model output'!F36)), ISNUMBER(SEARCH("1",'Model output'!F36)), ISNUMBER(SEARCH("X",'Model output'!F36))), IF(ISNUMBER(SEARCH("pM",'Model output'!F36)),MID(SUBSTITUTE('Model output'!F36," ",""),SEARCH("pM",'Model output'!F36)+2,1),IF(ISNUMBER(SEARCH("M",'Model output'!F36)),MID(SUBSTITUTE('Model output'!F36," ",""),SEARCH("M",'Model output'!F36)+1,1),SUBSTITUTE('Model output'!F36," ",""))),""))</f>
        <v>0</v>
      </c>
      <c r="F37" t="str">
        <f t="shared" si="0"/>
        <v>negative</v>
      </c>
      <c r="G37" t="str">
        <f>IF(OR('Model output'!G36="",AND(ISNUMBER('Model output'!J36),'Model output'!J36&lt;1)),"",IF(OR(ISNUMBER(SEARCH("lateral",'Model output'!G36)),ISNUMBER(SEARCH("cervical",'Model output'!G36)),ISNUMBER(SEARCH("jugular",'Model output'!G36)),ISNUMBER(SEARCH("left neck",'Model output'!G36)),ISNUMBER(SEARCH("left anterior neck",'Model output'!G36)),ISNUMBER(SEARCH("left posterior neck",'Model output'!G36)),ISNUMBER(SEARCH("right neck",'Model output'!G36)),ISNUMBER(SEARCH("right anterior neck",'Model output'!G36)),ISNUMBER(SEARCH("right posterior neck",'Model output'!G36)),AND(ISNUMBER(SEARCH("level",'Model output'!G36)),OR(,ISNUMBER(SEARCH("II",'Model output'!G36)),ISNUMBER(SEARCH("two",'Model output'!G36)),AND(ISNUMBER(SEARCH("2",'Model output'!G36)),NOT(ISNUMBER(SEARCH("1 of 2",'Model output'!G36)))),ISNUMBER(SEARCH("III",'Model output'!G36)),ISNUMBER(SEARCH("three",'Model output'!G36)),AND(ISNUMBER(SEARCH("3",'Model output'!G36)), NOT(ISNUMBER(SEARCH("N3",'Model output'!G36)))),ISNUMBER(SEARCH("IV",'Model output'!G36)),ISNUMBER(SEARCH("four",'Model output'!G36)),AND(ISNUMBER(SEARCH("4",'Model output'!G36)),NOT(ISNUMBER(SEARCH("1/4",'Model output'!G36)))),ISNUMBER(SEARCH("V ",'Model output'!G36)),ISNUMBER(SEARCH("five",'Model output'!G36)),ISNUMBER(SEARCH("5",'Model output'!G36))))), "lateral", "central"))</f>
        <v/>
      </c>
      <c r="H37" t="str">
        <f>IF('Model output'!H36="","negative", IF('Model output'!H36=" ", "negative", IF('Model output'!H36="[]", "negative", IF(ISNUMBER(SEARCH("lymph node",'Model output'!H36)),"negative", IF(ISNUMBER(SEARCH("adipose tissue",'Model output'!H36)), "negative", IF(ISNUMBER(SEARCH("neck dissection",'Model output'!H36)),"negative","positive"))))))</f>
        <v>negative</v>
      </c>
      <c r="I37" t="str">
        <f>IF('Model output'!I36="","",IF(ISNUMBER('Model output'!I36),'Model output'!I36,1))</f>
        <v/>
      </c>
      <c r="J37">
        <f>IF('Model output'!J36="","",IF(AND(ISNUMBER('Model output'!J36),'Model output'!J36&lt;=I37),'Model output'!J36,IF(ISNUMBER(SEARCH("0/",'Model output'!J36)),0,1)))</f>
        <v>0</v>
      </c>
      <c r="K37" t="str" cm="1">
        <f t="array" ref="K37">IF(COUNT(FIND({0,1,2,3,4,5,6,7,8,9},'Model output'!K36))&gt;0,'Model output'!K36,"")</f>
        <v/>
      </c>
      <c r="L37" s="28" t="str">
        <f t="shared" si="1"/>
        <v/>
      </c>
      <c r="M37" t="str" cm="1">
        <f t="array" ref="M37">IF(L37="","",IF(ISNUMBER(SEARCH("cm",L37)),MAX(VALUE(SUBSTITUTE(_xlfn.FILTERXML("&lt;t&gt;&lt;s&gt;"&amp;SUBSTITUTE(L37,",","&lt;/s&gt;&lt;s&gt;")&amp;"&lt;/s&gt;&lt;/t&gt;","//s"),"cm",""))),MAX(VALUE(SUBSTITUTE(_xlfn.FILTERXML("&lt;t&gt;&lt;s&gt;"&amp;SUBSTITUTE(L37,",","&lt;/s&gt;&lt;s&gt;")&amp;"&lt;/s&gt;&lt;/t&gt;","//s"),"mm","")))/10))</f>
        <v/>
      </c>
      <c r="N37" t="str">
        <f>IF('Model output'!L36="","",'Model output'!L36)</f>
        <v>papillary</v>
      </c>
      <c r="O37" t="str">
        <f>IF('Model output'!M36="","",'Model output'!M36)</f>
        <v>follicular variant, non-encapsulated</v>
      </c>
      <c r="P37" t="str">
        <f>IF('Model output'!N36="","",'Model output'!N36)</f>
        <v>2.3 cm</v>
      </c>
      <c r="Q37" t="str">
        <f t="shared" si="2"/>
        <v>2.3cm</v>
      </c>
      <c r="R37" cm="1">
        <f t="array" ref="R37">IF(Q37="","",IF(ISNUMBER(SEARCH("cm",Q37)),MAX(VALUE(SUBSTITUTE(_xlfn.FILTERXML("&lt;t&gt;&lt;s&gt;"&amp;SUBSTITUTE(Q37,",","&lt;/s&gt;&lt;s&gt;")&amp;"&lt;/s&gt;&lt;/t&gt;","//s"),"cm",""))),IF(ISNUMBER(SEARCH("mm",Q37)), MAX(VALUE(SUBSTITUTE(_xlfn.FILTERXML("&lt;t&gt;&lt;s&gt;"&amp;SUBSTITUTE(Q37,",","&lt;/s&gt;&lt;s&gt;")&amp;"&lt;/s&gt;&lt;/t&gt;","//s"),"mm","")))/10, MAX(VALUE(_xlfn.FILTERXML("&lt;t&gt;&lt;s&gt;"&amp;SUBSTITUTE(Q37,",","&lt;/s&gt;&lt;s&gt;")&amp;"&lt;/s&gt;&lt;/t&gt;","//s"))))))</f>
        <v>2.2999999999999998</v>
      </c>
      <c r="S37" t="str">
        <f>IF(OR('Model output'!P36="",'Model output'!P36="C",ISNUMBER(SEARCH("Not identified", 'Model output'!P36)),ISNUMBER(SEARCH("Absent",'Model output'!P36)),ISNUMBER(SEARCH("Absence",'Model output'!P36)),AND(ISNUMBER(SEARCH("No",'Model output'!P36)),NOT(ISNUMBER(SEARCH("diagnostic",'Model output'!P36)))),ISNUMBER(SEARCH("Negative",'Model output'!P36))),"negative","positive")</f>
        <v>negative</v>
      </c>
      <c r="T37">
        <f>IF('Model output'!O36="","",'Model output'!O36)</f>
        <v>2</v>
      </c>
      <c r="U37" t="str">
        <f>IF('Model output'!Q36&lt;&gt;"",'Model output'!Q36,IF('Classification result'!S37="positive",IF(ISNUMBER(SEARCH("single",'Model output'!P36)),1,IF(OR(ISNUMBER(SEARCH("&lt;4",'Model output'!P36)),ISNUMBER(SEARCH("&lt; 4",'Model output'!P36)),ISNUMBER(SEARCH("less than 4",'Model output'!P36))),"&lt;4",IF(OR(ISNUMBER(SEARCH("&gt;4",'Model output'!P36)),ISNUMBER(SEARCH("&gt; 4",'Model output'!P36)),ISNUMBER(SEARCH("4 or more",'Model output'!P36))),"&gt;4",""))),""))</f>
        <v/>
      </c>
      <c r="V37" t="str">
        <f>IF(S37="negative","",IF(OR(ISNUMBER(SEARCH("Focal",'Model output'!P36)),'Classification result'!U37&lt;4,ISNUMBER(SEARCH("Focal",'Classification result'!U37)),ISNUMBER(SEARCH("&lt;4",'Classification result'!U37)),ISNUMBER(SEARCH("&lt; 4",'Classification result'!U37))),"minimal", IF(OR(ISNUMBER(SEARCH("Extensive",'Model output'!P36)),ISNUMBER(SEARCH("Extensive",'Classification result'!U37)),ISNUMBER(SEARCH("&gt;4",'Classification result'!U37)),ISNUMBER(SEARCH("&gt; 4",'Classification result'!U37)),ISNUMBER(SEARCH("4 or more",'Classification result'!U37))),"extensive","")))</f>
        <v/>
      </c>
      <c r="W37" t="str">
        <f>IF(OR('Model output'!R36="",ISNUMBER(SEARCH("Not identified", 'Model output'!R36)),ISNUMBER(SEARCH("Absent",'Model output'!R36)),ISNUMBER(SEARCH("No",'Model output'!R36)),ISNUMBER(SEARCH("Negative",'Model output'!R36)),ISNUMBER(SEARCH("None seen",'Model output'!R36)),ISNUMBER(SEARCH("Free",'Model output'!R36)),ISNUMBER(SEARCH("Cannot be assessed",'Model output'!R36))),"negative","positive")</f>
        <v>negative</v>
      </c>
      <c r="X37" s="15" t="str">
        <f>IF('Model output'!S36="","",'Model output'!S36)</f>
        <v>Not identified</v>
      </c>
      <c r="Y37" t="str">
        <f>IF(OR('Model output'!S36="",ISNUMBER(SEARCH("No extension",'Model output'!S36)),ISNUMBER(SEARCH("Absent",'Model output'!S36)),ISNUMBER(SEARCH("Not identified",'Model output'!S36)),AND(ISNUMBER(SEARCH("No",'Model output'!S36)),NOT(ISNUMBER(SEARCH("carcinoma",'Model output'!S36)))),ISNUMBER(SEARCH("negative",'Model output'!S36))),"negative",IF(Z37="positive","gETE", "positive"))</f>
        <v>negative</v>
      </c>
      <c r="Z37" t="str">
        <f>IF(OR('Model output'!S36="",ISNUMBER(SEARCH("Absent",'Model output'!S36)),ISNUMBER(SEARCH("Not identified",'Model output'!S36)),ISNUMBER(SEARCH("No",'Model output'!S36)),ISNUMBER(SEARCH("Minimal",'Model output'!S36)),ISNUMBER(SEARCH("negative",'Model output'!S36))),"negative",IF(OR(ISNUMBER(SEARCH("extensive",X37)),ISNUMBER(SEARCH("skeletal muscle",X37)),ISNUMBER(SEARCH("larynx",X37)),ISNUMBER(SEARCH("trachea",X37)),ISNUMBER(SEARCH("esophagus",X37)),ISNUMBER(SEARCH("recurrent laryngeal nerve",X37))),"positive","negative"))</f>
        <v>negative</v>
      </c>
      <c r="AA37" t="str">
        <f>IF('Model output'!T36="","",IF('Model output'!T36="Not mentioned", "No", "Yes"))</f>
        <v/>
      </c>
      <c r="AB37" t="str">
        <f>IF(AA37&lt;&gt;"Yes","",IF(OR('Model output'!U36="",ISNUMBER(SEARCH("Not identified",'Model output'!U36))),"",'Model output'!U36))</f>
        <v/>
      </c>
      <c r="AC37" s="8" t="str">
        <f>IF(OR('Model output'!V36="", AND(ISERROR(SEARCH("Positive",'Model output'!V36)), ISNUMBER(SEARCH("Negative",'Model output'!V36))), ISNUMBER(SEARCH("Cannot be assessed",'Model output'!V36)), AND(ISNUMBER(SEARCH("Uninvolved",'Model output'!V36)),NOT(ISNUMBER(SEARCH("margin(s) involved",'Model output'!V36)))), ISNUMBER(SEARCH("No involvement",'Model output'!V36)), AND(NOT(ISNUMBER(SEARCH("focal",'Model output'!V36))),ISNUMBER(SEARCH("Free",'Model output'!V36))), ISNUMBER(SEARCH("narrowly excised",'Model output'!V36)), ISNUMBER(SEARCH("none",'Model output'!V36)), ISNUMBER(SEARCH("R0",'Model output'!V36)), ISNUMBER(SEARCH("1 mm",'Model output'!V36)), ISNUMBER(SEARCH("0.1 CM",'Model output'!V36)), ISNUMBER(SEARCH("less than 0.2 mm",'Model output'!V36)), ISNUMBER(SEARCH("less than 1.0 mm",'Model output'!V36)), ISNUMBER(SEARCH("less than 0.5 mm",'Model output'!V36)), ISNUMBER(SEARCH("abut",'Model output'!V36))), "negative", "positive")</f>
        <v>negative</v>
      </c>
      <c r="AE37" s="34" t="str" cm="1">
        <f t="array" aca="1" ref="AE37" ca="1">IF(OR(AC37="positive",Z37="positive",AND(OR(ISNUMBER(SEARCH("Follicular carcinoma",N37)),ISNUMBER(SEARCH("Follicular thyroid carcinoma",N37))),V37="extensive"),AND(AND(ISNUMBER(J37),J37&gt;0),AND(ISNUMBER(M37),M37&gt;3)),OR(H37="positive",AH37=1)),"high",IF(OR(ISNUMBER(SEARCH("lateral",G37,1)),ISNUMBER(SEARCH("positive",Y37,1)),ISNUMBER(SEARCH("tall",O37,1)),ISNUMBER(SEARCH("hobnail",O37,1)),ISNUMBER(SEARCH("cribriform",O37,1)),ISNUMBER(SEARCH("diffuse",O37,1)),ISNUMBER(SEARCH("columnar",O37,1)),ISNUMBER(SEARCH("solid",O37,1)),ISNUMBER(SEARCH("tall",N37,1)),ISNUMBER(SEARCH("hobnail",N37,1)),ISNUMBER(SEARCH("cribriform",N37,1)),ISNUMBER(SEARCH("diffuse",N37,1)),ISNUMBER(SEARCH("columnar",N37,1)),ISNUMBER(SEARCH("solid",N37,1)),AND(OR(ISNUMBER(SEARCH("papillary",N37,1)),ISNUMBER(SEARCH("papillary carcinoma",O37,1))),S37="positive"),AND(AND(ISNUMBER(J37),J37&gt;=5),M37=""),AND(AND(ISNUMBER(J37),J37&gt;=5),AND(ISNUMBER(M37),M37&gt;=1)),AND(ISNUMBER(SERACH("papillary",N37)),OR(Y37="positive",Z37="positive"), ISNUMBER(SEARCH("BRAF",AB37)))),"intermediate","low"))</f>
        <v>low</v>
      </c>
      <c r="AF37" s="35" t="str">
        <f t="shared" si="3"/>
        <v>2</v>
      </c>
      <c r="AG37" s="35" t="str">
        <f t="shared" si="4"/>
        <v>0</v>
      </c>
      <c r="AH37" s="35" t="str">
        <f t="shared" si="6"/>
        <v>0</v>
      </c>
      <c r="AI37" s="40" t="str">
        <f t="shared" si="7"/>
        <v>I</v>
      </c>
      <c r="AJ37" s="34" t="s">
        <v>627</v>
      </c>
      <c r="AK37" s="39" t="s">
        <v>896</v>
      </c>
      <c r="AL37" s="39" t="s">
        <v>894</v>
      </c>
      <c r="AM37" s="39" t="s">
        <v>897</v>
      </c>
      <c r="AN37" s="39" t="s">
        <v>59</v>
      </c>
      <c r="AO37" s="34">
        <f t="shared" ca="1" si="8"/>
        <v>1</v>
      </c>
      <c r="AP37" s="39">
        <f t="shared" si="9"/>
        <v>1</v>
      </c>
      <c r="AQ37" s="39">
        <f t="shared" si="10"/>
        <v>1</v>
      </c>
      <c r="AR37" s="39">
        <f t="shared" si="11"/>
        <v>1</v>
      </c>
      <c r="AS37" s="40">
        <f t="shared" si="5"/>
        <v>1</v>
      </c>
      <c r="AT37" s="1"/>
    </row>
    <row r="38" spans="1:46">
      <c r="A38" t="str">
        <f>'Model output'!A37</f>
        <v>TCGA-BJ-A4O8</v>
      </c>
      <c r="B38" s="46">
        <v>47</v>
      </c>
      <c r="C38" s="1" t="str">
        <f>IF(OR(ISNUMBER(SEARCH("0",'Model output'!D37)), ISNUMBER(SEARCH("1",'Model output'!D37)), ISNUMBER(SEARCH("1a",'Model output'!D37)), ISNUMBER(SEARCH("1b",'Model output'!D37)), ISNUMBER(SEARCH("2",'Model output'!D37)), ISNUMBER(SEARCH("3",'Model output'!D37)), ISNUMBER(SEARCH("4a",'Model output'!D37)), ISNUMBER(SEARCH("4b",'Model output'!D37))), IF(ISNUMBER(SEARCH("pT",'Model output'!D37)),IF(OR(ISNUMBER(SEARCH("a",'Model output'!D37)),ISNUMBER(SEARCH("b",'Model output'!D37))),MID(SUBSTITUTE('Model output'!D37," ",""),SEARCH("pT",'Model output'!D37)+2,2),MID(SUBSTITUTE('Model output'!D37," ",""),SEARCH("pT",'Model output'!D37)+2,1)),IF(ISNUMBER(SEARCH("T",'Model output'!D37)),IF(OR(ISNUMBER(SEARCH("a",'Model output'!D37)),ISNUMBER(SEARCH("b",'Model output'!D37))),MID(SUBSTITUTE('Model output'!D37," ",""),SEARCH("T",'Model output'!D37)+1,2),MID(SUBSTITUTE('Model output'!D37," ",""),SEARCH("T",'Model output'!D37)+1,1)),SUBSTITUTE('Model output'!D37," ",""))),"")</f>
        <v>3</v>
      </c>
      <c r="D38" s="1" t="str">
        <f>IF(ISNUMBER(SEARCH("lymph node",'Model output'!E37)),"1", IF(AND('Model output'!E37&lt;&gt;"",ISNUMBER('Model output'!E37),'Model output'!E37&gt;0),"1",IF(OR(ISNUMBER(SEARCH("0",'Model output'!E37)), ISNUMBER(SEARCH("1",'Model output'!E37)), ISNUMBER(SEARCH("1a",'Model output'!E37)), ISNUMBER(SEARCH("1b",'Model output'!E37)), ISNUMBER(SEARCH("X",'Model output'!E37))), IF(ISNUMBER(SEARCH("pN",'Model output'!E37)),IF(OR(ISNUMBER(SEARCH("a",'Model output'!E37)),ISNUMBER(SEARCH("b",'Model output'!E37))),MID(SUBSTITUTE('Model output'!E37," ",""),SEARCH("pN",'Model output'!E37)+2,2),MID(SUBSTITUTE('Model output'!E37," ",""),SEARCH("pN",'Model output'!E37)+2,1)),IF(ISNUMBER(SEARCH("N",'Model output'!E37)),IF(OR(ISNUMBER(SEARCH("a",'Model output'!E37)),ISNUMBER(SEARCH("b",'Model output'!E37))),MID(SUBSTITUTE('Model output'!E37," ",""),SEARCH("N",'Model output'!E37)+1,2),MID(SUBSTITUTE('Model output'!E37," ",""),SEARCH("N",'Model output'!E37)+1,1)),SUBSTITUTE('Model output'!E37," ",""))),"")))</f>
        <v>1a</v>
      </c>
      <c r="E38" s="1" t="str">
        <f>IF(OR(ISNUMBER(SEARCH("Not applicable",'Model output'!F37)), ISNUMBER(SEARCH("N/A",'Model output'!F37))),"0",IF(OR(ISNUMBER(SEARCH("0",'Model output'!F37)), ISNUMBER(SEARCH("1",'Model output'!F37)), ISNUMBER(SEARCH("X",'Model output'!F37))), IF(ISNUMBER(SEARCH("pM",'Model output'!F37)),MID(SUBSTITUTE('Model output'!F37," ",""),SEARCH("pM",'Model output'!F37)+2,1),IF(ISNUMBER(SEARCH("M",'Model output'!F37)),MID(SUBSTITUTE('Model output'!F37," ",""),SEARCH("M",'Model output'!F37)+1,1),SUBSTITUTE('Model output'!F37," ",""))),""))</f>
        <v/>
      </c>
      <c r="F38" t="str">
        <f t="shared" si="0"/>
        <v>positive</v>
      </c>
      <c r="G38" t="str">
        <f>IF(OR('Model output'!G37="",AND(ISNUMBER('Model output'!J37),'Model output'!J37&lt;1)),"",IF(OR(ISNUMBER(SEARCH("lateral",'Model output'!G37)),ISNUMBER(SEARCH("cervical",'Model output'!G37)),ISNUMBER(SEARCH("jugular",'Model output'!G37)),ISNUMBER(SEARCH("left neck",'Model output'!G37)),ISNUMBER(SEARCH("left anterior neck",'Model output'!G37)),ISNUMBER(SEARCH("left posterior neck",'Model output'!G37)),ISNUMBER(SEARCH("right neck",'Model output'!G37)),ISNUMBER(SEARCH("right anterior neck",'Model output'!G37)),ISNUMBER(SEARCH("right posterior neck",'Model output'!G37)),AND(ISNUMBER(SEARCH("level",'Model output'!G37)),OR(,ISNUMBER(SEARCH("II",'Model output'!G37)),ISNUMBER(SEARCH("two",'Model output'!G37)),AND(ISNUMBER(SEARCH("2",'Model output'!G37)),NOT(ISNUMBER(SEARCH("1 of 2",'Model output'!G37)))),ISNUMBER(SEARCH("III",'Model output'!G37)),ISNUMBER(SEARCH("three",'Model output'!G37)),AND(ISNUMBER(SEARCH("3",'Model output'!G37)), NOT(ISNUMBER(SEARCH("N3",'Model output'!G37)))),ISNUMBER(SEARCH("IV",'Model output'!G37)),ISNUMBER(SEARCH("four",'Model output'!G37)),AND(ISNUMBER(SEARCH("4",'Model output'!G37)),NOT(ISNUMBER(SEARCH("1/4",'Model output'!G37)))),ISNUMBER(SEARCH("V ",'Model output'!G37)),ISNUMBER(SEARCH("five",'Model output'!G37)),ISNUMBER(SEARCH("5",'Model output'!G37))))), "lateral", "central"))</f>
        <v>central</v>
      </c>
      <c r="H38" t="str">
        <f>IF('Model output'!H37="","negative", IF('Model output'!H37=" ", "negative", IF('Model output'!H37="[]", "negative", IF(ISNUMBER(SEARCH("lymph node",'Model output'!H37)),"negative", IF(ISNUMBER(SEARCH("adipose tissue",'Model output'!H37)), "negative", IF(ISNUMBER(SEARCH("neck dissection",'Model output'!H37)),"negative","positive"))))))</f>
        <v>negative</v>
      </c>
      <c r="I38">
        <f>IF('Model output'!I37="","",IF(ISNUMBER('Model output'!I37),'Model output'!I37,1))</f>
        <v>14</v>
      </c>
      <c r="J38">
        <f>IF('Model output'!J37="","",IF(AND(ISNUMBER('Model output'!J37),'Model output'!J37&lt;=I38),'Model output'!J37,IF(ISNUMBER(SEARCH("0/",'Model output'!J37)),0,1)))</f>
        <v>6</v>
      </c>
      <c r="K38" t="str" cm="1">
        <f t="array" ref="K38">IF(COUNT(FIND({0,1,2,3,4,5,6,7,8,9},'Model output'!K37))&gt;0,'Model output'!K37,"")</f>
        <v/>
      </c>
      <c r="L38" s="28" t="str">
        <f t="shared" si="1"/>
        <v/>
      </c>
      <c r="M38" t="str" cm="1">
        <f t="array" ref="M38">IF(L38="","",IF(ISNUMBER(SEARCH("cm",L38)),MAX(VALUE(SUBSTITUTE(_xlfn.FILTERXML("&lt;t&gt;&lt;s&gt;"&amp;SUBSTITUTE(L38,",","&lt;/s&gt;&lt;s&gt;")&amp;"&lt;/s&gt;&lt;/t&gt;","//s"),"cm",""))),MAX(VALUE(SUBSTITUTE(_xlfn.FILTERXML("&lt;t&gt;&lt;s&gt;"&amp;SUBSTITUTE(L38,",","&lt;/s&gt;&lt;s&gt;")&amp;"&lt;/s&gt;&lt;/t&gt;","//s"),"mm","")))/10))</f>
        <v/>
      </c>
      <c r="N38" t="str">
        <f>IF('Model output'!L37="","",'Model output'!L37)</f>
        <v>papillary</v>
      </c>
      <c r="O38" t="str">
        <f>IF('Model output'!M37="","",'Model output'!M37)</f>
        <v>conventional</v>
      </c>
      <c r="P38" t="str">
        <f>IF('Model output'!N37="","",'Model output'!N37)</f>
        <v>1.5 cm</v>
      </c>
      <c r="Q38" t="str">
        <f t="shared" si="2"/>
        <v>1.5cm</v>
      </c>
      <c r="R38" cm="1">
        <f t="array" ref="R38">IF(Q38="","",IF(ISNUMBER(SEARCH("cm",Q38)),MAX(VALUE(SUBSTITUTE(_xlfn.FILTERXML("&lt;t&gt;&lt;s&gt;"&amp;SUBSTITUTE(Q38,",","&lt;/s&gt;&lt;s&gt;")&amp;"&lt;/s&gt;&lt;/t&gt;","//s"),"cm",""))),IF(ISNUMBER(SEARCH("mm",Q38)), MAX(VALUE(SUBSTITUTE(_xlfn.FILTERXML("&lt;t&gt;&lt;s&gt;"&amp;SUBSTITUTE(Q38,",","&lt;/s&gt;&lt;s&gt;")&amp;"&lt;/s&gt;&lt;/t&gt;","//s"),"mm","")))/10, MAX(VALUE(_xlfn.FILTERXML("&lt;t&gt;&lt;s&gt;"&amp;SUBSTITUTE(Q38,",","&lt;/s&gt;&lt;s&gt;")&amp;"&lt;/s&gt;&lt;/t&gt;","//s"))))))</f>
        <v>1.5</v>
      </c>
      <c r="S38" t="str">
        <f>IF(OR('Model output'!P37="",'Model output'!P37="C",ISNUMBER(SEARCH("Not identified", 'Model output'!P37)),ISNUMBER(SEARCH("Absent",'Model output'!P37)),ISNUMBER(SEARCH("Absence",'Model output'!P37)),AND(ISNUMBER(SEARCH("No",'Model output'!P37)),NOT(ISNUMBER(SEARCH("diagnostic",'Model output'!P37)))),ISNUMBER(SEARCH("Negative",'Model output'!P37))),"negative","positive")</f>
        <v>negative</v>
      </c>
      <c r="T38">
        <f>IF('Model output'!O37="","",'Model output'!O37)</f>
        <v>2</v>
      </c>
      <c r="U38" t="str">
        <f>IF('Model output'!Q37&lt;&gt;"",'Model output'!Q37,IF('Classification result'!S38="positive",IF(ISNUMBER(SEARCH("single",'Model output'!P37)),1,IF(OR(ISNUMBER(SEARCH("&lt;4",'Model output'!P37)),ISNUMBER(SEARCH("&lt; 4",'Model output'!P37)),ISNUMBER(SEARCH("less than 4",'Model output'!P37))),"&lt;4",IF(OR(ISNUMBER(SEARCH("&gt;4",'Model output'!P37)),ISNUMBER(SEARCH("&gt; 4",'Model output'!P37)),ISNUMBER(SEARCH("4 or more",'Model output'!P37))),"&gt;4",""))),""))</f>
        <v/>
      </c>
      <c r="V38" t="str">
        <f>IF(S38="negative","",IF(OR(ISNUMBER(SEARCH("Focal",'Model output'!P37)),'Classification result'!U38&lt;4,ISNUMBER(SEARCH("Focal",'Classification result'!U38)),ISNUMBER(SEARCH("&lt;4",'Classification result'!U38)),ISNUMBER(SEARCH("&lt; 4",'Classification result'!U38))),"minimal", IF(OR(ISNUMBER(SEARCH("Extensive",'Model output'!P37)),ISNUMBER(SEARCH("Extensive",'Classification result'!U38)),ISNUMBER(SEARCH("&gt;4",'Classification result'!U38)),ISNUMBER(SEARCH("&gt; 4",'Classification result'!U38)),ISNUMBER(SEARCH("4 or more",'Classification result'!U38))),"extensive","")))</f>
        <v/>
      </c>
      <c r="W38" t="str">
        <f>IF(OR('Model output'!R37="",ISNUMBER(SEARCH("Not identified", 'Model output'!R37)),ISNUMBER(SEARCH("Absent",'Model output'!R37)),ISNUMBER(SEARCH("No",'Model output'!R37)),ISNUMBER(SEARCH("Negative",'Model output'!R37)),ISNUMBER(SEARCH("None seen",'Model output'!R37)),ISNUMBER(SEARCH("Free",'Model output'!R37)),ISNUMBER(SEARCH("Cannot be assessed",'Model output'!R37))),"negative","positive")</f>
        <v>negative</v>
      </c>
      <c r="X38" s="15" t="str">
        <f>IF('Model output'!S37="","",'Model output'!S37)</f>
        <v>Present</v>
      </c>
      <c r="Y38" t="str">
        <f>IF(OR('Model output'!S37="",ISNUMBER(SEARCH("No extension",'Model output'!S37)),ISNUMBER(SEARCH("Absent",'Model output'!S37)),ISNUMBER(SEARCH("Not identified",'Model output'!S37)),AND(ISNUMBER(SEARCH("No",'Model output'!S37)),NOT(ISNUMBER(SEARCH("carcinoma",'Model output'!S37)))),ISNUMBER(SEARCH("negative",'Model output'!S37))),"negative",IF(Z38="positive","gETE", "positive"))</f>
        <v>positive</v>
      </c>
      <c r="Z38" t="str">
        <f>IF(OR('Model output'!S37="",ISNUMBER(SEARCH("Absent",'Model output'!S37)),ISNUMBER(SEARCH("Not identified",'Model output'!S37)),ISNUMBER(SEARCH("No",'Model output'!S37)),ISNUMBER(SEARCH("Minimal",'Model output'!S37)),ISNUMBER(SEARCH("negative",'Model output'!S37))),"negative",IF(OR(ISNUMBER(SEARCH("extensive",X38)),ISNUMBER(SEARCH("skeletal muscle",X38)),ISNUMBER(SEARCH("larynx",X38)),ISNUMBER(SEARCH("trachea",X38)),ISNUMBER(SEARCH("esophagus",X38)),ISNUMBER(SEARCH("recurrent laryngeal nerve",X38))),"positive","negative"))</f>
        <v>negative</v>
      </c>
      <c r="AA38" t="str">
        <f>IF('Model output'!T37="","",IF('Model output'!T37="Not mentioned", "No", "Yes"))</f>
        <v>Yes</v>
      </c>
      <c r="AB38" t="str">
        <f>IF(AA38&lt;&gt;"Yes","",IF(OR('Model output'!U37="",ISNUMBER(SEARCH("Not identified",'Model output'!U37))),"",'Model output'!U37))</f>
        <v>BRAF V600E</v>
      </c>
      <c r="AC38" s="8" t="str">
        <f>IF(OR('Model output'!V37="", AND(ISERROR(SEARCH("Positive",'Model output'!V37)), ISNUMBER(SEARCH("Negative",'Model output'!V37))), ISNUMBER(SEARCH("Cannot be assessed",'Model output'!V37)), AND(ISNUMBER(SEARCH("Uninvolved",'Model output'!V37)),NOT(ISNUMBER(SEARCH("margin(s) involved",'Model output'!V37)))), ISNUMBER(SEARCH("No involvement",'Model output'!V37)), AND(NOT(ISNUMBER(SEARCH("focal",'Model output'!V37))),ISNUMBER(SEARCH("Free",'Model output'!V37))), ISNUMBER(SEARCH("narrowly excised",'Model output'!V37)), ISNUMBER(SEARCH("none",'Model output'!V37)), ISNUMBER(SEARCH("R0",'Model output'!V37)), ISNUMBER(SEARCH("1 mm",'Model output'!V37)), ISNUMBER(SEARCH("0.1 CM",'Model output'!V37)), ISNUMBER(SEARCH("less than 0.2 mm",'Model output'!V37)), ISNUMBER(SEARCH("less than 1.0 mm",'Model output'!V37)), ISNUMBER(SEARCH("less than 0.5 mm",'Model output'!V37)), ISNUMBER(SEARCH("abut",'Model output'!V37))), "negative", "positive")</f>
        <v>negative</v>
      </c>
      <c r="AE38" s="34" t="str" cm="1">
        <f t="array" aca="1" ref="AE38" ca="1">IF(OR(AC38="positive",Z38="positive",AND(OR(ISNUMBER(SEARCH("Follicular carcinoma",N38)),ISNUMBER(SEARCH("Follicular thyroid carcinoma",N38))),V38="extensive"),AND(AND(ISNUMBER(J38),J38&gt;0),AND(ISNUMBER(M38),M38&gt;3)),OR(H38="positive",AH38=1)),"high",IF(OR(ISNUMBER(SEARCH("lateral",G38,1)),ISNUMBER(SEARCH("positive",Y38,1)),ISNUMBER(SEARCH("tall",O38,1)),ISNUMBER(SEARCH("hobnail",O38,1)),ISNUMBER(SEARCH("cribriform",O38,1)),ISNUMBER(SEARCH("diffuse",O38,1)),ISNUMBER(SEARCH("columnar",O38,1)),ISNUMBER(SEARCH("solid",O38,1)),ISNUMBER(SEARCH("tall",N38,1)),ISNUMBER(SEARCH("hobnail",N38,1)),ISNUMBER(SEARCH("cribriform",N38,1)),ISNUMBER(SEARCH("diffuse",N38,1)),ISNUMBER(SEARCH("columnar",N38,1)),ISNUMBER(SEARCH("solid",N38,1)),AND(OR(ISNUMBER(SEARCH("papillary",N38,1)),ISNUMBER(SEARCH("papillary carcinoma",O38,1))),S38="positive"),AND(AND(ISNUMBER(J38),J38&gt;=5),M38=""),AND(AND(ISNUMBER(J38),J38&gt;=5),AND(ISNUMBER(M38),M38&gt;=1)),AND(ISNUMBER(SERACH("papillary",N38)),OR(Y38="positive",Z38="positive"), ISNUMBER(SEARCH("BRAF",AB38)))),"intermediate","low"))</f>
        <v>intermediate</v>
      </c>
      <c r="AF38" s="35" t="str">
        <f t="shared" si="3"/>
        <v>1b</v>
      </c>
      <c r="AG38" s="35" t="str">
        <f t="shared" si="4"/>
        <v>1a</v>
      </c>
      <c r="AH38" s="35" t="str">
        <f t="shared" si="6"/>
        <v>0</v>
      </c>
      <c r="AI38" s="40" t="str">
        <f t="shared" si="7"/>
        <v>I</v>
      </c>
      <c r="AJ38" s="34" t="s">
        <v>629</v>
      </c>
      <c r="AK38" s="39" t="s">
        <v>893</v>
      </c>
      <c r="AL38" s="39" t="s">
        <v>898</v>
      </c>
      <c r="AM38" s="39" t="s">
        <v>897</v>
      </c>
      <c r="AN38" s="39" t="s">
        <v>59</v>
      </c>
      <c r="AO38" s="34">
        <f t="shared" ca="1" si="8"/>
        <v>1</v>
      </c>
      <c r="AP38" s="39">
        <f t="shared" si="9"/>
        <v>1</v>
      </c>
      <c r="AQ38" s="39">
        <f t="shared" si="10"/>
        <v>1</v>
      </c>
      <c r="AR38" s="39">
        <f t="shared" si="11"/>
        <v>1</v>
      </c>
      <c r="AS38" s="40">
        <f t="shared" si="5"/>
        <v>1</v>
      </c>
      <c r="AT38" s="1"/>
    </row>
    <row r="39" spans="1:46">
      <c r="A39" t="str">
        <f>'Model output'!A38</f>
        <v>TCGA-BJ-A4O9</v>
      </c>
      <c r="B39" s="46">
        <v>51</v>
      </c>
      <c r="C39" s="1" t="str">
        <f>IF(OR(ISNUMBER(SEARCH("0",'Model output'!D38)), ISNUMBER(SEARCH("1",'Model output'!D38)), ISNUMBER(SEARCH("1a",'Model output'!D38)), ISNUMBER(SEARCH("1b",'Model output'!D38)), ISNUMBER(SEARCH("2",'Model output'!D38)), ISNUMBER(SEARCH("3",'Model output'!D38)), ISNUMBER(SEARCH("4a",'Model output'!D38)), ISNUMBER(SEARCH("4b",'Model output'!D38))), IF(ISNUMBER(SEARCH("pT",'Model output'!D38)),IF(OR(ISNUMBER(SEARCH("a",'Model output'!D38)),ISNUMBER(SEARCH("b",'Model output'!D38))),MID(SUBSTITUTE('Model output'!D38," ",""),SEARCH("pT",'Model output'!D38)+2,2),MID(SUBSTITUTE('Model output'!D38," ",""),SEARCH("pT",'Model output'!D38)+2,1)),IF(ISNUMBER(SEARCH("T",'Model output'!D38)),IF(OR(ISNUMBER(SEARCH("a",'Model output'!D38)),ISNUMBER(SEARCH("b",'Model output'!D38))),MID(SUBSTITUTE('Model output'!D38," ",""),SEARCH("T",'Model output'!D38)+1,2),MID(SUBSTITUTE('Model output'!D38," ",""),SEARCH("T",'Model output'!D38)+1,1)),SUBSTITUTE('Model output'!D38," ",""))),"")</f>
        <v>2</v>
      </c>
      <c r="D39" s="1" t="str">
        <f>IF(ISNUMBER(SEARCH("lymph node",'Model output'!E38)),"1", IF(AND('Model output'!E38&lt;&gt;"",ISNUMBER('Model output'!E38),'Model output'!E38&gt;0),"1",IF(OR(ISNUMBER(SEARCH("0",'Model output'!E38)), ISNUMBER(SEARCH("1",'Model output'!E38)), ISNUMBER(SEARCH("1a",'Model output'!E38)), ISNUMBER(SEARCH("1b",'Model output'!E38)), ISNUMBER(SEARCH("X",'Model output'!E38))), IF(ISNUMBER(SEARCH("pN",'Model output'!E38)),IF(OR(ISNUMBER(SEARCH("a",'Model output'!E38)),ISNUMBER(SEARCH("b",'Model output'!E38))),MID(SUBSTITUTE('Model output'!E38," ",""),SEARCH("pN",'Model output'!E38)+2,2),MID(SUBSTITUTE('Model output'!E38," ",""),SEARCH("pN",'Model output'!E38)+2,1)),IF(ISNUMBER(SEARCH("N",'Model output'!E38)),IF(OR(ISNUMBER(SEARCH("a",'Model output'!E38)),ISNUMBER(SEARCH("b",'Model output'!E38))),MID(SUBSTITUTE('Model output'!E38," ",""),SEARCH("N",'Model output'!E38)+1,2),MID(SUBSTITUTE('Model output'!E38," ",""),SEARCH("N",'Model output'!E38)+1,1)),SUBSTITUTE('Model output'!E38," ",""))),"")))</f>
        <v>0</v>
      </c>
      <c r="E39" s="1" t="str">
        <f>IF(OR(ISNUMBER(SEARCH("Not applicable",'Model output'!F38)), ISNUMBER(SEARCH("N/A",'Model output'!F38))),"0",IF(OR(ISNUMBER(SEARCH("0",'Model output'!F38)), ISNUMBER(SEARCH("1",'Model output'!F38)), ISNUMBER(SEARCH("X",'Model output'!F38))), IF(ISNUMBER(SEARCH("pM",'Model output'!F38)),MID(SUBSTITUTE('Model output'!F38," ",""),SEARCH("pM",'Model output'!F38)+2,1),IF(ISNUMBER(SEARCH("M",'Model output'!F38)),MID(SUBSTITUTE('Model output'!F38," ",""),SEARCH("M",'Model output'!F38)+1,1),SUBSTITUTE('Model output'!F38," ",""))),""))</f>
        <v>0</v>
      </c>
      <c r="F39" t="str">
        <f t="shared" si="0"/>
        <v>negative</v>
      </c>
      <c r="G39" t="str">
        <f>IF(OR('Model output'!G38="",AND(ISNUMBER('Model output'!J38),'Model output'!J38&lt;1)),"",IF(OR(ISNUMBER(SEARCH("lateral",'Model output'!G38)),ISNUMBER(SEARCH("cervical",'Model output'!G38)),ISNUMBER(SEARCH("jugular",'Model output'!G38)),ISNUMBER(SEARCH("left neck",'Model output'!G38)),ISNUMBER(SEARCH("left anterior neck",'Model output'!G38)),ISNUMBER(SEARCH("left posterior neck",'Model output'!G38)),ISNUMBER(SEARCH("right neck",'Model output'!G38)),ISNUMBER(SEARCH("right anterior neck",'Model output'!G38)),ISNUMBER(SEARCH("right posterior neck",'Model output'!G38)),AND(ISNUMBER(SEARCH("level",'Model output'!G38)),OR(,ISNUMBER(SEARCH("II",'Model output'!G38)),ISNUMBER(SEARCH("two",'Model output'!G38)),AND(ISNUMBER(SEARCH("2",'Model output'!G38)),NOT(ISNUMBER(SEARCH("1 of 2",'Model output'!G38)))),ISNUMBER(SEARCH("III",'Model output'!G38)),ISNUMBER(SEARCH("three",'Model output'!G38)),AND(ISNUMBER(SEARCH("3",'Model output'!G38)), NOT(ISNUMBER(SEARCH("N3",'Model output'!G38)))),ISNUMBER(SEARCH("IV",'Model output'!G38)),ISNUMBER(SEARCH("four",'Model output'!G38)),AND(ISNUMBER(SEARCH("4",'Model output'!G38)),NOT(ISNUMBER(SEARCH("1/4",'Model output'!G38)))),ISNUMBER(SEARCH("V ",'Model output'!G38)),ISNUMBER(SEARCH("five",'Model output'!G38)),ISNUMBER(SEARCH("5",'Model output'!G38))))), "lateral", "central"))</f>
        <v/>
      </c>
      <c r="H39" t="str">
        <f>IF('Model output'!H38="","negative", IF('Model output'!H38=" ", "negative", IF('Model output'!H38="[]", "negative", IF(ISNUMBER(SEARCH("lymph node",'Model output'!H38)),"negative", IF(ISNUMBER(SEARCH("adipose tissue",'Model output'!H38)), "negative", IF(ISNUMBER(SEARCH("neck dissection",'Model output'!H38)),"negative","positive"))))))</f>
        <v>negative</v>
      </c>
      <c r="I39">
        <f>IF('Model output'!I38="","",IF(ISNUMBER('Model output'!I38),'Model output'!I38,1))</f>
        <v>8</v>
      </c>
      <c r="J39">
        <f>IF('Model output'!J38="","",IF(AND(ISNUMBER('Model output'!J38),'Model output'!J38&lt;=I39),'Model output'!J38,IF(ISNUMBER(SEARCH("0/",'Model output'!J38)),0,1)))</f>
        <v>0</v>
      </c>
      <c r="K39" t="str" cm="1">
        <f t="array" ref="K39">IF(COUNT(FIND({0,1,2,3,4,5,6,7,8,9},'Model output'!K38))&gt;0,'Model output'!K38,"")</f>
        <v/>
      </c>
      <c r="L39" s="28" t="str">
        <f t="shared" si="1"/>
        <v/>
      </c>
      <c r="M39" t="str" cm="1">
        <f t="array" ref="M39">IF(L39="","",IF(ISNUMBER(SEARCH("cm",L39)),MAX(VALUE(SUBSTITUTE(_xlfn.FILTERXML("&lt;t&gt;&lt;s&gt;"&amp;SUBSTITUTE(L39,",","&lt;/s&gt;&lt;s&gt;")&amp;"&lt;/s&gt;&lt;/t&gt;","//s"),"cm",""))),MAX(VALUE(SUBSTITUTE(_xlfn.FILTERXML("&lt;t&gt;&lt;s&gt;"&amp;SUBSTITUTE(L39,",","&lt;/s&gt;&lt;s&gt;")&amp;"&lt;/s&gt;&lt;/t&gt;","//s"),"mm","")))/10))</f>
        <v/>
      </c>
      <c r="N39" t="str">
        <f>IF('Model output'!L38="","",'Model output'!L38)</f>
        <v>papillary</v>
      </c>
      <c r="O39" t="str">
        <f>IF('Model output'!M38="","",'Model output'!M38)</f>
        <v>encapsulated follicular variant</v>
      </c>
      <c r="P39" t="str">
        <f>IF('Model output'!N38="","",'Model output'!N38)</f>
        <v>3.8 cm</v>
      </c>
      <c r="Q39" t="str">
        <f t="shared" si="2"/>
        <v>3.8cm</v>
      </c>
      <c r="R39" cm="1">
        <f t="array" ref="R39">IF(Q39="","",IF(ISNUMBER(SEARCH("cm",Q39)),MAX(VALUE(SUBSTITUTE(_xlfn.FILTERXML("&lt;t&gt;&lt;s&gt;"&amp;SUBSTITUTE(Q39,",","&lt;/s&gt;&lt;s&gt;")&amp;"&lt;/s&gt;&lt;/t&gt;","//s"),"cm",""))),IF(ISNUMBER(SEARCH("mm",Q39)), MAX(VALUE(SUBSTITUTE(_xlfn.FILTERXML("&lt;t&gt;&lt;s&gt;"&amp;SUBSTITUTE(Q39,",","&lt;/s&gt;&lt;s&gt;")&amp;"&lt;/s&gt;&lt;/t&gt;","//s"),"mm","")))/10, MAX(VALUE(_xlfn.FILTERXML("&lt;t&gt;&lt;s&gt;"&amp;SUBSTITUTE(Q39,",","&lt;/s&gt;&lt;s&gt;")&amp;"&lt;/s&gt;&lt;/t&gt;","//s"))))))</f>
        <v>3.8</v>
      </c>
      <c r="S39" t="str">
        <f>IF(OR('Model output'!P38="",'Model output'!P38="C",ISNUMBER(SEARCH("Not identified", 'Model output'!P38)),ISNUMBER(SEARCH("Absent",'Model output'!P38)),ISNUMBER(SEARCH("Absence",'Model output'!P38)),AND(ISNUMBER(SEARCH("No",'Model output'!P38)),NOT(ISNUMBER(SEARCH("diagnostic",'Model output'!P38)))),ISNUMBER(SEARCH("Negative",'Model output'!P38))),"negative","positive")</f>
        <v>negative</v>
      </c>
      <c r="T39">
        <f>IF('Model output'!O38="","",'Model output'!O38)</f>
        <v>1</v>
      </c>
      <c r="U39" t="str">
        <f>IF('Model output'!Q38&lt;&gt;"",'Model output'!Q38,IF('Classification result'!S39="positive",IF(ISNUMBER(SEARCH("single",'Model output'!P38)),1,IF(OR(ISNUMBER(SEARCH("&lt;4",'Model output'!P38)),ISNUMBER(SEARCH("&lt; 4",'Model output'!P38)),ISNUMBER(SEARCH("less than 4",'Model output'!P38))),"&lt;4",IF(OR(ISNUMBER(SEARCH("&gt;4",'Model output'!P38)),ISNUMBER(SEARCH("&gt; 4",'Model output'!P38)),ISNUMBER(SEARCH("4 or more",'Model output'!P38))),"&gt;4",""))),""))</f>
        <v/>
      </c>
      <c r="V39" t="str">
        <f>IF(S39="negative","",IF(OR(ISNUMBER(SEARCH("Focal",'Model output'!P38)),'Classification result'!U39&lt;4,ISNUMBER(SEARCH("Focal",'Classification result'!U39)),ISNUMBER(SEARCH("&lt;4",'Classification result'!U39)),ISNUMBER(SEARCH("&lt; 4",'Classification result'!U39))),"minimal", IF(OR(ISNUMBER(SEARCH("Extensive",'Model output'!P38)),ISNUMBER(SEARCH("Extensive",'Classification result'!U39)),ISNUMBER(SEARCH("&gt;4",'Classification result'!U39)),ISNUMBER(SEARCH("&gt; 4",'Classification result'!U39)),ISNUMBER(SEARCH("4 or more",'Classification result'!U39))),"extensive","")))</f>
        <v/>
      </c>
      <c r="W39" t="str">
        <f>IF(OR('Model output'!R38="",ISNUMBER(SEARCH("Not identified", 'Model output'!R38)),ISNUMBER(SEARCH("Absent",'Model output'!R38)),ISNUMBER(SEARCH("No",'Model output'!R38)),ISNUMBER(SEARCH("Negative",'Model output'!R38)),ISNUMBER(SEARCH("None seen",'Model output'!R38)),ISNUMBER(SEARCH("Free",'Model output'!R38)),ISNUMBER(SEARCH("Cannot be assessed",'Model output'!R38))),"negative","positive")</f>
        <v>negative</v>
      </c>
      <c r="X39" s="15" t="str">
        <f>IF('Model output'!S38="","",'Model output'!S38)</f>
        <v>Not Identified</v>
      </c>
      <c r="Y39" t="str">
        <f>IF(OR('Model output'!S38="",ISNUMBER(SEARCH("No extension",'Model output'!S38)),ISNUMBER(SEARCH("Absent",'Model output'!S38)),ISNUMBER(SEARCH("Not identified",'Model output'!S38)),AND(ISNUMBER(SEARCH("No",'Model output'!S38)),NOT(ISNUMBER(SEARCH("carcinoma",'Model output'!S38)))),ISNUMBER(SEARCH("negative",'Model output'!S38))),"negative",IF(Z39="positive","gETE", "positive"))</f>
        <v>negative</v>
      </c>
      <c r="Z39" t="str">
        <f>IF(OR('Model output'!S38="",ISNUMBER(SEARCH("Absent",'Model output'!S38)),ISNUMBER(SEARCH("Not identified",'Model output'!S38)),ISNUMBER(SEARCH("No",'Model output'!S38)),ISNUMBER(SEARCH("Minimal",'Model output'!S38)),ISNUMBER(SEARCH("negative",'Model output'!S38))),"negative",IF(OR(ISNUMBER(SEARCH("extensive",X39)),ISNUMBER(SEARCH("skeletal muscle",X39)),ISNUMBER(SEARCH("larynx",X39)),ISNUMBER(SEARCH("trachea",X39)),ISNUMBER(SEARCH("esophagus",X39)),ISNUMBER(SEARCH("recurrent laryngeal nerve",X39))),"positive","negative"))</f>
        <v>negative</v>
      </c>
      <c r="AA39" t="str">
        <f>IF('Model output'!T38="","",IF('Model output'!T38="Not mentioned", "No", "Yes"))</f>
        <v>Yes</v>
      </c>
      <c r="AB39" t="str">
        <f>IF(AA39&lt;&gt;"Yes","",IF(OR('Model output'!U38="",ISNUMBER(SEARCH("Not identified",'Model output'!U38))),"",'Model output'!U38))</f>
        <v>p.V600E, C,1799T&gt;A</v>
      </c>
      <c r="AC39" s="8" t="str">
        <f>IF(OR('Model output'!V38="", AND(ISERROR(SEARCH("Positive",'Model output'!V38)), ISNUMBER(SEARCH("Negative",'Model output'!V38))), ISNUMBER(SEARCH("Cannot be assessed",'Model output'!V38)), AND(ISNUMBER(SEARCH("Uninvolved",'Model output'!V38)),NOT(ISNUMBER(SEARCH("margin(s) involved",'Model output'!V38)))), ISNUMBER(SEARCH("No involvement",'Model output'!V38)), AND(NOT(ISNUMBER(SEARCH("focal",'Model output'!V38))),ISNUMBER(SEARCH("Free",'Model output'!V38))), ISNUMBER(SEARCH("narrowly excised",'Model output'!V38)), ISNUMBER(SEARCH("none",'Model output'!V38)), ISNUMBER(SEARCH("R0",'Model output'!V38)), ISNUMBER(SEARCH("1 mm",'Model output'!V38)), ISNUMBER(SEARCH("0.1 CM",'Model output'!V38)), ISNUMBER(SEARCH("less than 0.2 mm",'Model output'!V38)), ISNUMBER(SEARCH("less than 1.0 mm",'Model output'!V38)), ISNUMBER(SEARCH("less than 0.5 mm",'Model output'!V38)), ISNUMBER(SEARCH("abut",'Model output'!V38))), "negative", "positive")</f>
        <v>negative</v>
      </c>
      <c r="AE39" s="34" t="str" cm="1">
        <f t="array" aca="1" ref="AE39" ca="1">IF(OR(AC39="positive",Z39="positive",AND(OR(ISNUMBER(SEARCH("Follicular carcinoma",N39)),ISNUMBER(SEARCH("Follicular thyroid carcinoma",N39))),V39="extensive"),AND(AND(ISNUMBER(J39),J39&gt;0),AND(ISNUMBER(M39),M39&gt;3)),OR(H39="positive",AH39=1)),"high",IF(OR(ISNUMBER(SEARCH("lateral",G39,1)),ISNUMBER(SEARCH("positive",Y39,1)),ISNUMBER(SEARCH("tall",O39,1)),ISNUMBER(SEARCH("hobnail",O39,1)),ISNUMBER(SEARCH("cribriform",O39,1)),ISNUMBER(SEARCH("diffuse",O39,1)),ISNUMBER(SEARCH("columnar",O39,1)),ISNUMBER(SEARCH("solid",O39,1)),ISNUMBER(SEARCH("tall",N39,1)),ISNUMBER(SEARCH("hobnail",N39,1)),ISNUMBER(SEARCH("cribriform",N39,1)),ISNUMBER(SEARCH("diffuse",N39,1)),ISNUMBER(SEARCH("columnar",N39,1)),ISNUMBER(SEARCH("solid",N39,1)),AND(OR(ISNUMBER(SEARCH("papillary",N39,1)),ISNUMBER(SEARCH("papillary carcinoma",O39,1))),S39="positive"),AND(AND(ISNUMBER(J39),J39&gt;=5),M39=""),AND(AND(ISNUMBER(J39),J39&gt;=5),AND(ISNUMBER(M39),M39&gt;=1)),AND(ISNUMBER(SERACH("papillary",N39)),OR(Y39="positive",Z39="positive"), ISNUMBER(SEARCH("BRAF",AB39)))),"intermediate","low"))</f>
        <v>low</v>
      </c>
      <c r="AF39" s="35" t="str">
        <f t="shared" si="3"/>
        <v>2</v>
      </c>
      <c r="AG39" s="35" t="str">
        <f t="shared" si="4"/>
        <v>0</v>
      </c>
      <c r="AH39" s="35" t="str">
        <f t="shared" si="6"/>
        <v>0</v>
      </c>
      <c r="AI39" s="40" t="str">
        <f t="shared" si="7"/>
        <v>I</v>
      </c>
      <c r="AJ39" s="34" t="s">
        <v>627</v>
      </c>
      <c r="AK39" s="39" t="s">
        <v>896</v>
      </c>
      <c r="AL39" s="39" t="s">
        <v>894</v>
      </c>
      <c r="AM39" s="39" t="s">
        <v>897</v>
      </c>
      <c r="AN39" s="39" t="s">
        <v>59</v>
      </c>
      <c r="AO39" s="34">
        <f t="shared" ca="1" si="8"/>
        <v>1</v>
      </c>
      <c r="AP39" s="39">
        <f t="shared" si="9"/>
        <v>1</v>
      </c>
      <c r="AQ39" s="39">
        <f t="shared" si="10"/>
        <v>1</v>
      </c>
      <c r="AR39" s="39">
        <f t="shared" si="11"/>
        <v>1</v>
      </c>
      <c r="AS39" s="40">
        <f t="shared" si="5"/>
        <v>1</v>
      </c>
      <c r="AT39" s="1"/>
    </row>
    <row r="40" spans="1:46">
      <c r="A40" t="str">
        <f>'Model output'!A39</f>
        <v>TCGA-DE-A0Y2</v>
      </c>
      <c r="B40" s="46">
        <v>30</v>
      </c>
      <c r="C40" s="1" t="str">
        <f>IF(OR(ISNUMBER(SEARCH("0",'Model output'!D39)), ISNUMBER(SEARCH("1",'Model output'!D39)), ISNUMBER(SEARCH("1a",'Model output'!D39)), ISNUMBER(SEARCH("1b",'Model output'!D39)), ISNUMBER(SEARCH("2",'Model output'!D39)), ISNUMBER(SEARCH("3",'Model output'!D39)), ISNUMBER(SEARCH("4a",'Model output'!D39)), ISNUMBER(SEARCH("4b",'Model output'!D39))), IF(ISNUMBER(SEARCH("pT",'Model output'!D39)),IF(OR(ISNUMBER(SEARCH("a",'Model output'!D39)),ISNUMBER(SEARCH("b",'Model output'!D39))),MID(SUBSTITUTE('Model output'!D39," ",""),SEARCH("pT",'Model output'!D39)+2,2),MID(SUBSTITUTE('Model output'!D39," ",""),SEARCH("pT",'Model output'!D39)+2,1)),IF(ISNUMBER(SEARCH("T",'Model output'!D39)),IF(OR(ISNUMBER(SEARCH("a",'Model output'!D39)),ISNUMBER(SEARCH("b",'Model output'!D39))),MID(SUBSTITUTE('Model output'!D39," ",""),SEARCH("T",'Model output'!D39)+1,2),MID(SUBSTITUTE('Model output'!D39," ",""),SEARCH("T",'Model output'!D39)+1,1)),SUBSTITUTE('Model output'!D39," ",""))),"")</f>
        <v>2</v>
      </c>
      <c r="D40" s="1" t="str">
        <f>IF(ISNUMBER(SEARCH("lymph node",'Model output'!E39)),"1", IF(AND('Model output'!E39&lt;&gt;"",ISNUMBER('Model output'!E39),'Model output'!E39&gt;0),"1",IF(OR(ISNUMBER(SEARCH("0",'Model output'!E39)), ISNUMBER(SEARCH("1",'Model output'!E39)), ISNUMBER(SEARCH("1a",'Model output'!E39)), ISNUMBER(SEARCH("1b",'Model output'!E39)), ISNUMBER(SEARCH("X",'Model output'!E39))), IF(ISNUMBER(SEARCH("pN",'Model output'!E39)),IF(OR(ISNUMBER(SEARCH("a",'Model output'!E39)),ISNUMBER(SEARCH("b",'Model output'!E39))),MID(SUBSTITUTE('Model output'!E39," ",""),SEARCH("pN",'Model output'!E39)+2,2),MID(SUBSTITUTE('Model output'!E39," ",""),SEARCH("pN",'Model output'!E39)+2,1)),IF(ISNUMBER(SEARCH("N",'Model output'!E39)),IF(OR(ISNUMBER(SEARCH("a",'Model output'!E39)),ISNUMBER(SEARCH("b",'Model output'!E39))),MID(SUBSTITUTE('Model output'!E39," ",""),SEARCH("N",'Model output'!E39)+1,2),MID(SUBSTITUTE('Model output'!E39," ",""),SEARCH("N",'Model output'!E39)+1,1)),SUBSTITUTE('Model output'!E39," ",""))),"")))</f>
        <v>1a</v>
      </c>
      <c r="E40" s="1" t="str">
        <f>IF(OR(ISNUMBER(SEARCH("Not applicable",'Model output'!F39)), ISNUMBER(SEARCH("N/A",'Model output'!F39))),"0",IF(OR(ISNUMBER(SEARCH("0",'Model output'!F39)), ISNUMBER(SEARCH("1",'Model output'!F39)), ISNUMBER(SEARCH("X",'Model output'!F39))), IF(ISNUMBER(SEARCH("pM",'Model output'!F39)),MID(SUBSTITUTE('Model output'!F39," ",""),SEARCH("pM",'Model output'!F39)+2,1),IF(ISNUMBER(SEARCH("M",'Model output'!F39)),MID(SUBSTITUTE('Model output'!F39," ",""),SEARCH("M",'Model output'!F39)+1,1),SUBSTITUTE('Model output'!F39," ",""))),""))</f>
        <v>X</v>
      </c>
      <c r="F40" t="str">
        <f t="shared" si="0"/>
        <v>positive</v>
      </c>
      <c r="G40" t="str">
        <f>IF(OR('Model output'!G39="",AND(ISNUMBER('Model output'!J39),'Model output'!J39&lt;1)),"",IF(OR(ISNUMBER(SEARCH("lateral",'Model output'!G39)),ISNUMBER(SEARCH("cervical",'Model output'!G39)),ISNUMBER(SEARCH("jugular",'Model output'!G39)),ISNUMBER(SEARCH("left neck",'Model output'!G39)),ISNUMBER(SEARCH("left anterior neck",'Model output'!G39)),ISNUMBER(SEARCH("left posterior neck",'Model output'!G39)),ISNUMBER(SEARCH("right neck",'Model output'!G39)),ISNUMBER(SEARCH("right anterior neck",'Model output'!G39)),ISNUMBER(SEARCH("right posterior neck",'Model output'!G39)),AND(ISNUMBER(SEARCH("level",'Model output'!G39)),OR(,ISNUMBER(SEARCH("II",'Model output'!G39)),ISNUMBER(SEARCH("two",'Model output'!G39)),AND(ISNUMBER(SEARCH("2",'Model output'!G39)),NOT(ISNUMBER(SEARCH("1 of 2",'Model output'!G39)))),ISNUMBER(SEARCH("III",'Model output'!G39)),ISNUMBER(SEARCH("three",'Model output'!G39)),AND(ISNUMBER(SEARCH("3",'Model output'!G39)), NOT(ISNUMBER(SEARCH("N3",'Model output'!G39)))),ISNUMBER(SEARCH("IV",'Model output'!G39)),ISNUMBER(SEARCH("four",'Model output'!G39)),AND(ISNUMBER(SEARCH("4",'Model output'!G39)),NOT(ISNUMBER(SEARCH("1/4",'Model output'!G39)))),ISNUMBER(SEARCH("V ",'Model output'!G39)),ISNUMBER(SEARCH("five",'Model output'!G39)),ISNUMBER(SEARCH("5",'Model output'!G39))))), "lateral", "central"))</f>
        <v>lateral</v>
      </c>
      <c r="H40" t="str">
        <f>IF('Model output'!H39="","negative", IF('Model output'!H39=" ", "negative", IF('Model output'!H39="[]", "negative", IF(ISNUMBER(SEARCH("lymph node",'Model output'!H39)),"negative", IF(ISNUMBER(SEARCH("adipose tissue",'Model output'!H39)), "negative", IF(ISNUMBER(SEARCH("neck dissection",'Model output'!H39)),"negative","positive"))))))</f>
        <v>negative</v>
      </c>
      <c r="I40" t="str">
        <f>IF('Model output'!I39="","",IF(ISNUMBER('Model output'!I39),'Model output'!I39,1))</f>
        <v/>
      </c>
      <c r="J40">
        <f>IF('Model output'!J39="","",IF(AND(ISNUMBER('Model output'!J39),'Model output'!J39&lt;=I40),'Model output'!J39,IF(ISNUMBER(SEARCH("0/",'Model output'!J39)),0,1)))</f>
        <v>5</v>
      </c>
      <c r="K40" t="str" cm="1">
        <f t="array" ref="K40">IF(COUNT(FIND({0,1,2,3,4,5,6,7,8,9},'Model output'!K39))&gt;0,'Model output'!K39,"")</f>
        <v>5 mm diameter</v>
      </c>
      <c r="L40" s="28" t="str">
        <f t="shared" si="1"/>
        <v>5mm</v>
      </c>
      <c r="M40" cm="1">
        <f t="array" ref="M40">IF(L40="","",IF(ISNUMBER(SEARCH("cm",L40)),MAX(VALUE(SUBSTITUTE(_xlfn.FILTERXML("&lt;t&gt;&lt;s&gt;"&amp;SUBSTITUTE(L40,",","&lt;/s&gt;&lt;s&gt;")&amp;"&lt;/s&gt;&lt;/t&gt;","//s"),"cm",""))),MAX(VALUE(SUBSTITUTE(_xlfn.FILTERXML("&lt;t&gt;&lt;s&gt;"&amp;SUBSTITUTE(L40,",","&lt;/s&gt;&lt;s&gt;")&amp;"&lt;/s&gt;&lt;/t&gt;","//s"),"mm","")))/10))</f>
        <v>0.5</v>
      </c>
      <c r="N40" t="str">
        <f>IF('Model output'!L39="","",'Model output'!L39)</f>
        <v>papillary</v>
      </c>
      <c r="O40" t="str">
        <f>IF('Model output'!M39="","",'Model output'!M39)</f>
        <v/>
      </c>
      <c r="P40" t="str">
        <f>IF('Model output'!N39="","",'Model output'!N39)</f>
        <v>2.4 x 2.2 x 1.3 cm</v>
      </c>
      <c r="Q40" t="str">
        <f t="shared" si="2"/>
        <v>2.4,2.2,1.3cm</v>
      </c>
      <c r="R40" cm="1">
        <f t="array" ref="R40">IF(Q40="","",IF(ISNUMBER(SEARCH("cm",Q40)),MAX(VALUE(SUBSTITUTE(_xlfn.FILTERXML("&lt;t&gt;&lt;s&gt;"&amp;SUBSTITUTE(Q40,",","&lt;/s&gt;&lt;s&gt;")&amp;"&lt;/s&gt;&lt;/t&gt;","//s"),"cm",""))),IF(ISNUMBER(SEARCH("mm",Q40)), MAX(VALUE(SUBSTITUTE(_xlfn.FILTERXML("&lt;t&gt;&lt;s&gt;"&amp;SUBSTITUTE(Q40,",","&lt;/s&gt;&lt;s&gt;")&amp;"&lt;/s&gt;&lt;/t&gt;","//s"),"mm","")))/10, MAX(VALUE(_xlfn.FILTERXML("&lt;t&gt;&lt;s&gt;"&amp;SUBSTITUTE(Q40,",","&lt;/s&gt;&lt;s&gt;")&amp;"&lt;/s&gt;&lt;/t&gt;","//s"))))))</f>
        <v>2.4</v>
      </c>
      <c r="S40" t="str">
        <f>IF(OR('Model output'!P39="",'Model output'!P39="C",ISNUMBER(SEARCH("Not identified", 'Model output'!P39)),ISNUMBER(SEARCH("Absent",'Model output'!P39)),ISNUMBER(SEARCH("Absence",'Model output'!P39)),AND(ISNUMBER(SEARCH("No",'Model output'!P39)),NOT(ISNUMBER(SEARCH("diagnostic",'Model output'!P39)))),ISNUMBER(SEARCH("Negative",'Model output'!P39))),"negative","positive")</f>
        <v>negative</v>
      </c>
      <c r="T40">
        <f>IF('Model output'!O39="","",'Model output'!O39)</f>
        <v>1</v>
      </c>
      <c r="U40" t="str">
        <f>IF('Model output'!Q39&lt;&gt;"",'Model output'!Q39,IF('Classification result'!S40="positive",IF(ISNUMBER(SEARCH("single",'Model output'!P39)),1,IF(OR(ISNUMBER(SEARCH("&lt;4",'Model output'!P39)),ISNUMBER(SEARCH("&lt; 4",'Model output'!P39)),ISNUMBER(SEARCH("less than 4",'Model output'!P39))),"&lt;4",IF(OR(ISNUMBER(SEARCH("&gt;4",'Model output'!P39)),ISNUMBER(SEARCH("&gt; 4",'Model output'!P39)),ISNUMBER(SEARCH("4 or more",'Model output'!P39))),"&gt;4",""))),""))</f>
        <v/>
      </c>
      <c r="V40" t="str">
        <f>IF(S40="negative","",IF(OR(ISNUMBER(SEARCH("Focal",'Model output'!P39)),'Classification result'!U40&lt;4,ISNUMBER(SEARCH("Focal",'Classification result'!U40)),ISNUMBER(SEARCH("&lt;4",'Classification result'!U40)),ISNUMBER(SEARCH("&lt; 4",'Classification result'!U40))),"minimal", IF(OR(ISNUMBER(SEARCH("Extensive",'Model output'!P39)),ISNUMBER(SEARCH("Extensive",'Classification result'!U40)),ISNUMBER(SEARCH("&gt;4",'Classification result'!U40)),ISNUMBER(SEARCH("&gt; 4",'Classification result'!U40)),ISNUMBER(SEARCH("4 or more",'Classification result'!U40))),"extensive","")))</f>
        <v/>
      </c>
      <c r="W40" t="str">
        <f>IF(OR('Model output'!R39="",ISNUMBER(SEARCH("Not identified", 'Model output'!R39)),ISNUMBER(SEARCH("Absent",'Model output'!R39)),ISNUMBER(SEARCH("No",'Model output'!R39)),ISNUMBER(SEARCH("Negative",'Model output'!R39)),ISNUMBER(SEARCH("None seen",'Model output'!R39)),ISNUMBER(SEARCH("Free",'Model output'!R39)),ISNUMBER(SEARCH("Cannot be assessed",'Model output'!R39))),"negative","positive")</f>
        <v>negative</v>
      </c>
      <c r="X40" s="15" t="str">
        <f>IF('Model output'!S39="","",'Model output'!S39)</f>
        <v>Not identified</v>
      </c>
      <c r="Y40" t="str">
        <f>IF(OR('Model output'!S39="",ISNUMBER(SEARCH("No extension",'Model output'!S39)),ISNUMBER(SEARCH("Absent",'Model output'!S39)),ISNUMBER(SEARCH("Not identified",'Model output'!S39)),AND(ISNUMBER(SEARCH("No",'Model output'!S39)),NOT(ISNUMBER(SEARCH("carcinoma",'Model output'!S39)))),ISNUMBER(SEARCH("negative",'Model output'!S39))),"negative",IF(Z40="positive","gETE", "positive"))</f>
        <v>negative</v>
      </c>
      <c r="Z40" t="str">
        <f>IF(OR('Model output'!S39="",ISNUMBER(SEARCH("Absent",'Model output'!S39)),ISNUMBER(SEARCH("Not identified",'Model output'!S39)),ISNUMBER(SEARCH("No",'Model output'!S39)),ISNUMBER(SEARCH("Minimal",'Model output'!S39)),ISNUMBER(SEARCH("negative",'Model output'!S39))),"negative",IF(OR(ISNUMBER(SEARCH("extensive",X40)),ISNUMBER(SEARCH("skeletal muscle",X40)),ISNUMBER(SEARCH("larynx",X40)),ISNUMBER(SEARCH("trachea",X40)),ISNUMBER(SEARCH("esophagus",X40)),ISNUMBER(SEARCH("recurrent laryngeal nerve",X40))),"positive","negative"))</f>
        <v>negative</v>
      </c>
      <c r="AA40" t="str">
        <f>IF('Model output'!T39="","",IF('Model output'!T39="Not mentioned", "No", "Yes"))</f>
        <v/>
      </c>
      <c r="AB40" t="str">
        <f>IF(AA40&lt;&gt;"Yes","",IF(OR('Model output'!U39="",ISNUMBER(SEARCH("Not identified",'Model output'!U39))),"",'Model output'!U39))</f>
        <v/>
      </c>
      <c r="AC40" s="8" t="str">
        <f>IF(OR('Model output'!V39="", AND(ISERROR(SEARCH("Positive",'Model output'!V39)), ISNUMBER(SEARCH("Negative",'Model output'!V39))), ISNUMBER(SEARCH("Cannot be assessed",'Model output'!V39)), AND(ISNUMBER(SEARCH("Uninvolved",'Model output'!V39)),NOT(ISNUMBER(SEARCH("margin(s) involved",'Model output'!V39)))), ISNUMBER(SEARCH("No involvement",'Model output'!V39)), AND(NOT(ISNUMBER(SEARCH("focal",'Model output'!V39))),ISNUMBER(SEARCH("Free",'Model output'!V39))), ISNUMBER(SEARCH("narrowly excised",'Model output'!V39)), ISNUMBER(SEARCH("none",'Model output'!V39)), ISNUMBER(SEARCH("R0",'Model output'!V39)), ISNUMBER(SEARCH("1 mm",'Model output'!V39)), ISNUMBER(SEARCH("0.1 CM",'Model output'!V39)), ISNUMBER(SEARCH("less than 0.2 mm",'Model output'!V39)), ISNUMBER(SEARCH("less than 1.0 mm",'Model output'!V39)), ISNUMBER(SEARCH("less than 0.5 mm",'Model output'!V39)), ISNUMBER(SEARCH("abut",'Model output'!V39))), "negative", "positive")</f>
        <v>positive</v>
      </c>
      <c r="AE40" s="34" t="str" cm="1">
        <f t="array" ref="AE40">IF(OR(AC40="positive",Z40="positive",AND(OR(ISNUMBER(SEARCH("Follicular carcinoma",N40)),ISNUMBER(SEARCH("Follicular thyroid carcinoma",N40))),V40="extensive"),AND(AND(ISNUMBER(J40),J40&gt;0),AND(ISNUMBER(M40),M40&gt;3)),OR(H40="positive",AH40=1)),"high",IF(OR(ISNUMBER(SEARCH("lateral",G40,1)),ISNUMBER(SEARCH("positive",Y40,1)),ISNUMBER(SEARCH("tall",O40,1)),ISNUMBER(SEARCH("hobnail",O40,1)),ISNUMBER(SEARCH("cribriform",O40,1)),ISNUMBER(SEARCH("diffuse",O40,1)),ISNUMBER(SEARCH("columnar",O40,1)),ISNUMBER(SEARCH("solid",O40,1)),ISNUMBER(SEARCH("tall",N40,1)),ISNUMBER(SEARCH("hobnail",N40,1)),ISNUMBER(SEARCH("cribriform",N40,1)),ISNUMBER(SEARCH("diffuse",N40,1)),ISNUMBER(SEARCH("columnar",N40,1)),ISNUMBER(SEARCH("solid",N40,1)),AND(OR(ISNUMBER(SEARCH("papillary",N40,1)),ISNUMBER(SEARCH("papillary carcinoma",O40,1))),S40="positive"),AND(AND(ISNUMBER(J40),J40&gt;=5),M40=""),AND(AND(ISNUMBER(J40),J40&gt;=5),AND(ISNUMBER(M40),M40&gt;=1)),AND(ISNUMBER(SERACH("papillary",N40)),OR(Y40="positive",Z40="positive"), ISNUMBER(SEARCH("BRAF",AB40)))),"intermediate","low"))</f>
        <v>high</v>
      </c>
      <c r="AF40" s="35" t="str">
        <f t="shared" si="3"/>
        <v>2</v>
      </c>
      <c r="AG40" s="35" t="str">
        <f t="shared" si="4"/>
        <v>1b</v>
      </c>
      <c r="AH40" s="35" t="str">
        <f t="shared" si="6"/>
        <v>0</v>
      </c>
      <c r="AI40" s="40" t="str">
        <f t="shared" si="7"/>
        <v>I</v>
      </c>
      <c r="AJ40" s="34" t="s">
        <v>629</v>
      </c>
      <c r="AK40" s="39" t="s">
        <v>896</v>
      </c>
      <c r="AL40" s="39" t="s">
        <v>898</v>
      </c>
      <c r="AM40" s="39" t="s">
        <v>897</v>
      </c>
      <c r="AN40" s="39" t="s">
        <v>59</v>
      </c>
      <c r="AO40" s="34">
        <f t="shared" si="8"/>
        <v>0</v>
      </c>
      <c r="AP40" s="39">
        <f t="shared" si="9"/>
        <v>1</v>
      </c>
      <c r="AQ40" s="39">
        <f t="shared" si="10"/>
        <v>0</v>
      </c>
      <c r="AR40" s="39">
        <f t="shared" si="11"/>
        <v>1</v>
      </c>
      <c r="AS40" s="40">
        <f t="shared" si="5"/>
        <v>1</v>
      </c>
      <c r="AT40" s="1"/>
    </row>
    <row r="41" spans="1:46">
      <c r="A41" t="str">
        <f>'Model output'!A40</f>
        <v>TCGA-DE-A2OL</v>
      </c>
      <c r="B41" s="46">
        <v>44</v>
      </c>
      <c r="C41" s="1" t="str">
        <f>IF(OR(ISNUMBER(SEARCH("0",'Model output'!D40)), ISNUMBER(SEARCH("1",'Model output'!D40)), ISNUMBER(SEARCH("1a",'Model output'!D40)), ISNUMBER(SEARCH("1b",'Model output'!D40)), ISNUMBER(SEARCH("2",'Model output'!D40)), ISNUMBER(SEARCH("3",'Model output'!D40)), ISNUMBER(SEARCH("4a",'Model output'!D40)), ISNUMBER(SEARCH("4b",'Model output'!D40))), IF(ISNUMBER(SEARCH("pT",'Model output'!D40)),IF(OR(ISNUMBER(SEARCH("a",'Model output'!D40)),ISNUMBER(SEARCH("b",'Model output'!D40))),MID(SUBSTITUTE('Model output'!D40," ",""),SEARCH("pT",'Model output'!D40)+2,2),MID(SUBSTITUTE('Model output'!D40," ",""),SEARCH("pT",'Model output'!D40)+2,1)),IF(ISNUMBER(SEARCH("T",'Model output'!D40)),IF(OR(ISNUMBER(SEARCH("a",'Model output'!D40)),ISNUMBER(SEARCH("b",'Model output'!D40))),MID(SUBSTITUTE('Model output'!D40," ",""),SEARCH("T",'Model output'!D40)+1,2),MID(SUBSTITUTE('Model output'!D40," ",""),SEARCH("T",'Model output'!D40)+1,1)),SUBSTITUTE('Model output'!D40," ",""))),"")</f>
        <v>2</v>
      </c>
      <c r="D41" s="1" t="str">
        <f>IF(ISNUMBER(SEARCH("lymph node",'Model output'!E40)),"1", IF(AND('Model output'!E40&lt;&gt;"",ISNUMBER('Model output'!E40),'Model output'!E40&gt;0),"1",IF(OR(ISNUMBER(SEARCH("0",'Model output'!E40)), ISNUMBER(SEARCH("1",'Model output'!E40)), ISNUMBER(SEARCH("1a",'Model output'!E40)), ISNUMBER(SEARCH("1b",'Model output'!E40)), ISNUMBER(SEARCH("X",'Model output'!E40))), IF(ISNUMBER(SEARCH("pN",'Model output'!E40)),IF(OR(ISNUMBER(SEARCH("a",'Model output'!E40)),ISNUMBER(SEARCH("b",'Model output'!E40))),MID(SUBSTITUTE('Model output'!E40," ",""),SEARCH("pN",'Model output'!E40)+2,2),MID(SUBSTITUTE('Model output'!E40," ",""),SEARCH("pN",'Model output'!E40)+2,1)),IF(ISNUMBER(SEARCH("N",'Model output'!E40)),IF(OR(ISNUMBER(SEARCH("a",'Model output'!E40)),ISNUMBER(SEARCH("b",'Model output'!E40))),MID(SUBSTITUTE('Model output'!E40," ",""),SEARCH("N",'Model output'!E40)+1,2),MID(SUBSTITUTE('Model output'!E40," ",""),SEARCH("N",'Model output'!E40)+1,1)),SUBSTITUTE('Model output'!E40," ",""))),"")))</f>
        <v>x</v>
      </c>
      <c r="E41" s="1" t="str">
        <f>IF(OR(ISNUMBER(SEARCH("Not applicable",'Model output'!F40)), ISNUMBER(SEARCH("N/A",'Model output'!F40))),"0",IF(OR(ISNUMBER(SEARCH("0",'Model output'!F40)), ISNUMBER(SEARCH("1",'Model output'!F40)), ISNUMBER(SEARCH("X",'Model output'!F40))), IF(ISNUMBER(SEARCH("pM",'Model output'!F40)),MID(SUBSTITUTE('Model output'!F40," ",""),SEARCH("pM",'Model output'!F40)+2,1),IF(ISNUMBER(SEARCH("M",'Model output'!F40)),MID(SUBSTITUTE('Model output'!F40," ",""),SEARCH("M",'Model output'!F40)+1,1),SUBSTITUTE('Model output'!F40," ",""))),""))</f>
        <v>x</v>
      </c>
      <c r="F41" t="str">
        <f t="shared" si="0"/>
        <v>negative</v>
      </c>
      <c r="G41" t="str">
        <f>IF(OR('Model output'!G40="",AND(ISNUMBER('Model output'!J40),'Model output'!J40&lt;1)),"",IF(OR(ISNUMBER(SEARCH("lateral",'Model output'!G40)),ISNUMBER(SEARCH("cervical",'Model output'!G40)),ISNUMBER(SEARCH("jugular",'Model output'!G40)),ISNUMBER(SEARCH("left neck",'Model output'!G40)),ISNUMBER(SEARCH("left anterior neck",'Model output'!G40)),ISNUMBER(SEARCH("left posterior neck",'Model output'!G40)),ISNUMBER(SEARCH("right neck",'Model output'!G40)),ISNUMBER(SEARCH("right anterior neck",'Model output'!G40)),ISNUMBER(SEARCH("right posterior neck",'Model output'!G40)),AND(ISNUMBER(SEARCH("level",'Model output'!G40)),OR(,ISNUMBER(SEARCH("II",'Model output'!G40)),ISNUMBER(SEARCH("two",'Model output'!G40)),AND(ISNUMBER(SEARCH("2",'Model output'!G40)),NOT(ISNUMBER(SEARCH("1 of 2",'Model output'!G40)))),ISNUMBER(SEARCH("III",'Model output'!G40)),ISNUMBER(SEARCH("three",'Model output'!G40)),AND(ISNUMBER(SEARCH("3",'Model output'!G40)), NOT(ISNUMBER(SEARCH("N3",'Model output'!G40)))),ISNUMBER(SEARCH("IV",'Model output'!G40)),ISNUMBER(SEARCH("four",'Model output'!G40)),AND(ISNUMBER(SEARCH("4",'Model output'!G40)),NOT(ISNUMBER(SEARCH("1/4",'Model output'!G40)))),ISNUMBER(SEARCH("V ",'Model output'!G40)),ISNUMBER(SEARCH("five",'Model output'!G40)),ISNUMBER(SEARCH("5",'Model output'!G40))))), "lateral", "central"))</f>
        <v/>
      </c>
      <c r="H41" t="str">
        <f>IF('Model output'!H40="","negative", IF('Model output'!H40=" ", "negative", IF('Model output'!H40="[]", "negative", IF(ISNUMBER(SEARCH("lymph node",'Model output'!H40)),"negative", IF(ISNUMBER(SEARCH("adipose tissue",'Model output'!H40)), "negative", IF(ISNUMBER(SEARCH("neck dissection",'Model output'!H40)),"negative","positive"))))))</f>
        <v>negative</v>
      </c>
      <c r="I41" t="str">
        <f>IF('Model output'!I40="","",IF(ISNUMBER('Model output'!I40),'Model output'!I40,1))</f>
        <v/>
      </c>
      <c r="J41" t="str">
        <f>IF('Model output'!J40="","",IF(AND(ISNUMBER('Model output'!J40),'Model output'!J40&lt;=I41),'Model output'!J40,IF(ISNUMBER(SEARCH("0/",'Model output'!J40)),0,1)))</f>
        <v/>
      </c>
      <c r="K41" t="str" cm="1">
        <f t="array" ref="K41">IF(COUNT(FIND({0,1,2,3,4,5,6,7,8,9},'Model output'!K40))&gt;0,'Model output'!K40,"")</f>
        <v/>
      </c>
      <c r="L41" s="28" t="str">
        <f t="shared" si="1"/>
        <v/>
      </c>
      <c r="M41" t="str" cm="1">
        <f t="array" ref="M41">IF(L41="","",IF(ISNUMBER(SEARCH("cm",L41)),MAX(VALUE(SUBSTITUTE(_xlfn.FILTERXML("&lt;t&gt;&lt;s&gt;"&amp;SUBSTITUTE(L41,",","&lt;/s&gt;&lt;s&gt;")&amp;"&lt;/s&gt;&lt;/t&gt;","//s"),"cm",""))),MAX(VALUE(SUBSTITUTE(_xlfn.FILTERXML("&lt;t&gt;&lt;s&gt;"&amp;SUBSTITUTE(L41,",","&lt;/s&gt;&lt;s&gt;")&amp;"&lt;/s&gt;&lt;/t&gt;","//s"),"mm","")))/10))</f>
        <v/>
      </c>
      <c r="N41" t="str">
        <f>IF('Model output'!L40="","",'Model output'!L40)</f>
        <v>papillary</v>
      </c>
      <c r="O41" t="str">
        <f>IF('Model output'!M40="","",'Model output'!M40)</f>
        <v>follicular variant, encapsulated</v>
      </c>
      <c r="P41" t="str">
        <f>IF('Model output'!N40="","",'Model output'!N40)</f>
        <v>2.9 cm</v>
      </c>
      <c r="Q41" t="str">
        <f t="shared" si="2"/>
        <v>2.9cm</v>
      </c>
      <c r="R41" cm="1">
        <f t="array" ref="R41">IF(Q41="","",IF(ISNUMBER(SEARCH("cm",Q41)),MAX(VALUE(SUBSTITUTE(_xlfn.FILTERXML("&lt;t&gt;&lt;s&gt;"&amp;SUBSTITUTE(Q41,",","&lt;/s&gt;&lt;s&gt;")&amp;"&lt;/s&gt;&lt;/t&gt;","//s"),"cm",""))),IF(ISNUMBER(SEARCH("mm",Q41)), MAX(VALUE(SUBSTITUTE(_xlfn.FILTERXML("&lt;t&gt;&lt;s&gt;"&amp;SUBSTITUTE(Q41,",","&lt;/s&gt;&lt;s&gt;")&amp;"&lt;/s&gt;&lt;/t&gt;","//s"),"mm","")))/10, MAX(VALUE(_xlfn.FILTERXML("&lt;t&gt;&lt;s&gt;"&amp;SUBSTITUTE(Q41,",","&lt;/s&gt;&lt;s&gt;")&amp;"&lt;/s&gt;&lt;/t&gt;","//s"))))))</f>
        <v>2.9</v>
      </c>
      <c r="S41" t="str">
        <f>IF(OR('Model output'!P40="",'Model output'!P40="C",ISNUMBER(SEARCH("Not identified", 'Model output'!P40)),ISNUMBER(SEARCH("Absent",'Model output'!P40)),ISNUMBER(SEARCH("Absence",'Model output'!P40)),AND(ISNUMBER(SEARCH("No",'Model output'!P40)),NOT(ISNUMBER(SEARCH("diagnostic",'Model output'!P40)))),ISNUMBER(SEARCH("Negative",'Model output'!P40))),"negative","positive")</f>
        <v>negative</v>
      </c>
      <c r="T41">
        <f>IF('Model output'!O40="","",'Model output'!O40)</f>
        <v>1</v>
      </c>
      <c r="U41" t="str">
        <f>IF('Model output'!Q40&lt;&gt;"",'Model output'!Q40,IF('Classification result'!S41="positive",IF(ISNUMBER(SEARCH("single",'Model output'!P40)),1,IF(OR(ISNUMBER(SEARCH("&lt;4",'Model output'!P40)),ISNUMBER(SEARCH("&lt; 4",'Model output'!P40)),ISNUMBER(SEARCH("less than 4",'Model output'!P40))),"&lt;4",IF(OR(ISNUMBER(SEARCH("&gt;4",'Model output'!P40)),ISNUMBER(SEARCH("&gt; 4",'Model output'!P40)),ISNUMBER(SEARCH("4 or more",'Model output'!P40))),"&gt;4",""))),""))</f>
        <v/>
      </c>
      <c r="V41" t="str">
        <f>IF(S41="negative","",IF(OR(ISNUMBER(SEARCH("Focal",'Model output'!P40)),'Classification result'!U41&lt;4,ISNUMBER(SEARCH("Focal",'Classification result'!U41)),ISNUMBER(SEARCH("&lt;4",'Classification result'!U41)),ISNUMBER(SEARCH("&lt; 4",'Classification result'!U41))),"minimal", IF(OR(ISNUMBER(SEARCH("Extensive",'Model output'!P40)),ISNUMBER(SEARCH("Extensive",'Classification result'!U41)),ISNUMBER(SEARCH("&gt;4",'Classification result'!U41)),ISNUMBER(SEARCH("&gt; 4",'Classification result'!U41)),ISNUMBER(SEARCH("4 or more",'Classification result'!U41))),"extensive","")))</f>
        <v/>
      </c>
      <c r="W41" t="str">
        <f>IF(OR('Model output'!R40="",ISNUMBER(SEARCH("Not identified", 'Model output'!R40)),ISNUMBER(SEARCH("Absent",'Model output'!R40)),ISNUMBER(SEARCH("No",'Model output'!R40)),ISNUMBER(SEARCH("Negative",'Model output'!R40)),ISNUMBER(SEARCH("None seen",'Model output'!R40)),ISNUMBER(SEARCH("Free",'Model output'!R40)),ISNUMBER(SEARCH("Cannot be assessed",'Model output'!R40))),"negative","positive")</f>
        <v>negative</v>
      </c>
      <c r="X41" s="15" t="str">
        <f>IF('Model output'!S40="","",'Model output'!S40)</f>
        <v>negative</v>
      </c>
      <c r="Y41" t="str">
        <f>IF(OR('Model output'!S40="",ISNUMBER(SEARCH("No extension",'Model output'!S40)),ISNUMBER(SEARCH("Absent",'Model output'!S40)),ISNUMBER(SEARCH("Not identified",'Model output'!S40)),AND(ISNUMBER(SEARCH("No",'Model output'!S40)),NOT(ISNUMBER(SEARCH("carcinoma",'Model output'!S40)))),ISNUMBER(SEARCH("negative",'Model output'!S40))),"negative",IF(Z41="positive","gETE", "positive"))</f>
        <v>negative</v>
      </c>
      <c r="Z41" t="str">
        <f>IF(OR('Model output'!S40="",ISNUMBER(SEARCH("Absent",'Model output'!S40)),ISNUMBER(SEARCH("Not identified",'Model output'!S40)),ISNUMBER(SEARCH("No",'Model output'!S40)),ISNUMBER(SEARCH("Minimal",'Model output'!S40)),ISNUMBER(SEARCH("negative",'Model output'!S40))),"negative",IF(OR(ISNUMBER(SEARCH("extensive",X41)),ISNUMBER(SEARCH("skeletal muscle",X41)),ISNUMBER(SEARCH("larynx",X41)),ISNUMBER(SEARCH("trachea",X41)),ISNUMBER(SEARCH("esophagus",X41)),ISNUMBER(SEARCH("recurrent laryngeal nerve",X41))),"positive","negative"))</f>
        <v>negative</v>
      </c>
      <c r="AA41" t="str">
        <f>IF('Model output'!T40="","",IF('Model output'!T40="Not mentioned", "No", "Yes"))</f>
        <v/>
      </c>
      <c r="AB41" t="str">
        <f>IF(AA41&lt;&gt;"Yes","",IF(OR('Model output'!U40="",ISNUMBER(SEARCH("Not identified",'Model output'!U40))),"",'Model output'!U40))</f>
        <v/>
      </c>
      <c r="AC41" s="8" t="str">
        <f>IF(OR('Model output'!V40="", AND(ISERROR(SEARCH("Positive",'Model output'!V40)), ISNUMBER(SEARCH("Negative",'Model output'!V40))), ISNUMBER(SEARCH("Cannot be assessed",'Model output'!V40)), AND(ISNUMBER(SEARCH("Uninvolved",'Model output'!V40)),NOT(ISNUMBER(SEARCH("margin(s) involved",'Model output'!V40)))), ISNUMBER(SEARCH("No involvement",'Model output'!V40)), AND(NOT(ISNUMBER(SEARCH("focal",'Model output'!V40))),ISNUMBER(SEARCH("Free",'Model output'!V40))), ISNUMBER(SEARCH("narrowly excised",'Model output'!V40)), ISNUMBER(SEARCH("none",'Model output'!V40)), ISNUMBER(SEARCH("R0",'Model output'!V40)), ISNUMBER(SEARCH("1 mm",'Model output'!V40)), ISNUMBER(SEARCH("0.1 CM",'Model output'!V40)), ISNUMBER(SEARCH("less than 0.2 mm",'Model output'!V40)), ISNUMBER(SEARCH("less than 1.0 mm",'Model output'!V40)), ISNUMBER(SEARCH("less than 0.5 mm",'Model output'!V40)), ISNUMBER(SEARCH("abut",'Model output'!V40))), "negative", "positive")</f>
        <v>negative</v>
      </c>
      <c r="AE41" s="34" t="str" cm="1">
        <f t="array" aca="1" ref="AE41" ca="1">IF(OR(AC41="positive",Z41="positive",AND(OR(ISNUMBER(SEARCH("Follicular carcinoma",N41)),ISNUMBER(SEARCH("Follicular thyroid carcinoma",N41))),V41="extensive"),AND(AND(ISNUMBER(J41),J41&gt;0),AND(ISNUMBER(M41),M41&gt;3)),OR(H41="positive",AH41=1)),"high",IF(OR(ISNUMBER(SEARCH("lateral",G41,1)),ISNUMBER(SEARCH("positive",Y41,1)),ISNUMBER(SEARCH("tall",O41,1)),ISNUMBER(SEARCH("hobnail",O41,1)),ISNUMBER(SEARCH("cribriform",O41,1)),ISNUMBER(SEARCH("diffuse",O41,1)),ISNUMBER(SEARCH("columnar",O41,1)),ISNUMBER(SEARCH("solid",O41,1)),ISNUMBER(SEARCH("tall",N41,1)),ISNUMBER(SEARCH("hobnail",N41,1)),ISNUMBER(SEARCH("cribriform",N41,1)),ISNUMBER(SEARCH("diffuse",N41,1)),ISNUMBER(SEARCH("columnar",N41,1)),ISNUMBER(SEARCH("solid",N41,1)),AND(OR(ISNUMBER(SEARCH("papillary",N41,1)),ISNUMBER(SEARCH("papillary carcinoma",O41,1))),S41="positive"),AND(AND(ISNUMBER(J41),J41&gt;=5),M41=""),AND(AND(ISNUMBER(J41),J41&gt;=5),AND(ISNUMBER(M41),M41&gt;=1)),AND(ISNUMBER(SERACH("papillary",N41)),OR(Y41="positive",Z41="positive"), ISNUMBER(SEARCH("BRAF",AB41)))),"intermediate","low"))</f>
        <v>low</v>
      </c>
      <c r="AF41" s="35" t="str">
        <f t="shared" si="3"/>
        <v>2</v>
      </c>
      <c r="AG41" s="35" t="str">
        <f t="shared" si="4"/>
        <v>0</v>
      </c>
      <c r="AH41" s="35" t="str">
        <f t="shared" si="6"/>
        <v>0</v>
      </c>
      <c r="AI41" s="40" t="str">
        <f t="shared" si="7"/>
        <v>I</v>
      </c>
      <c r="AJ41" s="34" t="s">
        <v>627</v>
      </c>
      <c r="AK41" s="39" t="s">
        <v>896</v>
      </c>
      <c r="AL41" s="39" t="s">
        <v>897</v>
      </c>
      <c r="AM41" s="39" t="s">
        <v>897</v>
      </c>
      <c r="AN41" s="39" t="s">
        <v>59</v>
      </c>
      <c r="AO41" s="34">
        <f t="shared" ca="1" si="8"/>
        <v>1</v>
      </c>
      <c r="AP41" s="39">
        <f t="shared" si="9"/>
        <v>1</v>
      </c>
      <c r="AQ41" s="39">
        <f t="shared" si="10"/>
        <v>1</v>
      </c>
      <c r="AR41" s="39">
        <f t="shared" si="11"/>
        <v>1</v>
      </c>
      <c r="AS41" s="40">
        <f t="shared" si="5"/>
        <v>1</v>
      </c>
      <c r="AT41" s="1"/>
    </row>
    <row r="42" spans="1:46">
      <c r="A42" t="str">
        <f>'Model output'!A41</f>
        <v>TCGA-DE-A3KN</v>
      </c>
      <c r="B42" s="46">
        <v>49</v>
      </c>
      <c r="C42" s="1" t="str">
        <f>IF(OR(ISNUMBER(SEARCH("0",'Model output'!D41)), ISNUMBER(SEARCH("1",'Model output'!D41)), ISNUMBER(SEARCH("1a",'Model output'!D41)), ISNUMBER(SEARCH("1b",'Model output'!D41)), ISNUMBER(SEARCH("2",'Model output'!D41)), ISNUMBER(SEARCH("3",'Model output'!D41)), ISNUMBER(SEARCH("4a",'Model output'!D41)), ISNUMBER(SEARCH("4b",'Model output'!D41))), IF(ISNUMBER(SEARCH("pT",'Model output'!D41)),IF(OR(ISNUMBER(SEARCH("a",'Model output'!D41)),ISNUMBER(SEARCH("b",'Model output'!D41))),MID(SUBSTITUTE('Model output'!D41," ",""),SEARCH("pT",'Model output'!D41)+2,2),MID(SUBSTITUTE('Model output'!D41," ",""),SEARCH("pT",'Model output'!D41)+2,1)),IF(ISNUMBER(SEARCH("T",'Model output'!D41)),IF(OR(ISNUMBER(SEARCH("a",'Model output'!D41)),ISNUMBER(SEARCH("b",'Model output'!D41))),MID(SUBSTITUTE('Model output'!D41," ",""),SEARCH("T",'Model output'!D41)+1,2),MID(SUBSTITUTE('Model output'!D41," ",""),SEARCH("T",'Model output'!D41)+1,1)),SUBSTITUTE('Model output'!D41," ",""))),"")</f>
        <v>3</v>
      </c>
      <c r="D42" s="1" t="str">
        <f>IF(ISNUMBER(SEARCH("lymph node",'Model output'!E41)),"1", IF(AND('Model output'!E41&lt;&gt;"",ISNUMBER('Model output'!E41),'Model output'!E41&gt;0),"1",IF(OR(ISNUMBER(SEARCH("0",'Model output'!E41)), ISNUMBER(SEARCH("1",'Model output'!E41)), ISNUMBER(SEARCH("1a",'Model output'!E41)), ISNUMBER(SEARCH("1b",'Model output'!E41)), ISNUMBER(SEARCH("X",'Model output'!E41))), IF(ISNUMBER(SEARCH("pN",'Model output'!E41)),IF(OR(ISNUMBER(SEARCH("a",'Model output'!E41)),ISNUMBER(SEARCH("b",'Model output'!E41))),MID(SUBSTITUTE('Model output'!E41," ",""),SEARCH("pN",'Model output'!E41)+2,2),MID(SUBSTITUTE('Model output'!E41," ",""),SEARCH("pN",'Model output'!E41)+2,1)),IF(ISNUMBER(SEARCH("N",'Model output'!E41)),IF(OR(ISNUMBER(SEARCH("a",'Model output'!E41)),ISNUMBER(SEARCH("b",'Model output'!E41))),MID(SUBSTITUTE('Model output'!E41," ",""),SEARCH("N",'Model output'!E41)+1,2),MID(SUBSTITUTE('Model output'!E41," ",""),SEARCH("N",'Model output'!E41)+1,1)),SUBSTITUTE('Model output'!E41," ",""))),"")))</f>
        <v>1b</v>
      </c>
      <c r="E42" s="1" t="str">
        <f>IF(OR(ISNUMBER(SEARCH("Not applicable",'Model output'!F41)), ISNUMBER(SEARCH("N/A",'Model output'!F41))),"0",IF(OR(ISNUMBER(SEARCH("0",'Model output'!F41)), ISNUMBER(SEARCH("1",'Model output'!F41)), ISNUMBER(SEARCH("X",'Model output'!F41))), IF(ISNUMBER(SEARCH("pM",'Model output'!F41)),MID(SUBSTITUTE('Model output'!F41," ",""),SEARCH("pM",'Model output'!F41)+2,1),IF(ISNUMBER(SEARCH("M",'Model output'!F41)),MID(SUBSTITUTE('Model output'!F41," ",""),SEARCH("M",'Model output'!F41)+1,1),SUBSTITUTE('Model output'!F41," ",""))),""))</f>
        <v/>
      </c>
      <c r="F42" t="str">
        <f t="shared" si="0"/>
        <v>positive</v>
      </c>
      <c r="G42" t="str">
        <f>IF(OR('Model output'!G41="",AND(ISNUMBER('Model output'!J41),'Model output'!J41&lt;1)),"",IF(OR(ISNUMBER(SEARCH("lateral",'Model output'!G41)),ISNUMBER(SEARCH("cervical",'Model output'!G41)),ISNUMBER(SEARCH("jugular",'Model output'!G41)),ISNUMBER(SEARCH("left neck",'Model output'!G41)),ISNUMBER(SEARCH("left anterior neck",'Model output'!G41)),ISNUMBER(SEARCH("left posterior neck",'Model output'!G41)),ISNUMBER(SEARCH("right neck",'Model output'!G41)),ISNUMBER(SEARCH("right anterior neck",'Model output'!G41)),ISNUMBER(SEARCH("right posterior neck",'Model output'!G41)),AND(ISNUMBER(SEARCH("level",'Model output'!G41)),OR(,ISNUMBER(SEARCH("II",'Model output'!G41)),ISNUMBER(SEARCH("two",'Model output'!G41)),AND(ISNUMBER(SEARCH("2",'Model output'!G41)),NOT(ISNUMBER(SEARCH("1 of 2",'Model output'!G41)))),ISNUMBER(SEARCH("III",'Model output'!G41)),ISNUMBER(SEARCH("three",'Model output'!G41)),AND(ISNUMBER(SEARCH("3",'Model output'!G41)), NOT(ISNUMBER(SEARCH("N3",'Model output'!G41)))),ISNUMBER(SEARCH("IV",'Model output'!G41)),ISNUMBER(SEARCH("four",'Model output'!G41)),AND(ISNUMBER(SEARCH("4",'Model output'!G41)),NOT(ISNUMBER(SEARCH("1/4",'Model output'!G41)))),ISNUMBER(SEARCH("V ",'Model output'!G41)),ISNUMBER(SEARCH("five",'Model output'!G41)),ISNUMBER(SEARCH("5",'Model output'!G41))))), "lateral", "central"))</f>
        <v>central</v>
      </c>
      <c r="H42" t="str">
        <f>IF('Model output'!H41="","negative", IF('Model output'!H41=" ", "negative", IF('Model output'!H41="[]", "negative", IF(ISNUMBER(SEARCH("lymph node",'Model output'!H41)),"negative", IF(ISNUMBER(SEARCH("adipose tissue",'Model output'!H41)), "negative", IF(ISNUMBER(SEARCH("neck dissection",'Model output'!H41)),"negative","positive"))))))</f>
        <v>negative</v>
      </c>
      <c r="I42">
        <f>IF('Model output'!I41="","",IF(ISNUMBER('Model output'!I41),'Model output'!I41,1))</f>
        <v>9</v>
      </c>
      <c r="J42">
        <f>IF('Model output'!J41="","",IF(AND(ISNUMBER('Model output'!J41),'Model output'!J41&lt;=I42),'Model output'!J41,IF(ISNUMBER(SEARCH("0/",'Model output'!J41)),0,1)))</f>
        <v>5</v>
      </c>
      <c r="K42" t="str" cm="1">
        <f t="array" ref="K42">IF(COUNT(FIND({0,1,2,3,4,5,6,7,8,9},'Model output'!K41))&gt;0,'Model output'!K41,"")</f>
        <v>0.6 cm</v>
      </c>
      <c r="L42" s="28" t="str">
        <f t="shared" si="1"/>
        <v>0.6cm</v>
      </c>
      <c r="M42" cm="1">
        <f t="array" ref="M42">IF(L42="","",IF(ISNUMBER(SEARCH("cm",L42)),MAX(VALUE(SUBSTITUTE(_xlfn.FILTERXML("&lt;t&gt;&lt;s&gt;"&amp;SUBSTITUTE(L42,",","&lt;/s&gt;&lt;s&gt;")&amp;"&lt;/s&gt;&lt;/t&gt;","//s"),"cm",""))),MAX(VALUE(SUBSTITUTE(_xlfn.FILTERXML("&lt;t&gt;&lt;s&gt;"&amp;SUBSTITUTE(L42,",","&lt;/s&gt;&lt;s&gt;")&amp;"&lt;/s&gt;&lt;/t&gt;","//s"),"mm","")))/10))</f>
        <v>0.6</v>
      </c>
      <c r="N42" t="str">
        <f>IF('Model output'!L41="","",'Model output'!L41)</f>
        <v>papillary</v>
      </c>
      <c r="O42" t="str">
        <f>IF('Model output'!M41="","",'Model output'!M41)</f>
        <v>mixed follicular and papillary variants</v>
      </c>
      <c r="P42" t="str">
        <f>IF('Model output'!N41="","",'Model output'!N41)</f>
        <v>4.5 cm</v>
      </c>
      <c r="Q42" t="str">
        <f t="shared" si="2"/>
        <v>4.5cm</v>
      </c>
      <c r="R42" cm="1">
        <f t="array" ref="R42">IF(Q42="","",IF(ISNUMBER(SEARCH("cm",Q42)),MAX(VALUE(SUBSTITUTE(_xlfn.FILTERXML("&lt;t&gt;&lt;s&gt;"&amp;SUBSTITUTE(Q42,",","&lt;/s&gt;&lt;s&gt;")&amp;"&lt;/s&gt;&lt;/t&gt;","//s"),"cm",""))),IF(ISNUMBER(SEARCH("mm",Q42)), MAX(VALUE(SUBSTITUTE(_xlfn.FILTERXML("&lt;t&gt;&lt;s&gt;"&amp;SUBSTITUTE(Q42,",","&lt;/s&gt;&lt;s&gt;")&amp;"&lt;/s&gt;&lt;/t&gt;","//s"),"mm","")))/10, MAX(VALUE(_xlfn.FILTERXML("&lt;t&gt;&lt;s&gt;"&amp;SUBSTITUTE(Q42,",","&lt;/s&gt;&lt;s&gt;")&amp;"&lt;/s&gt;&lt;/t&gt;","//s"))))))</f>
        <v>4.5</v>
      </c>
      <c r="S42" t="str">
        <f>IF(OR('Model output'!P41="",'Model output'!P41="C",ISNUMBER(SEARCH("Not identified", 'Model output'!P41)),ISNUMBER(SEARCH("Absent",'Model output'!P41)),ISNUMBER(SEARCH("Absence",'Model output'!P41)),AND(ISNUMBER(SEARCH("No",'Model output'!P41)),NOT(ISNUMBER(SEARCH("diagnostic",'Model output'!P41)))),ISNUMBER(SEARCH("Negative",'Model output'!P41))),"negative","positive")</f>
        <v>positive</v>
      </c>
      <c r="T42">
        <f>IF('Model output'!O41="","",'Model output'!O41)</f>
        <v>1</v>
      </c>
      <c r="U42" t="str">
        <f>IF('Model output'!Q41&lt;&gt;"",'Model output'!Q41,IF('Classification result'!S42="positive",IF(ISNUMBER(SEARCH("single",'Model output'!P41)),1,IF(OR(ISNUMBER(SEARCH("&lt;4",'Model output'!P41)),ISNUMBER(SEARCH("&lt; 4",'Model output'!P41)),ISNUMBER(SEARCH("less than 4",'Model output'!P41))),"&lt;4",IF(OR(ISNUMBER(SEARCH("&gt;4",'Model output'!P41)),ISNUMBER(SEARCH("&gt; 4",'Model output'!P41)),ISNUMBER(SEARCH("4 or more",'Model output'!P41))),"&gt;4",""))),""))</f>
        <v>&lt;4</v>
      </c>
      <c r="V42" t="str">
        <f>IF(S42="negative","",IF(OR(ISNUMBER(SEARCH("Focal",'Model output'!P41)),'Classification result'!U42&lt;4,ISNUMBER(SEARCH("Focal",'Classification result'!U42)),ISNUMBER(SEARCH("&lt;4",'Classification result'!U42)),ISNUMBER(SEARCH("&lt; 4",'Classification result'!U42))),"minimal", IF(OR(ISNUMBER(SEARCH("Extensive",'Model output'!P41)),ISNUMBER(SEARCH("Extensive",'Classification result'!U42)),ISNUMBER(SEARCH("&gt;4",'Classification result'!U42)),ISNUMBER(SEARCH("&gt; 4",'Classification result'!U42)),ISNUMBER(SEARCH("4 or more",'Classification result'!U42))),"extensive","")))</f>
        <v>minimal</v>
      </c>
      <c r="W42" t="str">
        <f>IF(OR('Model output'!R41="",ISNUMBER(SEARCH("Not identified", 'Model output'!R41)),ISNUMBER(SEARCH("Absent",'Model output'!R41)),ISNUMBER(SEARCH("No",'Model output'!R41)),ISNUMBER(SEARCH("Negative",'Model output'!R41)),ISNUMBER(SEARCH("None seen",'Model output'!R41)),ISNUMBER(SEARCH("Free",'Model output'!R41)),ISNUMBER(SEARCH("Cannot be assessed",'Model output'!R41))),"negative","positive")</f>
        <v>negative</v>
      </c>
      <c r="X42" s="15" t="str">
        <f>IF('Model output'!S41="","",'Model output'!S41)</f>
        <v>present, focal extension into perithyroidal soft tissues (C4)</v>
      </c>
      <c r="Y42" t="str">
        <f>IF(OR('Model output'!S41="",ISNUMBER(SEARCH("No extension",'Model output'!S41)),ISNUMBER(SEARCH("Absent",'Model output'!S41)),ISNUMBER(SEARCH("Not identified",'Model output'!S41)),AND(ISNUMBER(SEARCH("No",'Model output'!S41)),NOT(ISNUMBER(SEARCH("carcinoma",'Model output'!S41)))),ISNUMBER(SEARCH("negative",'Model output'!S41))),"negative",IF(Z42="positive","gETE", "positive"))</f>
        <v>positive</v>
      </c>
      <c r="Z42" t="str">
        <f>IF(OR('Model output'!S41="",ISNUMBER(SEARCH("Absent",'Model output'!S41)),ISNUMBER(SEARCH("Not identified",'Model output'!S41)),ISNUMBER(SEARCH("No",'Model output'!S41)),ISNUMBER(SEARCH("Minimal",'Model output'!S41)),ISNUMBER(SEARCH("negative",'Model output'!S41))),"negative",IF(OR(ISNUMBER(SEARCH("extensive",X42)),ISNUMBER(SEARCH("skeletal muscle",X42)),ISNUMBER(SEARCH("larynx",X42)),ISNUMBER(SEARCH("trachea",X42)),ISNUMBER(SEARCH("esophagus",X42)),ISNUMBER(SEARCH("recurrent laryngeal nerve",X42))),"positive","negative"))</f>
        <v>negative</v>
      </c>
      <c r="AA42" t="str">
        <f>IF('Model output'!T41="","",IF('Model output'!T41="Not mentioned", "No", "Yes"))</f>
        <v/>
      </c>
      <c r="AB42" t="str">
        <f>IF(AA42&lt;&gt;"Yes","",IF(OR('Model output'!U41="",ISNUMBER(SEARCH("Not identified",'Model output'!U41))),"",'Model output'!U41))</f>
        <v/>
      </c>
      <c r="AC42" s="8" t="str">
        <f>IF(OR('Model output'!V41="", AND(ISERROR(SEARCH("Positive",'Model output'!V41)), ISNUMBER(SEARCH("Negative",'Model output'!V41))), ISNUMBER(SEARCH("Cannot be assessed",'Model output'!V41)), AND(ISNUMBER(SEARCH("Uninvolved",'Model output'!V41)),NOT(ISNUMBER(SEARCH("margin(s) involved",'Model output'!V41)))), ISNUMBER(SEARCH("No involvement",'Model output'!V41)), AND(NOT(ISNUMBER(SEARCH("focal",'Model output'!V41))),ISNUMBER(SEARCH("Free",'Model output'!V41))), ISNUMBER(SEARCH("narrowly excised",'Model output'!V41)), ISNUMBER(SEARCH("none",'Model output'!V41)), ISNUMBER(SEARCH("R0",'Model output'!V41)), ISNUMBER(SEARCH("1 mm",'Model output'!V41)), ISNUMBER(SEARCH("0.1 CM",'Model output'!V41)), ISNUMBER(SEARCH("less than 0.2 mm",'Model output'!V41)), ISNUMBER(SEARCH("less than 1.0 mm",'Model output'!V41)), ISNUMBER(SEARCH("less than 0.5 mm",'Model output'!V41)), ISNUMBER(SEARCH("abut",'Model output'!V41))), "negative", "positive")</f>
        <v>positive</v>
      </c>
      <c r="AE42" s="34" t="str" cm="1">
        <f t="array" ref="AE42">IF(OR(AC42="positive",Z42="positive",AND(OR(ISNUMBER(SEARCH("Follicular carcinoma",N42)),ISNUMBER(SEARCH("Follicular thyroid carcinoma",N42))),V42="extensive"),AND(AND(ISNUMBER(J42),J42&gt;0),AND(ISNUMBER(M42),M42&gt;3)),OR(H42="positive",AH42=1)),"high",IF(OR(ISNUMBER(SEARCH("lateral",G42,1)),ISNUMBER(SEARCH("positive",Y42,1)),ISNUMBER(SEARCH("tall",O42,1)),ISNUMBER(SEARCH("hobnail",O42,1)),ISNUMBER(SEARCH("cribriform",O42,1)),ISNUMBER(SEARCH("diffuse",O42,1)),ISNUMBER(SEARCH("columnar",O42,1)),ISNUMBER(SEARCH("solid",O42,1)),ISNUMBER(SEARCH("tall",N42,1)),ISNUMBER(SEARCH("hobnail",N42,1)),ISNUMBER(SEARCH("cribriform",N42,1)),ISNUMBER(SEARCH("diffuse",N42,1)),ISNUMBER(SEARCH("columnar",N42,1)),ISNUMBER(SEARCH("solid",N42,1)),AND(OR(ISNUMBER(SEARCH("papillary",N42,1)),ISNUMBER(SEARCH("papillary carcinoma",O42,1))),S42="positive"),AND(AND(ISNUMBER(J42),J42&gt;=5),M42=""),AND(AND(ISNUMBER(J42),J42&gt;=5),AND(ISNUMBER(M42),M42&gt;=1)),AND(ISNUMBER(SERACH("papillary",N42)),OR(Y42="positive",Z42="positive"), ISNUMBER(SEARCH("BRAF",AB42)))),"intermediate","low"))</f>
        <v>high</v>
      </c>
      <c r="AF42" s="35" t="str">
        <f t="shared" si="3"/>
        <v>3a</v>
      </c>
      <c r="AG42" s="35" t="str">
        <f t="shared" si="4"/>
        <v>1a</v>
      </c>
      <c r="AH42" s="35" t="str">
        <f t="shared" si="6"/>
        <v>0</v>
      </c>
      <c r="AI42" s="40" t="str">
        <f t="shared" si="7"/>
        <v>I</v>
      </c>
      <c r="AJ42" s="34" t="s">
        <v>629</v>
      </c>
      <c r="AK42" s="39" t="s">
        <v>899</v>
      </c>
      <c r="AL42" s="39" t="s">
        <v>898</v>
      </c>
      <c r="AM42" s="39" t="s">
        <v>897</v>
      </c>
      <c r="AN42" s="39" t="s">
        <v>59</v>
      </c>
      <c r="AO42" s="34">
        <f t="shared" si="8"/>
        <v>0</v>
      </c>
      <c r="AP42" s="39">
        <f t="shared" si="9"/>
        <v>1</v>
      </c>
      <c r="AQ42" s="39">
        <f t="shared" si="10"/>
        <v>1</v>
      </c>
      <c r="AR42" s="39">
        <f t="shared" si="11"/>
        <v>1</v>
      </c>
      <c r="AS42" s="40">
        <f t="shared" si="5"/>
        <v>1</v>
      </c>
      <c r="AT42" s="1"/>
    </row>
    <row r="43" spans="1:46">
      <c r="A43" t="str">
        <f>'Model output'!A42</f>
        <v>TCGA-DE-A4M9</v>
      </c>
      <c r="B43" s="46">
        <v>28</v>
      </c>
      <c r="C43" s="1" t="str">
        <f>IF(OR(ISNUMBER(SEARCH("0",'Model output'!D42)), ISNUMBER(SEARCH("1",'Model output'!D42)), ISNUMBER(SEARCH("1a",'Model output'!D42)), ISNUMBER(SEARCH("1b",'Model output'!D42)), ISNUMBER(SEARCH("2",'Model output'!D42)), ISNUMBER(SEARCH("3",'Model output'!D42)), ISNUMBER(SEARCH("4a",'Model output'!D42)), ISNUMBER(SEARCH("4b",'Model output'!D42))), IF(ISNUMBER(SEARCH("pT",'Model output'!D42)),IF(OR(ISNUMBER(SEARCH("a",'Model output'!D42)),ISNUMBER(SEARCH("b",'Model output'!D42))),MID(SUBSTITUTE('Model output'!D42," ",""),SEARCH("pT",'Model output'!D42)+2,2),MID(SUBSTITUTE('Model output'!D42," ",""),SEARCH("pT",'Model output'!D42)+2,1)),IF(ISNUMBER(SEARCH("T",'Model output'!D42)),IF(OR(ISNUMBER(SEARCH("a",'Model output'!D42)),ISNUMBER(SEARCH("b",'Model output'!D42))),MID(SUBSTITUTE('Model output'!D42," ",""),SEARCH("T",'Model output'!D42)+1,2),MID(SUBSTITUTE('Model output'!D42," ",""),SEARCH("T",'Model output'!D42)+1,1)),SUBSTITUTE('Model output'!D42," ",""))),"")</f>
        <v>2</v>
      </c>
      <c r="D43" s="1" t="str">
        <f>IF(ISNUMBER(SEARCH("lymph node",'Model output'!E42)),"1", IF(AND('Model output'!E42&lt;&gt;"",ISNUMBER('Model output'!E42),'Model output'!E42&gt;0),"1",IF(OR(ISNUMBER(SEARCH("0",'Model output'!E42)), ISNUMBER(SEARCH("1",'Model output'!E42)), ISNUMBER(SEARCH("1a",'Model output'!E42)), ISNUMBER(SEARCH("1b",'Model output'!E42)), ISNUMBER(SEARCH("X",'Model output'!E42))), IF(ISNUMBER(SEARCH("pN",'Model output'!E42)),IF(OR(ISNUMBER(SEARCH("a",'Model output'!E42)),ISNUMBER(SEARCH("b",'Model output'!E42))),MID(SUBSTITUTE('Model output'!E42," ",""),SEARCH("pN",'Model output'!E42)+2,2),MID(SUBSTITUTE('Model output'!E42," ",""),SEARCH("pN",'Model output'!E42)+2,1)),IF(ISNUMBER(SEARCH("N",'Model output'!E42)),IF(OR(ISNUMBER(SEARCH("a",'Model output'!E42)),ISNUMBER(SEARCH("b",'Model output'!E42))),MID(SUBSTITUTE('Model output'!E42," ",""),SEARCH("N",'Model output'!E42)+1,2),MID(SUBSTITUTE('Model output'!E42," ",""),SEARCH("N",'Model output'!E42)+1,1)),SUBSTITUTE('Model output'!E42," ",""))),"")))</f>
        <v>x</v>
      </c>
      <c r="E43" s="1" t="str">
        <f>IF(OR(ISNUMBER(SEARCH("Not applicable",'Model output'!F42)), ISNUMBER(SEARCH("N/A",'Model output'!F42))),"0",IF(OR(ISNUMBER(SEARCH("0",'Model output'!F42)), ISNUMBER(SEARCH("1",'Model output'!F42)), ISNUMBER(SEARCH("X",'Model output'!F42))), IF(ISNUMBER(SEARCH("pM",'Model output'!F42)),MID(SUBSTITUTE('Model output'!F42," ",""),SEARCH("pM",'Model output'!F42)+2,1),IF(ISNUMBER(SEARCH("M",'Model output'!F42)),MID(SUBSTITUTE('Model output'!F42," ",""),SEARCH("M",'Model output'!F42)+1,1),SUBSTITUTE('Model output'!F42," ",""))),""))</f>
        <v>x</v>
      </c>
      <c r="F43" t="str">
        <f t="shared" si="0"/>
        <v>negative</v>
      </c>
      <c r="G43" t="str">
        <f>IF(OR('Model output'!G42="",AND(ISNUMBER('Model output'!J42),'Model output'!J42&lt;1)),"",IF(OR(ISNUMBER(SEARCH("lateral",'Model output'!G42)),ISNUMBER(SEARCH("cervical",'Model output'!G42)),ISNUMBER(SEARCH("jugular",'Model output'!G42)),ISNUMBER(SEARCH("left neck",'Model output'!G42)),ISNUMBER(SEARCH("left anterior neck",'Model output'!G42)),ISNUMBER(SEARCH("left posterior neck",'Model output'!G42)),ISNUMBER(SEARCH("right neck",'Model output'!G42)),ISNUMBER(SEARCH("right anterior neck",'Model output'!G42)),ISNUMBER(SEARCH("right posterior neck",'Model output'!G42)),AND(ISNUMBER(SEARCH("level",'Model output'!G42)),OR(,ISNUMBER(SEARCH("II",'Model output'!G42)),ISNUMBER(SEARCH("two",'Model output'!G42)),AND(ISNUMBER(SEARCH("2",'Model output'!G42)),NOT(ISNUMBER(SEARCH("1 of 2",'Model output'!G42)))),ISNUMBER(SEARCH("III",'Model output'!G42)),ISNUMBER(SEARCH("three",'Model output'!G42)),AND(ISNUMBER(SEARCH("3",'Model output'!G42)), NOT(ISNUMBER(SEARCH("N3",'Model output'!G42)))),ISNUMBER(SEARCH("IV",'Model output'!G42)),ISNUMBER(SEARCH("four",'Model output'!G42)),AND(ISNUMBER(SEARCH("4",'Model output'!G42)),NOT(ISNUMBER(SEARCH("1/4",'Model output'!G42)))),ISNUMBER(SEARCH("V ",'Model output'!G42)),ISNUMBER(SEARCH("five",'Model output'!G42)),ISNUMBER(SEARCH("5",'Model output'!G42))))), "lateral", "central"))</f>
        <v/>
      </c>
      <c r="H43" t="str">
        <f>IF('Model output'!H42="","negative", IF('Model output'!H42=" ", "negative", IF('Model output'!H42="[]", "negative", IF(ISNUMBER(SEARCH("lymph node",'Model output'!H42)),"negative", IF(ISNUMBER(SEARCH("adipose tissue",'Model output'!H42)), "negative", IF(ISNUMBER(SEARCH("neck dissection",'Model output'!H42)),"negative","positive"))))))</f>
        <v>negative</v>
      </c>
      <c r="I43" t="str">
        <f>IF('Model output'!I42="","",IF(ISNUMBER('Model output'!I42),'Model output'!I42,1))</f>
        <v/>
      </c>
      <c r="J43" t="str">
        <f>IF('Model output'!J42="","",IF(AND(ISNUMBER('Model output'!J42),'Model output'!J42&lt;=I43),'Model output'!J42,IF(ISNUMBER(SEARCH("0/",'Model output'!J42)),0,1)))</f>
        <v/>
      </c>
      <c r="K43" t="str" cm="1">
        <f t="array" ref="K43">IF(COUNT(FIND({0,1,2,3,4,5,6,7,8,9},'Model output'!K42))&gt;0,'Model output'!K42,"")</f>
        <v/>
      </c>
      <c r="L43" s="28" t="str">
        <f t="shared" si="1"/>
        <v/>
      </c>
      <c r="M43" t="str" cm="1">
        <f t="array" ref="M43">IF(L43="","",IF(ISNUMBER(SEARCH("cm",L43)),MAX(VALUE(SUBSTITUTE(_xlfn.FILTERXML("&lt;t&gt;&lt;s&gt;"&amp;SUBSTITUTE(L43,",","&lt;/s&gt;&lt;s&gt;")&amp;"&lt;/s&gt;&lt;/t&gt;","//s"),"cm",""))),MAX(VALUE(SUBSTITUTE(_xlfn.FILTERXML("&lt;t&gt;&lt;s&gt;"&amp;SUBSTITUTE(L43,",","&lt;/s&gt;&lt;s&gt;")&amp;"&lt;/s&gt;&lt;/t&gt;","//s"),"mm","")))/10))</f>
        <v/>
      </c>
      <c r="N43" t="str">
        <f>IF('Model output'!L42="","",'Model output'!L42)</f>
        <v>papillary</v>
      </c>
      <c r="O43" t="str">
        <f>IF('Model output'!M42="","",'Model output'!M42)</f>
        <v/>
      </c>
      <c r="P43" t="str">
        <f>IF('Model output'!N42="","",'Model output'!N42)</f>
        <v>3.0 cm</v>
      </c>
      <c r="Q43" t="str">
        <f t="shared" si="2"/>
        <v>3.0cm</v>
      </c>
      <c r="R43" cm="1">
        <f t="array" ref="R43">IF(Q43="","",IF(ISNUMBER(SEARCH("cm",Q43)),MAX(VALUE(SUBSTITUTE(_xlfn.FILTERXML("&lt;t&gt;&lt;s&gt;"&amp;SUBSTITUTE(Q43,",","&lt;/s&gt;&lt;s&gt;")&amp;"&lt;/s&gt;&lt;/t&gt;","//s"),"cm",""))),IF(ISNUMBER(SEARCH("mm",Q43)), MAX(VALUE(SUBSTITUTE(_xlfn.FILTERXML("&lt;t&gt;&lt;s&gt;"&amp;SUBSTITUTE(Q43,",","&lt;/s&gt;&lt;s&gt;")&amp;"&lt;/s&gt;&lt;/t&gt;","//s"),"mm","")))/10, MAX(VALUE(_xlfn.FILTERXML("&lt;t&gt;&lt;s&gt;"&amp;SUBSTITUTE(Q43,",","&lt;/s&gt;&lt;s&gt;")&amp;"&lt;/s&gt;&lt;/t&gt;","//s"))))))</f>
        <v>3</v>
      </c>
      <c r="S43" t="str">
        <f>IF(OR('Model output'!P42="",'Model output'!P42="C",ISNUMBER(SEARCH("Not identified", 'Model output'!P42)),ISNUMBER(SEARCH("Absent",'Model output'!P42)),ISNUMBER(SEARCH("Absence",'Model output'!P42)),AND(ISNUMBER(SEARCH("No",'Model output'!P42)),NOT(ISNUMBER(SEARCH("diagnostic",'Model output'!P42)))),ISNUMBER(SEARCH("Negative",'Model output'!P42))),"negative","positive")</f>
        <v>positive</v>
      </c>
      <c r="T43" t="str">
        <f>IF('Model output'!O42="","",'Model output'!O42)</f>
        <v>Two foci</v>
      </c>
      <c r="U43" t="str">
        <f>IF('Model output'!Q42&lt;&gt;"",'Model output'!Q42,IF('Classification result'!S43="positive",IF(ISNUMBER(SEARCH("single",'Model output'!P42)),1,IF(OR(ISNUMBER(SEARCH("&lt;4",'Model output'!P42)),ISNUMBER(SEARCH("&lt; 4",'Model output'!P42)),ISNUMBER(SEARCH("less than 4",'Model output'!P42))),"&lt;4",IF(OR(ISNUMBER(SEARCH("&gt;4",'Model output'!P42)),ISNUMBER(SEARCH("&gt; 4",'Model output'!P42)),ISNUMBER(SEARCH("4 or more",'Model output'!P42))),"&gt;4",""))),""))</f>
        <v>&lt;1mm to posterior margin (A18)</v>
      </c>
      <c r="V43" t="str">
        <f>IF(S43="negative","",IF(OR(ISNUMBER(SEARCH("Focal",'Model output'!P42)),'Classification result'!U43&lt;4,ISNUMBER(SEARCH("Focal",'Classification result'!U43)),ISNUMBER(SEARCH("&lt;4",'Classification result'!U43)),ISNUMBER(SEARCH("&lt; 4",'Classification result'!U43))),"minimal", IF(OR(ISNUMBER(SEARCH("Extensive",'Model output'!P42)),ISNUMBER(SEARCH("Extensive",'Classification result'!U43)),ISNUMBER(SEARCH("&gt;4",'Classification result'!U43)),ISNUMBER(SEARCH("&gt; 4",'Classification result'!U43)),ISNUMBER(SEARCH("4 or more",'Classification result'!U43))),"extensive","")))</f>
        <v/>
      </c>
      <c r="W43" t="str">
        <f>IF(OR('Model output'!R42="",ISNUMBER(SEARCH("Not identified", 'Model output'!R42)),ISNUMBER(SEARCH("Absent",'Model output'!R42)),ISNUMBER(SEARCH("No",'Model output'!R42)),ISNUMBER(SEARCH("Negative",'Model output'!R42)),ISNUMBER(SEARCH("None seen",'Model output'!R42)),ISNUMBER(SEARCH("Free",'Model output'!R42)),ISNUMBER(SEARCH("Cannot be assessed",'Model output'!R42))),"negative","positive")</f>
        <v>positive</v>
      </c>
      <c r="X43" s="15" t="str">
        <f>IF('Model output'!S42="","",'Model output'!S42)</f>
        <v>Not identified</v>
      </c>
      <c r="Y43" t="str">
        <f>IF(OR('Model output'!S42="",ISNUMBER(SEARCH("No extension",'Model output'!S42)),ISNUMBER(SEARCH("Absent",'Model output'!S42)),ISNUMBER(SEARCH("Not identified",'Model output'!S42)),AND(ISNUMBER(SEARCH("No",'Model output'!S42)),NOT(ISNUMBER(SEARCH("carcinoma",'Model output'!S42)))),ISNUMBER(SEARCH("negative",'Model output'!S42))),"negative",IF(Z43="positive","gETE", "positive"))</f>
        <v>negative</v>
      </c>
      <c r="Z43" t="str">
        <f>IF(OR('Model output'!S42="",ISNUMBER(SEARCH("Absent",'Model output'!S42)),ISNUMBER(SEARCH("Not identified",'Model output'!S42)),ISNUMBER(SEARCH("No",'Model output'!S42)),ISNUMBER(SEARCH("Minimal",'Model output'!S42)),ISNUMBER(SEARCH("negative",'Model output'!S42))),"negative",IF(OR(ISNUMBER(SEARCH("extensive",X43)),ISNUMBER(SEARCH("skeletal muscle",X43)),ISNUMBER(SEARCH("larynx",X43)),ISNUMBER(SEARCH("trachea",X43)),ISNUMBER(SEARCH("esophagus",X43)),ISNUMBER(SEARCH("recurrent laryngeal nerve",X43))),"positive","negative"))</f>
        <v>negative</v>
      </c>
      <c r="AA43" t="str">
        <f>IF('Model output'!T42="","",IF('Model output'!T42="Not mentioned", "No", "Yes"))</f>
        <v/>
      </c>
      <c r="AB43" t="str">
        <f>IF(AA43&lt;&gt;"Yes","",IF(OR('Model output'!U42="",ISNUMBER(SEARCH("Not identified",'Model output'!U42))),"",'Model output'!U42))</f>
        <v/>
      </c>
      <c r="AC43" s="8" t="str">
        <f>IF(OR('Model output'!V42="", AND(ISERROR(SEARCH("Positive",'Model output'!V42)), ISNUMBER(SEARCH("Negative",'Model output'!V42))), ISNUMBER(SEARCH("Cannot be assessed",'Model output'!V42)), AND(ISNUMBER(SEARCH("Uninvolved",'Model output'!V42)),NOT(ISNUMBER(SEARCH("margin(s) involved",'Model output'!V42)))), ISNUMBER(SEARCH("No involvement",'Model output'!V42)), AND(NOT(ISNUMBER(SEARCH("focal",'Model output'!V42))),ISNUMBER(SEARCH("Free",'Model output'!V42))), ISNUMBER(SEARCH("narrowly excised",'Model output'!V42)), ISNUMBER(SEARCH("none",'Model output'!V42)), ISNUMBER(SEARCH("R0",'Model output'!V42)), ISNUMBER(SEARCH("1 mm",'Model output'!V42)), ISNUMBER(SEARCH("0.1 CM",'Model output'!V42)), ISNUMBER(SEARCH("less than 0.2 mm",'Model output'!V42)), ISNUMBER(SEARCH("less than 1.0 mm",'Model output'!V42)), ISNUMBER(SEARCH("less than 0.5 mm",'Model output'!V42)), ISNUMBER(SEARCH("abut",'Model output'!V42))), "negative", "positive")</f>
        <v>positive</v>
      </c>
      <c r="AE43" s="34" t="str" cm="1">
        <f t="array" ref="AE43">IF(OR(AC43="positive",Z43="positive",AND(OR(ISNUMBER(SEARCH("Follicular carcinoma",N43)),ISNUMBER(SEARCH("Follicular thyroid carcinoma",N43))),V43="extensive"),AND(AND(ISNUMBER(J43),J43&gt;0),AND(ISNUMBER(M43),M43&gt;3)),OR(H43="positive",AH43=1)),"high",IF(OR(ISNUMBER(SEARCH("lateral",G43,1)),ISNUMBER(SEARCH("positive",Y43,1)),ISNUMBER(SEARCH("tall",O43,1)),ISNUMBER(SEARCH("hobnail",O43,1)),ISNUMBER(SEARCH("cribriform",O43,1)),ISNUMBER(SEARCH("diffuse",O43,1)),ISNUMBER(SEARCH("columnar",O43,1)),ISNUMBER(SEARCH("solid",O43,1)),ISNUMBER(SEARCH("tall",N43,1)),ISNUMBER(SEARCH("hobnail",N43,1)),ISNUMBER(SEARCH("cribriform",N43,1)),ISNUMBER(SEARCH("diffuse",N43,1)),ISNUMBER(SEARCH("columnar",N43,1)),ISNUMBER(SEARCH("solid",N43,1)),AND(OR(ISNUMBER(SEARCH("papillary",N43,1)),ISNUMBER(SEARCH("papillary carcinoma",O43,1))),S43="positive"),AND(AND(ISNUMBER(J43),J43&gt;=5),M43=""),AND(AND(ISNUMBER(J43),J43&gt;=5),AND(ISNUMBER(M43),M43&gt;=1)),AND(ISNUMBER(SERACH("papillary",N43)),OR(Y43="positive",Z43="positive"), ISNUMBER(SEARCH("BRAF",AB43)))),"intermediate","low"))</f>
        <v>high</v>
      </c>
      <c r="AF43" s="35" t="str">
        <f t="shared" si="3"/>
        <v>2</v>
      </c>
      <c r="AG43" s="35" t="str">
        <f t="shared" si="4"/>
        <v>0</v>
      </c>
      <c r="AH43" s="35" t="str">
        <f t="shared" si="6"/>
        <v>0</v>
      </c>
      <c r="AI43" s="40" t="str">
        <f t="shared" si="7"/>
        <v>I</v>
      </c>
      <c r="AJ43" s="34" t="s">
        <v>624</v>
      </c>
      <c r="AK43" s="39" t="s">
        <v>896</v>
      </c>
      <c r="AL43" s="39" t="s">
        <v>897</v>
      </c>
      <c r="AM43" s="39" t="s">
        <v>897</v>
      </c>
      <c r="AN43" s="39" t="s">
        <v>59</v>
      </c>
      <c r="AO43" s="34">
        <f t="shared" si="8"/>
        <v>1</v>
      </c>
      <c r="AP43" s="39">
        <f t="shared" si="9"/>
        <v>1</v>
      </c>
      <c r="AQ43" s="39">
        <f t="shared" si="10"/>
        <v>1</v>
      </c>
      <c r="AR43" s="39">
        <f t="shared" si="11"/>
        <v>1</v>
      </c>
      <c r="AS43" s="40">
        <f t="shared" si="5"/>
        <v>1</v>
      </c>
      <c r="AT43" s="1"/>
    </row>
    <row r="44" spans="1:46">
      <c r="A44" t="str">
        <f>'Model output'!A43</f>
        <v>TCGA-DE-A4MA</v>
      </c>
      <c r="B44" s="46">
        <v>52</v>
      </c>
      <c r="C44" s="1" t="str">
        <f>IF(OR(ISNUMBER(SEARCH("0",'Model output'!D43)), ISNUMBER(SEARCH("1",'Model output'!D43)), ISNUMBER(SEARCH("1a",'Model output'!D43)), ISNUMBER(SEARCH("1b",'Model output'!D43)), ISNUMBER(SEARCH("2",'Model output'!D43)), ISNUMBER(SEARCH("3",'Model output'!D43)), ISNUMBER(SEARCH("4a",'Model output'!D43)), ISNUMBER(SEARCH("4b",'Model output'!D43))), IF(ISNUMBER(SEARCH("pT",'Model output'!D43)),IF(OR(ISNUMBER(SEARCH("a",'Model output'!D43)),ISNUMBER(SEARCH("b",'Model output'!D43))),MID(SUBSTITUTE('Model output'!D43," ",""),SEARCH("pT",'Model output'!D43)+2,2),MID(SUBSTITUTE('Model output'!D43," ",""),SEARCH("pT",'Model output'!D43)+2,1)),IF(ISNUMBER(SEARCH("T",'Model output'!D43)),IF(OR(ISNUMBER(SEARCH("a",'Model output'!D43)),ISNUMBER(SEARCH("b",'Model output'!D43))),MID(SUBSTITUTE('Model output'!D43," ",""),SEARCH("T",'Model output'!D43)+1,2),MID(SUBSTITUTE('Model output'!D43," ",""),SEARCH("T",'Model output'!D43)+1,1)),SUBSTITUTE('Model output'!D43," ",""))),"")</f>
        <v>3</v>
      </c>
      <c r="D44" s="1" t="str">
        <f>IF(ISNUMBER(SEARCH("lymph node",'Model output'!E43)),"1", IF(AND('Model output'!E43&lt;&gt;"",ISNUMBER('Model output'!E43),'Model output'!E43&gt;0),"1",IF(OR(ISNUMBER(SEARCH("0",'Model output'!E43)), ISNUMBER(SEARCH("1",'Model output'!E43)), ISNUMBER(SEARCH("1a",'Model output'!E43)), ISNUMBER(SEARCH("1b",'Model output'!E43)), ISNUMBER(SEARCH("X",'Model output'!E43))), IF(ISNUMBER(SEARCH("pN",'Model output'!E43)),IF(OR(ISNUMBER(SEARCH("a",'Model output'!E43)),ISNUMBER(SEARCH("b",'Model output'!E43))),MID(SUBSTITUTE('Model output'!E43," ",""),SEARCH("pN",'Model output'!E43)+2,2),MID(SUBSTITUTE('Model output'!E43," ",""),SEARCH("pN",'Model output'!E43)+2,1)),IF(ISNUMBER(SEARCH("N",'Model output'!E43)),IF(OR(ISNUMBER(SEARCH("a",'Model output'!E43)),ISNUMBER(SEARCH("b",'Model output'!E43))),MID(SUBSTITUTE('Model output'!E43," ",""),SEARCH("N",'Model output'!E43)+1,2),MID(SUBSTITUTE('Model output'!E43," ",""),SEARCH("N",'Model output'!E43)+1,1)),SUBSTITUTE('Model output'!E43," ",""))),"")))</f>
        <v>1a</v>
      </c>
      <c r="E44" s="1" t="str">
        <f>IF(OR(ISNUMBER(SEARCH("Not applicable",'Model output'!F43)), ISNUMBER(SEARCH("N/A",'Model output'!F43))),"0",IF(OR(ISNUMBER(SEARCH("0",'Model output'!F43)), ISNUMBER(SEARCH("1",'Model output'!F43)), ISNUMBER(SEARCH("X",'Model output'!F43))), IF(ISNUMBER(SEARCH("pM",'Model output'!F43)),MID(SUBSTITUTE('Model output'!F43," ",""),SEARCH("pM",'Model output'!F43)+2,1),IF(ISNUMBER(SEARCH("M",'Model output'!F43)),MID(SUBSTITUTE('Model output'!F43," ",""),SEARCH("M",'Model output'!F43)+1,1),SUBSTITUTE('Model output'!F43," ",""))),""))</f>
        <v>0</v>
      </c>
      <c r="F44" t="str">
        <f t="shared" si="0"/>
        <v>positive</v>
      </c>
      <c r="G44" t="str">
        <f>IF(OR('Model output'!G43="",AND(ISNUMBER('Model output'!J43),'Model output'!J43&lt;1)),"",IF(OR(ISNUMBER(SEARCH("lateral",'Model output'!G43)),ISNUMBER(SEARCH("cervical",'Model output'!G43)),ISNUMBER(SEARCH("jugular",'Model output'!G43)),ISNUMBER(SEARCH("left neck",'Model output'!G43)),ISNUMBER(SEARCH("left anterior neck",'Model output'!G43)),ISNUMBER(SEARCH("left posterior neck",'Model output'!G43)),ISNUMBER(SEARCH("right neck",'Model output'!G43)),ISNUMBER(SEARCH("right anterior neck",'Model output'!G43)),ISNUMBER(SEARCH("right posterior neck",'Model output'!G43)),AND(ISNUMBER(SEARCH("level",'Model output'!G43)),OR(,ISNUMBER(SEARCH("II",'Model output'!G43)),ISNUMBER(SEARCH("two",'Model output'!G43)),AND(ISNUMBER(SEARCH("2",'Model output'!G43)),NOT(ISNUMBER(SEARCH("1 of 2",'Model output'!G43)))),ISNUMBER(SEARCH("III",'Model output'!G43)),ISNUMBER(SEARCH("three",'Model output'!G43)),AND(ISNUMBER(SEARCH("3",'Model output'!G43)), NOT(ISNUMBER(SEARCH("N3",'Model output'!G43)))),ISNUMBER(SEARCH("IV",'Model output'!G43)),ISNUMBER(SEARCH("four",'Model output'!G43)),AND(ISNUMBER(SEARCH("4",'Model output'!G43)),NOT(ISNUMBER(SEARCH("1/4",'Model output'!G43)))),ISNUMBER(SEARCH("V ",'Model output'!G43)),ISNUMBER(SEARCH("five",'Model output'!G43)),ISNUMBER(SEARCH("5",'Model output'!G43))))), "lateral", "central"))</f>
        <v>central</v>
      </c>
      <c r="H44" t="str">
        <f>IF('Model output'!H43="","negative", IF('Model output'!H43=" ", "negative", IF('Model output'!H43="[]", "negative", IF(ISNUMBER(SEARCH("lymph node",'Model output'!H43)),"negative", IF(ISNUMBER(SEARCH("adipose tissue",'Model output'!H43)), "negative", IF(ISNUMBER(SEARCH("neck dissection",'Model output'!H43)),"negative","positive"))))))</f>
        <v>negative</v>
      </c>
      <c r="I44">
        <f>IF('Model output'!I43="","",IF(ISNUMBER('Model output'!I43),'Model output'!I43,1))</f>
        <v>8</v>
      </c>
      <c r="J44">
        <f>IF('Model output'!J43="","",IF(AND(ISNUMBER('Model output'!J43),'Model output'!J43&lt;=I44),'Model output'!J43,IF(ISNUMBER(SEARCH("0/",'Model output'!J43)),0,1)))</f>
        <v>7</v>
      </c>
      <c r="K44" t="str" cm="1">
        <f t="array" ref="K44">IF(COUNT(FIND({0,1,2,3,4,5,6,7,8,9},'Model output'!K43))&gt;0,'Model output'!K43,"")</f>
        <v>0.5 cm</v>
      </c>
      <c r="L44" s="28" t="str">
        <f t="shared" si="1"/>
        <v>0.5cm</v>
      </c>
      <c r="M44" cm="1">
        <f t="array" ref="M44">IF(L44="","",IF(ISNUMBER(SEARCH("cm",L44)),MAX(VALUE(SUBSTITUTE(_xlfn.FILTERXML("&lt;t&gt;&lt;s&gt;"&amp;SUBSTITUTE(L44,",","&lt;/s&gt;&lt;s&gt;")&amp;"&lt;/s&gt;&lt;/t&gt;","//s"),"cm",""))),MAX(VALUE(SUBSTITUTE(_xlfn.FILTERXML("&lt;t&gt;&lt;s&gt;"&amp;SUBSTITUTE(L44,",","&lt;/s&gt;&lt;s&gt;")&amp;"&lt;/s&gt;&lt;/t&gt;","//s"),"mm","")))/10))</f>
        <v>0.5</v>
      </c>
      <c r="N44" t="str">
        <f>IF('Model output'!L43="","",'Model output'!L43)</f>
        <v>papillary</v>
      </c>
      <c r="O44" t="str">
        <f>IF('Model output'!M43="","",'Model output'!M43)</f>
        <v>usual, with focal oncocytic cytoplasmic features</v>
      </c>
      <c r="P44" t="str">
        <f>IF('Model output'!N43="","",'Model output'!N43)</f>
        <v>4.2 cm</v>
      </c>
      <c r="Q44" t="str">
        <f t="shared" si="2"/>
        <v>4.2cm</v>
      </c>
      <c r="R44" cm="1">
        <f t="array" ref="R44">IF(Q44="","",IF(ISNUMBER(SEARCH("cm",Q44)),MAX(VALUE(SUBSTITUTE(_xlfn.FILTERXML("&lt;t&gt;&lt;s&gt;"&amp;SUBSTITUTE(Q44,",","&lt;/s&gt;&lt;s&gt;")&amp;"&lt;/s&gt;&lt;/t&gt;","//s"),"cm",""))),IF(ISNUMBER(SEARCH("mm",Q44)), MAX(VALUE(SUBSTITUTE(_xlfn.FILTERXML("&lt;t&gt;&lt;s&gt;"&amp;SUBSTITUTE(Q44,",","&lt;/s&gt;&lt;s&gt;")&amp;"&lt;/s&gt;&lt;/t&gt;","//s"),"mm","")))/10, MAX(VALUE(_xlfn.FILTERXML("&lt;t&gt;&lt;s&gt;"&amp;SUBSTITUTE(Q44,",","&lt;/s&gt;&lt;s&gt;")&amp;"&lt;/s&gt;&lt;/t&gt;","//s"))))))</f>
        <v>4.2</v>
      </c>
      <c r="S44" t="str">
        <f>IF(OR('Model output'!P43="",'Model output'!P43="C",ISNUMBER(SEARCH("Not identified", 'Model output'!P43)),ISNUMBER(SEARCH("Absent",'Model output'!P43)),ISNUMBER(SEARCH("Absence",'Model output'!P43)),AND(ISNUMBER(SEARCH("No",'Model output'!P43)),NOT(ISNUMBER(SEARCH("diagnostic",'Model output'!P43)))),ISNUMBER(SEARCH("Negative",'Model output'!P43))),"negative","positive")</f>
        <v>positive</v>
      </c>
      <c r="T44">
        <f>IF('Model output'!O43="","",'Model output'!O43)</f>
        <v>1</v>
      </c>
      <c r="U44" t="str">
        <f>IF('Model output'!Q43&lt;&gt;"",'Model output'!Q43,IF('Classification result'!S44="positive",IF(ISNUMBER(SEARCH("single",'Model output'!P43)),1,IF(OR(ISNUMBER(SEARCH("&lt;4",'Model output'!P43)),ISNUMBER(SEARCH("&lt; 4",'Model output'!P43)),ISNUMBER(SEARCH("less than 4",'Model output'!P43))),"&lt;4",IF(OR(ISNUMBER(SEARCH("&gt;4",'Model output'!P43)),ISNUMBER(SEARCH("&gt; 4",'Model output'!P43)),ISNUMBER(SEARCH("4 or more",'Model output'!P43))),"&gt;4",""))),""))</f>
        <v>extensive</v>
      </c>
      <c r="V44" t="str">
        <f>IF(S44="negative","",IF(OR(ISNUMBER(SEARCH("Focal",'Model output'!P43)),'Classification result'!U44&lt;4,ISNUMBER(SEARCH("Focal",'Classification result'!U44)),ISNUMBER(SEARCH("&lt;4",'Classification result'!U44)),ISNUMBER(SEARCH("&lt; 4",'Classification result'!U44))),"minimal", IF(OR(ISNUMBER(SEARCH("Extensive",'Model output'!P43)),ISNUMBER(SEARCH("Extensive",'Classification result'!U44)),ISNUMBER(SEARCH("&gt;4",'Classification result'!U44)),ISNUMBER(SEARCH("&gt; 4",'Classification result'!U44)),ISNUMBER(SEARCH("4 or more",'Classification result'!U44))),"extensive","")))</f>
        <v>extensive</v>
      </c>
      <c r="W44" t="str">
        <f>IF(OR('Model output'!R43="",ISNUMBER(SEARCH("Not identified", 'Model output'!R43)),ISNUMBER(SEARCH("Absent",'Model output'!R43)),ISNUMBER(SEARCH("No",'Model output'!R43)),ISNUMBER(SEARCH("Negative",'Model output'!R43)),ISNUMBER(SEARCH("None seen",'Model output'!R43)),ISNUMBER(SEARCH("Free",'Model output'!R43)),ISNUMBER(SEARCH("Cannot be assessed",'Model output'!R43))),"negative","positive")</f>
        <v>positive</v>
      </c>
      <c r="X44" s="15" t="str">
        <f>IF('Model output'!S43="","",'Model output'!S43)</f>
        <v>Focus suspicious for extra thyroidal involvement of adipose tissue</v>
      </c>
      <c r="Y44" t="str">
        <f>IF(OR('Model output'!S43="",ISNUMBER(SEARCH("No extension",'Model output'!S43)),ISNUMBER(SEARCH("Absent",'Model output'!S43)),ISNUMBER(SEARCH("Not identified",'Model output'!S43)),AND(ISNUMBER(SEARCH("No",'Model output'!S43)),NOT(ISNUMBER(SEARCH("carcinoma",'Model output'!S43)))),ISNUMBER(SEARCH("negative",'Model output'!S43))),"negative",IF(Z44="positive","gETE", "positive"))</f>
        <v>positive</v>
      </c>
      <c r="Z44" t="str">
        <f>IF(OR('Model output'!S43="",ISNUMBER(SEARCH("Absent",'Model output'!S43)),ISNUMBER(SEARCH("Not identified",'Model output'!S43)),ISNUMBER(SEARCH("No",'Model output'!S43)),ISNUMBER(SEARCH("Minimal",'Model output'!S43)),ISNUMBER(SEARCH("negative",'Model output'!S43))),"negative",IF(OR(ISNUMBER(SEARCH("extensive",X44)),ISNUMBER(SEARCH("skeletal muscle",X44)),ISNUMBER(SEARCH("larynx",X44)),ISNUMBER(SEARCH("trachea",X44)),ISNUMBER(SEARCH("esophagus",X44)),ISNUMBER(SEARCH("recurrent laryngeal nerve",X44))),"positive","negative"))</f>
        <v>negative</v>
      </c>
      <c r="AA44" t="str">
        <f>IF('Model output'!T43="","",IF('Model output'!T43="Not mentioned", "No", "Yes"))</f>
        <v/>
      </c>
      <c r="AB44" t="str">
        <f>IF(AA44&lt;&gt;"Yes","",IF(OR('Model output'!U43="",ISNUMBER(SEARCH("Not identified",'Model output'!U43))),"",'Model output'!U43))</f>
        <v/>
      </c>
      <c r="AC44" s="8" t="str">
        <f>IF(OR('Model output'!V43="", AND(ISERROR(SEARCH("Positive",'Model output'!V43)), ISNUMBER(SEARCH("Negative",'Model output'!V43))), ISNUMBER(SEARCH("Cannot be assessed",'Model output'!V43)), AND(ISNUMBER(SEARCH("Uninvolved",'Model output'!V43)),NOT(ISNUMBER(SEARCH("margin(s) involved",'Model output'!V43)))), ISNUMBER(SEARCH("No involvement",'Model output'!V43)), AND(NOT(ISNUMBER(SEARCH("focal",'Model output'!V43))),ISNUMBER(SEARCH("Free",'Model output'!V43))), ISNUMBER(SEARCH("narrowly excised",'Model output'!V43)), ISNUMBER(SEARCH("none",'Model output'!V43)), ISNUMBER(SEARCH("R0",'Model output'!V43)), ISNUMBER(SEARCH("1 mm",'Model output'!V43)), ISNUMBER(SEARCH("0.1 CM",'Model output'!V43)), ISNUMBER(SEARCH("less than 0.2 mm",'Model output'!V43)), ISNUMBER(SEARCH("less than 1.0 mm",'Model output'!V43)), ISNUMBER(SEARCH("less than 0.5 mm",'Model output'!V43)), ISNUMBER(SEARCH("abut",'Model output'!V43))), "negative", "positive")</f>
        <v>negative</v>
      </c>
      <c r="AE44" s="34" t="str" cm="1">
        <f t="array" aca="1" ref="AE44" ca="1">IF(OR(AC44="positive",Z44="positive",AND(OR(ISNUMBER(SEARCH("Follicular carcinoma",N44)),ISNUMBER(SEARCH("Follicular thyroid carcinoma",N44))),V44="extensive"),AND(AND(ISNUMBER(J44),J44&gt;0),AND(ISNUMBER(M44),M44&gt;3)),OR(H44="positive",AH44=1)),"high",IF(OR(ISNUMBER(SEARCH("lateral",G44,1)),ISNUMBER(SEARCH("positive",Y44,1)),ISNUMBER(SEARCH("tall",O44,1)),ISNUMBER(SEARCH("hobnail",O44,1)),ISNUMBER(SEARCH("cribriform",O44,1)),ISNUMBER(SEARCH("diffuse",O44,1)),ISNUMBER(SEARCH("columnar",O44,1)),ISNUMBER(SEARCH("solid",O44,1)),ISNUMBER(SEARCH("tall",N44,1)),ISNUMBER(SEARCH("hobnail",N44,1)),ISNUMBER(SEARCH("cribriform",N44,1)),ISNUMBER(SEARCH("diffuse",N44,1)),ISNUMBER(SEARCH("columnar",N44,1)),ISNUMBER(SEARCH("solid",N44,1)),AND(OR(ISNUMBER(SEARCH("papillary",N44,1)),ISNUMBER(SEARCH("papillary carcinoma",O44,1))),S44="positive"),AND(AND(ISNUMBER(J44),J44&gt;=5),M44=""),AND(AND(ISNUMBER(J44),J44&gt;=5),AND(ISNUMBER(M44),M44&gt;=1)),AND(ISNUMBER(SERACH("papillary",N44)),OR(Y44="positive",Z44="positive"), ISNUMBER(SEARCH("BRAF",AB44)))),"intermediate","low"))</f>
        <v>intermediate</v>
      </c>
      <c r="AF44" s="35" t="str">
        <f t="shared" si="3"/>
        <v>3a</v>
      </c>
      <c r="AG44" s="35" t="str">
        <f t="shared" si="4"/>
        <v>1a</v>
      </c>
      <c r="AH44" s="35" t="str">
        <f t="shared" si="6"/>
        <v>0</v>
      </c>
      <c r="AI44" s="40" t="str">
        <f t="shared" si="7"/>
        <v>I</v>
      </c>
      <c r="AJ44" s="34" t="s">
        <v>629</v>
      </c>
      <c r="AK44" s="39" t="s">
        <v>899</v>
      </c>
      <c r="AL44" s="39" t="s">
        <v>898</v>
      </c>
      <c r="AM44" s="39" t="s">
        <v>897</v>
      </c>
      <c r="AN44" s="39" t="s">
        <v>59</v>
      </c>
      <c r="AO44" s="34">
        <f t="shared" ca="1" si="8"/>
        <v>1</v>
      </c>
      <c r="AP44" s="39">
        <f t="shared" si="9"/>
        <v>1</v>
      </c>
      <c r="AQ44" s="39">
        <f t="shared" si="10"/>
        <v>1</v>
      </c>
      <c r="AR44" s="39">
        <f t="shared" si="11"/>
        <v>1</v>
      </c>
      <c r="AS44" s="40">
        <f t="shared" si="5"/>
        <v>1</v>
      </c>
      <c r="AT44" s="1"/>
    </row>
    <row r="45" spans="1:46">
      <c r="A45" t="str">
        <f>'Model output'!A44</f>
        <v>TCGA-DE-A4MC</v>
      </c>
      <c r="B45" s="46">
        <v>43</v>
      </c>
      <c r="C45" s="1" t="str">
        <f>IF(OR(ISNUMBER(SEARCH("0",'Model output'!D44)), ISNUMBER(SEARCH("1",'Model output'!D44)), ISNUMBER(SEARCH("1a",'Model output'!D44)), ISNUMBER(SEARCH("1b",'Model output'!D44)), ISNUMBER(SEARCH("2",'Model output'!D44)), ISNUMBER(SEARCH("3",'Model output'!D44)), ISNUMBER(SEARCH("4a",'Model output'!D44)), ISNUMBER(SEARCH("4b",'Model output'!D44))), IF(ISNUMBER(SEARCH("pT",'Model output'!D44)),IF(OR(ISNUMBER(SEARCH("a",'Model output'!D44)),ISNUMBER(SEARCH("b",'Model output'!D44))),MID(SUBSTITUTE('Model output'!D44," ",""),SEARCH("pT",'Model output'!D44)+2,2),MID(SUBSTITUTE('Model output'!D44," ",""),SEARCH("pT",'Model output'!D44)+2,1)),IF(ISNUMBER(SEARCH("T",'Model output'!D44)),IF(OR(ISNUMBER(SEARCH("a",'Model output'!D44)),ISNUMBER(SEARCH("b",'Model output'!D44))),MID(SUBSTITUTE('Model output'!D44," ",""),SEARCH("T",'Model output'!D44)+1,2),MID(SUBSTITUTE('Model output'!D44," ",""),SEARCH("T",'Model output'!D44)+1,1)),SUBSTITUTE('Model output'!D44," ",""))),"")</f>
        <v>3</v>
      </c>
      <c r="D45" s="1" t="str">
        <f>IF(ISNUMBER(SEARCH("lymph node",'Model output'!E44)),"1", IF(AND('Model output'!E44&lt;&gt;"",ISNUMBER('Model output'!E44),'Model output'!E44&gt;0),"1",IF(OR(ISNUMBER(SEARCH("0",'Model output'!E44)), ISNUMBER(SEARCH("1",'Model output'!E44)), ISNUMBER(SEARCH("1a",'Model output'!E44)), ISNUMBER(SEARCH("1b",'Model output'!E44)), ISNUMBER(SEARCH("X",'Model output'!E44))), IF(ISNUMBER(SEARCH("pN",'Model output'!E44)),IF(OR(ISNUMBER(SEARCH("a",'Model output'!E44)),ISNUMBER(SEARCH("b",'Model output'!E44))),MID(SUBSTITUTE('Model output'!E44," ",""),SEARCH("pN",'Model output'!E44)+2,2),MID(SUBSTITUTE('Model output'!E44," ",""),SEARCH("pN",'Model output'!E44)+2,1)),IF(ISNUMBER(SEARCH("N",'Model output'!E44)),IF(OR(ISNUMBER(SEARCH("a",'Model output'!E44)),ISNUMBER(SEARCH("b",'Model output'!E44))),MID(SUBSTITUTE('Model output'!E44," ",""),SEARCH("N",'Model output'!E44)+1,2),MID(SUBSTITUTE('Model output'!E44," ",""),SEARCH("N",'Model output'!E44)+1,1)),SUBSTITUTE('Model output'!E44," ",""))),"")))</f>
        <v>1b</v>
      </c>
      <c r="E45" s="1" t="str">
        <f>IF(OR(ISNUMBER(SEARCH("Not applicable",'Model output'!F44)), ISNUMBER(SEARCH("N/A",'Model output'!F44))),"0",IF(OR(ISNUMBER(SEARCH("0",'Model output'!F44)), ISNUMBER(SEARCH("1",'Model output'!F44)), ISNUMBER(SEARCH("X",'Model output'!F44))), IF(ISNUMBER(SEARCH("pM",'Model output'!F44)),MID(SUBSTITUTE('Model output'!F44," ",""),SEARCH("pM",'Model output'!F44)+2,1),IF(ISNUMBER(SEARCH("M",'Model output'!F44)),MID(SUBSTITUTE('Model output'!F44," ",""),SEARCH("M",'Model output'!F44)+1,1),SUBSTITUTE('Model output'!F44," ",""))),""))</f>
        <v/>
      </c>
      <c r="F45" t="str">
        <f>IF(OR(G45&lt;&gt;"",AND(J45&lt;&gt;"",ISNUMBER(J45),J45&gt;0),AND(M45&lt;&gt;"",M45&gt;0)),"positive","negative")</f>
        <v>positive</v>
      </c>
      <c r="G45" t="str">
        <f>IF(OR('Model output'!G44="",AND(ISNUMBER('Model output'!J44),'Model output'!J44&lt;1)),"",IF(OR(ISNUMBER(SEARCH("lateral",'Model output'!G44)),ISNUMBER(SEARCH("cervical",'Model output'!G44)),ISNUMBER(SEARCH("jugular",'Model output'!G44)),ISNUMBER(SEARCH("left neck",'Model output'!G44)),ISNUMBER(SEARCH("left anterior neck",'Model output'!G44)),ISNUMBER(SEARCH("left posterior neck",'Model output'!G44)),ISNUMBER(SEARCH("right neck",'Model output'!G44)),ISNUMBER(SEARCH("right anterior neck",'Model output'!G44)),ISNUMBER(SEARCH("right posterior neck",'Model output'!G44)),AND(ISNUMBER(SEARCH("level",'Model output'!G44)),OR(,ISNUMBER(SEARCH("II",'Model output'!G44)),ISNUMBER(SEARCH("two",'Model output'!G44)),AND(ISNUMBER(SEARCH("2",'Model output'!G44)),NOT(ISNUMBER(SEARCH("1 of 2",'Model output'!G44)))),ISNUMBER(SEARCH("III",'Model output'!G44)),ISNUMBER(SEARCH("three",'Model output'!G44)),AND(ISNUMBER(SEARCH("3",'Model output'!G44)), NOT(ISNUMBER(SEARCH("N3",'Model output'!G44)))),ISNUMBER(SEARCH("IV",'Model output'!G44)),ISNUMBER(SEARCH("four",'Model output'!G44)),AND(ISNUMBER(SEARCH("4",'Model output'!G44)),NOT(ISNUMBER(SEARCH("1/4",'Model output'!G44)))),ISNUMBER(SEARCH("V ",'Model output'!G44)),ISNUMBER(SEARCH("five",'Model output'!G44)),ISNUMBER(SEARCH("5",'Model output'!G44))))), "lateral", "central"))</f>
        <v>lateral</v>
      </c>
      <c r="H45" t="str">
        <f>IF('Model output'!H44="","negative", IF('Model output'!H44=" ", "negative", IF('Model output'!H44="[]", "negative", IF(ISNUMBER(SEARCH("lymph node",'Model output'!H44)),"negative", IF(ISNUMBER(SEARCH("adipose tissue",'Model output'!H44)), "negative", IF(ISNUMBER(SEARCH("neck dissection",'Model output'!H44)),"negative","positive"))))))</f>
        <v>negative</v>
      </c>
      <c r="I45">
        <f>IF('Model output'!I44="","",IF(ISNUMBER('Model output'!I44),'Model output'!I44,1))</f>
        <v>1</v>
      </c>
      <c r="J45">
        <f>IF('Model output'!J44="","",IF(AND(ISNUMBER('Model output'!J44),'Model output'!J44&lt;=I45),'Model output'!J44,IF(ISNUMBER(SEARCH("0/",'Model output'!J44)),0,1)))</f>
        <v>1</v>
      </c>
      <c r="K45" t="str" cm="1">
        <f t="array" ref="K45">IF(COUNT(FIND({0,1,2,3,4,5,6,7,8,9},'Model output'!K44))&gt;0,'Model output'!K44,"")</f>
        <v>7mm</v>
      </c>
      <c r="L45" s="28" t="str">
        <f t="shared" si="1"/>
        <v>7mm</v>
      </c>
      <c r="M45" cm="1">
        <f t="array" ref="M45">IF(L45="","",IF(ISNUMBER(SEARCH("cm",L45)),MAX(VALUE(SUBSTITUTE(_xlfn.FILTERXML("&lt;t&gt;&lt;s&gt;"&amp;SUBSTITUTE(L45,",","&lt;/s&gt;&lt;s&gt;")&amp;"&lt;/s&gt;&lt;/t&gt;","//s"),"cm",""))),MAX(VALUE(SUBSTITUTE(_xlfn.FILTERXML("&lt;t&gt;&lt;s&gt;"&amp;SUBSTITUTE(L45,",","&lt;/s&gt;&lt;s&gt;")&amp;"&lt;/s&gt;&lt;/t&gt;","//s"),"mm","")))/10))</f>
        <v>0.7</v>
      </c>
      <c r="N45" t="str">
        <f>IF('Model output'!L44="","",'Model output'!L44)</f>
        <v>papillary</v>
      </c>
      <c r="O45" t="str">
        <f>IF('Model output'!M44="","",'Model output'!M44)</f>
        <v/>
      </c>
      <c r="P45" t="str">
        <f>IF('Model output'!N44="","",'Model output'!N44)</f>
        <v>2.8 cm</v>
      </c>
      <c r="Q45" t="str">
        <f t="shared" si="2"/>
        <v>2.8cm</v>
      </c>
      <c r="R45" cm="1">
        <f t="array" ref="R45">IF(Q45="","",IF(ISNUMBER(SEARCH("cm",Q45)),MAX(VALUE(SUBSTITUTE(_xlfn.FILTERXML("&lt;t&gt;&lt;s&gt;"&amp;SUBSTITUTE(Q45,",","&lt;/s&gt;&lt;s&gt;")&amp;"&lt;/s&gt;&lt;/t&gt;","//s"),"cm",""))),IF(ISNUMBER(SEARCH("mm",Q45)), MAX(VALUE(SUBSTITUTE(_xlfn.FILTERXML("&lt;t&gt;&lt;s&gt;"&amp;SUBSTITUTE(Q45,",","&lt;/s&gt;&lt;s&gt;")&amp;"&lt;/s&gt;&lt;/t&gt;","//s"),"mm","")))/10, MAX(VALUE(_xlfn.FILTERXML("&lt;t&gt;&lt;s&gt;"&amp;SUBSTITUTE(Q45,",","&lt;/s&gt;&lt;s&gt;")&amp;"&lt;/s&gt;&lt;/t&gt;","//s"))))))</f>
        <v>2.8</v>
      </c>
      <c r="S45" t="str">
        <f>IF(OR('Model output'!P44="",'Model output'!P44="C",ISNUMBER(SEARCH("Not identified", 'Model output'!P44)),ISNUMBER(SEARCH("Absent",'Model output'!P44)),ISNUMBER(SEARCH("Absence",'Model output'!P44)),AND(ISNUMBER(SEARCH("No",'Model output'!P44)),NOT(ISNUMBER(SEARCH("diagnostic",'Model output'!P44)))),ISNUMBER(SEARCH("Negative",'Model output'!P44))),"negative","positive")</f>
        <v>negative</v>
      </c>
      <c r="T45">
        <f>IF('Model output'!O44="","",'Model output'!O44)</f>
        <v>1</v>
      </c>
      <c r="U45" t="str">
        <f>IF('Model output'!Q44&lt;&gt;"",'Model output'!Q44,IF('Classification result'!S45="positive",IF(ISNUMBER(SEARCH("single",'Model output'!P44)),1,IF(OR(ISNUMBER(SEARCH("&lt;4",'Model output'!P44)),ISNUMBER(SEARCH("&lt; 4",'Model output'!P44)),ISNUMBER(SEARCH("less than 4",'Model output'!P44))),"&lt;4",IF(OR(ISNUMBER(SEARCH("&gt;4",'Model output'!P44)),ISNUMBER(SEARCH("&gt; 4",'Model output'!P44)),ISNUMBER(SEARCH("4 or more",'Model output'!P44))),"&gt;4",""))),""))</f>
        <v/>
      </c>
      <c r="V45" t="str">
        <f>IF(S45="negative","",IF(OR(ISNUMBER(SEARCH("Focal",'Model output'!P44)),'Classification result'!U45&lt;4,ISNUMBER(SEARCH("Focal",'Classification result'!U45)),ISNUMBER(SEARCH("&lt;4",'Classification result'!U45)),ISNUMBER(SEARCH("&lt; 4",'Classification result'!U45))),"minimal", IF(OR(ISNUMBER(SEARCH("Extensive",'Model output'!P44)),ISNUMBER(SEARCH("Extensive",'Classification result'!U45)),ISNUMBER(SEARCH("&gt;4",'Classification result'!U45)),ISNUMBER(SEARCH("&gt; 4",'Classification result'!U45)),ISNUMBER(SEARCH("4 or more",'Classification result'!U45))),"extensive","")))</f>
        <v/>
      </c>
      <c r="W45" t="str">
        <f>IF(OR('Model output'!R44="",ISNUMBER(SEARCH("Not identified", 'Model output'!R44)),ISNUMBER(SEARCH("Absent",'Model output'!R44)),ISNUMBER(SEARCH("No",'Model output'!R44)),ISNUMBER(SEARCH("Negative",'Model output'!R44)),ISNUMBER(SEARCH("None seen",'Model output'!R44)),ISNUMBER(SEARCH("Free",'Model output'!R44)),ISNUMBER(SEARCH("Cannot be assessed",'Model output'!R44))),"negative","positive")</f>
        <v>negative</v>
      </c>
      <c r="X45" s="15" t="str">
        <f>IF('Model output'!S44="","",'Model output'!S44)</f>
        <v>present (A1, A3)</v>
      </c>
      <c r="Y45" t="str">
        <f>IF(OR('Model output'!S44="",ISNUMBER(SEARCH("No extension",'Model output'!S44)),ISNUMBER(SEARCH("Absent",'Model output'!S44)),ISNUMBER(SEARCH("Not identified",'Model output'!S44)),AND(ISNUMBER(SEARCH("No",'Model output'!S44)),NOT(ISNUMBER(SEARCH("carcinoma",'Model output'!S44)))),ISNUMBER(SEARCH("negative",'Model output'!S44))),"negative",IF(Z45="positive","gETE", "positive"))</f>
        <v>positive</v>
      </c>
      <c r="Z45" t="str">
        <f>IF(OR('Model output'!S44="",ISNUMBER(SEARCH("Absent",'Model output'!S44)),ISNUMBER(SEARCH("Not identified",'Model output'!S44)),ISNUMBER(SEARCH("No",'Model output'!S44)),ISNUMBER(SEARCH("Minimal",'Model output'!S44)),ISNUMBER(SEARCH("negative",'Model output'!S44))),"negative",IF(OR(ISNUMBER(SEARCH("extensive",X45)),ISNUMBER(SEARCH("skeletal muscle",X45)),ISNUMBER(SEARCH("larynx",X45)),ISNUMBER(SEARCH("trachea",X45)),ISNUMBER(SEARCH("esophagus",X45)),ISNUMBER(SEARCH("recurrent laryngeal nerve",X45))),"positive","negative"))</f>
        <v>negative</v>
      </c>
      <c r="AA45" t="str">
        <f>IF('Model output'!T44="","",IF('Model output'!T44="Not mentioned", "No", "Yes"))</f>
        <v/>
      </c>
      <c r="AB45" t="str">
        <f>IF(AA45&lt;&gt;"Yes","",IF(OR('Model output'!U44="",ISNUMBER(SEARCH("Not identified",'Model output'!U44))),"",'Model output'!U44))</f>
        <v/>
      </c>
      <c r="AC45" s="8" t="str">
        <f>IF(OR('Model output'!V44="", AND(ISERROR(SEARCH("Positive",'Model output'!V44)), ISNUMBER(SEARCH("Negative",'Model output'!V44))), ISNUMBER(SEARCH("Cannot be assessed",'Model output'!V44)), AND(ISNUMBER(SEARCH("Uninvolved",'Model output'!V44)),NOT(ISNUMBER(SEARCH("margin(s) involved",'Model output'!V44)))), ISNUMBER(SEARCH("No involvement",'Model output'!V44)), AND(NOT(ISNUMBER(SEARCH("focal",'Model output'!V44))),ISNUMBER(SEARCH("Free",'Model output'!V44))), ISNUMBER(SEARCH("narrowly excised",'Model output'!V44)), ISNUMBER(SEARCH("none",'Model output'!V44)), ISNUMBER(SEARCH("R0",'Model output'!V44)), ISNUMBER(SEARCH("1 mm",'Model output'!V44)), ISNUMBER(SEARCH("0.1 CM",'Model output'!V44)), ISNUMBER(SEARCH("less than 0.2 mm",'Model output'!V44)), ISNUMBER(SEARCH("less than 1.0 mm",'Model output'!V44)), ISNUMBER(SEARCH("less than 0.5 mm",'Model output'!V44)), ISNUMBER(SEARCH("abut",'Model output'!V44))), "negative", "positive")</f>
        <v>positive</v>
      </c>
      <c r="AE45" s="34" t="str" cm="1">
        <f t="array" ref="AE45">IF(OR(AC45="positive",Z45="positive",AND(OR(ISNUMBER(SEARCH("Follicular carcinoma",N45)),ISNUMBER(SEARCH("Follicular thyroid carcinoma",N45))),V45="extensive"),AND(AND(ISNUMBER(J45),J45&gt;0),AND(ISNUMBER(M45),M45&gt;3)),OR(H45="positive",AH45=1)),"high",IF(OR(ISNUMBER(SEARCH("lateral",G45,1)),ISNUMBER(SEARCH("positive",Y45,1)),ISNUMBER(SEARCH("tall",O45,1)),ISNUMBER(SEARCH("hobnail",O45,1)),ISNUMBER(SEARCH("cribriform",O45,1)),ISNUMBER(SEARCH("diffuse",O45,1)),ISNUMBER(SEARCH("columnar",O45,1)),ISNUMBER(SEARCH("solid",O45,1)),ISNUMBER(SEARCH("tall",N45,1)),ISNUMBER(SEARCH("hobnail",N45,1)),ISNUMBER(SEARCH("cribriform",N45,1)),ISNUMBER(SEARCH("diffuse",N45,1)),ISNUMBER(SEARCH("columnar",N45,1)),ISNUMBER(SEARCH("solid",N45,1)),AND(OR(ISNUMBER(SEARCH("papillary",N45,1)),ISNUMBER(SEARCH("papillary carcinoma",O45,1))),S45="positive"),AND(AND(ISNUMBER(J45),J45&gt;=5),M45=""),AND(AND(ISNUMBER(J45),J45&gt;=5),AND(ISNUMBER(M45),M45&gt;=1)),AND(ISNUMBER(SERACH("papillary",N45)),OR(Y45="positive",Z45="positive"), ISNUMBER(SEARCH("BRAF",AB45)))),"intermediate","low"))</f>
        <v>high</v>
      </c>
      <c r="AF45" s="35" t="str">
        <f t="shared" si="3"/>
        <v>2</v>
      </c>
      <c r="AG45" s="35" t="str">
        <f t="shared" si="4"/>
        <v>1b</v>
      </c>
      <c r="AH45" s="35" t="str">
        <f t="shared" si="6"/>
        <v>0</v>
      </c>
      <c r="AI45" s="40" t="str">
        <f t="shared" si="7"/>
        <v>I</v>
      </c>
      <c r="AJ45" s="34" t="s">
        <v>629</v>
      </c>
      <c r="AK45" s="39" t="s">
        <v>896</v>
      </c>
      <c r="AL45" s="39" t="s">
        <v>893</v>
      </c>
      <c r="AM45" s="39" t="s">
        <v>894</v>
      </c>
      <c r="AN45" s="39" t="s">
        <v>59</v>
      </c>
      <c r="AO45" s="34">
        <f t="shared" si="8"/>
        <v>0</v>
      </c>
      <c r="AP45" s="39">
        <f t="shared" si="9"/>
        <v>1</v>
      </c>
      <c r="AQ45" s="39">
        <f t="shared" si="10"/>
        <v>1</v>
      </c>
      <c r="AR45" s="39">
        <f t="shared" si="11"/>
        <v>1</v>
      </c>
      <c r="AS45" s="40">
        <f t="shared" si="5"/>
        <v>1</v>
      </c>
      <c r="AT45" s="1"/>
    </row>
    <row r="46" spans="1:46">
      <c r="A46" t="str">
        <f>'Model output'!A45</f>
        <v>TCGA-DE-A4MD</v>
      </c>
      <c r="B46" s="46">
        <v>71</v>
      </c>
      <c r="C46" s="1" t="str">
        <f>IF(OR(ISNUMBER(SEARCH("0",'Model output'!D45)), ISNUMBER(SEARCH("1",'Model output'!D45)), ISNUMBER(SEARCH("1a",'Model output'!D45)), ISNUMBER(SEARCH("1b",'Model output'!D45)), ISNUMBER(SEARCH("2",'Model output'!D45)), ISNUMBER(SEARCH("3",'Model output'!D45)), ISNUMBER(SEARCH("4a",'Model output'!D45)), ISNUMBER(SEARCH("4b",'Model output'!D45))), IF(ISNUMBER(SEARCH("pT",'Model output'!D45)),IF(OR(ISNUMBER(SEARCH("a",'Model output'!D45)),ISNUMBER(SEARCH("b",'Model output'!D45))),MID(SUBSTITUTE('Model output'!D45," ",""),SEARCH("pT",'Model output'!D45)+2,2),MID(SUBSTITUTE('Model output'!D45," ",""),SEARCH("pT",'Model output'!D45)+2,1)),IF(ISNUMBER(SEARCH("T",'Model output'!D45)),IF(OR(ISNUMBER(SEARCH("a",'Model output'!D45)),ISNUMBER(SEARCH("b",'Model output'!D45))),MID(SUBSTITUTE('Model output'!D45," ",""),SEARCH("T",'Model output'!D45)+1,2),MID(SUBSTITUTE('Model output'!D45," ",""),SEARCH("T",'Model output'!D45)+1,1)),SUBSTITUTE('Model output'!D45," ",""))),"")</f>
        <v>3</v>
      </c>
      <c r="D46" s="1" t="str">
        <f>IF(ISNUMBER(SEARCH("lymph node",'Model output'!E45)),"1", IF(AND('Model output'!E45&lt;&gt;"",ISNUMBER('Model output'!E45),'Model output'!E45&gt;0),"1",IF(OR(ISNUMBER(SEARCH("0",'Model output'!E45)), ISNUMBER(SEARCH("1",'Model output'!E45)), ISNUMBER(SEARCH("1a",'Model output'!E45)), ISNUMBER(SEARCH("1b",'Model output'!E45)), ISNUMBER(SEARCH("X",'Model output'!E45))), IF(ISNUMBER(SEARCH("pN",'Model output'!E45)),IF(OR(ISNUMBER(SEARCH("a",'Model output'!E45)),ISNUMBER(SEARCH("b",'Model output'!E45))),MID(SUBSTITUTE('Model output'!E45," ",""),SEARCH("pN",'Model output'!E45)+2,2),MID(SUBSTITUTE('Model output'!E45," ",""),SEARCH("pN",'Model output'!E45)+2,1)),IF(ISNUMBER(SEARCH("N",'Model output'!E45)),IF(OR(ISNUMBER(SEARCH("a",'Model output'!E45)),ISNUMBER(SEARCH("b",'Model output'!E45))),MID(SUBSTITUTE('Model output'!E45," ",""),SEARCH("N",'Model output'!E45)+1,2),MID(SUBSTITUTE('Model output'!E45," ",""),SEARCH("N",'Model output'!E45)+1,1)),SUBSTITUTE('Model output'!E45," ",""))),"")))</f>
        <v>1b</v>
      </c>
      <c r="E46" s="1" t="str">
        <f>IF(OR(ISNUMBER(SEARCH("Not applicable",'Model output'!F45)), ISNUMBER(SEARCH("N/A",'Model output'!F45))),"0",IF(OR(ISNUMBER(SEARCH("0",'Model output'!F45)), ISNUMBER(SEARCH("1",'Model output'!F45)), ISNUMBER(SEARCH("X",'Model output'!F45))), IF(ISNUMBER(SEARCH("pM",'Model output'!F45)),MID(SUBSTITUTE('Model output'!F45," ",""),SEARCH("pM",'Model output'!F45)+2,1),IF(ISNUMBER(SEARCH("M",'Model output'!F45)),MID(SUBSTITUTE('Model output'!F45," ",""),SEARCH("M",'Model output'!F45)+1,1),SUBSTITUTE('Model output'!F45," ",""))),""))</f>
        <v/>
      </c>
      <c r="F46" t="str">
        <f t="shared" ref="F46:F109" si="12">IF(OR(G46&lt;&gt;"",AND(J46&lt;&gt;"",ISNUMBER(J46),J46&gt;0),AND(M46&lt;&gt;"",M46&gt;0)),"positive","negative")</f>
        <v>positive</v>
      </c>
      <c r="G46" t="str">
        <f>IF(OR('Model output'!G45="",AND(ISNUMBER('Model output'!J45),'Model output'!J45&lt;1)),"",IF(OR(ISNUMBER(SEARCH("lateral",'Model output'!G45)),ISNUMBER(SEARCH("cervical",'Model output'!G45)),ISNUMBER(SEARCH("jugular",'Model output'!G45)),ISNUMBER(SEARCH("left neck",'Model output'!G45)),ISNUMBER(SEARCH("left anterior neck",'Model output'!G45)),ISNUMBER(SEARCH("left posterior neck",'Model output'!G45)),ISNUMBER(SEARCH("right neck",'Model output'!G45)),ISNUMBER(SEARCH("right anterior neck",'Model output'!G45)),ISNUMBER(SEARCH("right posterior neck",'Model output'!G45)),AND(ISNUMBER(SEARCH("level",'Model output'!G45)),OR(,ISNUMBER(SEARCH("II",'Model output'!G45)),ISNUMBER(SEARCH("two",'Model output'!G45)),AND(ISNUMBER(SEARCH("2",'Model output'!G45)),NOT(ISNUMBER(SEARCH("1 of 2",'Model output'!G45)))),ISNUMBER(SEARCH("III",'Model output'!G45)),ISNUMBER(SEARCH("three",'Model output'!G45)),AND(ISNUMBER(SEARCH("3",'Model output'!G45)), NOT(ISNUMBER(SEARCH("N3",'Model output'!G45)))),ISNUMBER(SEARCH("IV",'Model output'!G45)),ISNUMBER(SEARCH("four",'Model output'!G45)),AND(ISNUMBER(SEARCH("4",'Model output'!G45)),NOT(ISNUMBER(SEARCH("1/4",'Model output'!G45)))),ISNUMBER(SEARCH("V ",'Model output'!G45)),ISNUMBER(SEARCH("five",'Model output'!G45)),ISNUMBER(SEARCH("5",'Model output'!G45))))), "lateral", "central"))</f>
        <v>lateral</v>
      </c>
      <c r="H46" t="str">
        <f>IF('Model output'!H45="","negative", IF('Model output'!H45=" ", "negative", IF('Model output'!H45="[]", "negative", IF(ISNUMBER(SEARCH("lymph node",'Model output'!H45)),"negative", IF(ISNUMBER(SEARCH("adipose tissue",'Model output'!H45)), "negative", IF(ISNUMBER(SEARCH("neck dissection",'Model output'!H45)),"negative","positive"))))))</f>
        <v>negative</v>
      </c>
      <c r="I46">
        <f>IF('Model output'!I45="","",IF(ISNUMBER('Model output'!I45),'Model output'!I45,1))</f>
        <v>91</v>
      </c>
      <c r="J46">
        <f>IF('Model output'!J45="","",IF(AND(ISNUMBER('Model output'!J45),'Model output'!J45&lt;=I46),'Model output'!J45,IF(ISNUMBER(SEARCH("0/",'Model output'!J45)),0,1)))</f>
        <v>28</v>
      </c>
      <c r="K46" t="str" cm="1">
        <f t="array" ref="K46">IF(COUNT(FIND({0,1,2,3,4,5,6,7,8,9},'Model output'!K45))&gt;0,'Model output'!K45,"")</f>
        <v>6.0 cm</v>
      </c>
      <c r="L46" s="28" t="str">
        <f t="shared" si="1"/>
        <v>6.0cm</v>
      </c>
      <c r="M46" cm="1">
        <f t="array" ref="M46">IF(L46="","",IF(ISNUMBER(SEARCH("cm",L46)),MAX(VALUE(SUBSTITUTE(_xlfn.FILTERXML("&lt;t&gt;&lt;s&gt;"&amp;SUBSTITUTE(L46,",","&lt;/s&gt;&lt;s&gt;")&amp;"&lt;/s&gt;&lt;/t&gt;","//s"),"cm",""))),MAX(VALUE(SUBSTITUTE(_xlfn.FILTERXML("&lt;t&gt;&lt;s&gt;"&amp;SUBSTITUTE(L46,",","&lt;/s&gt;&lt;s&gt;")&amp;"&lt;/s&gt;&lt;/t&gt;","//s"),"mm","")))/10))</f>
        <v>6</v>
      </c>
      <c r="N46" t="str">
        <f>IF('Model output'!L45="","",'Model output'!L45)</f>
        <v>papillary</v>
      </c>
      <c r="O46" t="str">
        <f>IF('Model output'!M45="","",'Model output'!M45)</f>
        <v>microcarcinoma</v>
      </c>
      <c r="P46" t="str">
        <f>IF('Model output'!N45="","",'Model output'!N45)</f>
        <v>6.0 cm</v>
      </c>
      <c r="Q46" t="str">
        <f t="shared" si="2"/>
        <v>6.0cm</v>
      </c>
      <c r="R46" cm="1">
        <f t="array" ref="R46">IF(Q46="","",IF(ISNUMBER(SEARCH("cm",Q46)),MAX(VALUE(SUBSTITUTE(_xlfn.FILTERXML("&lt;t&gt;&lt;s&gt;"&amp;SUBSTITUTE(Q46,",","&lt;/s&gt;&lt;s&gt;")&amp;"&lt;/s&gt;&lt;/t&gt;","//s"),"cm",""))),IF(ISNUMBER(SEARCH("mm",Q46)), MAX(VALUE(SUBSTITUTE(_xlfn.FILTERXML("&lt;t&gt;&lt;s&gt;"&amp;SUBSTITUTE(Q46,",","&lt;/s&gt;&lt;s&gt;")&amp;"&lt;/s&gt;&lt;/t&gt;","//s"),"mm","")))/10, MAX(VALUE(_xlfn.FILTERXML("&lt;t&gt;&lt;s&gt;"&amp;SUBSTITUTE(Q46,",","&lt;/s&gt;&lt;s&gt;")&amp;"&lt;/s&gt;&lt;/t&gt;","//s"))))))</f>
        <v>6</v>
      </c>
      <c r="S46" t="str">
        <f>IF(OR('Model output'!P45="",'Model output'!P45="C",ISNUMBER(SEARCH("Not identified", 'Model output'!P45)),ISNUMBER(SEARCH("Absent",'Model output'!P45)),ISNUMBER(SEARCH("Absence",'Model output'!P45)),AND(ISNUMBER(SEARCH("No",'Model output'!P45)),NOT(ISNUMBER(SEARCH("diagnostic",'Model output'!P45)))),ISNUMBER(SEARCH("Negative",'Model output'!P45))),"negative","positive")</f>
        <v>positive</v>
      </c>
      <c r="T46">
        <f>IF('Model output'!O45="","",'Model output'!O45)</f>
        <v>1</v>
      </c>
      <c r="U46" t="str">
        <f>IF('Model output'!Q45&lt;&gt;"",'Model output'!Q45,IF('Classification result'!S46="positive",IF(ISNUMBER(SEARCH("single",'Model output'!P45)),1,IF(OR(ISNUMBER(SEARCH("&lt;4",'Model output'!P45)),ISNUMBER(SEARCH("&lt; 4",'Model output'!P45)),ISNUMBER(SEARCH("less than 4",'Model output'!P45))),"&lt;4",IF(OR(ISNUMBER(SEARCH("&gt;4",'Model output'!P45)),ISNUMBER(SEARCH("&gt; 4",'Model output'!P45)),ISNUMBER(SEARCH("4 or more",'Model output'!P45))),"&gt;4",""))),""))</f>
        <v>&lt;4</v>
      </c>
      <c r="V46" t="str">
        <f>IF(S46="negative","",IF(OR(ISNUMBER(SEARCH("Focal",'Model output'!P45)),'Classification result'!U46&lt;4,ISNUMBER(SEARCH("Focal",'Classification result'!U46)),ISNUMBER(SEARCH("&lt;4",'Classification result'!U46)),ISNUMBER(SEARCH("&lt; 4",'Classification result'!U46))),"minimal", IF(OR(ISNUMBER(SEARCH("Extensive",'Model output'!P45)),ISNUMBER(SEARCH("Extensive",'Classification result'!U46)),ISNUMBER(SEARCH("&gt;4",'Classification result'!U46)),ISNUMBER(SEARCH("&gt; 4",'Classification result'!U46)),ISNUMBER(SEARCH("4 or more",'Classification result'!U46))),"extensive","")))</f>
        <v>minimal</v>
      </c>
      <c r="W46" t="str">
        <f>IF(OR('Model output'!R45="",ISNUMBER(SEARCH("Not identified", 'Model output'!R45)),ISNUMBER(SEARCH("Absent",'Model output'!R45)),ISNUMBER(SEARCH("No",'Model output'!R45)),ISNUMBER(SEARCH("Negative",'Model output'!R45)),ISNUMBER(SEARCH("None seen",'Model output'!R45)),ISNUMBER(SEARCH("Free",'Model output'!R45)),ISNUMBER(SEARCH("Cannot be assessed",'Model output'!R45))),"negative","positive")</f>
        <v>positive</v>
      </c>
      <c r="X46" s="15" t="str">
        <f>IF('Model output'!S45="","",'Model output'!S45)</f>
        <v>Not identified</v>
      </c>
      <c r="Y46" t="str">
        <f>IF(OR('Model output'!S45="",ISNUMBER(SEARCH("No extension",'Model output'!S45)),ISNUMBER(SEARCH("Absent",'Model output'!S45)),ISNUMBER(SEARCH("Not identified",'Model output'!S45)),AND(ISNUMBER(SEARCH("No",'Model output'!S45)),NOT(ISNUMBER(SEARCH("carcinoma",'Model output'!S45)))),ISNUMBER(SEARCH("negative",'Model output'!S45))),"negative",IF(Z46="positive","gETE", "positive"))</f>
        <v>negative</v>
      </c>
      <c r="Z46" t="str">
        <f>IF(OR('Model output'!S45="",ISNUMBER(SEARCH("Absent",'Model output'!S45)),ISNUMBER(SEARCH("Not identified",'Model output'!S45)),ISNUMBER(SEARCH("No",'Model output'!S45)),ISNUMBER(SEARCH("Minimal",'Model output'!S45)),ISNUMBER(SEARCH("negative",'Model output'!S45))),"negative",IF(OR(ISNUMBER(SEARCH("extensive",X46)),ISNUMBER(SEARCH("skeletal muscle",X46)),ISNUMBER(SEARCH("larynx",X46)),ISNUMBER(SEARCH("trachea",X46)),ISNUMBER(SEARCH("esophagus",X46)),ISNUMBER(SEARCH("recurrent laryngeal nerve",X46))),"positive","negative"))</f>
        <v>negative</v>
      </c>
      <c r="AA46" t="str">
        <f>IF('Model output'!T45="","",IF('Model output'!T45="Not mentioned", "No", "Yes"))</f>
        <v/>
      </c>
      <c r="AB46" t="str">
        <f>IF(AA46&lt;&gt;"Yes","",IF(OR('Model output'!U45="",ISNUMBER(SEARCH("Not identified",'Model output'!U45))),"",'Model output'!U45))</f>
        <v/>
      </c>
      <c r="AC46" s="8" t="str">
        <f>IF(OR('Model output'!V45="", AND(ISERROR(SEARCH("Positive",'Model output'!V45)), ISNUMBER(SEARCH("Negative",'Model output'!V45))), ISNUMBER(SEARCH("Cannot be assessed",'Model output'!V45)), AND(ISNUMBER(SEARCH("Uninvolved",'Model output'!V45)),NOT(ISNUMBER(SEARCH("margin(s) involved",'Model output'!V45)))), ISNUMBER(SEARCH("No involvement",'Model output'!V45)), AND(NOT(ISNUMBER(SEARCH("focal",'Model output'!V45))),ISNUMBER(SEARCH("Free",'Model output'!V45))), ISNUMBER(SEARCH("narrowly excised",'Model output'!V45)), ISNUMBER(SEARCH("none",'Model output'!V45)), ISNUMBER(SEARCH("R0",'Model output'!V45)), ISNUMBER(SEARCH("1 mm",'Model output'!V45)), ISNUMBER(SEARCH("0.1 CM",'Model output'!V45)), ISNUMBER(SEARCH("less than 0.2 mm",'Model output'!V45)), ISNUMBER(SEARCH("less than 1.0 mm",'Model output'!V45)), ISNUMBER(SEARCH("less than 0.5 mm",'Model output'!V45)), ISNUMBER(SEARCH("abut",'Model output'!V45))), "negative", "positive")</f>
        <v>positive</v>
      </c>
      <c r="AE46" s="34" t="str" cm="1">
        <f t="array" ref="AE46">IF(OR(AC46="positive",Z46="positive",AND(OR(ISNUMBER(SEARCH("Follicular carcinoma",N46)),ISNUMBER(SEARCH("Follicular thyroid carcinoma",N46))),V46="extensive"),AND(AND(ISNUMBER(J46),J46&gt;0),AND(ISNUMBER(M46),M46&gt;3)),OR(H46="positive",AH46=1)),"high",IF(OR(ISNUMBER(SEARCH("lateral",G46,1)),ISNUMBER(SEARCH("positive",Y46,1)),ISNUMBER(SEARCH("tall",O46,1)),ISNUMBER(SEARCH("hobnail",O46,1)),ISNUMBER(SEARCH("cribriform",O46,1)),ISNUMBER(SEARCH("diffuse",O46,1)),ISNUMBER(SEARCH("columnar",O46,1)),ISNUMBER(SEARCH("solid",O46,1)),ISNUMBER(SEARCH("tall",N46,1)),ISNUMBER(SEARCH("hobnail",N46,1)),ISNUMBER(SEARCH("cribriform",N46,1)),ISNUMBER(SEARCH("diffuse",N46,1)),ISNUMBER(SEARCH("columnar",N46,1)),ISNUMBER(SEARCH("solid",N46,1)),AND(OR(ISNUMBER(SEARCH("papillary",N46,1)),ISNUMBER(SEARCH("papillary carcinoma",O46,1))),S46="positive"),AND(AND(ISNUMBER(J46),J46&gt;=5),M46=""),AND(AND(ISNUMBER(J46),J46&gt;=5),AND(ISNUMBER(M46),M46&gt;=1)),AND(ISNUMBER(SERACH("papillary",N46)),OR(Y46="positive",Z46="positive"), ISNUMBER(SEARCH("BRAF",AB46)))),"intermediate","low"))</f>
        <v>high</v>
      </c>
      <c r="AF46" s="35" t="str">
        <f t="shared" si="3"/>
        <v>3a</v>
      </c>
      <c r="AG46" s="35" t="str">
        <f t="shared" si="4"/>
        <v>1b</v>
      </c>
      <c r="AH46" s="35" t="str">
        <f t="shared" si="6"/>
        <v>0</v>
      </c>
      <c r="AI46" s="40" t="str">
        <f t="shared" si="7"/>
        <v>II</v>
      </c>
      <c r="AJ46" s="34" t="s">
        <v>624</v>
      </c>
      <c r="AK46" s="39" t="s">
        <v>899</v>
      </c>
      <c r="AL46" s="39" t="s">
        <v>893</v>
      </c>
      <c r="AM46" s="39" t="s">
        <v>897</v>
      </c>
      <c r="AN46" s="39" t="s">
        <v>895</v>
      </c>
      <c r="AO46" s="34">
        <f t="shared" si="8"/>
        <v>1</v>
      </c>
      <c r="AP46" s="39">
        <f t="shared" si="9"/>
        <v>1</v>
      </c>
      <c r="AQ46" s="39">
        <f t="shared" si="10"/>
        <v>1</v>
      </c>
      <c r="AR46" s="39">
        <f t="shared" si="11"/>
        <v>1</v>
      </c>
      <c r="AS46" s="40">
        <f t="shared" si="5"/>
        <v>1</v>
      </c>
      <c r="AT46" s="1"/>
    </row>
    <row r="47" spans="1:46">
      <c r="A47" t="str">
        <f>'Model output'!A46</f>
        <v>TCGA-DE-A69J</v>
      </c>
      <c r="B47" s="46">
        <v>34</v>
      </c>
      <c r="C47" s="1" t="str">
        <f>IF(OR(ISNUMBER(SEARCH("0",'Model output'!D46)), ISNUMBER(SEARCH("1",'Model output'!D46)), ISNUMBER(SEARCH("1a",'Model output'!D46)), ISNUMBER(SEARCH("1b",'Model output'!D46)), ISNUMBER(SEARCH("2",'Model output'!D46)), ISNUMBER(SEARCH("3",'Model output'!D46)), ISNUMBER(SEARCH("4a",'Model output'!D46)), ISNUMBER(SEARCH("4b",'Model output'!D46))), IF(ISNUMBER(SEARCH("pT",'Model output'!D46)),IF(OR(ISNUMBER(SEARCH("a",'Model output'!D46)),ISNUMBER(SEARCH("b",'Model output'!D46))),MID(SUBSTITUTE('Model output'!D46," ",""),SEARCH("pT",'Model output'!D46)+2,2),MID(SUBSTITUTE('Model output'!D46," ",""),SEARCH("pT",'Model output'!D46)+2,1)),IF(ISNUMBER(SEARCH("T",'Model output'!D46)),IF(OR(ISNUMBER(SEARCH("a",'Model output'!D46)),ISNUMBER(SEARCH("b",'Model output'!D46))),MID(SUBSTITUTE('Model output'!D46," ",""),SEARCH("T",'Model output'!D46)+1,2),MID(SUBSTITUTE('Model output'!D46," ",""),SEARCH("T",'Model output'!D46)+1,1)),SUBSTITUTE('Model output'!D46," ",""))),"")</f>
        <v>2</v>
      </c>
      <c r="D47" s="1" t="str">
        <f>IF(ISNUMBER(SEARCH("lymph node",'Model output'!E46)),"1", IF(AND('Model output'!E46&lt;&gt;"",ISNUMBER('Model output'!E46),'Model output'!E46&gt;0),"1",IF(OR(ISNUMBER(SEARCH("0",'Model output'!E46)), ISNUMBER(SEARCH("1",'Model output'!E46)), ISNUMBER(SEARCH("1a",'Model output'!E46)), ISNUMBER(SEARCH("1b",'Model output'!E46)), ISNUMBER(SEARCH("X",'Model output'!E46))), IF(ISNUMBER(SEARCH("pN",'Model output'!E46)),IF(OR(ISNUMBER(SEARCH("a",'Model output'!E46)),ISNUMBER(SEARCH("b",'Model output'!E46))),MID(SUBSTITUTE('Model output'!E46," ",""),SEARCH("pN",'Model output'!E46)+2,2),MID(SUBSTITUTE('Model output'!E46," ",""),SEARCH("pN",'Model output'!E46)+2,1)),IF(ISNUMBER(SEARCH("N",'Model output'!E46)),IF(OR(ISNUMBER(SEARCH("a",'Model output'!E46)),ISNUMBER(SEARCH("b",'Model output'!E46))),MID(SUBSTITUTE('Model output'!E46," ",""),SEARCH("N",'Model output'!E46)+1,2),MID(SUBSTITUTE('Model output'!E46," ",""),SEARCH("N",'Model output'!E46)+1,1)),SUBSTITUTE('Model output'!E46," ",""))),"")))</f>
        <v>x</v>
      </c>
      <c r="E47" s="1" t="str">
        <f>IF(OR(ISNUMBER(SEARCH("Not applicable",'Model output'!F46)), ISNUMBER(SEARCH("N/A",'Model output'!F46))),"0",IF(OR(ISNUMBER(SEARCH("0",'Model output'!F46)), ISNUMBER(SEARCH("1",'Model output'!F46)), ISNUMBER(SEARCH("X",'Model output'!F46))), IF(ISNUMBER(SEARCH("pM",'Model output'!F46)),MID(SUBSTITUTE('Model output'!F46," ",""),SEARCH("pM",'Model output'!F46)+2,1),IF(ISNUMBER(SEARCH("M",'Model output'!F46)),MID(SUBSTITUTE('Model output'!F46," ",""),SEARCH("M",'Model output'!F46)+1,1),SUBSTITUTE('Model output'!F46," ",""))),""))</f>
        <v/>
      </c>
      <c r="F47" t="str">
        <f t="shared" si="12"/>
        <v>negative</v>
      </c>
      <c r="G47" t="str">
        <f>IF(OR('Model output'!G46="",AND(ISNUMBER('Model output'!J46),'Model output'!J46&lt;1)),"",IF(OR(ISNUMBER(SEARCH("lateral",'Model output'!G46)),ISNUMBER(SEARCH("cervical",'Model output'!G46)),ISNUMBER(SEARCH("jugular",'Model output'!G46)),ISNUMBER(SEARCH("left neck",'Model output'!G46)),ISNUMBER(SEARCH("left anterior neck",'Model output'!G46)),ISNUMBER(SEARCH("left posterior neck",'Model output'!G46)),ISNUMBER(SEARCH("right neck",'Model output'!G46)),ISNUMBER(SEARCH("right anterior neck",'Model output'!G46)),ISNUMBER(SEARCH("right posterior neck",'Model output'!G46)),AND(ISNUMBER(SEARCH("level",'Model output'!G46)),OR(,ISNUMBER(SEARCH("II",'Model output'!G46)),ISNUMBER(SEARCH("two",'Model output'!G46)),AND(ISNUMBER(SEARCH("2",'Model output'!G46)),NOT(ISNUMBER(SEARCH("1 of 2",'Model output'!G46)))),ISNUMBER(SEARCH("III",'Model output'!G46)),ISNUMBER(SEARCH("three",'Model output'!G46)),AND(ISNUMBER(SEARCH("3",'Model output'!G46)), NOT(ISNUMBER(SEARCH("N3",'Model output'!G46)))),ISNUMBER(SEARCH("IV",'Model output'!G46)),ISNUMBER(SEARCH("four",'Model output'!G46)),AND(ISNUMBER(SEARCH("4",'Model output'!G46)),NOT(ISNUMBER(SEARCH("1/4",'Model output'!G46)))),ISNUMBER(SEARCH("V ",'Model output'!G46)),ISNUMBER(SEARCH("five",'Model output'!G46)),ISNUMBER(SEARCH("5",'Model output'!G46))))), "lateral", "central"))</f>
        <v/>
      </c>
      <c r="H47" t="str">
        <f>IF('Model output'!H46="","negative", IF('Model output'!H46=" ", "negative", IF('Model output'!H46="[]", "negative", IF(ISNUMBER(SEARCH("lymph node",'Model output'!H46)),"negative", IF(ISNUMBER(SEARCH("adipose tissue",'Model output'!H46)), "negative", IF(ISNUMBER(SEARCH("neck dissection",'Model output'!H46)),"negative","positive"))))))</f>
        <v>negative</v>
      </c>
      <c r="I47" t="str">
        <f>IF('Model output'!I46="","",IF(ISNUMBER('Model output'!I46),'Model output'!I46,1))</f>
        <v/>
      </c>
      <c r="J47" t="str">
        <f>IF('Model output'!J46="","",IF(AND(ISNUMBER('Model output'!J46),'Model output'!J46&lt;=I47),'Model output'!J46,IF(ISNUMBER(SEARCH("0/",'Model output'!J46)),0,1)))</f>
        <v/>
      </c>
      <c r="K47" t="str" cm="1">
        <f t="array" ref="K47">IF(COUNT(FIND({0,1,2,3,4,5,6,7,8,9},'Model output'!K46))&gt;0,'Model output'!K46,"")</f>
        <v/>
      </c>
      <c r="L47" s="28" t="str">
        <f t="shared" si="1"/>
        <v/>
      </c>
      <c r="M47" t="str" cm="1">
        <f t="array" ref="M47">IF(L47="","",IF(ISNUMBER(SEARCH("cm",L47)),MAX(VALUE(SUBSTITUTE(_xlfn.FILTERXML("&lt;t&gt;&lt;s&gt;"&amp;SUBSTITUTE(L47,",","&lt;/s&gt;&lt;s&gt;")&amp;"&lt;/s&gt;&lt;/t&gt;","//s"),"cm",""))),MAX(VALUE(SUBSTITUTE(_xlfn.FILTERXML("&lt;t&gt;&lt;s&gt;"&amp;SUBSTITUTE(L47,",","&lt;/s&gt;&lt;s&gt;")&amp;"&lt;/s&gt;&lt;/t&gt;","//s"),"mm","")))/10))</f>
        <v/>
      </c>
      <c r="N47" t="str">
        <f>IF('Model output'!L46="","",'Model output'!L46)</f>
        <v>papillary</v>
      </c>
      <c r="O47" t="str">
        <f>IF('Model output'!M46="","",'Model output'!M46)</f>
        <v/>
      </c>
      <c r="P47" t="str">
        <f>IF('Model output'!N46="","",'Model output'!N46)</f>
        <v>2.5 cm in greatest dimension, right upper pole; 1.7 cm in greatest dimension, right lower pole</v>
      </c>
      <c r="Q47" t="str">
        <f t="shared" si="2"/>
        <v>2.5cm,1.7cm</v>
      </c>
      <c r="R47" cm="1">
        <f t="array" ref="R47">IF(Q47="","",IF(ISNUMBER(SEARCH("cm",Q47)),MAX(VALUE(SUBSTITUTE(_xlfn.FILTERXML("&lt;t&gt;&lt;s&gt;"&amp;SUBSTITUTE(Q47,",","&lt;/s&gt;&lt;s&gt;")&amp;"&lt;/s&gt;&lt;/t&gt;","//s"),"cm",""))),IF(ISNUMBER(SEARCH("mm",Q47)), MAX(VALUE(SUBSTITUTE(_xlfn.FILTERXML("&lt;t&gt;&lt;s&gt;"&amp;SUBSTITUTE(Q47,",","&lt;/s&gt;&lt;s&gt;")&amp;"&lt;/s&gt;&lt;/t&gt;","//s"),"mm","")))/10, MAX(VALUE(_xlfn.FILTERXML("&lt;t&gt;&lt;s&gt;"&amp;SUBSTITUTE(Q47,",","&lt;/s&gt;&lt;s&gt;")&amp;"&lt;/s&gt;&lt;/t&gt;","//s"))))))</f>
        <v>2.5</v>
      </c>
      <c r="S47" t="str">
        <f>IF(OR('Model output'!P46="",'Model output'!P46="C",ISNUMBER(SEARCH("Not identified", 'Model output'!P46)),ISNUMBER(SEARCH("Absent",'Model output'!P46)),ISNUMBER(SEARCH("Absence",'Model output'!P46)),AND(ISNUMBER(SEARCH("No",'Model output'!P46)),NOT(ISNUMBER(SEARCH("diagnostic",'Model output'!P46)))),ISNUMBER(SEARCH("Negative",'Model output'!P46))),"negative","positive")</f>
        <v>negative</v>
      </c>
      <c r="T47">
        <f>IF('Model output'!O46="","",'Model output'!O46)</f>
        <v>2</v>
      </c>
      <c r="U47" t="str">
        <f>IF('Model output'!Q46&lt;&gt;"",'Model output'!Q46,IF('Classification result'!S47="positive",IF(ISNUMBER(SEARCH("single",'Model output'!P46)),1,IF(OR(ISNUMBER(SEARCH("&lt;4",'Model output'!P46)),ISNUMBER(SEARCH("&lt; 4",'Model output'!P46)),ISNUMBER(SEARCH("less than 4",'Model output'!P46))),"&lt;4",IF(OR(ISNUMBER(SEARCH("&gt;4",'Model output'!P46)),ISNUMBER(SEARCH("&gt; 4",'Model output'!P46)),ISNUMBER(SEARCH("4 or more",'Model output'!P46))),"&gt;4",""))),""))</f>
        <v/>
      </c>
      <c r="V47" t="str">
        <f>IF(S47="negative","",IF(OR(ISNUMBER(SEARCH("Focal",'Model output'!P46)),'Classification result'!U47&lt;4,ISNUMBER(SEARCH("Focal",'Classification result'!U47)),ISNUMBER(SEARCH("&lt;4",'Classification result'!U47)),ISNUMBER(SEARCH("&lt; 4",'Classification result'!U47))),"minimal", IF(OR(ISNUMBER(SEARCH("Extensive",'Model output'!P46)),ISNUMBER(SEARCH("Extensive",'Classification result'!U47)),ISNUMBER(SEARCH("&gt;4",'Classification result'!U47)),ISNUMBER(SEARCH("&gt; 4",'Classification result'!U47)),ISNUMBER(SEARCH("4 or more",'Classification result'!U47))),"extensive","")))</f>
        <v/>
      </c>
      <c r="W47" t="str">
        <f>IF(OR('Model output'!R46="",ISNUMBER(SEARCH("Not identified", 'Model output'!R46)),ISNUMBER(SEARCH("Absent",'Model output'!R46)),ISNUMBER(SEARCH("No",'Model output'!R46)),ISNUMBER(SEARCH("Negative",'Model output'!R46)),ISNUMBER(SEARCH("None seen",'Model output'!R46)),ISNUMBER(SEARCH("Free",'Model output'!R46)),ISNUMBER(SEARCH("Cannot be assessed",'Model output'!R46))),"negative","positive")</f>
        <v>negative</v>
      </c>
      <c r="X47" s="15" t="str">
        <f>IF('Model output'!S46="","",'Model output'!S46)</f>
        <v>not identified</v>
      </c>
      <c r="Y47" t="str">
        <f>IF(OR('Model output'!S46="",ISNUMBER(SEARCH("No extension",'Model output'!S46)),ISNUMBER(SEARCH("Absent",'Model output'!S46)),ISNUMBER(SEARCH("Not identified",'Model output'!S46)),AND(ISNUMBER(SEARCH("No",'Model output'!S46)),NOT(ISNUMBER(SEARCH("carcinoma",'Model output'!S46)))),ISNUMBER(SEARCH("negative",'Model output'!S46))),"negative",IF(Z47="positive","gETE", "positive"))</f>
        <v>negative</v>
      </c>
      <c r="Z47" t="str">
        <f>IF(OR('Model output'!S46="",ISNUMBER(SEARCH("Absent",'Model output'!S46)),ISNUMBER(SEARCH("Not identified",'Model output'!S46)),ISNUMBER(SEARCH("No",'Model output'!S46)),ISNUMBER(SEARCH("Minimal",'Model output'!S46)),ISNUMBER(SEARCH("negative",'Model output'!S46))),"negative",IF(OR(ISNUMBER(SEARCH("extensive",X47)),ISNUMBER(SEARCH("skeletal muscle",X47)),ISNUMBER(SEARCH("larynx",X47)),ISNUMBER(SEARCH("trachea",X47)),ISNUMBER(SEARCH("esophagus",X47)),ISNUMBER(SEARCH("recurrent laryngeal nerve",X47))),"positive","negative"))</f>
        <v>negative</v>
      </c>
      <c r="AA47" t="str">
        <f>IF('Model output'!T46="","",IF('Model output'!T46="Not mentioned", "No", "Yes"))</f>
        <v/>
      </c>
      <c r="AB47" t="str">
        <f>IF(AA47&lt;&gt;"Yes","",IF(OR('Model output'!U46="",ISNUMBER(SEARCH("Not identified",'Model output'!U46))),"",'Model output'!U46))</f>
        <v/>
      </c>
      <c r="AC47" s="8" t="str">
        <f>IF(OR('Model output'!V46="", AND(ISERROR(SEARCH("Positive",'Model output'!V46)), ISNUMBER(SEARCH("Negative",'Model output'!V46))), ISNUMBER(SEARCH("Cannot be assessed",'Model output'!V46)), AND(ISNUMBER(SEARCH("Uninvolved",'Model output'!V46)),NOT(ISNUMBER(SEARCH("margin(s) involved",'Model output'!V46)))), ISNUMBER(SEARCH("No involvement",'Model output'!V46)), AND(NOT(ISNUMBER(SEARCH("focal",'Model output'!V46))),ISNUMBER(SEARCH("Free",'Model output'!V46))), ISNUMBER(SEARCH("narrowly excised",'Model output'!V46)), ISNUMBER(SEARCH("none",'Model output'!V46)), ISNUMBER(SEARCH("R0",'Model output'!V46)), ISNUMBER(SEARCH("1 mm",'Model output'!V46)), ISNUMBER(SEARCH("0.1 CM",'Model output'!V46)), ISNUMBER(SEARCH("less than 0.2 mm",'Model output'!V46)), ISNUMBER(SEARCH("less than 1.0 mm",'Model output'!V46)), ISNUMBER(SEARCH("less than 0.5 mm",'Model output'!V46)), ISNUMBER(SEARCH("abut",'Model output'!V46))), "negative", "positive")</f>
        <v>negative</v>
      </c>
      <c r="AE47" s="34" t="str" cm="1">
        <f t="array" aca="1" ref="AE47" ca="1">IF(OR(AC47="positive",Z47="positive",AND(OR(ISNUMBER(SEARCH("Follicular carcinoma",N47)),ISNUMBER(SEARCH("Follicular thyroid carcinoma",N47))),V47="extensive"),AND(AND(ISNUMBER(J47),J47&gt;0),AND(ISNUMBER(M47),M47&gt;3)),OR(H47="positive",AH47=1)),"high",IF(OR(ISNUMBER(SEARCH("lateral",G47,1)),ISNUMBER(SEARCH("positive",Y47,1)),ISNUMBER(SEARCH("tall",O47,1)),ISNUMBER(SEARCH("hobnail",O47,1)),ISNUMBER(SEARCH("cribriform",O47,1)),ISNUMBER(SEARCH("diffuse",O47,1)),ISNUMBER(SEARCH("columnar",O47,1)),ISNUMBER(SEARCH("solid",O47,1)),ISNUMBER(SEARCH("tall",N47,1)),ISNUMBER(SEARCH("hobnail",N47,1)),ISNUMBER(SEARCH("cribriform",N47,1)),ISNUMBER(SEARCH("diffuse",N47,1)),ISNUMBER(SEARCH("columnar",N47,1)),ISNUMBER(SEARCH("solid",N47,1)),AND(OR(ISNUMBER(SEARCH("papillary",N47,1)),ISNUMBER(SEARCH("papillary carcinoma",O47,1))),S47="positive"),AND(AND(ISNUMBER(J47),J47&gt;=5),M47=""),AND(AND(ISNUMBER(J47),J47&gt;=5),AND(ISNUMBER(M47),M47&gt;=1)),AND(ISNUMBER(SERACH("papillary",N47)),OR(Y47="positive",Z47="positive"), ISNUMBER(SEARCH("BRAF",AB47)))),"intermediate","low"))</f>
        <v>low</v>
      </c>
      <c r="AF47" s="35" t="str">
        <f t="shared" si="3"/>
        <v>2</v>
      </c>
      <c r="AG47" s="35" t="str">
        <f t="shared" si="4"/>
        <v>0</v>
      </c>
      <c r="AH47" s="35" t="str">
        <f t="shared" si="6"/>
        <v>0</v>
      </c>
      <c r="AI47" s="40" t="str">
        <f t="shared" si="7"/>
        <v>I</v>
      </c>
      <c r="AJ47" s="34" t="s">
        <v>627</v>
      </c>
      <c r="AK47" s="39" t="s">
        <v>896</v>
      </c>
      <c r="AL47" s="39" t="s">
        <v>897</v>
      </c>
      <c r="AM47" s="39" t="s">
        <v>897</v>
      </c>
      <c r="AN47" s="39" t="s">
        <v>59</v>
      </c>
      <c r="AO47" s="34">
        <f t="shared" ca="1" si="8"/>
        <v>1</v>
      </c>
      <c r="AP47" s="39">
        <f t="shared" si="9"/>
        <v>1</v>
      </c>
      <c r="AQ47" s="39">
        <f t="shared" si="10"/>
        <v>1</v>
      </c>
      <c r="AR47" s="39">
        <f t="shared" si="11"/>
        <v>1</v>
      </c>
      <c r="AS47" s="40">
        <f t="shared" si="5"/>
        <v>1</v>
      </c>
      <c r="AT47" s="1"/>
    </row>
    <row r="48" spans="1:46">
      <c r="A48" t="str">
        <f>'Model output'!A47</f>
        <v>TCGA-DJ-A13L</v>
      </c>
      <c r="B48" s="46">
        <v>85</v>
      </c>
      <c r="C48" s="1" t="str">
        <f>IF(OR(ISNUMBER(SEARCH("0",'Model output'!D47)), ISNUMBER(SEARCH("1",'Model output'!D47)), ISNUMBER(SEARCH("1a",'Model output'!D47)), ISNUMBER(SEARCH("1b",'Model output'!D47)), ISNUMBER(SEARCH("2",'Model output'!D47)), ISNUMBER(SEARCH("3",'Model output'!D47)), ISNUMBER(SEARCH("4a",'Model output'!D47)), ISNUMBER(SEARCH("4b",'Model output'!D47))), IF(ISNUMBER(SEARCH("pT",'Model output'!D47)),IF(OR(ISNUMBER(SEARCH("a",'Model output'!D47)),ISNUMBER(SEARCH("b",'Model output'!D47))),MID(SUBSTITUTE('Model output'!D47," ",""),SEARCH("pT",'Model output'!D47)+2,2),MID(SUBSTITUTE('Model output'!D47," ",""),SEARCH("pT",'Model output'!D47)+2,1)),IF(ISNUMBER(SEARCH("T",'Model output'!D47)),IF(OR(ISNUMBER(SEARCH("a",'Model output'!D47)),ISNUMBER(SEARCH("b",'Model output'!D47))),MID(SUBSTITUTE('Model output'!D47," ",""),SEARCH("T",'Model output'!D47)+1,2),MID(SUBSTITUTE('Model output'!D47," ",""),SEARCH("T",'Model output'!D47)+1,1)),SUBSTITUTE('Model output'!D47," ",""))),"")</f>
        <v>1</v>
      </c>
      <c r="D48" s="1" t="str">
        <f>IF(ISNUMBER(SEARCH("lymph node",'Model output'!E47)),"1", IF(AND('Model output'!E47&lt;&gt;"",ISNUMBER('Model output'!E47),'Model output'!E47&gt;0),"1",IF(OR(ISNUMBER(SEARCH("0",'Model output'!E47)), ISNUMBER(SEARCH("1",'Model output'!E47)), ISNUMBER(SEARCH("1a",'Model output'!E47)), ISNUMBER(SEARCH("1b",'Model output'!E47)), ISNUMBER(SEARCH("X",'Model output'!E47))), IF(ISNUMBER(SEARCH("pN",'Model output'!E47)),IF(OR(ISNUMBER(SEARCH("a",'Model output'!E47)),ISNUMBER(SEARCH("b",'Model output'!E47))),MID(SUBSTITUTE('Model output'!E47," ",""),SEARCH("pN",'Model output'!E47)+2,2),MID(SUBSTITUTE('Model output'!E47," ",""),SEARCH("pN",'Model output'!E47)+2,1)),IF(ISNUMBER(SEARCH("N",'Model output'!E47)),IF(OR(ISNUMBER(SEARCH("a",'Model output'!E47)),ISNUMBER(SEARCH("b",'Model output'!E47))),MID(SUBSTITUTE('Model output'!E47," ",""),SEARCH("N",'Model output'!E47)+1,2),MID(SUBSTITUTE('Model output'!E47," ",""),SEARCH("N",'Model output'!E47)+1,1)),SUBSTITUTE('Model output'!E47," ",""))),"")))</f>
        <v>x</v>
      </c>
      <c r="E48" s="1" t="str">
        <f>IF(OR(ISNUMBER(SEARCH("Not applicable",'Model output'!F47)), ISNUMBER(SEARCH("N/A",'Model output'!F47))),"0",IF(OR(ISNUMBER(SEARCH("0",'Model output'!F47)), ISNUMBER(SEARCH("1",'Model output'!F47)), ISNUMBER(SEARCH("X",'Model output'!F47))), IF(ISNUMBER(SEARCH("pM",'Model output'!F47)),MID(SUBSTITUTE('Model output'!F47," ",""),SEARCH("pM",'Model output'!F47)+2,1),IF(ISNUMBER(SEARCH("M",'Model output'!F47)),MID(SUBSTITUTE('Model output'!F47," ",""),SEARCH("M",'Model output'!F47)+1,1),SUBSTITUTE('Model output'!F47," ",""))),""))</f>
        <v>0</v>
      </c>
      <c r="F48" t="str">
        <f t="shared" si="12"/>
        <v>positive</v>
      </c>
      <c r="G48" t="str">
        <f>IF(OR('Model output'!G47="",AND(ISNUMBER('Model output'!J47),'Model output'!J47&lt;1)),"",IF(OR(ISNUMBER(SEARCH("lateral",'Model output'!G47)),ISNUMBER(SEARCH("cervical",'Model output'!G47)),ISNUMBER(SEARCH("jugular",'Model output'!G47)),ISNUMBER(SEARCH("left neck",'Model output'!G47)),ISNUMBER(SEARCH("left anterior neck",'Model output'!G47)),ISNUMBER(SEARCH("left posterior neck",'Model output'!G47)),ISNUMBER(SEARCH("right neck",'Model output'!G47)),ISNUMBER(SEARCH("right anterior neck",'Model output'!G47)),ISNUMBER(SEARCH("right posterior neck",'Model output'!G47)),AND(ISNUMBER(SEARCH("level",'Model output'!G47)),OR(,ISNUMBER(SEARCH("II",'Model output'!G47)),ISNUMBER(SEARCH("two",'Model output'!G47)),AND(ISNUMBER(SEARCH("2",'Model output'!G47)),NOT(ISNUMBER(SEARCH("1 of 2",'Model output'!G47)))),ISNUMBER(SEARCH("III",'Model output'!G47)),ISNUMBER(SEARCH("three",'Model output'!G47)),AND(ISNUMBER(SEARCH("3",'Model output'!G47)), NOT(ISNUMBER(SEARCH("N3",'Model output'!G47)))),ISNUMBER(SEARCH("IV",'Model output'!G47)),ISNUMBER(SEARCH("four",'Model output'!G47)),AND(ISNUMBER(SEARCH("4",'Model output'!G47)),NOT(ISNUMBER(SEARCH("1/4",'Model output'!G47)))),ISNUMBER(SEARCH("V ",'Model output'!G47)),ISNUMBER(SEARCH("five",'Model output'!G47)),ISNUMBER(SEARCH("5",'Model output'!G47))))), "lateral", "central"))</f>
        <v/>
      </c>
      <c r="H48" t="str">
        <f>IF('Model output'!H47="","negative", IF('Model output'!H47=" ", "negative", IF('Model output'!H47="[]", "negative", IF(ISNUMBER(SEARCH("lymph node",'Model output'!H47)),"negative", IF(ISNUMBER(SEARCH("adipose tissue",'Model output'!H47)), "negative", IF(ISNUMBER(SEARCH("neck dissection",'Model output'!H47)),"negative","positive"))))))</f>
        <v>negative</v>
      </c>
      <c r="I48">
        <f>IF('Model output'!I47="","",IF(ISNUMBER('Model output'!I47),'Model output'!I47,1))</f>
        <v>2</v>
      </c>
      <c r="J48">
        <f>IF('Model output'!J47="","",IF(AND(ISNUMBER('Model output'!J47),'Model output'!J47&lt;=I48),'Model output'!J47,IF(ISNUMBER(SEARCH("0/",'Model output'!J47)),0,1)))</f>
        <v>1</v>
      </c>
      <c r="K48" t="str" cm="1">
        <f t="array" ref="K48">IF(COUNT(FIND({0,1,2,3,4,5,6,7,8,9},'Model output'!K47))&gt;0,'Model output'!K47,"")</f>
        <v/>
      </c>
      <c r="L48" s="28" t="str">
        <f t="shared" si="1"/>
        <v/>
      </c>
      <c r="M48" t="str" cm="1">
        <f t="array" ref="M48">IF(L48="","",IF(ISNUMBER(SEARCH("cm",L48)),MAX(VALUE(SUBSTITUTE(_xlfn.FILTERXML("&lt;t&gt;&lt;s&gt;"&amp;SUBSTITUTE(L48,",","&lt;/s&gt;&lt;s&gt;")&amp;"&lt;/s&gt;&lt;/t&gt;","//s"),"cm",""))),MAX(VALUE(SUBSTITUTE(_xlfn.FILTERXML("&lt;t&gt;&lt;s&gt;"&amp;SUBSTITUTE(L48,",","&lt;/s&gt;&lt;s&gt;")&amp;"&lt;/s&gt;&lt;/t&gt;","//s"),"mm","")))/10))</f>
        <v/>
      </c>
      <c r="N48" t="str">
        <f>IF('Model output'!L47="","",'Model output'!L47)</f>
        <v>papillary</v>
      </c>
      <c r="O48" t="str">
        <f>IF('Model output'!M47="","",'Model output'!M47)</f>
        <v>tall cell variant</v>
      </c>
      <c r="P48" t="str">
        <f>IF('Model output'!N47="","",'Model output'!N47)</f>
        <v>1.4 cm</v>
      </c>
      <c r="Q48" t="str">
        <f t="shared" si="2"/>
        <v>1.4cm</v>
      </c>
      <c r="R48" cm="1">
        <f t="array" ref="R48">IF(Q48="","",IF(ISNUMBER(SEARCH("cm",Q48)),MAX(VALUE(SUBSTITUTE(_xlfn.FILTERXML("&lt;t&gt;&lt;s&gt;"&amp;SUBSTITUTE(Q48,",","&lt;/s&gt;&lt;s&gt;")&amp;"&lt;/s&gt;&lt;/t&gt;","//s"),"cm",""))),IF(ISNUMBER(SEARCH("mm",Q48)), MAX(VALUE(SUBSTITUTE(_xlfn.FILTERXML("&lt;t&gt;&lt;s&gt;"&amp;SUBSTITUTE(Q48,",","&lt;/s&gt;&lt;s&gt;")&amp;"&lt;/s&gt;&lt;/t&gt;","//s"),"mm","")))/10, MAX(VALUE(_xlfn.FILTERXML("&lt;t&gt;&lt;s&gt;"&amp;SUBSTITUTE(Q48,",","&lt;/s&gt;&lt;s&gt;")&amp;"&lt;/s&gt;&lt;/t&gt;","//s"))))))</f>
        <v>1.4</v>
      </c>
      <c r="S48" t="str">
        <f>IF(OR('Model output'!P47="",'Model output'!P47="C",ISNUMBER(SEARCH("Not identified", 'Model output'!P47)),ISNUMBER(SEARCH("Absent",'Model output'!P47)),ISNUMBER(SEARCH("Absence",'Model output'!P47)),AND(ISNUMBER(SEARCH("No",'Model output'!P47)),NOT(ISNUMBER(SEARCH("diagnostic",'Model output'!P47)))),ISNUMBER(SEARCH("Negative",'Model output'!P47))),"negative","positive")</f>
        <v>negative</v>
      </c>
      <c r="T48">
        <f>IF('Model output'!O47="","",'Model output'!O47)</f>
        <v>2</v>
      </c>
      <c r="U48" t="str">
        <f>IF('Model output'!Q47&lt;&gt;"",'Model output'!Q47,IF('Classification result'!S48="positive",IF(ISNUMBER(SEARCH("single",'Model output'!P47)),1,IF(OR(ISNUMBER(SEARCH("&lt;4",'Model output'!P47)),ISNUMBER(SEARCH("&lt; 4",'Model output'!P47)),ISNUMBER(SEARCH("less than 4",'Model output'!P47))),"&lt;4",IF(OR(ISNUMBER(SEARCH("&gt;4",'Model output'!P47)),ISNUMBER(SEARCH("&gt; 4",'Model output'!P47)),ISNUMBER(SEARCH("4 or more",'Model output'!P47))),"&gt;4",""))),""))</f>
        <v/>
      </c>
      <c r="V48" t="str">
        <f>IF(S48="negative","",IF(OR(ISNUMBER(SEARCH("Focal",'Model output'!P47)),'Classification result'!U48&lt;4,ISNUMBER(SEARCH("Focal",'Classification result'!U48)),ISNUMBER(SEARCH("&lt;4",'Classification result'!U48)),ISNUMBER(SEARCH("&lt; 4",'Classification result'!U48))),"minimal", IF(OR(ISNUMBER(SEARCH("Extensive",'Model output'!P47)),ISNUMBER(SEARCH("Extensive",'Classification result'!U48)),ISNUMBER(SEARCH("&gt;4",'Classification result'!U48)),ISNUMBER(SEARCH("&gt; 4",'Classification result'!U48)),ISNUMBER(SEARCH("4 or more",'Classification result'!U48))),"extensive","")))</f>
        <v/>
      </c>
      <c r="W48" t="str">
        <f>IF(OR('Model output'!R47="",ISNUMBER(SEARCH("Not identified", 'Model output'!R47)),ISNUMBER(SEARCH("Absent",'Model output'!R47)),ISNUMBER(SEARCH("No",'Model output'!R47)),ISNUMBER(SEARCH("Negative",'Model output'!R47)),ISNUMBER(SEARCH("None seen",'Model output'!R47)),ISNUMBER(SEARCH("Free",'Model output'!R47)),ISNUMBER(SEARCH("Cannot be assessed",'Model output'!R47))),"negative","positive")</f>
        <v>negative</v>
      </c>
      <c r="X48" s="15" t="str">
        <f>IF('Model output'!S47="","",'Model output'!S47)</f>
        <v>No definite extrathyroidal extension is noted</v>
      </c>
      <c r="Y48" t="str">
        <f>IF(OR('Model output'!S47="",ISNUMBER(SEARCH("No extension",'Model output'!S47)),ISNUMBER(SEARCH("Absent",'Model output'!S47)),ISNUMBER(SEARCH("Not identified",'Model output'!S47)),AND(ISNUMBER(SEARCH("No",'Model output'!S47)),NOT(ISNUMBER(SEARCH("carcinoma",'Model output'!S47)))),ISNUMBER(SEARCH("negative",'Model output'!S47))),"negative",IF(Z48="positive","gETE", "positive"))</f>
        <v>negative</v>
      </c>
      <c r="Z48" t="str">
        <f>IF(OR('Model output'!S47="",ISNUMBER(SEARCH("Absent",'Model output'!S47)),ISNUMBER(SEARCH("Not identified",'Model output'!S47)),ISNUMBER(SEARCH("No",'Model output'!S47)),ISNUMBER(SEARCH("Minimal",'Model output'!S47)),ISNUMBER(SEARCH("negative",'Model output'!S47))),"negative",IF(OR(ISNUMBER(SEARCH("extensive",X48)),ISNUMBER(SEARCH("skeletal muscle",X48)),ISNUMBER(SEARCH("larynx",X48)),ISNUMBER(SEARCH("trachea",X48)),ISNUMBER(SEARCH("esophagus",X48)),ISNUMBER(SEARCH("recurrent laryngeal nerve",X48))),"positive","negative"))</f>
        <v>negative</v>
      </c>
      <c r="AA48" t="str">
        <f>IF('Model output'!T47="","",IF('Model output'!T47="Not mentioned", "No", "Yes"))</f>
        <v/>
      </c>
      <c r="AB48" t="str">
        <f>IF(AA48&lt;&gt;"Yes","",IF(OR('Model output'!U47="",ISNUMBER(SEARCH("Not identified",'Model output'!U47))),"",'Model output'!U47))</f>
        <v/>
      </c>
      <c r="AC48" s="8" t="str">
        <f>IF(OR('Model output'!V47="", AND(ISERROR(SEARCH("Positive",'Model output'!V47)), ISNUMBER(SEARCH("Negative",'Model output'!V47))), ISNUMBER(SEARCH("Cannot be assessed",'Model output'!V47)), AND(ISNUMBER(SEARCH("Uninvolved",'Model output'!V47)),NOT(ISNUMBER(SEARCH("margin(s) involved",'Model output'!V47)))), ISNUMBER(SEARCH("No involvement",'Model output'!V47)), AND(NOT(ISNUMBER(SEARCH("focal",'Model output'!V47))),ISNUMBER(SEARCH("Free",'Model output'!V47))), ISNUMBER(SEARCH("narrowly excised",'Model output'!V47)), ISNUMBER(SEARCH("none",'Model output'!V47)), ISNUMBER(SEARCH("R0",'Model output'!V47)), ISNUMBER(SEARCH("1 mm",'Model output'!V47)), ISNUMBER(SEARCH("0.1 CM",'Model output'!V47)), ISNUMBER(SEARCH("less than 0.2 mm",'Model output'!V47)), ISNUMBER(SEARCH("less than 1.0 mm",'Model output'!V47)), ISNUMBER(SEARCH("less than 0.5 mm",'Model output'!V47)), ISNUMBER(SEARCH("abut",'Model output'!V47))), "negative", "positive")</f>
        <v>negative</v>
      </c>
      <c r="AE48" s="34" t="str" cm="1">
        <f t="array" aca="1" ref="AE48" ca="1">IF(OR(AC48="positive",Z48="positive",AND(OR(ISNUMBER(SEARCH("Follicular carcinoma",N48)),ISNUMBER(SEARCH("Follicular thyroid carcinoma",N48))),V48="extensive"),AND(AND(ISNUMBER(J48),J48&gt;0),AND(ISNUMBER(M48),M48&gt;3)),OR(H48="positive",AH48=1)),"high",IF(OR(ISNUMBER(SEARCH("lateral",G48,1)),ISNUMBER(SEARCH("positive",Y48,1)),ISNUMBER(SEARCH("tall",O48,1)),ISNUMBER(SEARCH("hobnail",O48,1)),ISNUMBER(SEARCH("cribriform",O48,1)),ISNUMBER(SEARCH("diffuse",O48,1)),ISNUMBER(SEARCH("columnar",O48,1)),ISNUMBER(SEARCH("solid",O48,1)),ISNUMBER(SEARCH("tall",N48,1)),ISNUMBER(SEARCH("hobnail",N48,1)),ISNUMBER(SEARCH("cribriform",N48,1)),ISNUMBER(SEARCH("diffuse",N48,1)),ISNUMBER(SEARCH("columnar",N48,1)),ISNUMBER(SEARCH("solid",N48,1)),AND(OR(ISNUMBER(SEARCH("papillary",N48,1)),ISNUMBER(SEARCH("papillary carcinoma",O48,1))),S48="positive"),AND(AND(ISNUMBER(J48),J48&gt;=5),M48=""),AND(AND(ISNUMBER(J48),J48&gt;=5),AND(ISNUMBER(M48),M48&gt;=1)),AND(ISNUMBER(SERACH("papillary",N48)),OR(Y48="positive",Z48="positive"), ISNUMBER(SEARCH("BRAF",AB48)))),"intermediate","low"))</f>
        <v>intermediate</v>
      </c>
      <c r="AF48" s="35" t="str">
        <f t="shared" si="3"/>
        <v>1b</v>
      </c>
      <c r="AG48" s="35" t="str">
        <f t="shared" si="4"/>
        <v>1a</v>
      </c>
      <c r="AH48" s="35" t="str">
        <f t="shared" si="6"/>
        <v>0</v>
      </c>
      <c r="AI48" s="40" t="str">
        <f t="shared" si="7"/>
        <v>II</v>
      </c>
      <c r="AJ48" s="34" t="s">
        <v>629</v>
      </c>
      <c r="AK48" s="39" t="s">
        <v>893</v>
      </c>
      <c r="AL48" s="39" t="s">
        <v>897</v>
      </c>
      <c r="AM48" s="39" t="s">
        <v>897</v>
      </c>
      <c r="AN48" s="39" t="s">
        <v>59</v>
      </c>
      <c r="AO48" s="34">
        <f t="shared" ca="1" si="8"/>
        <v>1</v>
      </c>
      <c r="AP48" s="39">
        <f t="shared" si="9"/>
        <v>1</v>
      </c>
      <c r="AQ48" s="39">
        <f t="shared" si="10"/>
        <v>0</v>
      </c>
      <c r="AR48" s="39">
        <f t="shared" si="11"/>
        <v>1</v>
      </c>
      <c r="AS48" s="40">
        <f t="shared" si="5"/>
        <v>0</v>
      </c>
      <c r="AT48" s="1"/>
    </row>
    <row r="49" spans="1:46">
      <c r="A49" t="str">
        <f>'Model output'!A48</f>
        <v>TCGA-DJ-A13M</v>
      </c>
      <c r="B49" s="46">
        <v>28</v>
      </c>
      <c r="C49" s="1" t="str">
        <f>IF(OR(ISNUMBER(SEARCH("0",'Model output'!D48)), ISNUMBER(SEARCH("1",'Model output'!D48)), ISNUMBER(SEARCH("1a",'Model output'!D48)), ISNUMBER(SEARCH("1b",'Model output'!D48)), ISNUMBER(SEARCH("2",'Model output'!D48)), ISNUMBER(SEARCH("3",'Model output'!D48)), ISNUMBER(SEARCH("4a",'Model output'!D48)), ISNUMBER(SEARCH("4b",'Model output'!D48))), IF(ISNUMBER(SEARCH("pT",'Model output'!D48)),IF(OR(ISNUMBER(SEARCH("a",'Model output'!D48)),ISNUMBER(SEARCH("b",'Model output'!D48))),MID(SUBSTITUTE('Model output'!D48," ",""),SEARCH("pT",'Model output'!D48)+2,2),MID(SUBSTITUTE('Model output'!D48," ",""),SEARCH("pT",'Model output'!D48)+2,1)),IF(ISNUMBER(SEARCH("T",'Model output'!D48)),IF(OR(ISNUMBER(SEARCH("a",'Model output'!D48)),ISNUMBER(SEARCH("b",'Model output'!D48))),MID(SUBSTITUTE('Model output'!D48," ",""),SEARCH("T",'Model output'!D48)+1,2),MID(SUBSTITUTE('Model output'!D48," ",""),SEARCH("T",'Model output'!D48)+1,1)),SUBSTITUTE('Model output'!D48," ",""))),"")</f>
        <v>1</v>
      </c>
      <c r="D49" s="1" t="str">
        <f>IF(ISNUMBER(SEARCH("lymph node",'Model output'!E48)),"1", IF(AND('Model output'!E48&lt;&gt;"",ISNUMBER('Model output'!E48),'Model output'!E48&gt;0),"1",IF(OR(ISNUMBER(SEARCH("0",'Model output'!E48)), ISNUMBER(SEARCH("1",'Model output'!E48)), ISNUMBER(SEARCH("1a",'Model output'!E48)), ISNUMBER(SEARCH("1b",'Model output'!E48)), ISNUMBER(SEARCH("X",'Model output'!E48))), IF(ISNUMBER(SEARCH("pN",'Model output'!E48)),IF(OR(ISNUMBER(SEARCH("a",'Model output'!E48)),ISNUMBER(SEARCH("b",'Model output'!E48))),MID(SUBSTITUTE('Model output'!E48," ",""),SEARCH("pN",'Model output'!E48)+2,2),MID(SUBSTITUTE('Model output'!E48," ",""),SEARCH("pN",'Model output'!E48)+2,1)),IF(ISNUMBER(SEARCH("N",'Model output'!E48)),IF(OR(ISNUMBER(SEARCH("a",'Model output'!E48)),ISNUMBER(SEARCH("b",'Model output'!E48))),MID(SUBSTITUTE('Model output'!E48," ",""),SEARCH("N",'Model output'!E48)+1,2),MID(SUBSTITUTE('Model output'!E48," ",""),SEARCH("N",'Model output'!E48)+1,1)),SUBSTITUTE('Model output'!E48," ",""))),"")))</f>
        <v>x</v>
      </c>
      <c r="E49" s="1" t="str">
        <f>IF(OR(ISNUMBER(SEARCH("Not applicable",'Model output'!F48)), ISNUMBER(SEARCH("N/A",'Model output'!F48))),"0",IF(OR(ISNUMBER(SEARCH("0",'Model output'!F48)), ISNUMBER(SEARCH("1",'Model output'!F48)), ISNUMBER(SEARCH("X",'Model output'!F48))), IF(ISNUMBER(SEARCH("pM",'Model output'!F48)),MID(SUBSTITUTE('Model output'!F48," ",""),SEARCH("pM",'Model output'!F48)+2,1),IF(ISNUMBER(SEARCH("M",'Model output'!F48)),MID(SUBSTITUTE('Model output'!F48," ",""),SEARCH("M",'Model output'!F48)+1,1),SUBSTITUTE('Model output'!F48," ",""))),""))</f>
        <v>x</v>
      </c>
      <c r="F49" t="str">
        <f t="shared" si="12"/>
        <v>negative</v>
      </c>
      <c r="G49" t="str">
        <f>IF(OR('Model output'!G48="",AND(ISNUMBER('Model output'!J48),'Model output'!J48&lt;1)),"",IF(OR(ISNUMBER(SEARCH("lateral",'Model output'!G48)),ISNUMBER(SEARCH("cervical",'Model output'!G48)),ISNUMBER(SEARCH("jugular",'Model output'!G48)),ISNUMBER(SEARCH("left neck",'Model output'!G48)),ISNUMBER(SEARCH("left anterior neck",'Model output'!G48)),ISNUMBER(SEARCH("left posterior neck",'Model output'!G48)),ISNUMBER(SEARCH("right neck",'Model output'!G48)),ISNUMBER(SEARCH("right anterior neck",'Model output'!G48)),ISNUMBER(SEARCH("right posterior neck",'Model output'!G48)),AND(ISNUMBER(SEARCH("level",'Model output'!G48)),OR(,ISNUMBER(SEARCH("II",'Model output'!G48)),ISNUMBER(SEARCH("two",'Model output'!G48)),AND(ISNUMBER(SEARCH("2",'Model output'!G48)),NOT(ISNUMBER(SEARCH("1 of 2",'Model output'!G48)))),ISNUMBER(SEARCH("III",'Model output'!G48)),ISNUMBER(SEARCH("three",'Model output'!G48)),AND(ISNUMBER(SEARCH("3",'Model output'!G48)), NOT(ISNUMBER(SEARCH("N3",'Model output'!G48)))),ISNUMBER(SEARCH("IV",'Model output'!G48)),ISNUMBER(SEARCH("four",'Model output'!G48)),AND(ISNUMBER(SEARCH("4",'Model output'!G48)),NOT(ISNUMBER(SEARCH("1/4",'Model output'!G48)))),ISNUMBER(SEARCH("V ",'Model output'!G48)),ISNUMBER(SEARCH("five",'Model output'!G48)),ISNUMBER(SEARCH("5",'Model output'!G48))))), "lateral", "central"))</f>
        <v/>
      </c>
      <c r="H49" t="str">
        <f>IF('Model output'!H48="","negative", IF('Model output'!H48=" ", "negative", IF('Model output'!H48="[]", "negative", IF(ISNUMBER(SEARCH("lymph node",'Model output'!H48)),"negative", IF(ISNUMBER(SEARCH("adipose tissue",'Model output'!H48)), "negative", IF(ISNUMBER(SEARCH("neck dissection",'Model output'!H48)),"negative","positive"))))))</f>
        <v>negative</v>
      </c>
      <c r="I49">
        <f>IF('Model output'!I48="","",IF(ISNUMBER('Model output'!I48),'Model output'!I48,1))</f>
        <v>4</v>
      </c>
      <c r="J49">
        <f>IF('Model output'!J48="","",IF(AND(ISNUMBER('Model output'!J48),'Model output'!J48&lt;=I49),'Model output'!J48,IF(ISNUMBER(SEARCH("0/",'Model output'!J48)),0,1)))</f>
        <v>0</v>
      </c>
      <c r="K49" t="str" cm="1">
        <f t="array" ref="K49">IF(COUNT(FIND({0,1,2,3,4,5,6,7,8,9},'Model output'!K48))&gt;0,'Model output'!K48,"")</f>
        <v/>
      </c>
      <c r="L49" s="28" t="str">
        <f t="shared" si="1"/>
        <v/>
      </c>
      <c r="M49" t="str" cm="1">
        <f t="array" ref="M49">IF(L49="","",IF(ISNUMBER(SEARCH("cm",L49)),MAX(VALUE(SUBSTITUTE(_xlfn.FILTERXML("&lt;t&gt;&lt;s&gt;"&amp;SUBSTITUTE(L49,",","&lt;/s&gt;&lt;s&gt;")&amp;"&lt;/s&gt;&lt;/t&gt;","//s"),"cm",""))),MAX(VALUE(SUBSTITUTE(_xlfn.FILTERXML("&lt;t&gt;&lt;s&gt;"&amp;SUBSTITUTE(L49,",","&lt;/s&gt;&lt;s&gt;")&amp;"&lt;/s&gt;&lt;/t&gt;","//s"),"mm","")))/10))</f>
        <v/>
      </c>
      <c r="N49" t="str">
        <f>IF('Model output'!L48="","",'Model output'!L48)</f>
        <v>papillary</v>
      </c>
      <c r="O49" t="str">
        <f>IF('Model output'!M48="","",'Model output'!M48)</f>
        <v>follicular variant</v>
      </c>
      <c r="P49" t="str">
        <f>IF('Model output'!N48="","",'Model output'!N48)</f>
        <v>2.0 cm</v>
      </c>
      <c r="Q49" t="str">
        <f t="shared" si="2"/>
        <v>2.0cm</v>
      </c>
      <c r="R49" cm="1">
        <f t="array" ref="R49">IF(Q49="","",IF(ISNUMBER(SEARCH("cm",Q49)),MAX(VALUE(SUBSTITUTE(_xlfn.FILTERXML("&lt;t&gt;&lt;s&gt;"&amp;SUBSTITUTE(Q49,",","&lt;/s&gt;&lt;s&gt;")&amp;"&lt;/s&gt;&lt;/t&gt;","//s"),"cm",""))),IF(ISNUMBER(SEARCH("mm",Q49)), MAX(VALUE(SUBSTITUTE(_xlfn.FILTERXML("&lt;t&gt;&lt;s&gt;"&amp;SUBSTITUTE(Q49,",","&lt;/s&gt;&lt;s&gt;")&amp;"&lt;/s&gt;&lt;/t&gt;","//s"),"mm","")))/10, MAX(VALUE(_xlfn.FILTERXML("&lt;t&gt;&lt;s&gt;"&amp;SUBSTITUTE(Q49,",","&lt;/s&gt;&lt;s&gt;")&amp;"&lt;/s&gt;&lt;/t&gt;","//s"))))))</f>
        <v>2</v>
      </c>
      <c r="S49" t="str">
        <f>IF(OR('Model output'!P48="",'Model output'!P48="C",ISNUMBER(SEARCH("Not identified", 'Model output'!P48)),ISNUMBER(SEARCH("Absent",'Model output'!P48)),ISNUMBER(SEARCH("Absence",'Model output'!P48)),AND(ISNUMBER(SEARCH("No",'Model output'!P48)),NOT(ISNUMBER(SEARCH("diagnostic",'Model output'!P48)))),ISNUMBER(SEARCH("Negative",'Model output'!P48))),"negative","positive")</f>
        <v>negative</v>
      </c>
      <c r="T49">
        <f>IF('Model output'!O48="","",'Model output'!O48)</f>
        <v>1</v>
      </c>
      <c r="U49" t="str">
        <f>IF('Model output'!Q48&lt;&gt;"",'Model output'!Q48,IF('Classification result'!S49="positive",IF(ISNUMBER(SEARCH("single",'Model output'!P48)),1,IF(OR(ISNUMBER(SEARCH("&lt;4",'Model output'!P48)),ISNUMBER(SEARCH("&lt; 4",'Model output'!P48)),ISNUMBER(SEARCH("less than 4",'Model output'!P48))),"&lt;4",IF(OR(ISNUMBER(SEARCH("&gt;4",'Model output'!P48)),ISNUMBER(SEARCH("&gt; 4",'Model output'!P48)),ISNUMBER(SEARCH("4 or more",'Model output'!P48))),"&gt;4",""))),""))</f>
        <v/>
      </c>
      <c r="V49" t="str">
        <f>IF(S49="negative","",IF(OR(ISNUMBER(SEARCH("Focal",'Model output'!P48)),'Classification result'!U49&lt;4,ISNUMBER(SEARCH("Focal",'Classification result'!U49)),ISNUMBER(SEARCH("&lt;4",'Classification result'!U49)),ISNUMBER(SEARCH("&lt; 4",'Classification result'!U49))),"minimal", IF(OR(ISNUMBER(SEARCH("Extensive",'Model output'!P48)),ISNUMBER(SEARCH("Extensive",'Classification result'!U49)),ISNUMBER(SEARCH("&gt;4",'Classification result'!U49)),ISNUMBER(SEARCH("&gt; 4",'Classification result'!U49)),ISNUMBER(SEARCH("4 or more",'Classification result'!U49))),"extensive","")))</f>
        <v/>
      </c>
      <c r="W49" t="str">
        <f>IF(OR('Model output'!R48="",ISNUMBER(SEARCH("Not identified", 'Model output'!R48)),ISNUMBER(SEARCH("Absent",'Model output'!R48)),ISNUMBER(SEARCH("No",'Model output'!R48)),ISNUMBER(SEARCH("Negative",'Model output'!R48)),ISNUMBER(SEARCH("None seen",'Model output'!R48)),ISNUMBER(SEARCH("Free",'Model output'!R48)),ISNUMBER(SEARCH("Cannot be assessed",'Model output'!R48))),"negative","positive")</f>
        <v>positive</v>
      </c>
      <c r="X49" s="15" t="str">
        <f>IF('Model output'!S48="","",'Model output'!S48)</f>
        <v>negative</v>
      </c>
      <c r="Y49" t="str">
        <f>IF(OR('Model output'!S48="",ISNUMBER(SEARCH("No extension",'Model output'!S48)),ISNUMBER(SEARCH("Absent",'Model output'!S48)),ISNUMBER(SEARCH("Not identified",'Model output'!S48)),AND(ISNUMBER(SEARCH("No",'Model output'!S48)),NOT(ISNUMBER(SEARCH("carcinoma",'Model output'!S48)))),ISNUMBER(SEARCH("negative",'Model output'!S48))),"negative",IF(Z49="positive","gETE", "positive"))</f>
        <v>negative</v>
      </c>
      <c r="Z49" t="str">
        <f>IF(OR('Model output'!S48="",ISNUMBER(SEARCH("Absent",'Model output'!S48)),ISNUMBER(SEARCH("Not identified",'Model output'!S48)),ISNUMBER(SEARCH("No",'Model output'!S48)),ISNUMBER(SEARCH("Minimal",'Model output'!S48)),ISNUMBER(SEARCH("negative",'Model output'!S48))),"negative",IF(OR(ISNUMBER(SEARCH("extensive",X49)),ISNUMBER(SEARCH("skeletal muscle",X49)),ISNUMBER(SEARCH("larynx",X49)),ISNUMBER(SEARCH("trachea",X49)),ISNUMBER(SEARCH("esophagus",X49)),ISNUMBER(SEARCH("recurrent laryngeal nerve",X49))),"positive","negative"))</f>
        <v>negative</v>
      </c>
      <c r="AA49" t="str">
        <f>IF('Model output'!T48="","",IF('Model output'!T48="Not mentioned", "No", "Yes"))</f>
        <v/>
      </c>
      <c r="AB49" t="str">
        <f>IF(AA49&lt;&gt;"Yes","",IF(OR('Model output'!U48="",ISNUMBER(SEARCH("Not identified",'Model output'!U48))),"",'Model output'!U48))</f>
        <v/>
      </c>
      <c r="AC49" s="8" t="str">
        <f>IF(OR('Model output'!V48="", AND(ISERROR(SEARCH("Positive",'Model output'!V48)), ISNUMBER(SEARCH("Negative",'Model output'!V48))), ISNUMBER(SEARCH("Cannot be assessed",'Model output'!V48)), AND(ISNUMBER(SEARCH("Uninvolved",'Model output'!V48)),NOT(ISNUMBER(SEARCH("margin(s) involved",'Model output'!V48)))), ISNUMBER(SEARCH("No involvement",'Model output'!V48)), AND(NOT(ISNUMBER(SEARCH("focal",'Model output'!V48))),ISNUMBER(SEARCH("Free",'Model output'!V48))), ISNUMBER(SEARCH("narrowly excised",'Model output'!V48)), ISNUMBER(SEARCH("none",'Model output'!V48)), ISNUMBER(SEARCH("R0",'Model output'!V48)), ISNUMBER(SEARCH("1 mm",'Model output'!V48)), ISNUMBER(SEARCH("0.1 CM",'Model output'!V48)), ISNUMBER(SEARCH("less than 0.2 mm",'Model output'!V48)), ISNUMBER(SEARCH("less than 1.0 mm",'Model output'!V48)), ISNUMBER(SEARCH("less than 0.5 mm",'Model output'!V48)), ISNUMBER(SEARCH("abut",'Model output'!V48))), "negative", "positive")</f>
        <v>negative</v>
      </c>
      <c r="AE49" s="34" t="str" cm="1">
        <f t="array" aca="1" ref="AE49" ca="1">IF(OR(AC49="positive",Z49="positive",AND(OR(ISNUMBER(SEARCH("Follicular carcinoma",N49)),ISNUMBER(SEARCH("Follicular thyroid carcinoma",N49))),V49="extensive"),AND(AND(ISNUMBER(J49),J49&gt;0),AND(ISNUMBER(M49),M49&gt;3)),OR(H49="positive",AH49=1)),"high",IF(OR(ISNUMBER(SEARCH("lateral",G49,1)),ISNUMBER(SEARCH("positive",Y49,1)),ISNUMBER(SEARCH("tall",O49,1)),ISNUMBER(SEARCH("hobnail",O49,1)),ISNUMBER(SEARCH("cribriform",O49,1)),ISNUMBER(SEARCH("diffuse",O49,1)),ISNUMBER(SEARCH("columnar",O49,1)),ISNUMBER(SEARCH("solid",O49,1)),ISNUMBER(SEARCH("tall",N49,1)),ISNUMBER(SEARCH("hobnail",N49,1)),ISNUMBER(SEARCH("cribriform",N49,1)),ISNUMBER(SEARCH("diffuse",N49,1)),ISNUMBER(SEARCH("columnar",N49,1)),ISNUMBER(SEARCH("solid",N49,1)),AND(OR(ISNUMBER(SEARCH("papillary",N49,1)),ISNUMBER(SEARCH("papillary carcinoma",O49,1))),S49="positive"),AND(AND(ISNUMBER(J49),J49&gt;=5),M49=""),AND(AND(ISNUMBER(J49),J49&gt;=5),AND(ISNUMBER(M49),M49&gt;=1)),AND(ISNUMBER(SERACH("papillary",N49)),OR(Y49="positive",Z49="positive"), ISNUMBER(SEARCH("BRAF",AB49)))),"intermediate","low"))</f>
        <v>low</v>
      </c>
      <c r="AF49" s="35" t="str">
        <f t="shared" si="3"/>
        <v>1b</v>
      </c>
      <c r="AG49" s="35" t="str">
        <f t="shared" si="4"/>
        <v>0</v>
      </c>
      <c r="AH49" s="35" t="str">
        <f t="shared" si="6"/>
        <v>0</v>
      </c>
      <c r="AI49" s="40" t="str">
        <f t="shared" si="7"/>
        <v>I</v>
      </c>
      <c r="AJ49" s="34" t="s">
        <v>627</v>
      </c>
      <c r="AK49" s="39" t="s">
        <v>893</v>
      </c>
      <c r="AL49" s="39" t="s">
        <v>894</v>
      </c>
      <c r="AM49" s="39" t="s">
        <v>897</v>
      </c>
      <c r="AN49" s="39" t="s">
        <v>59</v>
      </c>
      <c r="AO49" s="34">
        <f t="shared" ca="1" si="8"/>
        <v>1</v>
      </c>
      <c r="AP49" s="39">
        <f t="shared" si="9"/>
        <v>1</v>
      </c>
      <c r="AQ49" s="39">
        <f t="shared" si="10"/>
        <v>1</v>
      </c>
      <c r="AR49" s="39">
        <f t="shared" si="11"/>
        <v>1</v>
      </c>
      <c r="AS49" s="40">
        <f t="shared" si="5"/>
        <v>1</v>
      </c>
      <c r="AT49" s="1"/>
    </row>
    <row r="50" spans="1:46">
      <c r="A50" t="str">
        <f>'Model output'!A49</f>
        <v>TCGA-DJ-A13O</v>
      </c>
      <c r="B50" s="46">
        <v>56</v>
      </c>
      <c r="C50" s="1" t="str">
        <f>IF(OR(ISNUMBER(SEARCH("0",'Model output'!D49)), ISNUMBER(SEARCH("1",'Model output'!D49)), ISNUMBER(SEARCH("1a",'Model output'!D49)), ISNUMBER(SEARCH("1b",'Model output'!D49)), ISNUMBER(SEARCH("2",'Model output'!D49)), ISNUMBER(SEARCH("3",'Model output'!D49)), ISNUMBER(SEARCH("4a",'Model output'!D49)), ISNUMBER(SEARCH("4b",'Model output'!D49))), IF(ISNUMBER(SEARCH("pT",'Model output'!D49)),IF(OR(ISNUMBER(SEARCH("a",'Model output'!D49)),ISNUMBER(SEARCH("b",'Model output'!D49))),MID(SUBSTITUTE('Model output'!D49," ",""),SEARCH("pT",'Model output'!D49)+2,2),MID(SUBSTITUTE('Model output'!D49," ",""),SEARCH("pT",'Model output'!D49)+2,1)),IF(ISNUMBER(SEARCH("T",'Model output'!D49)),IF(OR(ISNUMBER(SEARCH("a",'Model output'!D49)),ISNUMBER(SEARCH("b",'Model output'!D49))),MID(SUBSTITUTE('Model output'!D49," ",""),SEARCH("T",'Model output'!D49)+1,2),MID(SUBSTITUTE('Model output'!D49," ",""),SEARCH("T",'Model output'!D49)+1,1)),SUBSTITUTE('Model output'!D49," ",""))),"")</f>
        <v>1</v>
      </c>
      <c r="D50" s="1" t="str">
        <f>IF(ISNUMBER(SEARCH("lymph node",'Model output'!E49)),"1", IF(AND('Model output'!E49&lt;&gt;"",ISNUMBER('Model output'!E49),'Model output'!E49&gt;0),"1",IF(OR(ISNUMBER(SEARCH("0",'Model output'!E49)), ISNUMBER(SEARCH("1",'Model output'!E49)), ISNUMBER(SEARCH("1a",'Model output'!E49)), ISNUMBER(SEARCH("1b",'Model output'!E49)), ISNUMBER(SEARCH("X",'Model output'!E49))), IF(ISNUMBER(SEARCH("pN",'Model output'!E49)),IF(OR(ISNUMBER(SEARCH("a",'Model output'!E49)),ISNUMBER(SEARCH("b",'Model output'!E49))),MID(SUBSTITUTE('Model output'!E49," ",""),SEARCH("pN",'Model output'!E49)+2,2),MID(SUBSTITUTE('Model output'!E49," ",""),SEARCH("pN",'Model output'!E49)+2,1)),IF(ISNUMBER(SEARCH("N",'Model output'!E49)),IF(OR(ISNUMBER(SEARCH("a",'Model output'!E49)),ISNUMBER(SEARCH("b",'Model output'!E49))),MID(SUBSTITUTE('Model output'!E49," ",""),SEARCH("N",'Model output'!E49)+1,2),MID(SUBSTITUTE('Model output'!E49," ",""),SEARCH("N",'Model output'!E49)+1,1)),SUBSTITUTE('Model output'!E49," ",""))),"")))</f>
        <v>X</v>
      </c>
      <c r="E50" s="1" t="str">
        <f>IF(OR(ISNUMBER(SEARCH("Not applicable",'Model output'!F49)), ISNUMBER(SEARCH("N/A",'Model output'!F49))),"0",IF(OR(ISNUMBER(SEARCH("0",'Model output'!F49)), ISNUMBER(SEARCH("1",'Model output'!F49)), ISNUMBER(SEARCH("X",'Model output'!F49))), IF(ISNUMBER(SEARCH("pM",'Model output'!F49)),MID(SUBSTITUTE('Model output'!F49," ",""),SEARCH("pM",'Model output'!F49)+2,1),IF(ISNUMBER(SEARCH("M",'Model output'!F49)),MID(SUBSTITUTE('Model output'!F49," ",""),SEARCH("M",'Model output'!F49)+1,1),SUBSTITUTE('Model output'!F49," ",""))),""))</f>
        <v/>
      </c>
      <c r="F50" t="str">
        <f t="shared" si="12"/>
        <v>negative</v>
      </c>
      <c r="G50" t="str">
        <f>IF(OR('Model output'!G49="",AND(ISNUMBER('Model output'!J49),'Model output'!J49&lt;1)),"",IF(OR(ISNUMBER(SEARCH("lateral",'Model output'!G49)),ISNUMBER(SEARCH("cervical",'Model output'!G49)),ISNUMBER(SEARCH("jugular",'Model output'!G49)),ISNUMBER(SEARCH("left neck",'Model output'!G49)),ISNUMBER(SEARCH("left anterior neck",'Model output'!G49)),ISNUMBER(SEARCH("left posterior neck",'Model output'!G49)),ISNUMBER(SEARCH("right neck",'Model output'!G49)),ISNUMBER(SEARCH("right anterior neck",'Model output'!G49)),ISNUMBER(SEARCH("right posterior neck",'Model output'!G49)),AND(ISNUMBER(SEARCH("level",'Model output'!G49)),OR(,ISNUMBER(SEARCH("II",'Model output'!G49)),ISNUMBER(SEARCH("two",'Model output'!G49)),AND(ISNUMBER(SEARCH("2",'Model output'!G49)),NOT(ISNUMBER(SEARCH("1 of 2",'Model output'!G49)))),ISNUMBER(SEARCH("III",'Model output'!G49)),ISNUMBER(SEARCH("three",'Model output'!G49)),AND(ISNUMBER(SEARCH("3",'Model output'!G49)), NOT(ISNUMBER(SEARCH("N3",'Model output'!G49)))),ISNUMBER(SEARCH("IV",'Model output'!G49)),ISNUMBER(SEARCH("four",'Model output'!G49)),AND(ISNUMBER(SEARCH("4",'Model output'!G49)),NOT(ISNUMBER(SEARCH("1/4",'Model output'!G49)))),ISNUMBER(SEARCH("V ",'Model output'!G49)),ISNUMBER(SEARCH("five",'Model output'!G49)),ISNUMBER(SEARCH("5",'Model output'!G49))))), "lateral", "central"))</f>
        <v/>
      </c>
      <c r="H50" t="str">
        <f>IF('Model output'!H49="","negative", IF('Model output'!H49=" ", "negative", IF('Model output'!H49="[]", "negative", IF(ISNUMBER(SEARCH("lymph node",'Model output'!H49)),"negative", IF(ISNUMBER(SEARCH("adipose tissue",'Model output'!H49)), "negative", IF(ISNUMBER(SEARCH("neck dissection",'Model output'!H49)),"negative","positive"))))))</f>
        <v>negative</v>
      </c>
      <c r="I50" t="str">
        <f>IF('Model output'!I49="","",IF(ISNUMBER('Model output'!I49),'Model output'!I49,1))</f>
        <v/>
      </c>
      <c r="J50">
        <f>IF('Model output'!J49="","",IF(AND(ISNUMBER('Model output'!J49),'Model output'!J49&lt;=I50),'Model output'!J49,IF(ISNUMBER(SEARCH("0/",'Model output'!J49)),0,1)))</f>
        <v>0</v>
      </c>
      <c r="K50" t="str" cm="1">
        <f t="array" ref="K50">IF(COUNT(FIND({0,1,2,3,4,5,6,7,8,9},'Model output'!K49))&gt;0,'Model output'!K49,"")</f>
        <v/>
      </c>
      <c r="L50" s="28" t="str">
        <f t="shared" si="1"/>
        <v/>
      </c>
      <c r="M50" t="str" cm="1">
        <f t="array" ref="M50">IF(L50="","",IF(ISNUMBER(SEARCH("cm",L50)),MAX(VALUE(SUBSTITUTE(_xlfn.FILTERXML("&lt;t&gt;&lt;s&gt;"&amp;SUBSTITUTE(L50,",","&lt;/s&gt;&lt;s&gt;")&amp;"&lt;/s&gt;&lt;/t&gt;","//s"),"cm",""))),MAX(VALUE(SUBSTITUTE(_xlfn.FILTERXML("&lt;t&gt;&lt;s&gt;"&amp;SUBSTITUTE(L50,",","&lt;/s&gt;&lt;s&gt;")&amp;"&lt;/s&gt;&lt;/t&gt;","//s"),"mm","")))/10))</f>
        <v/>
      </c>
      <c r="N50" t="str">
        <f>IF('Model output'!L49="","",'Model output'!L49)</f>
        <v>papillary</v>
      </c>
      <c r="O50" t="str">
        <f>IF('Model output'!M49="","",'Model output'!M49)</f>
        <v>classical</v>
      </c>
      <c r="P50" t="str">
        <f>IF('Model output'!N49="","",'Model output'!N49)</f>
        <v>1.1 cm</v>
      </c>
      <c r="Q50" t="str">
        <f t="shared" si="2"/>
        <v>1.1cm</v>
      </c>
      <c r="R50" cm="1">
        <f t="array" ref="R50">IF(Q50="","",IF(ISNUMBER(SEARCH("cm",Q50)),MAX(VALUE(SUBSTITUTE(_xlfn.FILTERXML("&lt;t&gt;&lt;s&gt;"&amp;SUBSTITUTE(Q50,",","&lt;/s&gt;&lt;s&gt;")&amp;"&lt;/s&gt;&lt;/t&gt;","//s"),"cm",""))),IF(ISNUMBER(SEARCH("mm",Q50)), MAX(VALUE(SUBSTITUTE(_xlfn.FILTERXML("&lt;t&gt;&lt;s&gt;"&amp;SUBSTITUTE(Q50,",","&lt;/s&gt;&lt;s&gt;")&amp;"&lt;/s&gt;&lt;/t&gt;","//s"),"mm","")))/10, MAX(VALUE(_xlfn.FILTERXML("&lt;t&gt;&lt;s&gt;"&amp;SUBSTITUTE(Q50,",","&lt;/s&gt;&lt;s&gt;")&amp;"&lt;/s&gt;&lt;/t&gt;","//s"))))))</f>
        <v>1.1000000000000001</v>
      </c>
      <c r="S50" t="str">
        <f>IF(OR('Model output'!P49="",'Model output'!P49="C",ISNUMBER(SEARCH("Not identified", 'Model output'!P49)),ISNUMBER(SEARCH("Absent",'Model output'!P49)),ISNUMBER(SEARCH("Absence",'Model output'!P49)),AND(ISNUMBER(SEARCH("No",'Model output'!P49)),NOT(ISNUMBER(SEARCH("diagnostic",'Model output'!P49)))),ISNUMBER(SEARCH("Negative",'Model output'!P49))),"negative","positive")</f>
        <v>negative</v>
      </c>
      <c r="T50">
        <f>IF('Model output'!O49="","",'Model output'!O49)</f>
        <v>1</v>
      </c>
      <c r="U50" t="str">
        <f>IF('Model output'!Q49&lt;&gt;"",'Model output'!Q49,IF('Classification result'!S50="positive",IF(ISNUMBER(SEARCH("single",'Model output'!P49)),1,IF(OR(ISNUMBER(SEARCH("&lt;4",'Model output'!P49)),ISNUMBER(SEARCH("&lt; 4",'Model output'!P49)),ISNUMBER(SEARCH("less than 4",'Model output'!P49))),"&lt;4",IF(OR(ISNUMBER(SEARCH("&gt;4",'Model output'!P49)),ISNUMBER(SEARCH("&gt; 4",'Model output'!P49)),ISNUMBER(SEARCH("4 or more",'Model output'!P49))),"&gt;4",""))),""))</f>
        <v/>
      </c>
      <c r="V50" t="str">
        <f>IF(S50="negative","",IF(OR(ISNUMBER(SEARCH("Focal",'Model output'!P49)),'Classification result'!U50&lt;4,ISNUMBER(SEARCH("Focal",'Classification result'!U50)),ISNUMBER(SEARCH("&lt;4",'Classification result'!U50)),ISNUMBER(SEARCH("&lt; 4",'Classification result'!U50))),"minimal", IF(OR(ISNUMBER(SEARCH("Extensive",'Model output'!P49)),ISNUMBER(SEARCH("Extensive",'Classification result'!U50)),ISNUMBER(SEARCH("&gt;4",'Classification result'!U50)),ISNUMBER(SEARCH("&gt; 4",'Classification result'!U50)),ISNUMBER(SEARCH("4 or more",'Classification result'!U50))),"extensive","")))</f>
        <v/>
      </c>
      <c r="W50" t="str">
        <f>IF(OR('Model output'!R49="",ISNUMBER(SEARCH("Not identified", 'Model output'!R49)),ISNUMBER(SEARCH("Absent",'Model output'!R49)),ISNUMBER(SEARCH("No",'Model output'!R49)),ISNUMBER(SEARCH("Negative",'Model output'!R49)),ISNUMBER(SEARCH("None seen",'Model output'!R49)),ISNUMBER(SEARCH("Free",'Model output'!R49)),ISNUMBER(SEARCH("Cannot be assessed",'Model output'!R49))),"negative","positive")</f>
        <v>positive</v>
      </c>
      <c r="X50" s="15" t="str">
        <f>IF('Model output'!S49="","",'Model output'!S49)</f>
        <v>Not identified</v>
      </c>
      <c r="Y50" t="str">
        <f>IF(OR('Model output'!S49="",ISNUMBER(SEARCH("No extension",'Model output'!S49)),ISNUMBER(SEARCH("Absent",'Model output'!S49)),ISNUMBER(SEARCH("Not identified",'Model output'!S49)),AND(ISNUMBER(SEARCH("No",'Model output'!S49)),NOT(ISNUMBER(SEARCH("carcinoma",'Model output'!S49)))),ISNUMBER(SEARCH("negative",'Model output'!S49))),"negative",IF(Z50="positive","gETE", "positive"))</f>
        <v>negative</v>
      </c>
      <c r="Z50" t="str">
        <f>IF(OR('Model output'!S49="",ISNUMBER(SEARCH("Absent",'Model output'!S49)),ISNUMBER(SEARCH("Not identified",'Model output'!S49)),ISNUMBER(SEARCH("No",'Model output'!S49)),ISNUMBER(SEARCH("Minimal",'Model output'!S49)),ISNUMBER(SEARCH("negative",'Model output'!S49))),"negative",IF(OR(ISNUMBER(SEARCH("extensive",X50)),ISNUMBER(SEARCH("skeletal muscle",X50)),ISNUMBER(SEARCH("larynx",X50)),ISNUMBER(SEARCH("trachea",X50)),ISNUMBER(SEARCH("esophagus",X50)),ISNUMBER(SEARCH("recurrent laryngeal nerve",X50))),"positive","negative"))</f>
        <v>negative</v>
      </c>
      <c r="AA50" t="str">
        <f>IF('Model output'!T49="","",IF('Model output'!T49="Not mentioned", "No", "Yes"))</f>
        <v/>
      </c>
      <c r="AB50" t="str">
        <f>IF(AA50&lt;&gt;"Yes","",IF(OR('Model output'!U49="",ISNUMBER(SEARCH("Not identified",'Model output'!U49))),"",'Model output'!U49))</f>
        <v/>
      </c>
      <c r="AC50" s="8" t="str">
        <f>IF(OR('Model output'!V49="", AND(ISERROR(SEARCH("Positive",'Model output'!V49)), ISNUMBER(SEARCH("Negative",'Model output'!V49))), ISNUMBER(SEARCH("Cannot be assessed",'Model output'!V49)), AND(ISNUMBER(SEARCH("Uninvolved",'Model output'!V49)),NOT(ISNUMBER(SEARCH("margin(s) involved",'Model output'!V49)))), ISNUMBER(SEARCH("No involvement",'Model output'!V49)), AND(NOT(ISNUMBER(SEARCH("focal",'Model output'!V49))),ISNUMBER(SEARCH("Free",'Model output'!V49))), ISNUMBER(SEARCH("narrowly excised",'Model output'!V49)), ISNUMBER(SEARCH("none",'Model output'!V49)), ISNUMBER(SEARCH("R0",'Model output'!V49)), ISNUMBER(SEARCH("1 mm",'Model output'!V49)), ISNUMBER(SEARCH("0.1 CM",'Model output'!V49)), ISNUMBER(SEARCH("less than 0.2 mm",'Model output'!V49)), ISNUMBER(SEARCH("less than 1.0 mm",'Model output'!V49)), ISNUMBER(SEARCH("less than 0.5 mm",'Model output'!V49)), ISNUMBER(SEARCH("abut",'Model output'!V49))), "negative", "positive")</f>
        <v>negative</v>
      </c>
      <c r="AE50" s="34" t="str" cm="1">
        <f t="array" aca="1" ref="AE50" ca="1">IF(OR(AC50="positive",Z50="positive",AND(OR(ISNUMBER(SEARCH("Follicular carcinoma",N50)),ISNUMBER(SEARCH("Follicular thyroid carcinoma",N50))),V50="extensive"),AND(AND(ISNUMBER(J50),J50&gt;0),AND(ISNUMBER(M50),M50&gt;3)),OR(H50="positive",AH50=1)),"high",IF(OR(ISNUMBER(SEARCH("lateral",G50,1)),ISNUMBER(SEARCH("positive",Y50,1)),ISNUMBER(SEARCH("tall",O50,1)),ISNUMBER(SEARCH("hobnail",O50,1)),ISNUMBER(SEARCH("cribriform",O50,1)),ISNUMBER(SEARCH("diffuse",O50,1)),ISNUMBER(SEARCH("columnar",O50,1)),ISNUMBER(SEARCH("solid",O50,1)),ISNUMBER(SEARCH("tall",N50,1)),ISNUMBER(SEARCH("hobnail",N50,1)),ISNUMBER(SEARCH("cribriform",N50,1)),ISNUMBER(SEARCH("diffuse",N50,1)),ISNUMBER(SEARCH("columnar",N50,1)),ISNUMBER(SEARCH("solid",N50,1)),AND(OR(ISNUMBER(SEARCH("papillary",N50,1)),ISNUMBER(SEARCH("papillary carcinoma",O50,1))),S50="positive"),AND(AND(ISNUMBER(J50),J50&gt;=5),M50=""),AND(AND(ISNUMBER(J50),J50&gt;=5),AND(ISNUMBER(M50),M50&gt;=1)),AND(ISNUMBER(SERACH("papillary",N50)),OR(Y50="positive",Z50="positive"), ISNUMBER(SEARCH("BRAF",AB50)))),"intermediate","low"))</f>
        <v>low</v>
      </c>
      <c r="AF50" s="35" t="str">
        <f t="shared" si="3"/>
        <v>1b</v>
      </c>
      <c r="AG50" s="35" t="str">
        <f t="shared" si="4"/>
        <v>0</v>
      </c>
      <c r="AH50" s="35" t="str">
        <f t="shared" si="6"/>
        <v>0</v>
      </c>
      <c r="AI50" s="40" t="str">
        <f t="shared" si="7"/>
        <v>I</v>
      </c>
      <c r="AJ50" s="34" t="s">
        <v>629</v>
      </c>
      <c r="AK50" s="39" t="s">
        <v>893</v>
      </c>
      <c r="AL50" s="39" t="s">
        <v>894</v>
      </c>
      <c r="AM50" s="39" t="s">
        <v>897</v>
      </c>
      <c r="AN50" s="39" t="s">
        <v>59</v>
      </c>
      <c r="AO50" s="34">
        <f t="shared" ca="1" si="8"/>
        <v>0</v>
      </c>
      <c r="AP50" s="39">
        <f t="shared" si="9"/>
        <v>1</v>
      </c>
      <c r="AQ50" s="39">
        <f t="shared" si="10"/>
        <v>1</v>
      </c>
      <c r="AR50" s="39">
        <f t="shared" si="11"/>
        <v>1</v>
      </c>
      <c r="AS50" s="40">
        <f t="shared" si="5"/>
        <v>1</v>
      </c>
      <c r="AT50" s="1"/>
    </row>
    <row r="51" spans="1:46">
      <c r="A51" t="str">
        <f>'Model output'!A50</f>
        <v>TCGA-DJ-A13R</v>
      </c>
      <c r="B51" s="46">
        <v>50</v>
      </c>
      <c r="C51" s="1" t="str">
        <f>IF(OR(ISNUMBER(SEARCH("0",'Model output'!D50)), ISNUMBER(SEARCH("1",'Model output'!D50)), ISNUMBER(SEARCH("1a",'Model output'!D50)), ISNUMBER(SEARCH("1b",'Model output'!D50)), ISNUMBER(SEARCH("2",'Model output'!D50)), ISNUMBER(SEARCH("3",'Model output'!D50)), ISNUMBER(SEARCH("4a",'Model output'!D50)), ISNUMBER(SEARCH("4b",'Model output'!D50))), IF(ISNUMBER(SEARCH("pT",'Model output'!D50)),IF(OR(ISNUMBER(SEARCH("a",'Model output'!D50)),ISNUMBER(SEARCH("b",'Model output'!D50))),MID(SUBSTITUTE('Model output'!D50," ",""),SEARCH("pT",'Model output'!D50)+2,2),MID(SUBSTITUTE('Model output'!D50," ",""),SEARCH("pT",'Model output'!D50)+2,1)),IF(ISNUMBER(SEARCH("T",'Model output'!D50)),IF(OR(ISNUMBER(SEARCH("a",'Model output'!D50)),ISNUMBER(SEARCH("b",'Model output'!D50))),MID(SUBSTITUTE('Model output'!D50," ",""),SEARCH("T",'Model output'!D50)+1,2),MID(SUBSTITUTE('Model output'!D50," ",""),SEARCH("T",'Model output'!D50)+1,1)),SUBSTITUTE('Model output'!D50," ",""))),"")</f>
        <v/>
      </c>
      <c r="D51" s="1" t="str">
        <f>IF(ISNUMBER(SEARCH("lymph node",'Model output'!E50)),"1", IF(AND('Model output'!E50&lt;&gt;"",ISNUMBER('Model output'!E50),'Model output'!E50&gt;0),"1",IF(OR(ISNUMBER(SEARCH("0",'Model output'!E50)), ISNUMBER(SEARCH("1",'Model output'!E50)), ISNUMBER(SEARCH("1a",'Model output'!E50)), ISNUMBER(SEARCH("1b",'Model output'!E50)), ISNUMBER(SEARCH("X",'Model output'!E50))), IF(ISNUMBER(SEARCH("pN",'Model output'!E50)),IF(OR(ISNUMBER(SEARCH("a",'Model output'!E50)),ISNUMBER(SEARCH("b",'Model output'!E50))),MID(SUBSTITUTE('Model output'!E50," ",""),SEARCH("pN",'Model output'!E50)+2,2),MID(SUBSTITUTE('Model output'!E50," ",""),SEARCH("pN",'Model output'!E50)+2,1)),IF(ISNUMBER(SEARCH("N",'Model output'!E50)),IF(OR(ISNUMBER(SEARCH("a",'Model output'!E50)),ISNUMBER(SEARCH("b",'Model output'!E50))),MID(SUBSTITUTE('Model output'!E50," ",""),SEARCH("N",'Model output'!E50)+1,2),MID(SUBSTITUTE('Model output'!E50," ",""),SEARCH("N",'Model output'!E50)+1,1)),SUBSTITUTE('Model output'!E50," ",""))),"")))</f>
        <v>X</v>
      </c>
      <c r="E51" s="1" t="str">
        <f>IF(OR(ISNUMBER(SEARCH("Not applicable",'Model output'!F50)), ISNUMBER(SEARCH("N/A",'Model output'!F50))),"0",IF(OR(ISNUMBER(SEARCH("0",'Model output'!F50)), ISNUMBER(SEARCH("1",'Model output'!F50)), ISNUMBER(SEARCH("X",'Model output'!F50))), IF(ISNUMBER(SEARCH("pM",'Model output'!F50)),MID(SUBSTITUTE('Model output'!F50," ",""),SEARCH("pM",'Model output'!F50)+2,1),IF(ISNUMBER(SEARCH("M",'Model output'!F50)),MID(SUBSTITUTE('Model output'!F50," ",""),SEARCH("M",'Model output'!F50)+1,1),SUBSTITUTE('Model output'!F50," ",""))),""))</f>
        <v>X</v>
      </c>
      <c r="F51" t="str">
        <f t="shared" si="12"/>
        <v>negative</v>
      </c>
      <c r="G51" t="str">
        <f>IF(OR('Model output'!G50="",AND(ISNUMBER('Model output'!J50),'Model output'!J50&lt;1)),"",IF(OR(ISNUMBER(SEARCH("lateral",'Model output'!G50)),ISNUMBER(SEARCH("cervical",'Model output'!G50)),ISNUMBER(SEARCH("jugular",'Model output'!G50)),ISNUMBER(SEARCH("left neck",'Model output'!G50)),ISNUMBER(SEARCH("left anterior neck",'Model output'!G50)),ISNUMBER(SEARCH("left posterior neck",'Model output'!G50)),ISNUMBER(SEARCH("right neck",'Model output'!G50)),ISNUMBER(SEARCH("right anterior neck",'Model output'!G50)),ISNUMBER(SEARCH("right posterior neck",'Model output'!G50)),AND(ISNUMBER(SEARCH("level",'Model output'!G50)),OR(,ISNUMBER(SEARCH("II",'Model output'!G50)),ISNUMBER(SEARCH("two",'Model output'!G50)),AND(ISNUMBER(SEARCH("2",'Model output'!G50)),NOT(ISNUMBER(SEARCH("1 of 2",'Model output'!G50)))),ISNUMBER(SEARCH("III",'Model output'!G50)),ISNUMBER(SEARCH("three",'Model output'!G50)),AND(ISNUMBER(SEARCH("3",'Model output'!G50)), NOT(ISNUMBER(SEARCH("N3",'Model output'!G50)))),ISNUMBER(SEARCH("IV",'Model output'!G50)),ISNUMBER(SEARCH("four",'Model output'!G50)),AND(ISNUMBER(SEARCH("4",'Model output'!G50)),NOT(ISNUMBER(SEARCH("1/4",'Model output'!G50)))),ISNUMBER(SEARCH("V ",'Model output'!G50)),ISNUMBER(SEARCH("five",'Model output'!G50)),ISNUMBER(SEARCH("5",'Model output'!G50))))), "lateral", "central"))</f>
        <v/>
      </c>
      <c r="H51" t="str">
        <f>IF('Model output'!H50="","negative", IF('Model output'!H50=" ", "negative", IF('Model output'!H50="[]", "negative", IF(ISNUMBER(SEARCH("lymph node",'Model output'!H50)),"negative", IF(ISNUMBER(SEARCH("adipose tissue",'Model output'!H50)), "negative", IF(ISNUMBER(SEARCH("neck dissection",'Model output'!H50)),"negative","positive"))))))</f>
        <v>negative</v>
      </c>
      <c r="I51">
        <f>IF('Model output'!I50="","",IF(ISNUMBER('Model output'!I50),'Model output'!I50,1))</f>
        <v>2</v>
      </c>
      <c r="J51">
        <f>IF('Model output'!J50="","",IF(AND(ISNUMBER('Model output'!J50),'Model output'!J50&lt;=I51),'Model output'!J50,IF(ISNUMBER(SEARCH("0/",'Model output'!J50)),0,1)))</f>
        <v>0</v>
      </c>
      <c r="K51" t="str" cm="1">
        <f t="array" ref="K51">IF(COUNT(FIND({0,1,2,3,4,5,6,7,8,9},'Model output'!K50))&gt;0,'Model output'!K50,"")</f>
        <v/>
      </c>
      <c r="L51" s="28" t="str">
        <f t="shared" si="1"/>
        <v/>
      </c>
      <c r="M51" t="str" cm="1">
        <f t="array" ref="M51">IF(L51="","",IF(ISNUMBER(SEARCH("cm",L51)),MAX(VALUE(SUBSTITUTE(_xlfn.FILTERXML("&lt;t&gt;&lt;s&gt;"&amp;SUBSTITUTE(L51,",","&lt;/s&gt;&lt;s&gt;")&amp;"&lt;/s&gt;&lt;/t&gt;","//s"),"cm",""))),MAX(VALUE(SUBSTITUTE(_xlfn.FILTERXML("&lt;t&gt;&lt;s&gt;"&amp;SUBSTITUTE(L51,",","&lt;/s&gt;&lt;s&gt;")&amp;"&lt;/s&gt;&lt;/t&gt;","//s"),"mm","")))/10))</f>
        <v/>
      </c>
      <c r="N51" t="str">
        <f>IF('Model output'!L50="","",'Model output'!L50)</f>
        <v>papillary</v>
      </c>
      <c r="O51" t="str">
        <f>IF('Model output'!M50="","",'Model output'!M50)</f>
        <v>follicular variant with oncocytic features</v>
      </c>
      <c r="P51" t="str">
        <f>IF('Model output'!N50="","",'Model output'!N50)</f>
        <v>5 cm</v>
      </c>
      <c r="Q51" t="str">
        <f t="shared" si="2"/>
        <v>5cm</v>
      </c>
      <c r="R51" cm="1">
        <f t="array" ref="R51">IF(Q51="","",IF(ISNUMBER(SEARCH("cm",Q51)),MAX(VALUE(SUBSTITUTE(_xlfn.FILTERXML("&lt;t&gt;&lt;s&gt;"&amp;SUBSTITUTE(Q51,",","&lt;/s&gt;&lt;s&gt;")&amp;"&lt;/s&gt;&lt;/t&gt;","//s"),"cm",""))),IF(ISNUMBER(SEARCH("mm",Q51)), MAX(VALUE(SUBSTITUTE(_xlfn.FILTERXML("&lt;t&gt;&lt;s&gt;"&amp;SUBSTITUTE(Q51,",","&lt;/s&gt;&lt;s&gt;")&amp;"&lt;/s&gt;&lt;/t&gt;","//s"),"mm","")))/10, MAX(VALUE(_xlfn.FILTERXML("&lt;t&gt;&lt;s&gt;"&amp;SUBSTITUTE(Q51,",","&lt;/s&gt;&lt;s&gt;")&amp;"&lt;/s&gt;&lt;/t&gt;","//s"))))))</f>
        <v>5</v>
      </c>
      <c r="S51" t="str">
        <f>IF(OR('Model output'!P50="",'Model output'!P50="C",ISNUMBER(SEARCH("Not identified", 'Model output'!P50)),ISNUMBER(SEARCH("Absent",'Model output'!P50)),ISNUMBER(SEARCH("Absence",'Model output'!P50)),AND(ISNUMBER(SEARCH("No",'Model output'!P50)),NOT(ISNUMBER(SEARCH("diagnostic",'Model output'!P50)))),ISNUMBER(SEARCH("Negative",'Model output'!P50))),"negative","positive")</f>
        <v>negative</v>
      </c>
      <c r="T51">
        <f>IF('Model output'!O50="","",'Model output'!O50)</f>
        <v>2</v>
      </c>
      <c r="U51" t="str">
        <f>IF('Model output'!Q50&lt;&gt;"",'Model output'!Q50,IF('Classification result'!S51="positive",IF(ISNUMBER(SEARCH("single",'Model output'!P50)),1,IF(OR(ISNUMBER(SEARCH("&lt;4",'Model output'!P50)),ISNUMBER(SEARCH("&lt; 4",'Model output'!P50)),ISNUMBER(SEARCH("less than 4",'Model output'!P50))),"&lt;4",IF(OR(ISNUMBER(SEARCH("&gt;4",'Model output'!P50)),ISNUMBER(SEARCH("&gt; 4",'Model output'!P50)),ISNUMBER(SEARCH("4 or more",'Model output'!P50))),"&gt;4",""))),""))</f>
        <v/>
      </c>
      <c r="V51" t="str">
        <f>IF(S51="negative","",IF(OR(ISNUMBER(SEARCH("Focal",'Model output'!P50)),'Classification result'!U51&lt;4,ISNUMBER(SEARCH("Focal",'Classification result'!U51)),ISNUMBER(SEARCH("&lt;4",'Classification result'!U51)),ISNUMBER(SEARCH("&lt; 4",'Classification result'!U51))),"minimal", IF(OR(ISNUMBER(SEARCH("Extensive",'Model output'!P50)),ISNUMBER(SEARCH("Extensive",'Classification result'!U51)),ISNUMBER(SEARCH("&gt;4",'Classification result'!U51)),ISNUMBER(SEARCH("&gt; 4",'Classification result'!U51)),ISNUMBER(SEARCH("4 or more",'Classification result'!U51))),"extensive","")))</f>
        <v/>
      </c>
      <c r="W51" t="str">
        <f>IF(OR('Model output'!R50="",ISNUMBER(SEARCH("Not identified", 'Model output'!R50)),ISNUMBER(SEARCH("Absent",'Model output'!R50)),ISNUMBER(SEARCH("No",'Model output'!R50)),ISNUMBER(SEARCH("Negative",'Model output'!R50)),ISNUMBER(SEARCH("None seen",'Model output'!R50)),ISNUMBER(SEARCH("Free",'Model output'!R50)),ISNUMBER(SEARCH("Cannot be assessed",'Model output'!R50))),"negative","positive")</f>
        <v>negative</v>
      </c>
      <c r="X51" s="15" t="str">
        <f>IF('Model output'!S50="","",'Model output'!S50)</f>
        <v>Not Identified</v>
      </c>
      <c r="Y51" t="str">
        <f>IF(OR('Model output'!S50="",ISNUMBER(SEARCH("No extension",'Model output'!S50)),ISNUMBER(SEARCH("Absent",'Model output'!S50)),ISNUMBER(SEARCH("Not identified",'Model output'!S50)),AND(ISNUMBER(SEARCH("No",'Model output'!S50)),NOT(ISNUMBER(SEARCH("carcinoma",'Model output'!S50)))),ISNUMBER(SEARCH("negative",'Model output'!S50))),"negative",IF(Z51="positive","gETE", "positive"))</f>
        <v>negative</v>
      </c>
      <c r="Z51" t="str">
        <f>IF(OR('Model output'!S50="",ISNUMBER(SEARCH("Absent",'Model output'!S50)),ISNUMBER(SEARCH("Not identified",'Model output'!S50)),ISNUMBER(SEARCH("No",'Model output'!S50)),ISNUMBER(SEARCH("Minimal",'Model output'!S50)),ISNUMBER(SEARCH("negative",'Model output'!S50))),"negative",IF(OR(ISNUMBER(SEARCH("extensive",X51)),ISNUMBER(SEARCH("skeletal muscle",X51)),ISNUMBER(SEARCH("larynx",X51)),ISNUMBER(SEARCH("trachea",X51)),ISNUMBER(SEARCH("esophagus",X51)),ISNUMBER(SEARCH("recurrent laryngeal nerve",X51))),"positive","negative"))</f>
        <v>negative</v>
      </c>
      <c r="AA51" t="str">
        <f>IF('Model output'!T50="","",IF('Model output'!T50="Not mentioned", "No", "Yes"))</f>
        <v/>
      </c>
      <c r="AB51" t="str">
        <f>IF(AA51&lt;&gt;"Yes","",IF(OR('Model output'!U50="",ISNUMBER(SEARCH("Not identified",'Model output'!U50))),"",'Model output'!U50))</f>
        <v/>
      </c>
      <c r="AC51" s="8" t="str">
        <f>IF(OR('Model output'!V50="", AND(ISERROR(SEARCH("Positive",'Model output'!V50)), ISNUMBER(SEARCH("Negative",'Model output'!V50))), ISNUMBER(SEARCH("Cannot be assessed",'Model output'!V50)), AND(ISNUMBER(SEARCH("Uninvolved",'Model output'!V50)),NOT(ISNUMBER(SEARCH("margin(s) involved",'Model output'!V50)))), ISNUMBER(SEARCH("No involvement",'Model output'!V50)), AND(NOT(ISNUMBER(SEARCH("focal",'Model output'!V50))),ISNUMBER(SEARCH("Free",'Model output'!V50))), ISNUMBER(SEARCH("narrowly excised",'Model output'!V50)), ISNUMBER(SEARCH("none",'Model output'!V50)), ISNUMBER(SEARCH("R0",'Model output'!V50)), ISNUMBER(SEARCH("1 mm",'Model output'!V50)), ISNUMBER(SEARCH("0.1 CM",'Model output'!V50)), ISNUMBER(SEARCH("less than 0.2 mm",'Model output'!V50)), ISNUMBER(SEARCH("less than 1.0 mm",'Model output'!V50)), ISNUMBER(SEARCH("less than 0.5 mm",'Model output'!V50)), ISNUMBER(SEARCH("abut",'Model output'!V50))), "negative", "positive")</f>
        <v>negative</v>
      </c>
      <c r="AE51" s="34" t="str" cm="1">
        <f t="array" aca="1" ref="AE51" ca="1">IF(OR(AC51="positive",Z51="positive",AND(OR(ISNUMBER(SEARCH("Follicular carcinoma",N51)),ISNUMBER(SEARCH("Follicular thyroid carcinoma",N51))),V51="extensive"),AND(AND(ISNUMBER(J51),J51&gt;0),AND(ISNUMBER(M51),M51&gt;3)),OR(H51="positive",AH51=1)),"high",IF(OR(ISNUMBER(SEARCH("lateral",G51,1)),ISNUMBER(SEARCH("positive",Y51,1)),ISNUMBER(SEARCH("tall",O51,1)),ISNUMBER(SEARCH("hobnail",O51,1)),ISNUMBER(SEARCH("cribriform",O51,1)),ISNUMBER(SEARCH("diffuse",O51,1)),ISNUMBER(SEARCH("columnar",O51,1)),ISNUMBER(SEARCH("solid",O51,1)),ISNUMBER(SEARCH("tall",N51,1)),ISNUMBER(SEARCH("hobnail",N51,1)),ISNUMBER(SEARCH("cribriform",N51,1)),ISNUMBER(SEARCH("diffuse",N51,1)),ISNUMBER(SEARCH("columnar",N51,1)),ISNUMBER(SEARCH("solid",N51,1)),AND(OR(ISNUMBER(SEARCH("papillary",N51,1)),ISNUMBER(SEARCH("papillary carcinoma",O51,1))),S51="positive"),AND(AND(ISNUMBER(J51),J51&gt;=5),M51=""),AND(AND(ISNUMBER(J51),J51&gt;=5),AND(ISNUMBER(M51),M51&gt;=1)),AND(ISNUMBER(SERACH("papillary",N51)),OR(Y51="positive",Z51="positive"), ISNUMBER(SEARCH("BRAF",AB51)))),"intermediate","low"))</f>
        <v>low</v>
      </c>
      <c r="AF51" s="35" t="str">
        <f t="shared" si="3"/>
        <v>3a</v>
      </c>
      <c r="AG51" s="35" t="str">
        <f t="shared" si="4"/>
        <v>0</v>
      </c>
      <c r="AH51" s="35" t="str">
        <f t="shared" si="6"/>
        <v>0</v>
      </c>
      <c r="AI51" s="40" t="str">
        <f t="shared" si="7"/>
        <v>I</v>
      </c>
      <c r="AJ51" s="34" t="s">
        <v>627</v>
      </c>
      <c r="AK51" s="39" t="s">
        <v>899</v>
      </c>
      <c r="AL51" s="39" t="s">
        <v>894</v>
      </c>
      <c r="AM51" s="39" t="s">
        <v>897</v>
      </c>
      <c r="AN51" s="39" t="s">
        <v>59</v>
      </c>
      <c r="AO51" s="34">
        <f t="shared" ca="1" si="8"/>
        <v>1</v>
      </c>
      <c r="AP51" s="39">
        <f t="shared" si="9"/>
        <v>1</v>
      </c>
      <c r="AQ51" s="39">
        <f t="shared" si="10"/>
        <v>1</v>
      </c>
      <c r="AR51" s="39">
        <f t="shared" si="11"/>
        <v>1</v>
      </c>
      <c r="AS51" s="40">
        <f t="shared" si="5"/>
        <v>1</v>
      </c>
      <c r="AT51" s="1"/>
    </row>
    <row r="52" spans="1:46">
      <c r="A52" t="str">
        <f>'Model output'!A51</f>
        <v>TCGA-DJ-A13S</v>
      </c>
      <c r="B52" s="46">
        <v>19</v>
      </c>
      <c r="C52" s="1" t="str">
        <f>IF(OR(ISNUMBER(SEARCH("0",'Model output'!D51)), ISNUMBER(SEARCH("1",'Model output'!D51)), ISNUMBER(SEARCH("1a",'Model output'!D51)), ISNUMBER(SEARCH("1b",'Model output'!D51)), ISNUMBER(SEARCH("2",'Model output'!D51)), ISNUMBER(SEARCH("3",'Model output'!D51)), ISNUMBER(SEARCH("4a",'Model output'!D51)), ISNUMBER(SEARCH("4b",'Model output'!D51))), IF(ISNUMBER(SEARCH("pT",'Model output'!D51)),IF(OR(ISNUMBER(SEARCH("a",'Model output'!D51)),ISNUMBER(SEARCH("b",'Model output'!D51))),MID(SUBSTITUTE('Model output'!D51," ",""),SEARCH("pT",'Model output'!D51)+2,2),MID(SUBSTITUTE('Model output'!D51," ",""),SEARCH("pT",'Model output'!D51)+2,1)),IF(ISNUMBER(SEARCH("T",'Model output'!D51)),IF(OR(ISNUMBER(SEARCH("a",'Model output'!D51)),ISNUMBER(SEARCH("b",'Model output'!D51))),MID(SUBSTITUTE('Model output'!D51," ",""),SEARCH("T",'Model output'!D51)+1,2),MID(SUBSTITUTE('Model output'!D51," ",""),SEARCH("T",'Model output'!D51)+1,1)),SUBSTITUTE('Model output'!D51," ",""))),"")</f>
        <v>1</v>
      </c>
      <c r="D52" s="1" t="str">
        <f>IF(ISNUMBER(SEARCH("lymph node",'Model output'!E51)),"1", IF(AND('Model output'!E51&lt;&gt;"",ISNUMBER('Model output'!E51),'Model output'!E51&gt;0),"1",IF(OR(ISNUMBER(SEARCH("0",'Model output'!E51)), ISNUMBER(SEARCH("1",'Model output'!E51)), ISNUMBER(SEARCH("1a",'Model output'!E51)), ISNUMBER(SEARCH("1b",'Model output'!E51)), ISNUMBER(SEARCH("X",'Model output'!E51))), IF(ISNUMBER(SEARCH("pN",'Model output'!E51)),IF(OR(ISNUMBER(SEARCH("a",'Model output'!E51)),ISNUMBER(SEARCH("b",'Model output'!E51))),MID(SUBSTITUTE('Model output'!E51," ",""),SEARCH("pN",'Model output'!E51)+2,2),MID(SUBSTITUTE('Model output'!E51," ",""),SEARCH("pN",'Model output'!E51)+2,1)),IF(ISNUMBER(SEARCH("N",'Model output'!E51)),IF(OR(ISNUMBER(SEARCH("a",'Model output'!E51)),ISNUMBER(SEARCH("b",'Model output'!E51))),MID(SUBSTITUTE('Model output'!E51," ",""),SEARCH("N",'Model output'!E51)+1,2),MID(SUBSTITUTE('Model output'!E51," ",""),SEARCH("N",'Model output'!E51)+1,1)),SUBSTITUTE('Model output'!E51," ",""))),"")))</f>
        <v/>
      </c>
      <c r="E52" s="1" t="str">
        <f>IF(OR(ISNUMBER(SEARCH("Not applicable",'Model output'!F51)), ISNUMBER(SEARCH("N/A",'Model output'!F51))),"0",IF(OR(ISNUMBER(SEARCH("0",'Model output'!F51)), ISNUMBER(SEARCH("1",'Model output'!F51)), ISNUMBER(SEARCH("X",'Model output'!F51))), IF(ISNUMBER(SEARCH("pM",'Model output'!F51)),MID(SUBSTITUTE('Model output'!F51," ",""),SEARCH("pM",'Model output'!F51)+2,1),IF(ISNUMBER(SEARCH("M",'Model output'!F51)),MID(SUBSTITUTE('Model output'!F51," ",""),SEARCH("M",'Model output'!F51)+1,1),SUBSTITUTE('Model output'!F51," ",""))),""))</f>
        <v/>
      </c>
      <c r="F52" t="str">
        <f t="shared" si="12"/>
        <v>negative</v>
      </c>
      <c r="G52" t="str">
        <f>IF(OR('Model output'!G51="",AND(ISNUMBER('Model output'!J51),'Model output'!J51&lt;1)),"",IF(OR(ISNUMBER(SEARCH("lateral",'Model output'!G51)),ISNUMBER(SEARCH("cervical",'Model output'!G51)),ISNUMBER(SEARCH("jugular",'Model output'!G51)),ISNUMBER(SEARCH("left neck",'Model output'!G51)),ISNUMBER(SEARCH("left anterior neck",'Model output'!G51)),ISNUMBER(SEARCH("left posterior neck",'Model output'!G51)),ISNUMBER(SEARCH("right neck",'Model output'!G51)),ISNUMBER(SEARCH("right anterior neck",'Model output'!G51)),ISNUMBER(SEARCH("right posterior neck",'Model output'!G51)),AND(ISNUMBER(SEARCH("level",'Model output'!G51)),OR(,ISNUMBER(SEARCH("II",'Model output'!G51)),ISNUMBER(SEARCH("two",'Model output'!G51)),AND(ISNUMBER(SEARCH("2",'Model output'!G51)),NOT(ISNUMBER(SEARCH("1 of 2",'Model output'!G51)))),ISNUMBER(SEARCH("III",'Model output'!G51)),ISNUMBER(SEARCH("three",'Model output'!G51)),AND(ISNUMBER(SEARCH("3",'Model output'!G51)), NOT(ISNUMBER(SEARCH("N3",'Model output'!G51)))),ISNUMBER(SEARCH("IV",'Model output'!G51)),ISNUMBER(SEARCH("four",'Model output'!G51)),AND(ISNUMBER(SEARCH("4",'Model output'!G51)),NOT(ISNUMBER(SEARCH("1/4",'Model output'!G51)))),ISNUMBER(SEARCH("V ",'Model output'!G51)),ISNUMBER(SEARCH("five",'Model output'!G51)),ISNUMBER(SEARCH("5",'Model output'!G51))))), "lateral", "central"))</f>
        <v/>
      </c>
      <c r="H52" t="str">
        <f>IF('Model output'!H51="","negative", IF('Model output'!H51=" ", "negative", IF('Model output'!H51="[]", "negative", IF(ISNUMBER(SEARCH("lymph node",'Model output'!H51)),"negative", IF(ISNUMBER(SEARCH("adipose tissue",'Model output'!H51)), "negative", IF(ISNUMBER(SEARCH("neck dissection",'Model output'!H51)),"negative","positive"))))))</f>
        <v>negative</v>
      </c>
      <c r="I52" t="str">
        <f>IF('Model output'!I51="","",IF(ISNUMBER('Model output'!I51),'Model output'!I51,1))</f>
        <v/>
      </c>
      <c r="J52" t="str">
        <f>IF('Model output'!J51="","",IF(AND(ISNUMBER('Model output'!J51),'Model output'!J51&lt;=I52),'Model output'!J51,IF(ISNUMBER(SEARCH("0/",'Model output'!J51)),0,1)))</f>
        <v/>
      </c>
      <c r="K52" t="str" cm="1">
        <f t="array" ref="K52">IF(COUNT(FIND({0,1,2,3,4,5,6,7,8,9},'Model output'!K51))&gt;0,'Model output'!K51,"")</f>
        <v/>
      </c>
      <c r="L52" s="28" t="str">
        <f t="shared" si="1"/>
        <v/>
      </c>
      <c r="M52" t="str" cm="1">
        <f t="array" ref="M52">IF(L52="","",IF(ISNUMBER(SEARCH("cm",L52)),MAX(VALUE(SUBSTITUTE(_xlfn.FILTERXML("&lt;t&gt;&lt;s&gt;"&amp;SUBSTITUTE(L52,",","&lt;/s&gt;&lt;s&gt;")&amp;"&lt;/s&gt;&lt;/t&gt;","//s"),"cm",""))),MAX(VALUE(SUBSTITUTE(_xlfn.FILTERXML("&lt;t&gt;&lt;s&gt;"&amp;SUBSTITUTE(L52,",","&lt;/s&gt;&lt;s&gt;")&amp;"&lt;/s&gt;&lt;/t&gt;","//s"),"mm","")))/10))</f>
        <v/>
      </c>
      <c r="N52" t="str">
        <f>IF('Model output'!L51="","",'Model output'!L51)</f>
        <v>follicular</v>
      </c>
      <c r="O52" t="str">
        <f>IF('Model output'!M51="","",'Model output'!M51)</f>
        <v>variant</v>
      </c>
      <c r="P52" t="str">
        <f>IF('Model output'!N51="","",'Model output'!N51)</f>
        <v>1.8 cm</v>
      </c>
      <c r="Q52" t="str">
        <f t="shared" si="2"/>
        <v>1.8cm</v>
      </c>
      <c r="R52" cm="1">
        <f t="array" ref="R52">IF(Q52="","",IF(ISNUMBER(SEARCH("cm",Q52)),MAX(VALUE(SUBSTITUTE(_xlfn.FILTERXML("&lt;t&gt;&lt;s&gt;"&amp;SUBSTITUTE(Q52,",","&lt;/s&gt;&lt;s&gt;")&amp;"&lt;/s&gt;&lt;/t&gt;","//s"),"cm",""))),IF(ISNUMBER(SEARCH("mm",Q52)), MAX(VALUE(SUBSTITUTE(_xlfn.FILTERXML("&lt;t&gt;&lt;s&gt;"&amp;SUBSTITUTE(Q52,",","&lt;/s&gt;&lt;s&gt;")&amp;"&lt;/s&gt;&lt;/t&gt;","//s"),"mm","")))/10, MAX(VALUE(_xlfn.FILTERXML("&lt;t&gt;&lt;s&gt;"&amp;SUBSTITUTE(Q52,",","&lt;/s&gt;&lt;s&gt;")&amp;"&lt;/s&gt;&lt;/t&gt;","//s"))))))</f>
        <v>1.8</v>
      </c>
      <c r="S52" t="str">
        <f>IF(OR('Model output'!P51="",'Model output'!P51="C",ISNUMBER(SEARCH("Not identified", 'Model output'!P51)),ISNUMBER(SEARCH("Absent",'Model output'!P51)),ISNUMBER(SEARCH("Absence",'Model output'!P51)),AND(ISNUMBER(SEARCH("No",'Model output'!P51)),NOT(ISNUMBER(SEARCH("diagnostic",'Model output'!P51)))),ISNUMBER(SEARCH("Negative",'Model output'!P51))),"negative","positive")</f>
        <v>negative</v>
      </c>
      <c r="T52">
        <f>IF('Model output'!O51="","",'Model output'!O51)</f>
        <v>1</v>
      </c>
      <c r="U52" t="str">
        <f>IF('Model output'!Q51&lt;&gt;"",'Model output'!Q51,IF('Classification result'!S52="positive",IF(ISNUMBER(SEARCH("single",'Model output'!P51)),1,IF(OR(ISNUMBER(SEARCH("&lt;4",'Model output'!P51)),ISNUMBER(SEARCH("&lt; 4",'Model output'!P51)),ISNUMBER(SEARCH("less than 4",'Model output'!P51))),"&lt;4",IF(OR(ISNUMBER(SEARCH("&gt;4",'Model output'!P51)),ISNUMBER(SEARCH("&gt; 4",'Model output'!P51)),ISNUMBER(SEARCH("4 or more",'Model output'!P51))),"&gt;4",""))),""))</f>
        <v/>
      </c>
      <c r="V52" t="str">
        <f>IF(S52="negative","",IF(OR(ISNUMBER(SEARCH("Focal",'Model output'!P51)),'Classification result'!U52&lt;4,ISNUMBER(SEARCH("Focal",'Classification result'!U52)),ISNUMBER(SEARCH("&lt;4",'Classification result'!U52)),ISNUMBER(SEARCH("&lt; 4",'Classification result'!U52))),"minimal", IF(OR(ISNUMBER(SEARCH("Extensive",'Model output'!P51)),ISNUMBER(SEARCH("Extensive",'Classification result'!U52)),ISNUMBER(SEARCH("&gt;4",'Classification result'!U52)),ISNUMBER(SEARCH("&gt; 4",'Classification result'!U52)),ISNUMBER(SEARCH("4 or more",'Classification result'!U52))),"extensive","")))</f>
        <v/>
      </c>
      <c r="W52" t="str">
        <f>IF(OR('Model output'!R51="",ISNUMBER(SEARCH("Not identified", 'Model output'!R51)),ISNUMBER(SEARCH("Absent",'Model output'!R51)),ISNUMBER(SEARCH("No",'Model output'!R51)),ISNUMBER(SEARCH("Negative",'Model output'!R51)),ISNUMBER(SEARCH("None seen",'Model output'!R51)),ISNUMBER(SEARCH("Free",'Model output'!R51)),ISNUMBER(SEARCH("Cannot be assessed",'Model output'!R51))),"negative","positive")</f>
        <v>negative</v>
      </c>
      <c r="X52" s="15" t="str">
        <f>IF('Model output'!S51="","",'Model output'!S51)</f>
        <v>Not identified</v>
      </c>
      <c r="Y52" t="str">
        <f>IF(OR('Model output'!S51="",ISNUMBER(SEARCH("No extension",'Model output'!S51)),ISNUMBER(SEARCH("Absent",'Model output'!S51)),ISNUMBER(SEARCH("Not identified",'Model output'!S51)),AND(ISNUMBER(SEARCH("No",'Model output'!S51)),NOT(ISNUMBER(SEARCH("carcinoma",'Model output'!S51)))),ISNUMBER(SEARCH("negative",'Model output'!S51))),"negative",IF(Z52="positive","gETE", "positive"))</f>
        <v>negative</v>
      </c>
      <c r="Z52" t="str">
        <f>IF(OR('Model output'!S51="",ISNUMBER(SEARCH("Absent",'Model output'!S51)),ISNUMBER(SEARCH("Not identified",'Model output'!S51)),ISNUMBER(SEARCH("No",'Model output'!S51)),ISNUMBER(SEARCH("Minimal",'Model output'!S51)),ISNUMBER(SEARCH("negative",'Model output'!S51))),"negative",IF(OR(ISNUMBER(SEARCH("extensive",X52)),ISNUMBER(SEARCH("skeletal muscle",X52)),ISNUMBER(SEARCH("larynx",X52)),ISNUMBER(SEARCH("trachea",X52)),ISNUMBER(SEARCH("esophagus",X52)),ISNUMBER(SEARCH("recurrent laryngeal nerve",X52))),"positive","negative"))</f>
        <v>negative</v>
      </c>
      <c r="AA52" t="str">
        <f>IF('Model output'!T51="","",IF('Model output'!T51="Not mentioned", "No", "Yes"))</f>
        <v/>
      </c>
      <c r="AB52" t="str">
        <f>IF(AA52&lt;&gt;"Yes","",IF(OR('Model output'!U51="",ISNUMBER(SEARCH("Not identified",'Model output'!U51))),"",'Model output'!U51))</f>
        <v/>
      </c>
      <c r="AC52" s="8" t="str">
        <f>IF(OR('Model output'!V51="", AND(ISERROR(SEARCH("Positive",'Model output'!V51)), ISNUMBER(SEARCH("Negative",'Model output'!V51))), ISNUMBER(SEARCH("Cannot be assessed",'Model output'!V51)), AND(ISNUMBER(SEARCH("Uninvolved",'Model output'!V51)),NOT(ISNUMBER(SEARCH("margin(s) involved",'Model output'!V51)))), ISNUMBER(SEARCH("No involvement",'Model output'!V51)), AND(NOT(ISNUMBER(SEARCH("focal",'Model output'!V51))),ISNUMBER(SEARCH("Free",'Model output'!V51))), ISNUMBER(SEARCH("narrowly excised",'Model output'!V51)), ISNUMBER(SEARCH("none",'Model output'!V51)), ISNUMBER(SEARCH("R0",'Model output'!V51)), ISNUMBER(SEARCH("1 mm",'Model output'!V51)), ISNUMBER(SEARCH("0.1 CM",'Model output'!V51)), ISNUMBER(SEARCH("less than 0.2 mm",'Model output'!V51)), ISNUMBER(SEARCH("less than 1.0 mm",'Model output'!V51)), ISNUMBER(SEARCH("less than 0.5 mm",'Model output'!V51)), ISNUMBER(SEARCH("abut",'Model output'!V51))), "negative", "positive")</f>
        <v>negative</v>
      </c>
      <c r="AE52" s="34" t="str" cm="1">
        <f t="array" aca="1" ref="AE52" ca="1">IF(OR(AC52="positive",Z52="positive",AND(OR(ISNUMBER(SEARCH("Follicular carcinoma",N52)),ISNUMBER(SEARCH("Follicular thyroid carcinoma",N52))),V52="extensive"),AND(AND(ISNUMBER(J52),J52&gt;0),AND(ISNUMBER(M52),M52&gt;3)),OR(H52="positive",AH52=1)),"high",IF(OR(ISNUMBER(SEARCH("lateral",G52,1)),ISNUMBER(SEARCH("positive",Y52,1)),ISNUMBER(SEARCH("tall",O52,1)),ISNUMBER(SEARCH("hobnail",O52,1)),ISNUMBER(SEARCH("cribriform",O52,1)),ISNUMBER(SEARCH("diffuse",O52,1)),ISNUMBER(SEARCH("columnar",O52,1)),ISNUMBER(SEARCH("solid",O52,1)),ISNUMBER(SEARCH("tall",N52,1)),ISNUMBER(SEARCH("hobnail",N52,1)),ISNUMBER(SEARCH("cribriform",N52,1)),ISNUMBER(SEARCH("diffuse",N52,1)),ISNUMBER(SEARCH("columnar",N52,1)),ISNUMBER(SEARCH("solid",N52,1)),AND(OR(ISNUMBER(SEARCH("papillary",N52,1)),ISNUMBER(SEARCH("papillary carcinoma",O52,1))),S52="positive"),AND(AND(ISNUMBER(J52),J52&gt;=5),M52=""),AND(AND(ISNUMBER(J52),J52&gt;=5),AND(ISNUMBER(M52),M52&gt;=1)),AND(ISNUMBER(SERACH("papillary",N52)),OR(Y52="positive",Z52="positive"), ISNUMBER(SEARCH("BRAF",AB52)))),"intermediate","low"))</f>
        <v>low</v>
      </c>
      <c r="AF52" s="35" t="str">
        <f t="shared" si="3"/>
        <v>1b</v>
      </c>
      <c r="AG52" s="35" t="str">
        <f t="shared" si="4"/>
        <v>0</v>
      </c>
      <c r="AH52" s="35" t="str">
        <f t="shared" si="6"/>
        <v>0</v>
      </c>
      <c r="AI52" s="40" t="str">
        <f t="shared" si="7"/>
        <v>I</v>
      </c>
      <c r="AJ52" s="34" t="s">
        <v>627</v>
      </c>
      <c r="AK52" s="39" t="s">
        <v>893</v>
      </c>
      <c r="AL52" s="39" t="s">
        <v>897</v>
      </c>
      <c r="AM52" s="39" t="s">
        <v>897</v>
      </c>
      <c r="AN52" s="39" t="s">
        <v>59</v>
      </c>
      <c r="AO52" s="34">
        <f t="shared" ca="1" si="8"/>
        <v>1</v>
      </c>
      <c r="AP52" s="39">
        <f t="shared" si="9"/>
        <v>1</v>
      </c>
      <c r="AQ52" s="39">
        <f t="shared" si="10"/>
        <v>1</v>
      </c>
      <c r="AR52" s="39">
        <f t="shared" si="11"/>
        <v>1</v>
      </c>
      <c r="AS52" s="40">
        <f t="shared" si="5"/>
        <v>1</v>
      </c>
      <c r="AT52" s="1"/>
    </row>
    <row r="53" spans="1:46">
      <c r="A53" t="str">
        <f>'Model output'!A52</f>
        <v>TCGA-DJ-A13T</v>
      </c>
      <c r="B53" s="46">
        <v>37</v>
      </c>
      <c r="C53" s="1" t="str">
        <f>IF(OR(ISNUMBER(SEARCH("0",'Model output'!D52)), ISNUMBER(SEARCH("1",'Model output'!D52)), ISNUMBER(SEARCH("1a",'Model output'!D52)), ISNUMBER(SEARCH("1b",'Model output'!D52)), ISNUMBER(SEARCH("2",'Model output'!D52)), ISNUMBER(SEARCH("3",'Model output'!D52)), ISNUMBER(SEARCH("4a",'Model output'!D52)), ISNUMBER(SEARCH("4b",'Model output'!D52))), IF(ISNUMBER(SEARCH("pT",'Model output'!D52)),IF(OR(ISNUMBER(SEARCH("a",'Model output'!D52)),ISNUMBER(SEARCH("b",'Model output'!D52))),MID(SUBSTITUTE('Model output'!D52," ",""),SEARCH("pT",'Model output'!D52)+2,2),MID(SUBSTITUTE('Model output'!D52," ",""),SEARCH("pT",'Model output'!D52)+2,1)),IF(ISNUMBER(SEARCH("T",'Model output'!D52)),IF(OR(ISNUMBER(SEARCH("a",'Model output'!D52)),ISNUMBER(SEARCH("b",'Model output'!D52))),MID(SUBSTITUTE('Model output'!D52," ",""),SEARCH("T",'Model output'!D52)+1,2),MID(SUBSTITUTE('Model output'!D52," ",""),SEARCH("T",'Model output'!D52)+1,1)),SUBSTITUTE('Model output'!D52," ",""))),"")</f>
        <v>1</v>
      </c>
      <c r="D53" s="1" t="str">
        <f>IF(ISNUMBER(SEARCH("lymph node",'Model output'!E52)),"1", IF(AND('Model output'!E52&lt;&gt;"",ISNUMBER('Model output'!E52),'Model output'!E52&gt;0),"1",IF(OR(ISNUMBER(SEARCH("0",'Model output'!E52)), ISNUMBER(SEARCH("1",'Model output'!E52)), ISNUMBER(SEARCH("1a",'Model output'!E52)), ISNUMBER(SEARCH("1b",'Model output'!E52)), ISNUMBER(SEARCH("X",'Model output'!E52))), IF(ISNUMBER(SEARCH("pN",'Model output'!E52)),IF(OR(ISNUMBER(SEARCH("a",'Model output'!E52)),ISNUMBER(SEARCH("b",'Model output'!E52))),MID(SUBSTITUTE('Model output'!E52," ",""),SEARCH("pN",'Model output'!E52)+2,2),MID(SUBSTITUTE('Model output'!E52," ",""),SEARCH("pN",'Model output'!E52)+2,1)),IF(ISNUMBER(SEARCH("N",'Model output'!E52)),IF(OR(ISNUMBER(SEARCH("a",'Model output'!E52)),ISNUMBER(SEARCH("b",'Model output'!E52))),MID(SUBSTITUTE('Model output'!E52," ",""),SEARCH("N",'Model output'!E52)+1,2),MID(SUBSTITUTE('Model output'!E52," ",""),SEARCH("N",'Model output'!E52)+1,1)),SUBSTITUTE('Model output'!E52," ",""))),"")))</f>
        <v>x</v>
      </c>
      <c r="E53" s="1" t="str">
        <f>IF(OR(ISNUMBER(SEARCH("Not applicable",'Model output'!F52)), ISNUMBER(SEARCH("N/A",'Model output'!F52))),"0",IF(OR(ISNUMBER(SEARCH("0",'Model output'!F52)), ISNUMBER(SEARCH("1",'Model output'!F52)), ISNUMBER(SEARCH("X",'Model output'!F52))), IF(ISNUMBER(SEARCH("pM",'Model output'!F52)),MID(SUBSTITUTE('Model output'!F52," ",""),SEARCH("pM",'Model output'!F52)+2,1),IF(ISNUMBER(SEARCH("M",'Model output'!F52)),MID(SUBSTITUTE('Model output'!F52," ",""),SEARCH("M",'Model output'!F52)+1,1),SUBSTITUTE('Model output'!F52," ",""))),""))</f>
        <v>x</v>
      </c>
      <c r="F53" t="str">
        <f t="shared" si="12"/>
        <v>negative</v>
      </c>
      <c r="G53" t="str">
        <f>IF(OR('Model output'!G52="",AND(ISNUMBER('Model output'!J52),'Model output'!J52&lt;1)),"",IF(OR(ISNUMBER(SEARCH("lateral",'Model output'!G52)),ISNUMBER(SEARCH("cervical",'Model output'!G52)),ISNUMBER(SEARCH("jugular",'Model output'!G52)),ISNUMBER(SEARCH("left neck",'Model output'!G52)),ISNUMBER(SEARCH("left anterior neck",'Model output'!G52)),ISNUMBER(SEARCH("left posterior neck",'Model output'!G52)),ISNUMBER(SEARCH("right neck",'Model output'!G52)),ISNUMBER(SEARCH("right anterior neck",'Model output'!G52)),ISNUMBER(SEARCH("right posterior neck",'Model output'!G52)),AND(ISNUMBER(SEARCH("level",'Model output'!G52)),OR(,ISNUMBER(SEARCH("II",'Model output'!G52)),ISNUMBER(SEARCH("two",'Model output'!G52)),AND(ISNUMBER(SEARCH("2",'Model output'!G52)),NOT(ISNUMBER(SEARCH("1 of 2",'Model output'!G52)))),ISNUMBER(SEARCH("III",'Model output'!G52)),ISNUMBER(SEARCH("three",'Model output'!G52)),AND(ISNUMBER(SEARCH("3",'Model output'!G52)), NOT(ISNUMBER(SEARCH("N3",'Model output'!G52)))),ISNUMBER(SEARCH("IV",'Model output'!G52)),ISNUMBER(SEARCH("four",'Model output'!G52)),AND(ISNUMBER(SEARCH("4",'Model output'!G52)),NOT(ISNUMBER(SEARCH("1/4",'Model output'!G52)))),ISNUMBER(SEARCH("V ",'Model output'!G52)),ISNUMBER(SEARCH("five",'Model output'!G52)),ISNUMBER(SEARCH("5",'Model output'!G52))))), "lateral", "central"))</f>
        <v/>
      </c>
      <c r="H53" t="str">
        <f>IF('Model output'!H52="","negative", IF('Model output'!H52=" ", "negative", IF('Model output'!H52="[]", "negative", IF(ISNUMBER(SEARCH("lymph node",'Model output'!H52)),"negative", IF(ISNUMBER(SEARCH("adipose tissue",'Model output'!H52)), "negative", IF(ISNUMBER(SEARCH("neck dissection",'Model output'!H52)),"negative","positive"))))))</f>
        <v>negative</v>
      </c>
      <c r="I53">
        <f>IF('Model output'!I52="","",IF(ISNUMBER('Model output'!I52),'Model output'!I52,1))</f>
        <v>7</v>
      </c>
      <c r="J53">
        <f>IF('Model output'!J52="","",IF(AND(ISNUMBER('Model output'!J52),'Model output'!J52&lt;=I53),'Model output'!J52,IF(ISNUMBER(SEARCH("0/",'Model output'!J52)),0,1)))</f>
        <v>0</v>
      </c>
      <c r="K53" t="str" cm="1">
        <f t="array" ref="K53">IF(COUNT(FIND({0,1,2,3,4,5,6,7,8,9},'Model output'!K52))&gt;0,'Model output'!K52,"")</f>
        <v/>
      </c>
      <c r="L53" s="28" t="str">
        <f t="shared" si="1"/>
        <v/>
      </c>
      <c r="M53" t="str" cm="1">
        <f t="array" ref="M53">IF(L53="","",IF(ISNUMBER(SEARCH("cm",L53)),MAX(VALUE(SUBSTITUTE(_xlfn.FILTERXML("&lt;t&gt;&lt;s&gt;"&amp;SUBSTITUTE(L53,",","&lt;/s&gt;&lt;s&gt;")&amp;"&lt;/s&gt;&lt;/t&gt;","//s"),"cm",""))),MAX(VALUE(SUBSTITUTE(_xlfn.FILTERXML("&lt;t&gt;&lt;s&gt;"&amp;SUBSTITUTE(L53,",","&lt;/s&gt;&lt;s&gt;")&amp;"&lt;/s&gt;&lt;/t&gt;","//s"),"mm","")))/10))</f>
        <v/>
      </c>
      <c r="N53" t="str">
        <f>IF('Model output'!L52="","",'Model output'!L52)</f>
        <v>papillary</v>
      </c>
      <c r="O53" t="str">
        <f>IF('Model output'!M52="","",'Model output'!M52)</f>
        <v>classical</v>
      </c>
      <c r="P53" t="str">
        <f>IF('Model output'!N52="","",'Model output'!N52)</f>
        <v>2.2 cm</v>
      </c>
      <c r="Q53" t="str">
        <f t="shared" si="2"/>
        <v>2.2cm</v>
      </c>
      <c r="R53" cm="1">
        <f t="array" ref="R53">IF(Q53="","",IF(ISNUMBER(SEARCH("cm",Q53)),MAX(VALUE(SUBSTITUTE(_xlfn.FILTERXML("&lt;t&gt;&lt;s&gt;"&amp;SUBSTITUTE(Q53,",","&lt;/s&gt;&lt;s&gt;")&amp;"&lt;/s&gt;&lt;/t&gt;","//s"),"cm",""))),IF(ISNUMBER(SEARCH("mm",Q53)), MAX(VALUE(SUBSTITUTE(_xlfn.FILTERXML("&lt;t&gt;&lt;s&gt;"&amp;SUBSTITUTE(Q53,",","&lt;/s&gt;&lt;s&gt;")&amp;"&lt;/s&gt;&lt;/t&gt;","//s"),"mm","")))/10, MAX(VALUE(_xlfn.FILTERXML("&lt;t&gt;&lt;s&gt;"&amp;SUBSTITUTE(Q53,",","&lt;/s&gt;&lt;s&gt;")&amp;"&lt;/s&gt;&lt;/t&gt;","//s"))))))</f>
        <v>2.2000000000000002</v>
      </c>
      <c r="S53" t="str">
        <f>IF(OR('Model output'!P52="",'Model output'!P52="C",ISNUMBER(SEARCH("Not identified", 'Model output'!P52)),ISNUMBER(SEARCH("Absent",'Model output'!P52)),ISNUMBER(SEARCH("Absence",'Model output'!P52)),AND(ISNUMBER(SEARCH("No",'Model output'!P52)),NOT(ISNUMBER(SEARCH("diagnostic",'Model output'!P52)))),ISNUMBER(SEARCH("Negative",'Model output'!P52))),"negative","positive")</f>
        <v>positive</v>
      </c>
      <c r="T53">
        <f>IF('Model output'!O52="","",'Model output'!O52)</f>
        <v>1</v>
      </c>
      <c r="U53" t="str">
        <f>IF('Model output'!Q52&lt;&gt;"",'Model output'!Q52,IF('Classification result'!S53="positive",IF(ISNUMBER(SEARCH("single",'Model output'!P52)),1,IF(OR(ISNUMBER(SEARCH("&lt;4",'Model output'!P52)),ISNUMBER(SEARCH("&lt; 4",'Model output'!P52)),ISNUMBER(SEARCH("less than 4",'Model output'!P52))),"&lt;4",IF(OR(ISNUMBER(SEARCH("&gt;4",'Model output'!P52)),ISNUMBER(SEARCH("&gt; 4",'Model output'!P52)),ISNUMBER(SEARCH("4 or more",'Model output'!P52))),"&gt;4",""))),""))</f>
        <v/>
      </c>
      <c r="V53" t="str">
        <f>IF(S53="negative","",IF(OR(ISNUMBER(SEARCH("Focal",'Model output'!P52)),'Classification result'!U53&lt;4,ISNUMBER(SEARCH("Focal",'Classification result'!U53)),ISNUMBER(SEARCH("&lt;4",'Classification result'!U53)),ISNUMBER(SEARCH("&lt; 4",'Classification result'!U53))),"minimal", IF(OR(ISNUMBER(SEARCH("Extensive",'Model output'!P52)),ISNUMBER(SEARCH("Extensive",'Classification result'!U53)),ISNUMBER(SEARCH("&gt;4",'Classification result'!U53)),ISNUMBER(SEARCH("&gt; 4",'Classification result'!U53)),ISNUMBER(SEARCH("4 or more",'Classification result'!U53))),"extensive","")))</f>
        <v/>
      </c>
      <c r="W53" t="str">
        <f>IF(OR('Model output'!R52="",ISNUMBER(SEARCH("Not identified", 'Model output'!R52)),ISNUMBER(SEARCH("Absent",'Model output'!R52)),ISNUMBER(SEARCH("No",'Model output'!R52)),ISNUMBER(SEARCH("Negative",'Model output'!R52)),ISNUMBER(SEARCH("None seen",'Model output'!R52)),ISNUMBER(SEARCH("Free",'Model output'!R52)),ISNUMBER(SEARCH("Cannot be assessed",'Model output'!R52))),"negative","positive")</f>
        <v>positive</v>
      </c>
      <c r="X53" s="15" t="str">
        <f>IF('Model output'!S52="","",'Model output'!S52)</f>
        <v>Not identified</v>
      </c>
      <c r="Y53" t="str">
        <f>IF(OR('Model output'!S52="",ISNUMBER(SEARCH("No extension",'Model output'!S52)),ISNUMBER(SEARCH("Absent",'Model output'!S52)),ISNUMBER(SEARCH("Not identified",'Model output'!S52)),AND(ISNUMBER(SEARCH("No",'Model output'!S52)),NOT(ISNUMBER(SEARCH("carcinoma",'Model output'!S52)))),ISNUMBER(SEARCH("negative",'Model output'!S52))),"negative",IF(Z53="positive","gETE", "positive"))</f>
        <v>negative</v>
      </c>
      <c r="Z53" t="str">
        <f>IF(OR('Model output'!S52="",ISNUMBER(SEARCH("Absent",'Model output'!S52)),ISNUMBER(SEARCH("Not identified",'Model output'!S52)),ISNUMBER(SEARCH("No",'Model output'!S52)),ISNUMBER(SEARCH("Minimal",'Model output'!S52)),ISNUMBER(SEARCH("negative",'Model output'!S52))),"negative",IF(OR(ISNUMBER(SEARCH("extensive",X53)),ISNUMBER(SEARCH("skeletal muscle",X53)),ISNUMBER(SEARCH("larynx",X53)),ISNUMBER(SEARCH("trachea",X53)),ISNUMBER(SEARCH("esophagus",X53)),ISNUMBER(SEARCH("recurrent laryngeal nerve",X53))),"positive","negative"))</f>
        <v>negative</v>
      </c>
      <c r="AA53" t="str">
        <f>IF('Model output'!T52="","",IF('Model output'!T52="Not mentioned", "No", "Yes"))</f>
        <v/>
      </c>
      <c r="AB53" t="str">
        <f>IF(AA53&lt;&gt;"Yes","",IF(OR('Model output'!U52="",ISNUMBER(SEARCH("Not identified",'Model output'!U52))),"",'Model output'!U52))</f>
        <v/>
      </c>
      <c r="AC53" s="8" t="str">
        <f>IF(OR('Model output'!V52="", AND(ISERROR(SEARCH("Positive",'Model output'!V52)), ISNUMBER(SEARCH("Negative",'Model output'!V52))), ISNUMBER(SEARCH("Cannot be assessed",'Model output'!V52)), AND(ISNUMBER(SEARCH("Uninvolved",'Model output'!V52)),NOT(ISNUMBER(SEARCH("margin(s) involved",'Model output'!V52)))), ISNUMBER(SEARCH("No involvement",'Model output'!V52)), AND(NOT(ISNUMBER(SEARCH("focal",'Model output'!V52))),ISNUMBER(SEARCH("Free",'Model output'!V52))), ISNUMBER(SEARCH("narrowly excised",'Model output'!V52)), ISNUMBER(SEARCH("none",'Model output'!V52)), ISNUMBER(SEARCH("R0",'Model output'!V52)), ISNUMBER(SEARCH("1 mm",'Model output'!V52)), ISNUMBER(SEARCH("0.1 CM",'Model output'!V52)), ISNUMBER(SEARCH("less than 0.2 mm",'Model output'!V52)), ISNUMBER(SEARCH("less than 1.0 mm",'Model output'!V52)), ISNUMBER(SEARCH("less than 0.5 mm",'Model output'!V52)), ISNUMBER(SEARCH("abut",'Model output'!V52))), "negative", "positive")</f>
        <v>negative</v>
      </c>
      <c r="AE53" s="34" t="str" cm="1">
        <f t="array" aca="1" ref="AE53" ca="1">IF(OR(AC53="positive",Z53="positive",AND(OR(ISNUMBER(SEARCH("Follicular carcinoma",N53)),ISNUMBER(SEARCH("Follicular thyroid carcinoma",N53))),V53="extensive"),AND(AND(ISNUMBER(J53),J53&gt;0),AND(ISNUMBER(M53),M53&gt;3)),OR(H53="positive",AH53=1)),"high",IF(OR(ISNUMBER(SEARCH("lateral",G53,1)),ISNUMBER(SEARCH("positive",Y53,1)),ISNUMBER(SEARCH("tall",O53,1)),ISNUMBER(SEARCH("hobnail",O53,1)),ISNUMBER(SEARCH("cribriform",O53,1)),ISNUMBER(SEARCH("diffuse",O53,1)),ISNUMBER(SEARCH("columnar",O53,1)),ISNUMBER(SEARCH("solid",O53,1)),ISNUMBER(SEARCH("tall",N53,1)),ISNUMBER(SEARCH("hobnail",N53,1)),ISNUMBER(SEARCH("cribriform",N53,1)),ISNUMBER(SEARCH("diffuse",N53,1)),ISNUMBER(SEARCH("columnar",N53,1)),ISNUMBER(SEARCH("solid",N53,1)),AND(OR(ISNUMBER(SEARCH("papillary",N53,1)),ISNUMBER(SEARCH("papillary carcinoma",O53,1))),S53="positive"),AND(AND(ISNUMBER(J53),J53&gt;=5),M53=""),AND(AND(ISNUMBER(J53),J53&gt;=5),AND(ISNUMBER(M53),M53&gt;=1)),AND(ISNUMBER(SERACH("papillary",N53)),OR(Y53="positive",Z53="positive"), ISNUMBER(SEARCH("BRAF",AB53)))),"intermediate","low"))</f>
        <v>intermediate</v>
      </c>
      <c r="AF53" s="35" t="str">
        <f t="shared" si="3"/>
        <v>2</v>
      </c>
      <c r="AG53" s="35" t="str">
        <f t="shared" si="4"/>
        <v>0</v>
      </c>
      <c r="AH53" s="35" t="str">
        <f t="shared" si="6"/>
        <v>0</v>
      </c>
      <c r="AI53" s="40" t="str">
        <f t="shared" si="7"/>
        <v>I</v>
      </c>
      <c r="AJ53" s="34" t="s">
        <v>629</v>
      </c>
      <c r="AK53" s="39" t="s">
        <v>896</v>
      </c>
      <c r="AL53" s="39" t="s">
        <v>894</v>
      </c>
      <c r="AM53" s="39" t="s">
        <v>897</v>
      </c>
      <c r="AN53" s="39" t="s">
        <v>59</v>
      </c>
      <c r="AO53" s="34">
        <f t="shared" ca="1" si="8"/>
        <v>1</v>
      </c>
      <c r="AP53" s="39">
        <f t="shared" si="9"/>
        <v>1</v>
      </c>
      <c r="AQ53" s="39">
        <f t="shared" si="10"/>
        <v>1</v>
      </c>
      <c r="AR53" s="39">
        <f t="shared" si="11"/>
        <v>1</v>
      </c>
      <c r="AS53" s="40">
        <f t="shared" si="5"/>
        <v>1</v>
      </c>
    </row>
    <row r="54" spans="1:46">
      <c r="A54" t="str">
        <f>'Model output'!A53</f>
        <v>TCGA-DJ-A13U</v>
      </c>
      <c r="B54" s="46">
        <v>60</v>
      </c>
      <c r="C54" s="1" t="str">
        <f>IF(OR(ISNUMBER(SEARCH("0",'Model output'!D53)), ISNUMBER(SEARCH("1",'Model output'!D53)), ISNUMBER(SEARCH("1a",'Model output'!D53)), ISNUMBER(SEARCH("1b",'Model output'!D53)), ISNUMBER(SEARCH("2",'Model output'!D53)), ISNUMBER(SEARCH("3",'Model output'!D53)), ISNUMBER(SEARCH("4a",'Model output'!D53)), ISNUMBER(SEARCH("4b",'Model output'!D53))), IF(ISNUMBER(SEARCH("pT",'Model output'!D53)),IF(OR(ISNUMBER(SEARCH("a",'Model output'!D53)),ISNUMBER(SEARCH("b",'Model output'!D53))),MID(SUBSTITUTE('Model output'!D53," ",""),SEARCH("pT",'Model output'!D53)+2,2),MID(SUBSTITUTE('Model output'!D53," ",""),SEARCH("pT",'Model output'!D53)+2,1)),IF(ISNUMBER(SEARCH("T",'Model output'!D53)),IF(OR(ISNUMBER(SEARCH("a",'Model output'!D53)),ISNUMBER(SEARCH("b",'Model output'!D53))),MID(SUBSTITUTE('Model output'!D53," ",""),SEARCH("T",'Model output'!D53)+1,2),MID(SUBSTITUTE('Model output'!D53," ",""),SEARCH("T",'Model output'!D53)+1,1)),SUBSTITUTE('Model output'!D53," ",""))),"")</f>
        <v>1</v>
      </c>
      <c r="D54" s="1" t="str">
        <f>IF(ISNUMBER(SEARCH("lymph node",'Model output'!E53)),"1", IF(AND('Model output'!E53&lt;&gt;"",ISNUMBER('Model output'!E53),'Model output'!E53&gt;0),"1",IF(OR(ISNUMBER(SEARCH("0",'Model output'!E53)), ISNUMBER(SEARCH("1",'Model output'!E53)), ISNUMBER(SEARCH("1a",'Model output'!E53)), ISNUMBER(SEARCH("1b",'Model output'!E53)), ISNUMBER(SEARCH("X",'Model output'!E53))), IF(ISNUMBER(SEARCH("pN",'Model output'!E53)),IF(OR(ISNUMBER(SEARCH("a",'Model output'!E53)),ISNUMBER(SEARCH("b",'Model output'!E53))),MID(SUBSTITUTE('Model output'!E53," ",""),SEARCH("pN",'Model output'!E53)+2,2),MID(SUBSTITUTE('Model output'!E53," ",""),SEARCH("pN",'Model output'!E53)+2,1)),IF(ISNUMBER(SEARCH("N",'Model output'!E53)),IF(OR(ISNUMBER(SEARCH("a",'Model output'!E53)),ISNUMBER(SEARCH("b",'Model output'!E53))),MID(SUBSTITUTE('Model output'!E53," ",""),SEARCH("N",'Model output'!E53)+1,2),MID(SUBSTITUTE('Model output'!E53," ",""),SEARCH("N",'Model output'!E53)+1,1)),SUBSTITUTE('Model output'!E53," ",""))),"")))</f>
        <v/>
      </c>
      <c r="E54" s="1" t="str">
        <f>IF(OR(ISNUMBER(SEARCH("Not applicable",'Model output'!F53)), ISNUMBER(SEARCH("N/A",'Model output'!F53))),"0",IF(OR(ISNUMBER(SEARCH("0",'Model output'!F53)), ISNUMBER(SEARCH("1",'Model output'!F53)), ISNUMBER(SEARCH("X",'Model output'!F53))), IF(ISNUMBER(SEARCH("pM",'Model output'!F53)),MID(SUBSTITUTE('Model output'!F53," ",""),SEARCH("pM",'Model output'!F53)+2,1),IF(ISNUMBER(SEARCH("M",'Model output'!F53)),MID(SUBSTITUTE('Model output'!F53," ",""),SEARCH("M",'Model output'!F53)+1,1),SUBSTITUTE('Model output'!F53," ",""))),""))</f>
        <v/>
      </c>
      <c r="F54" t="str">
        <f t="shared" si="12"/>
        <v>negative</v>
      </c>
      <c r="G54" t="str">
        <f>IF(OR('Model output'!G53="",AND(ISNUMBER('Model output'!J53),'Model output'!J53&lt;1)),"",IF(OR(ISNUMBER(SEARCH("lateral",'Model output'!G53)),ISNUMBER(SEARCH("cervical",'Model output'!G53)),ISNUMBER(SEARCH("jugular",'Model output'!G53)),ISNUMBER(SEARCH("left neck",'Model output'!G53)),ISNUMBER(SEARCH("left anterior neck",'Model output'!G53)),ISNUMBER(SEARCH("left posterior neck",'Model output'!G53)),ISNUMBER(SEARCH("right neck",'Model output'!G53)),ISNUMBER(SEARCH("right anterior neck",'Model output'!G53)),ISNUMBER(SEARCH("right posterior neck",'Model output'!G53)),AND(ISNUMBER(SEARCH("level",'Model output'!G53)),OR(,ISNUMBER(SEARCH("II",'Model output'!G53)),ISNUMBER(SEARCH("two",'Model output'!G53)),AND(ISNUMBER(SEARCH("2",'Model output'!G53)),NOT(ISNUMBER(SEARCH("1 of 2",'Model output'!G53)))),ISNUMBER(SEARCH("III",'Model output'!G53)),ISNUMBER(SEARCH("three",'Model output'!G53)),AND(ISNUMBER(SEARCH("3",'Model output'!G53)), NOT(ISNUMBER(SEARCH("N3",'Model output'!G53)))),ISNUMBER(SEARCH("IV",'Model output'!G53)),ISNUMBER(SEARCH("four",'Model output'!G53)),AND(ISNUMBER(SEARCH("4",'Model output'!G53)),NOT(ISNUMBER(SEARCH("1/4",'Model output'!G53)))),ISNUMBER(SEARCH("V ",'Model output'!G53)),ISNUMBER(SEARCH("five",'Model output'!G53)),ISNUMBER(SEARCH("5",'Model output'!G53))))), "lateral", "central"))</f>
        <v/>
      </c>
      <c r="H54" t="str">
        <f>IF('Model output'!H53="","negative", IF('Model output'!H53=" ", "negative", IF('Model output'!H53="[]", "negative", IF(ISNUMBER(SEARCH("lymph node",'Model output'!H53)),"negative", IF(ISNUMBER(SEARCH("adipose tissue",'Model output'!H53)), "negative", IF(ISNUMBER(SEARCH("neck dissection",'Model output'!H53)),"negative","positive"))))))</f>
        <v>negative</v>
      </c>
      <c r="I54" t="str">
        <f>IF('Model output'!I53="","",IF(ISNUMBER('Model output'!I53),'Model output'!I53,1))</f>
        <v/>
      </c>
      <c r="J54" t="str">
        <f>IF('Model output'!J53="","",IF(AND(ISNUMBER('Model output'!J53),'Model output'!J53&lt;=I54),'Model output'!J53,IF(ISNUMBER(SEARCH("0/",'Model output'!J53)),0,1)))</f>
        <v/>
      </c>
      <c r="K54" t="str" cm="1">
        <f t="array" ref="K54">IF(COUNT(FIND({0,1,2,3,4,5,6,7,8,9},'Model output'!K53))&gt;0,'Model output'!K53,"")</f>
        <v/>
      </c>
      <c r="L54" s="28" t="str">
        <f t="shared" si="1"/>
        <v/>
      </c>
      <c r="M54" t="str" cm="1">
        <f t="array" ref="M54">IF(L54="","",IF(ISNUMBER(SEARCH("cm",L54)),MAX(VALUE(SUBSTITUTE(_xlfn.FILTERXML("&lt;t&gt;&lt;s&gt;"&amp;SUBSTITUTE(L54,",","&lt;/s&gt;&lt;s&gt;")&amp;"&lt;/s&gt;&lt;/t&gt;","//s"),"cm",""))),MAX(VALUE(SUBSTITUTE(_xlfn.FILTERXML("&lt;t&gt;&lt;s&gt;"&amp;SUBSTITUTE(L54,",","&lt;/s&gt;&lt;s&gt;")&amp;"&lt;/s&gt;&lt;/t&gt;","//s"),"mm","")))/10))</f>
        <v/>
      </c>
      <c r="N54" t="str">
        <f>IF('Model output'!L53="","",'Model output'!L53)</f>
        <v>papillary</v>
      </c>
      <c r="O54" t="str">
        <f>IF('Model output'!M53="","",'Model output'!M53)</f>
        <v>classical</v>
      </c>
      <c r="P54" t="str">
        <f>IF('Model output'!N53="","",'Model output'!N53)</f>
        <v>1.1 cm</v>
      </c>
      <c r="Q54" t="str">
        <f t="shared" si="2"/>
        <v>1.1cm</v>
      </c>
      <c r="R54" cm="1">
        <f t="array" ref="R54">IF(Q54="","",IF(ISNUMBER(SEARCH("cm",Q54)),MAX(VALUE(SUBSTITUTE(_xlfn.FILTERXML("&lt;t&gt;&lt;s&gt;"&amp;SUBSTITUTE(Q54,",","&lt;/s&gt;&lt;s&gt;")&amp;"&lt;/s&gt;&lt;/t&gt;","//s"),"cm",""))),IF(ISNUMBER(SEARCH("mm",Q54)), MAX(VALUE(SUBSTITUTE(_xlfn.FILTERXML("&lt;t&gt;&lt;s&gt;"&amp;SUBSTITUTE(Q54,",","&lt;/s&gt;&lt;s&gt;")&amp;"&lt;/s&gt;&lt;/t&gt;","//s"),"mm","")))/10, MAX(VALUE(_xlfn.FILTERXML("&lt;t&gt;&lt;s&gt;"&amp;SUBSTITUTE(Q54,",","&lt;/s&gt;&lt;s&gt;")&amp;"&lt;/s&gt;&lt;/t&gt;","//s"))))))</f>
        <v>1.1000000000000001</v>
      </c>
      <c r="S54" t="str">
        <f>IF(OR('Model output'!P53="",'Model output'!P53="C",ISNUMBER(SEARCH("Not identified", 'Model output'!P53)),ISNUMBER(SEARCH("Absent",'Model output'!P53)),ISNUMBER(SEARCH("Absence",'Model output'!P53)),AND(ISNUMBER(SEARCH("No",'Model output'!P53)),NOT(ISNUMBER(SEARCH("diagnostic",'Model output'!P53)))),ISNUMBER(SEARCH("Negative",'Model output'!P53))),"negative","positive")</f>
        <v>positive</v>
      </c>
      <c r="T54">
        <f>IF('Model output'!O53="","",'Model output'!O53)</f>
        <v>1</v>
      </c>
      <c r="U54" t="str">
        <f>IF('Model output'!Q53&lt;&gt;"",'Model output'!Q53,IF('Classification result'!S54="positive",IF(ISNUMBER(SEARCH("single",'Model output'!P53)),1,IF(OR(ISNUMBER(SEARCH("&lt;4",'Model output'!P53)),ISNUMBER(SEARCH("&lt; 4",'Model output'!P53)),ISNUMBER(SEARCH("less than 4",'Model output'!P53))),"&lt;4",IF(OR(ISNUMBER(SEARCH("&gt;4",'Model output'!P53)),ISNUMBER(SEARCH("&gt; 4",'Model output'!P53)),ISNUMBER(SEARCH("4 or more",'Model output'!P53))),"&gt;4",""))),""))</f>
        <v/>
      </c>
      <c r="V54" t="str">
        <f>IF(S54="negative","",IF(OR(ISNUMBER(SEARCH("Focal",'Model output'!P53)),'Classification result'!U54&lt;4,ISNUMBER(SEARCH("Focal",'Classification result'!U54)),ISNUMBER(SEARCH("&lt;4",'Classification result'!U54)),ISNUMBER(SEARCH("&lt; 4",'Classification result'!U54))),"minimal", IF(OR(ISNUMBER(SEARCH("Extensive",'Model output'!P53)),ISNUMBER(SEARCH("Extensive",'Classification result'!U54)),ISNUMBER(SEARCH("&gt;4",'Classification result'!U54)),ISNUMBER(SEARCH("&gt; 4",'Classification result'!U54)),ISNUMBER(SEARCH("4 or more",'Classification result'!U54))),"extensive","")))</f>
        <v/>
      </c>
      <c r="W54" t="str">
        <f>IF(OR('Model output'!R53="",ISNUMBER(SEARCH("Not identified", 'Model output'!R53)),ISNUMBER(SEARCH("Absent",'Model output'!R53)),ISNUMBER(SEARCH("No",'Model output'!R53)),ISNUMBER(SEARCH("Negative",'Model output'!R53)),ISNUMBER(SEARCH("None seen",'Model output'!R53)),ISNUMBER(SEARCH("Free",'Model output'!R53)),ISNUMBER(SEARCH("Cannot be assessed",'Model output'!R53))),"negative","positive")</f>
        <v>positive</v>
      </c>
      <c r="X54" s="15" t="str">
        <f>IF('Model output'!S53="","",'Model output'!S53)</f>
        <v>Invades perithyroid fibroadipose tissue</v>
      </c>
      <c r="Y54" t="str">
        <f>IF(OR('Model output'!S53="",ISNUMBER(SEARCH("No extension",'Model output'!S53)),ISNUMBER(SEARCH("Absent",'Model output'!S53)),ISNUMBER(SEARCH("Not identified",'Model output'!S53)),AND(ISNUMBER(SEARCH("No",'Model output'!S53)),NOT(ISNUMBER(SEARCH("carcinoma",'Model output'!S53)))),ISNUMBER(SEARCH("negative",'Model output'!S53))),"negative",IF(Z54="positive","gETE", "positive"))</f>
        <v>positive</v>
      </c>
      <c r="Z54" t="str">
        <f>IF(OR('Model output'!S53="",ISNUMBER(SEARCH("Absent",'Model output'!S53)),ISNUMBER(SEARCH("Not identified",'Model output'!S53)),ISNUMBER(SEARCH("No",'Model output'!S53)),ISNUMBER(SEARCH("Minimal",'Model output'!S53)),ISNUMBER(SEARCH("negative",'Model output'!S53))),"negative",IF(OR(ISNUMBER(SEARCH("extensive",X54)),ISNUMBER(SEARCH("skeletal muscle",X54)),ISNUMBER(SEARCH("larynx",X54)),ISNUMBER(SEARCH("trachea",X54)),ISNUMBER(SEARCH("esophagus",X54)),ISNUMBER(SEARCH("recurrent laryngeal nerve",X54))),"positive","negative"))</f>
        <v>negative</v>
      </c>
      <c r="AA54" t="str">
        <f>IF('Model output'!T53="","",IF('Model output'!T53="Not mentioned", "No", "Yes"))</f>
        <v/>
      </c>
      <c r="AB54" t="str">
        <f>IF(AA54&lt;&gt;"Yes","",IF(OR('Model output'!U53="",ISNUMBER(SEARCH("Not identified",'Model output'!U53))),"",'Model output'!U53))</f>
        <v/>
      </c>
      <c r="AC54" s="8" t="str">
        <f>IF(OR('Model output'!V53="", AND(ISERROR(SEARCH("Positive",'Model output'!V53)), ISNUMBER(SEARCH("Negative",'Model output'!V53))), ISNUMBER(SEARCH("Cannot be assessed",'Model output'!V53)), AND(ISNUMBER(SEARCH("Uninvolved",'Model output'!V53)),NOT(ISNUMBER(SEARCH("margin(s) involved",'Model output'!V53)))), ISNUMBER(SEARCH("No involvement",'Model output'!V53)), AND(NOT(ISNUMBER(SEARCH("focal",'Model output'!V53))),ISNUMBER(SEARCH("Free",'Model output'!V53))), ISNUMBER(SEARCH("narrowly excised",'Model output'!V53)), ISNUMBER(SEARCH("none",'Model output'!V53)), ISNUMBER(SEARCH("R0",'Model output'!V53)), ISNUMBER(SEARCH("1 mm",'Model output'!V53)), ISNUMBER(SEARCH("0.1 CM",'Model output'!V53)), ISNUMBER(SEARCH("less than 0.2 mm",'Model output'!V53)), ISNUMBER(SEARCH("less than 1.0 mm",'Model output'!V53)), ISNUMBER(SEARCH("less than 0.5 mm",'Model output'!V53)), ISNUMBER(SEARCH("abut",'Model output'!V53))), "negative", "positive")</f>
        <v>negative</v>
      </c>
      <c r="AE54" s="34" t="str" cm="1">
        <f t="array" aca="1" ref="AE54" ca="1">IF(OR(AC54="positive",Z54="positive",AND(OR(ISNUMBER(SEARCH("Follicular carcinoma",N54)),ISNUMBER(SEARCH("Follicular thyroid carcinoma",N54))),V54="extensive"),AND(AND(ISNUMBER(J54),J54&gt;0),AND(ISNUMBER(M54),M54&gt;3)),OR(H54="positive",AH54=1)),"high",IF(OR(ISNUMBER(SEARCH("lateral",G54,1)),ISNUMBER(SEARCH("positive",Y54,1)),ISNUMBER(SEARCH("tall",O54,1)),ISNUMBER(SEARCH("hobnail",O54,1)),ISNUMBER(SEARCH("cribriform",O54,1)),ISNUMBER(SEARCH("diffuse",O54,1)),ISNUMBER(SEARCH("columnar",O54,1)),ISNUMBER(SEARCH("solid",O54,1)),ISNUMBER(SEARCH("tall",N54,1)),ISNUMBER(SEARCH("hobnail",N54,1)),ISNUMBER(SEARCH("cribriform",N54,1)),ISNUMBER(SEARCH("diffuse",N54,1)),ISNUMBER(SEARCH("columnar",N54,1)),ISNUMBER(SEARCH("solid",N54,1)),AND(OR(ISNUMBER(SEARCH("papillary",N54,1)),ISNUMBER(SEARCH("papillary carcinoma",O54,1))),S54="positive"),AND(AND(ISNUMBER(J54),J54&gt;=5),M54=""),AND(AND(ISNUMBER(J54),J54&gt;=5),AND(ISNUMBER(M54),M54&gt;=1)),AND(ISNUMBER(SERACH("papillary",N54)),OR(Y54="positive",Z54="positive"), ISNUMBER(SEARCH("BRAF",AB54)))),"intermediate","low"))</f>
        <v>intermediate</v>
      </c>
      <c r="AF54" s="35" t="str">
        <f t="shared" si="3"/>
        <v>1b</v>
      </c>
      <c r="AG54" s="35" t="str">
        <f t="shared" si="4"/>
        <v>0</v>
      </c>
      <c r="AH54" s="35" t="str">
        <f t="shared" si="6"/>
        <v>0</v>
      </c>
      <c r="AI54" s="40" t="str">
        <f t="shared" si="7"/>
        <v>I</v>
      </c>
      <c r="AJ54" s="34" t="s">
        <v>629</v>
      </c>
      <c r="AK54" s="39" t="s">
        <v>893</v>
      </c>
      <c r="AL54" s="39" t="s">
        <v>897</v>
      </c>
      <c r="AM54" s="39" t="s">
        <v>894</v>
      </c>
      <c r="AN54" s="39" t="s">
        <v>59</v>
      </c>
      <c r="AO54" s="34">
        <f t="shared" ca="1" si="8"/>
        <v>1</v>
      </c>
      <c r="AP54" s="39">
        <f t="shared" si="9"/>
        <v>1</v>
      </c>
      <c r="AQ54" s="39">
        <f t="shared" si="10"/>
        <v>1</v>
      </c>
      <c r="AR54" s="39">
        <f t="shared" si="11"/>
        <v>1</v>
      </c>
      <c r="AS54" s="40">
        <f t="shared" si="5"/>
        <v>1</v>
      </c>
    </row>
    <row r="55" spans="1:46">
      <c r="A55" t="str">
        <f>'Model output'!A54</f>
        <v>TCGA-DJ-A13V</v>
      </c>
      <c r="B55" s="46">
        <v>21</v>
      </c>
      <c r="C55" s="1" t="str">
        <f>IF(OR(ISNUMBER(SEARCH("0",'Model output'!D54)), ISNUMBER(SEARCH("1",'Model output'!D54)), ISNUMBER(SEARCH("1a",'Model output'!D54)), ISNUMBER(SEARCH("1b",'Model output'!D54)), ISNUMBER(SEARCH("2",'Model output'!D54)), ISNUMBER(SEARCH("3",'Model output'!D54)), ISNUMBER(SEARCH("4a",'Model output'!D54)), ISNUMBER(SEARCH("4b",'Model output'!D54))), IF(ISNUMBER(SEARCH("pT",'Model output'!D54)),IF(OR(ISNUMBER(SEARCH("a",'Model output'!D54)),ISNUMBER(SEARCH("b",'Model output'!D54))),MID(SUBSTITUTE('Model output'!D54," ",""),SEARCH("pT",'Model output'!D54)+2,2),MID(SUBSTITUTE('Model output'!D54," ",""),SEARCH("pT",'Model output'!D54)+2,1)),IF(ISNUMBER(SEARCH("T",'Model output'!D54)),IF(OR(ISNUMBER(SEARCH("a",'Model output'!D54)),ISNUMBER(SEARCH("b",'Model output'!D54))),MID(SUBSTITUTE('Model output'!D54," ",""),SEARCH("T",'Model output'!D54)+1,2),MID(SUBSTITUTE('Model output'!D54," ",""),SEARCH("T",'Model output'!D54)+1,1)),SUBSTITUTE('Model output'!D54," ",""))),"")</f>
        <v>2</v>
      </c>
      <c r="D55" s="1" t="str">
        <f>IF(ISNUMBER(SEARCH("lymph node",'Model output'!E54)),"1", IF(AND('Model output'!E54&lt;&gt;"",ISNUMBER('Model output'!E54),'Model output'!E54&gt;0),"1",IF(OR(ISNUMBER(SEARCH("0",'Model output'!E54)), ISNUMBER(SEARCH("1",'Model output'!E54)), ISNUMBER(SEARCH("1a",'Model output'!E54)), ISNUMBER(SEARCH("1b",'Model output'!E54)), ISNUMBER(SEARCH("X",'Model output'!E54))), IF(ISNUMBER(SEARCH("pN",'Model output'!E54)),IF(OR(ISNUMBER(SEARCH("a",'Model output'!E54)),ISNUMBER(SEARCH("b",'Model output'!E54))),MID(SUBSTITUTE('Model output'!E54," ",""),SEARCH("pN",'Model output'!E54)+2,2),MID(SUBSTITUTE('Model output'!E54," ",""),SEARCH("pN",'Model output'!E54)+2,1)),IF(ISNUMBER(SEARCH("N",'Model output'!E54)),IF(OR(ISNUMBER(SEARCH("a",'Model output'!E54)),ISNUMBER(SEARCH("b",'Model output'!E54))),MID(SUBSTITUTE('Model output'!E54," ",""),SEARCH("N",'Model output'!E54)+1,2),MID(SUBSTITUTE('Model output'!E54," ",""),SEARCH("N",'Model output'!E54)+1,1)),SUBSTITUTE('Model output'!E54," ",""))),"")))</f>
        <v>1b</v>
      </c>
      <c r="E55" s="1" t="str">
        <f>IF(OR(ISNUMBER(SEARCH("Not applicable",'Model output'!F54)), ISNUMBER(SEARCH("N/A",'Model output'!F54))),"0",IF(OR(ISNUMBER(SEARCH("0",'Model output'!F54)), ISNUMBER(SEARCH("1",'Model output'!F54)), ISNUMBER(SEARCH("X",'Model output'!F54))), IF(ISNUMBER(SEARCH("pM",'Model output'!F54)),MID(SUBSTITUTE('Model output'!F54," ",""),SEARCH("pM",'Model output'!F54)+2,1),IF(ISNUMBER(SEARCH("M",'Model output'!F54)),MID(SUBSTITUTE('Model output'!F54," ",""),SEARCH("M",'Model output'!F54)+1,1),SUBSTITUTE('Model output'!F54," ",""))),""))</f>
        <v/>
      </c>
      <c r="F55" t="str">
        <f t="shared" si="12"/>
        <v>positive</v>
      </c>
      <c r="G55" t="str">
        <f>IF(OR('Model output'!G54="",AND(ISNUMBER('Model output'!J54),'Model output'!J54&lt;1)),"",IF(OR(ISNUMBER(SEARCH("lateral",'Model output'!G54)),ISNUMBER(SEARCH("cervical",'Model output'!G54)),ISNUMBER(SEARCH("jugular",'Model output'!G54)),ISNUMBER(SEARCH("left neck",'Model output'!G54)),ISNUMBER(SEARCH("left anterior neck",'Model output'!G54)),ISNUMBER(SEARCH("left posterior neck",'Model output'!G54)),ISNUMBER(SEARCH("right neck",'Model output'!G54)),ISNUMBER(SEARCH("right anterior neck",'Model output'!G54)),ISNUMBER(SEARCH("right posterior neck",'Model output'!G54)),AND(ISNUMBER(SEARCH("level",'Model output'!G54)),OR(,ISNUMBER(SEARCH("II",'Model output'!G54)),ISNUMBER(SEARCH("two",'Model output'!G54)),AND(ISNUMBER(SEARCH("2",'Model output'!G54)),NOT(ISNUMBER(SEARCH("1 of 2",'Model output'!G54)))),ISNUMBER(SEARCH("III",'Model output'!G54)),ISNUMBER(SEARCH("three",'Model output'!G54)),AND(ISNUMBER(SEARCH("3",'Model output'!G54)), NOT(ISNUMBER(SEARCH("N3",'Model output'!G54)))),ISNUMBER(SEARCH("IV",'Model output'!G54)),ISNUMBER(SEARCH("four",'Model output'!G54)),AND(ISNUMBER(SEARCH("4",'Model output'!G54)),NOT(ISNUMBER(SEARCH("1/4",'Model output'!G54)))),ISNUMBER(SEARCH("V ",'Model output'!G54)),ISNUMBER(SEARCH("five",'Model output'!G54)),ISNUMBER(SEARCH("5",'Model output'!G54))))), "lateral", "central"))</f>
        <v>central</v>
      </c>
      <c r="H55" t="str">
        <f>IF('Model output'!H54="","negative", IF('Model output'!H54=" ", "negative", IF('Model output'!H54="[]", "negative", IF(ISNUMBER(SEARCH("lymph node",'Model output'!H54)),"negative", IF(ISNUMBER(SEARCH("adipose tissue",'Model output'!H54)), "negative", IF(ISNUMBER(SEARCH("neck dissection",'Model output'!H54)),"negative","positive"))))))</f>
        <v>negative</v>
      </c>
      <c r="I55">
        <f>IF('Model output'!I54="","",IF(ISNUMBER('Model output'!I54),'Model output'!I54,1))</f>
        <v>20</v>
      </c>
      <c r="J55">
        <f>IF('Model output'!J54="","",IF(AND(ISNUMBER('Model output'!J54),'Model output'!J54&lt;=I55),'Model output'!J54,IF(ISNUMBER(SEARCH("0/",'Model output'!J54)),0,1)))</f>
        <v>7</v>
      </c>
      <c r="K55" t="str" cm="1">
        <f t="array" ref="K55">IF(COUNT(FIND({0,1,2,3,4,5,6,7,8,9},'Model output'!K54))&gt;0,'Model output'!K54,"")</f>
        <v>1.4 cm</v>
      </c>
      <c r="L55" s="28" t="str">
        <f t="shared" si="1"/>
        <v>1.4cm</v>
      </c>
      <c r="M55" cm="1">
        <f t="array" ref="M55">IF(L55="","",IF(ISNUMBER(SEARCH("cm",L55)),MAX(VALUE(SUBSTITUTE(_xlfn.FILTERXML("&lt;t&gt;&lt;s&gt;"&amp;SUBSTITUTE(L55,",","&lt;/s&gt;&lt;s&gt;")&amp;"&lt;/s&gt;&lt;/t&gt;","//s"),"cm",""))),MAX(VALUE(SUBSTITUTE(_xlfn.FILTERXML("&lt;t&gt;&lt;s&gt;"&amp;SUBSTITUTE(L55,",","&lt;/s&gt;&lt;s&gt;")&amp;"&lt;/s&gt;&lt;/t&gt;","//s"),"mm","")))/10))</f>
        <v>1.4</v>
      </c>
      <c r="N55" t="str">
        <f>IF('Model output'!L54="","",'Model output'!L54)</f>
        <v>papillary</v>
      </c>
      <c r="O55" t="str">
        <f>IF('Model output'!M54="","",'Model output'!M54)</f>
        <v>classical</v>
      </c>
      <c r="P55" t="str">
        <f>IF('Model output'!N54="","",'Model output'!N54)</f>
        <v>2.9 cm</v>
      </c>
      <c r="Q55" t="str">
        <f t="shared" si="2"/>
        <v>2.9cm</v>
      </c>
      <c r="R55" cm="1">
        <f t="array" ref="R55">IF(Q55="","",IF(ISNUMBER(SEARCH("cm",Q55)),MAX(VALUE(SUBSTITUTE(_xlfn.FILTERXML("&lt;t&gt;&lt;s&gt;"&amp;SUBSTITUTE(Q55,",","&lt;/s&gt;&lt;s&gt;")&amp;"&lt;/s&gt;&lt;/t&gt;","//s"),"cm",""))),IF(ISNUMBER(SEARCH("mm",Q55)), MAX(VALUE(SUBSTITUTE(_xlfn.FILTERXML("&lt;t&gt;&lt;s&gt;"&amp;SUBSTITUTE(Q55,",","&lt;/s&gt;&lt;s&gt;")&amp;"&lt;/s&gt;&lt;/t&gt;","//s"),"mm","")))/10, MAX(VALUE(_xlfn.FILTERXML("&lt;t&gt;&lt;s&gt;"&amp;SUBSTITUTE(Q55,",","&lt;/s&gt;&lt;s&gt;")&amp;"&lt;/s&gt;&lt;/t&gt;","//s"))))))</f>
        <v>2.9</v>
      </c>
      <c r="S55" t="str">
        <f>IF(OR('Model output'!P54="",'Model output'!P54="C",ISNUMBER(SEARCH("Not identified", 'Model output'!P54)),ISNUMBER(SEARCH("Absent",'Model output'!P54)),ISNUMBER(SEARCH("Absence",'Model output'!P54)),AND(ISNUMBER(SEARCH("No",'Model output'!P54)),NOT(ISNUMBER(SEARCH("diagnostic",'Model output'!P54)))),ISNUMBER(SEARCH("Negative",'Model output'!P54))),"negative","positive")</f>
        <v>negative</v>
      </c>
      <c r="T55">
        <f>IF('Model output'!O54="","",'Model output'!O54)</f>
        <v>1</v>
      </c>
      <c r="U55" t="str">
        <f>IF('Model output'!Q54&lt;&gt;"",'Model output'!Q54,IF('Classification result'!S55="positive",IF(ISNUMBER(SEARCH("single",'Model output'!P54)),1,IF(OR(ISNUMBER(SEARCH("&lt;4",'Model output'!P54)),ISNUMBER(SEARCH("&lt; 4",'Model output'!P54)),ISNUMBER(SEARCH("less than 4",'Model output'!P54))),"&lt;4",IF(OR(ISNUMBER(SEARCH("&gt;4",'Model output'!P54)),ISNUMBER(SEARCH("&gt; 4",'Model output'!P54)),ISNUMBER(SEARCH("4 or more",'Model output'!P54))),"&gt;4",""))),""))</f>
        <v/>
      </c>
      <c r="V55" t="str">
        <f>IF(S55="negative","",IF(OR(ISNUMBER(SEARCH("Focal",'Model output'!P54)),'Classification result'!U55&lt;4,ISNUMBER(SEARCH("Focal",'Classification result'!U55)),ISNUMBER(SEARCH("&lt;4",'Classification result'!U55)),ISNUMBER(SEARCH("&lt; 4",'Classification result'!U55))),"minimal", IF(OR(ISNUMBER(SEARCH("Extensive",'Model output'!P54)),ISNUMBER(SEARCH("Extensive",'Classification result'!U55)),ISNUMBER(SEARCH("&gt;4",'Classification result'!U55)),ISNUMBER(SEARCH("&gt; 4",'Classification result'!U55)),ISNUMBER(SEARCH("4 or more",'Classification result'!U55))),"extensive","")))</f>
        <v/>
      </c>
      <c r="W55" t="str">
        <f>IF(OR('Model output'!R54="",ISNUMBER(SEARCH("Not identified", 'Model output'!R54)),ISNUMBER(SEARCH("Absent",'Model output'!R54)),ISNUMBER(SEARCH("No",'Model output'!R54)),ISNUMBER(SEARCH("Negative",'Model output'!R54)),ISNUMBER(SEARCH("None seen",'Model output'!R54)),ISNUMBER(SEARCH("Free",'Model output'!R54)),ISNUMBER(SEARCH("Cannot be assessed",'Model output'!R54))),"negative","positive")</f>
        <v>positive</v>
      </c>
      <c r="X55" s="15" t="str">
        <f>IF('Model output'!S54="","",'Model output'!S54)</f>
        <v>invades: extrathyroidal fibroadipose tissue</v>
      </c>
      <c r="Y55" t="str">
        <f>IF(OR('Model output'!S54="",ISNUMBER(SEARCH("No extension",'Model output'!S54)),ISNUMBER(SEARCH("Absent",'Model output'!S54)),ISNUMBER(SEARCH("Not identified",'Model output'!S54)),AND(ISNUMBER(SEARCH("No",'Model output'!S54)),NOT(ISNUMBER(SEARCH("carcinoma",'Model output'!S54)))),ISNUMBER(SEARCH("negative",'Model output'!S54))),"negative",IF(Z55="positive","gETE", "positive"))</f>
        <v>positive</v>
      </c>
      <c r="Z55" t="str">
        <f>IF(OR('Model output'!S54="",ISNUMBER(SEARCH("Absent",'Model output'!S54)),ISNUMBER(SEARCH("Not identified",'Model output'!S54)),ISNUMBER(SEARCH("No",'Model output'!S54)),ISNUMBER(SEARCH("Minimal",'Model output'!S54)),ISNUMBER(SEARCH("negative",'Model output'!S54))),"negative",IF(OR(ISNUMBER(SEARCH("extensive",X55)),ISNUMBER(SEARCH("skeletal muscle",X55)),ISNUMBER(SEARCH("larynx",X55)),ISNUMBER(SEARCH("trachea",X55)),ISNUMBER(SEARCH("esophagus",X55)),ISNUMBER(SEARCH("recurrent laryngeal nerve",X55))),"positive","negative"))</f>
        <v>negative</v>
      </c>
      <c r="AA55" t="str">
        <f>IF('Model output'!T54="","",IF('Model output'!T54="Not mentioned", "No", "Yes"))</f>
        <v/>
      </c>
      <c r="AB55" t="str">
        <f>IF(AA55&lt;&gt;"Yes","",IF(OR('Model output'!U54="",ISNUMBER(SEARCH("Not identified",'Model output'!U54))),"",'Model output'!U54))</f>
        <v/>
      </c>
      <c r="AC55" s="8" t="str">
        <f>IF(OR('Model output'!V54="", AND(ISERROR(SEARCH("Positive",'Model output'!V54)), ISNUMBER(SEARCH("Negative",'Model output'!V54))), ISNUMBER(SEARCH("Cannot be assessed",'Model output'!V54)), AND(ISNUMBER(SEARCH("Uninvolved",'Model output'!V54)),NOT(ISNUMBER(SEARCH("margin(s) involved",'Model output'!V54)))), ISNUMBER(SEARCH("No involvement",'Model output'!V54)), AND(NOT(ISNUMBER(SEARCH("focal",'Model output'!V54))),ISNUMBER(SEARCH("Free",'Model output'!V54))), ISNUMBER(SEARCH("narrowly excised",'Model output'!V54)), ISNUMBER(SEARCH("none",'Model output'!V54)), ISNUMBER(SEARCH("R0",'Model output'!V54)), ISNUMBER(SEARCH("1 mm",'Model output'!V54)), ISNUMBER(SEARCH("0.1 CM",'Model output'!V54)), ISNUMBER(SEARCH("less than 0.2 mm",'Model output'!V54)), ISNUMBER(SEARCH("less than 1.0 mm",'Model output'!V54)), ISNUMBER(SEARCH("less than 0.5 mm",'Model output'!V54)), ISNUMBER(SEARCH("abut",'Model output'!V54))), "negative", "positive")</f>
        <v>positive</v>
      </c>
      <c r="AE55" s="34" t="str" cm="1">
        <f t="array" ref="AE55">IF(OR(AC55="positive",Z55="positive",AND(OR(ISNUMBER(SEARCH("Follicular carcinoma",N55)),ISNUMBER(SEARCH("Follicular thyroid carcinoma",N55))),V55="extensive"),AND(AND(ISNUMBER(J55),J55&gt;0),AND(ISNUMBER(M55),M55&gt;3)),OR(H55="positive",AH55=1)),"high",IF(OR(ISNUMBER(SEARCH("lateral",G55,1)),ISNUMBER(SEARCH("positive",Y55,1)),ISNUMBER(SEARCH("tall",O55,1)),ISNUMBER(SEARCH("hobnail",O55,1)),ISNUMBER(SEARCH("cribriform",O55,1)),ISNUMBER(SEARCH("diffuse",O55,1)),ISNUMBER(SEARCH("columnar",O55,1)),ISNUMBER(SEARCH("solid",O55,1)),ISNUMBER(SEARCH("tall",N55,1)),ISNUMBER(SEARCH("hobnail",N55,1)),ISNUMBER(SEARCH("cribriform",N55,1)),ISNUMBER(SEARCH("diffuse",N55,1)),ISNUMBER(SEARCH("columnar",N55,1)),ISNUMBER(SEARCH("solid",N55,1)),AND(OR(ISNUMBER(SEARCH("papillary",N55,1)),ISNUMBER(SEARCH("papillary carcinoma",O55,1))),S55="positive"),AND(AND(ISNUMBER(J55),J55&gt;=5),M55=""),AND(AND(ISNUMBER(J55),J55&gt;=5),AND(ISNUMBER(M55),M55&gt;=1)),AND(ISNUMBER(SERACH("papillary",N55)),OR(Y55="positive",Z55="positive"), ISNUMBER(SEARCH("BRAF",AB55)))),"intermediate","low"))</f>
        <v>high</v>
      </c>
      <c r="AF55" s="35" t="str">
        <f t="shared" si="3"/>
        <v>2</v>
      </c>
      <c r="AG55" s="35" t="str">
        <f t="shared" si="4"/>
        <v>1a</v>
      </c>
      <c r="AH55" s="35" t="str">
        <f t="shared" si="6"/>
        <v>0</v>
      </c>
      <c r="AI55" s="40" t="str">
        <f t="shared" si="7"/>
        <v>I</v>
      </c>
      <c r="AJ55" s="34" t="s">
        <v>629</v>
      </c>
      <c r="AK55" s="39" t="s">
        <v>896</v>
      </c>
      <c r="AL55" s="39" t="s">
        <v>898</v>
      </c>
      <c r="AM55" s="39" t="s">
        <v>897</v>
      </c>
      <c r="AN55" s="39" t="s">
        <v>59</v>
      </c>
      <c r="AO55" s="34">
        <f t="shared" si="8"/>
        <v>0</v>
      </c>
      <c r="AP55" s="39">
        <f t="shared" si="9"/>
        <v>1</v>
      </c>
      <c r="AQ55" s="39">
        <f t="shared" si="10"/>
        <v>1</v>
      </c>
      <c r="AR55" s="39">
        <f t="shared" si="11"/>
        <v>1</v>
      </c>
      <c r="AS55" s="40">
        <f t="shared" si="5"/>
        <v>1</v>
      </c>
      <c r="AT55" s="9"/>
    </row>
    <row r="56" spans="1:46">
      <c r="A56" t="str">
        <f>'Model output'!A55</f>
        <v>TCGA-DJ-A13W</v>
      </c>
      <c r="B56" s="46">
        <v>45</v>
      </c>
      <c r="C56" s="1" t="str">
        <f>IF(OR(ISNUMBER(SEARCH("0",'Model output'!D55)), ISNUMBER(SEARCH("1",'Model output'!D55)), ISNUMBER(SEARCH("1a",'Model output'!D55)), ISNUMBER(SEARCH("1b",'Model output'!D55)), ISNUMBER(SEARCH("2",'Model output'!D55)), ISNUMBER(SEARCH("3",'Model output'!D55)), ISNUMBER(SEARCH("4a",'Model output'!D55)), ISNUMBER(SEARCH("4b",'Model output'!D55))), IF(ISNUMBER(SEARCH("pT",'Model output'!D55)),IF(OR(ISNUMBER(SEARCH("a",'Model output'!D55)),ISNUMBER(SEARCH("b",'Model output'!D55))),MID(SUBSTITUTE('Model output'!D55," ",""),SEARCH("pT",'Model output'!D55)+2,2),MID(SUBSTITUTE('Model output'!D55," ",""),SEARCH("pT",'Model output'!D55)+2,1)),IF(ISNUMBER(SEARCH("T",'Model output'!D55)),IF(OR(ISNUMBER(SEARCH("a",'Model output'!D55)),ISNUMBER(SEARCH("b",'Model output'!D55))),MID(SUBSTITUTE('Model output'!D55," ",""),SEARCH("T",'Model output'!D55)+1,2),MID(SUBSTITUTE('Model output'!D55," ",""),SEARCH("T",'Model output'!D55)+1,1)),SUBSTITUTE('Model output'!D55," ",""))),"")</f>
        <v>2</v>
      </c>
      <c r="D56" s="1" t="str">
        <f>IF(ISNUMBER(SEARCH("lymph node",'Model output'!E55)),"1", IF(AND('Model output'!E55&lt;&gt;"",ISNUMBER('Model output'!E55),'Model output'!E55&gt;0),"1",IF(OR(ISNUMBER(SEARCH("0",'Model output'!E55)), ISNUMBER(SEARCH("1",'Model output'!E55)), ISNUMBER(SEARCH("1a",'Model output'!E55)), ISNUMBER(SEARCH("1b",'Model output'!E55)), ISNUMBER(SEARCH("X",'Model output'!E55))), IF(ISNUMBER(SEARCH("pN",'Model output'!E55)),IF(OR(ISNUMBER(SEARCH("a",'Model output'!E55)),ISNUMBER(SEARCH("b",'Model output'!E55))),MID(SUBSTITUTE('Model output'!E55," ",""),SEARCH("pN",'Model output'!E55)+2,2),MID(SUBSTITUTE('Model output'!E55," ",""),SEARCH("pN",'Model output'!E55)+2,1)),IF(ISNUMBER(SEARCH("N",'Model output'!E55)),IF(OR(ISNUMBER(SEARCH("a",'Model output'!E55)),ISNUMBER(SEARCH("b",'Model output'!E55))),MID(SUBSTITUTE('Model output'!E55," ",""),SEARCH("N",'Model output'!E55)+1,2),MID(SUBSTITUTE('Model output'!E55," ",""),SEARCH("N",'Model output'!E55)+1,1)),SUBSTITUTE('Model output'!E55," ",""))),"")))</f>
        <v>0</v>
      </c>
      <c r="E56" s="1" t="str">
        <f>IF(OR(ISNUMBER(SEARCH("Not applicable",'Model output'!F55)), ISNUMBER(SEARCH("N/A",'Model output'!F55))),"0",IF(OR(ISNUMBER(SEARCH("0",'Model output'!F55)), ISNUMBER(SEARCH("1",'Model output'!F55)), ISNUMBER(SEARCH("X",'Model output'!F55))), IF(ISNUMBER(SEARCH("pM",'Model output'!F55)),MID(SUBSTITUTE('Model output'!F55," ",""),SEARCH("pM",'Model output'!F55)+2,1),IF(ISNUMBER(SEARCH("M",'Model output'!F55)),MID(SUBSTITUTE('Model output'!F55," ",""),SEARCH("M",'Model output'!F55)+1,1),SUBSTITUTE('Model output'!F55," ",""))),""))</f>
        <v/>
      </c>
      <c r="F56" t="str">
        <f t="shared" si="12"/>
        <v>negative</v>
      </c>
      <c r="G56" t="str">
        <f>IF(OR('Model output'!G55="",AND(ISNUMBER('Model output'!J55),'Model output'!J55&lt;1)),"",IF(OR(ISNUMBER(SEARCH("lateral",'Model output'!G55)),ISNUMBER(SEARCH("cervical",'Model output'!G55)),ISNUMBER(SEARCH("jugular",'Model output'!G55)),ISNUMBER(SEARCH("left neck",'Model output'!G55)),ISNUMBER(SEARCH("left anterior neck",'Model output'!G55)),ISNUMBER(SEARCH("left posterior neck",'Model output'!G55)),ISNUMBER(SEARCH("right neck",'Model output'!G55)),ISNUMBER(SEARCH("right anterior neck",'Model output'!G55)),ISNUMBER(SEARCH("right posterior neck",'Model output'!G55)),AND(ISNUMBER(SEARCH("level",'Model output'!G55)),OR(,ISNUMBER(SEARCH("II",'Model output'!G55)),ISNUMBER(SEARCH("two",'Model output'!G55)),AND(ISNUMBER(SEARCH("2",'Model output'!G55)),NOT(ISNUMBER(SEARCH("1 of 2",'Model output'!G55)))),ISNUMBER(SEARCH("III",'Model output'!G55)),ISNUMBER(SEARCH("three",'Model output'!G55)),AND(ISNUMBER(SEARCH("3",'Model output'!G55)), NOT(ISNUMBER(SEARCH("N3",'Model output'!G55)))),ISNUMBER(SEARCH("IV",'Model output'!G55)),ISNUMBER(SEARCH("four",'Model output'!G55)),AND(ISNUMBER(SEARCH("4",'Model output'!G55)),NOT(ISNUMBER(SEARCH("1/4",'Model output'!G55)))),ISNUMBER(SEARCH("V ",'Model output'!G55)),ISNUMBER(SEARCH("five",'Model output'!G55)),ISNUMBER(SEARCH("5",'Model output'!G55))))), "lateral", "central"))</f>
        <v/>
      </c>
      <c r="H56" t="str">
        <f>IF('Model output'!H55="","negative", IF('Model output'!H55=" ", "negative", IF('Model output'!H55="[]", "negative", IF(ISNUMBER(SEARCH("lymph node",'Model output'!H55)),"negative", IF(ISNUMBER(SEARCH("adipose tissue",'Model output'!H55)), "negative", IF(ISNUMBER(SEARCH("neck dissection",'Model output'!H55)),"negative","positive"))))))</f>
        <v>negative</v>
      </c>
      <c r="I56">
        <f>IF('Model output'!I55="","",IF(ISNUMBER('Model output'!I55),'Model output'!I55,1))</f>
        <v>4</v>
      </c>
      <c r="J56">
        <f>IF('Model output'!J55="","",IF(AND(ISNUMBER('Model output'!J55),'Model output'!J55&lt;=I56),'Model output'!J55,IF(ISNUMBER(SEARCH("0/",'Model output'!J55)),0,1)))</f>
        <v>0</v>
      </c>
      <c r="K56" t="str" cm="1">
        <f t="array" ref="K56">IF(COUNT(FIND({0,1,2,3,4,5,6,7,8,9},'Model output'!K55))&gt;0,'Model output'!K55,"")</f>
        <v/>
      </c>
      <c r="L56" s="28" t="str">
        <f t="shared" si="1"/>
        <v/>
      </c>
      <c r="M56" t="str" cm="1">
        <f t="array" ref="M56">IF(L56="","",IF(ISNUMBER(SEARCH("cm",L56)),MAX(VALUE(SUBSTITUTE(_xlfn.FILTERXML("&lt;t&gt;&lt;s&gt;"&amp;SUBSTITUTE(L56,",","&lt;/s&gt;&lt;s&gt;")&amp;"&lt;/s&gt;&lt;/t&gt;","//s"),"cm",""))),MAX(VALUE(SUBSTITUTE(_xlfn.FILTERXML("&lt;t&gt;&lt;s&gt;"&amp;SUBSTITUTE(L56,",","&lt;/s&gt;&lt;s&gt;")&amp;"&lt;/s&gt;&lt;/t&gt;","//s"),"mm","")))/10))</f>
        <v/>
      </c>
      <c r="N56" t="str">
        <f>IF('Model output'!L55="","",'Model output'!L55)</f>
        <v>papillary</v>
      </c>
      <c r="O56" t="str">
        <f>IF('Model output'!M55="","",'Model output'!M55)</f>
        <v>follicular variant</v>
      </c>
      <c r="P56" t="str">
        <f>IF('Model output'!N55="","",'Model output'!N55)</f>
        <v>2.0 cm</v>
      </c>
      <c r="Q56" t="str">
        <f t="shared" si="2"/>
        <v>2.0cm</v>
      </c>
      <c r="R56" cm="1">
        <f t="array" ref="R56">IF(Q56="","",IF(ISNUMBER(SEARCH("cm",Q56)),MAX(VALUE(SUBSTITUTE(_xlfn.FILTERXML("&lt;t&gt;&lt;s&gt;"&amp;SUBSTITUTE(Q56,",","&lt;/s&gt;&lt;s&gt;")&amp;"&lt;/s&gt;&lt;/t&gt;","//s"),"cm",""))),IF(ISNUMBER(SEARCH("mm",Q56)), MAX(VALUE(SUBSTITUTE(_xlfn.FILTERXML("&lt;t&gt;&lt;s&gt;"&amp;SUBSTITUTE(Q56,",","&lt;/s&gt;&lt;s&gt;")&amp;"&lt;/s&gt;&lt;/t&gt;","//s"),"mm","")))/10, MAX(VALUE(_xlfn.FILTERXML("&lt;t&gt;&lt;s&gt;"&amp;SUBSTITUTE(Q56,",","&lt;/s&gt;&lt;s&gt;")&amp;"&lt;/s&gt;&lt;/t&gt;","//s"))))))</f>
        <v>2</v>
      </c>
      <c r="S56" t="str">
        <f>IF(OR('Model output'!P55="",'Model output'!P55="C",ISNUMBER(SEARCH("Not identified", 'Model output'!P55)),ISNUMBER(SEARCH("Absent",'Model output'!P55)),ISNUMBER(SEARCH("Absence",'Model output'!P55)),AND(ISNUMBER(SEARCH("No",'Model output'!P55)),NOT(ISNUMBER(SEARCH("diagnostic",'Model output'!P55)))),ISNUMBER(SEARCH("Negative",'Model output'!P55))),"negative","positive")</f>
        <v>negative</v>
      </c>
      <c r="T56">
        <f>IF('Model output'!O55="","",'Model output'!O55)</f>
        <v>1</v>
      </c>
      <c r="U56" t="str">
        <f>IF('Model output'!Q55&lt;&gt;"",'Model output'!Q55,IF('Classification result'!S56="positive",IF(ISNUMBER(SEARCH("single",'Model output'!P55)),1,IF(OR(ISNUMBER(SEARCH("&lt;4",'Model output'!P55)),ISNUMBER(SEARCH("&lt; 4",'Model output'!P55)),ISNUMBER(SEARCH("less than 4",'Model output'!P55))),"&lt;4",IF(OR(ISNUMBER(SEARCH("&gt;4",'Model output'!P55)),ISNUMBER(SEARCH("&gt; 4",'Model output'!P55)),ISNUMBER(SEARCH("4 or more",'Model output'!P55))),"&gt;4",""))),""))</f>
        <v/>
      </c>
      <c r="V56" t="str">
        <f>IF(S56="negative","",IF(OR(ISNUMBER(SEARCH("Focal",'Model output'!P55)),'Classification result'!U56&lt;4,ISNUMBER(SEARCH("Focal",'Classification result'!U56)),ISNUMBER(SEARCH("&lt;4",'Classification result'!U56)),ISNUMBER(SEARCH("&lt; 4",'Classification result'!U56))),"minimal", IF(OR(ISNUMBER(SEARCH("Extensive",'Model output'!P55)),ISNUMBER(SEARCH("Extensive",'Classification result'!U56)),ISNUMBER(SEARCH("&gt;4",'Classification result'!U56)),ISNUMBER(SEARCH("&gt; 4",'Classification result'!U56)),ISNUMBER(SEARCH("4 or more",'Classification result'!U56))),"extensive","")))</f>
        <v/>
      </c>
      <c r="W56" t="str">
        <f>IF(OR('Model output'!R55="",ISNUMBER(SEARCH("Not identified", 'Model output'!R55)),ISNUMBER(SEARCH("Absent",'Model output'!R55)),ISNUMBER(SEARCH("No",'Model output'!R55)),ISNUMBER(SEARCH("Negative",'Model output'!R55)),ISNUMBER(SEARCH("None seen",'Model output'!R55)),ISNUMBER(SEARCH("Free",'Model output'!R55)),ISNUMBER(SEARCH("Cannot be assessed",'Model output'!R55))),"negative","positive")</f>
        <v>negative</v>
      </c>
      <c r="X56" s="15" t="str">
        <f>IF('Model output'!S55="","",'Model output'!S55)</f>
        <v>Not Identified</v>
      </c>
      <c r="Y56" t="str">
        <f>IF(OR('Model output'!S55="",ISNUMBER(SEARCH("No extension",'Model output'!S55)),ISNUMBER(SEARCH("Absent",'Model output'!S55)),ISNUMBER(SEARCH("Not identified",'Model output'!S55)),AND(ISNUMBER(SEARCH("No",'Model output'!S55)),NOT(ISNUMBER(SEARCH("carcinoma",'Model output'!S55)))),ISNUMBER(SEARCH("negative",'Model output'!S55))),"negative",IF(Z56="positive","gETE", "positive"))</f>
        <v>negative</v>
      </c>
      <c r="Z56" t="str">
        <f>IF(OR('Model output'!S55="",ISNUMBER(SEARCH("Absent",'Model output'!S55)),ISNUMBER(SEARCH("Not identified",'Model output'!S55)),ISNUMBER(SEARCH("No",'Model output'!S55)),ISNUMBER(SEARCH("Minimal",'Model output'!S55)),ISNUMBER(SEARCH("negative",'Model output'!S55))),"negative",IF(OR(ISNUMBER(SEARCH("extensive",X56)),ISNUMBER(SEARCH("skeletal muscle",X56)),ISNUMBER(SEARCH("larynx",X56)),ISNUMBER(SEARCH("trachea",X56)),ISNUMBER(SEARCH("esophagus",X56)),ISNUMBER(SEARCH("recurrent laryngeal nerve",X56))),"positive","negative"))</f>
        <v>negative</v>
      </c>
      <c r="AA56" t="str">
        <f>IF('Model output'!T55="","",IF('Model output'!T55="Not mentioned", "No", "Yes"))</f>
        <v/>
      </c>
      <c r="AB56" t="str">
        <f>IF(AA56&lt;&gt;"Yes","",IF(OR('Model output'!U55="",ISNUMBER(SEARCH("Not identified",'Model output'!U55))),"",'Model output'!U55))</f>
        <v/>
      </c>
      <c r="AC56" s="8" t="str">
        <f>IF(OR('Model output'!V55="", AND(ISERROR(SEARCH("Positive",'Model output'!V55)), ISNUMBER(SEARCH("Negative",'Model output'!V55))), ISNUMBER(SEARCH("Cannot be assessed",'Model output'!V55)), AND(ISNUMBER(SEARCH("Uninvolved",'Model output'!V55)),NOT(ISNUMBER(SEARCH("margin(s) involved",'Model output'!V55)))), ISNUMBER(SEARCH("No involvement",'Model output'!V55)), AND(NOT(ISNUMBER(SEARCH("focal",'Model output'!V55))),ISNUMBER(SEARCH("Free",'Model output'!V55))), ISNUMBER(SEARCH("narrowly excised",'Model output'!V55)), ISNUMBER(SEARCH("none",'Model output'!V55)), ISNUMBER(SEARCH("R0",'Model output'!V55)), ISNUMBER(SEARCH("1 mm",'Model output'!V55)), ISNUMBER(SEARCH("0.1 CM",'Model output'!V55)), ISNUMBER(SEARCH("less than 0.2 mm",'Model output'!V55)), ISNUMBER(SEARCH("less than 1.0 mm",'Model output'!V55)), ISNUMBER(SEARCH("less than 0.5 mm",'Model output'!V55)), ISNUMBER(SEARCH("abut",'Model output'!V55))), "negative", "positive")</f>
        <v>negative</v>
      </c>
      <c r="AE56" s="34" t="str" cm="1">
        <f t="array" aca="1" ref="AE56" ca="1">IF(OR(AC56="positive",Z56="positive",AND(OR(ISNUMBER(SEARCH("Follicular carcinoma",N56)),ISNUMBER(SEARCH("Follicular thyroid carcinoma",N56))),V56="extensive"),AND(AND(ISNUMBER(J56),J56&gt;0),AND(ISNUMBER(M56),M56&gt;3)),OR(H56="positive",AH56=1)),"high",IF(OR(ISNUMBER(SEARCH("lateral",G56,1)),ISNUMBER(SEARCH("positive",Y56,1)),ISNUMBER(SEARCH("tall",O56,1)),ISNUMBER(SEARCH("hobnail",O56,1)),ISNUMBER(SEARCH("cribriform",O56,1)),ISNUMBER(SEARCH("diffuse",O56,1)),ISNUMBER(SEARCH("columnar",O56,1)),ISNUMBER(SEARCH("solid",O56,1)),ISNUMBER(SEARCH("tall",N56,1)),ISNUMBER(SEARCH("hobnail",N56,1)),ISNUMBER(SEARCH("cribriform",N56,1)),ISNUMBER(SEARCH("diffuse",N56,1)),ISNUMBER(SEARCH("columnar",N56,1)),ISNUMBER(SEARCH("solid",N56,1)),AND(OR(ISNUMBER(SEARCH("papillary",N56,1)),ISNUMBER(SEARCH("papillary carcinoma",O56,1))),S56="positive"),AND(AND(ISNUMBER(J56),J56&gt;=5),M56=""),AND(AND(ISNUMBER(J56),J56&gt;=5),AND(ISNUMBER(M56),M56&gt;=1)),AND(ISNUMBER(SERACH("papillary",N56)),OR(Y56="positive",Z56="positive"), ISNUMBER(SEARCH("BRAF",AB56)))),"intermediate","low"))</f>
        <v>low</v>
      </c>
      <c r="AF56" s="35" t="str">
        <f t="shared" si="3"/>
        <v>1b</v>
      </c>
      <c r="AG56" s="35" t="str">
        <f t="shared" si="4"/>
        <v>0</v>
      </c>
      <c r="AH56" s="35" t="str">
        <f t="shared" si="6"/>
        <v>0</v>
      </c>
      <c r="AI56" s="40" t="str">
        <f t="shared" si="7"/>
        <v>I</v>
      </c>
      <c r="AJ56" s="34" t="s">
        <v>627</v>
      </c>
      <c r="AK56" s="39" t="s">
        <v>893</v>
      </c>
      <c r="AL56" s="39" t="s">
        <v>894</v>
      </c>
      <c r="AM56" s="39" t="s">
        <v>897</v>
      </c>
      <c r="AN56" s="39" t="s">
        <v>59</v>
      </c>
      <c r="AO56" s="34">
        <f t="shared" ca="1" si="8"/>
        <v>1</v>
      </c>
      <c r="AP56" s="39">
        <f t="shared" si="9"/>
        <v>1</v>
      </c>
      <c r="AQ56" s="39">
        <f t="shared" si="10"/>
        <v>1</v>
      </c>
      <c r="AR56" s="39">
        <f t="shared" si="11"/>
        <v>1</v>
      </c>
      <c r="AS56" s="40">
        <f t="shared" si="5"/>
        <v>1</v>
      </c>
    </row>
    <row r="57" spans="1:46">
      <c r="A57" t="str">
        <f>'Model output'!A56</f>
        <v>TCGA-DJ-A13X</v>
      </c>
      <c r="B57" s="46">
        <v>51</v>
      </c>
      <c r="C57" s="1" t="str">
        <f>IF(OR(ISNUMBER(SEARCH("0",'Model output'!D56)), ISNUMBER(SEARCH("1",'Model output'!D56)), ISNUMBER(SEARCH("1a",'Model output'!D56)), ISNUMBER(SEARCH("1b",'Model output'!D56)), ISNUMBER(SEARCH("2",'Model output'!D56)), ISNUMBER(SEARCH("3",'Model output'!D56)), ISNUMBER(SEARCH("4a",'Model output'!D56)), ISNUMBER(SEARCH("4b",'Model output'!D56))), IF(ISNUMBER(SEARCH("pT",'Model output'!D56)),IF(OR(ISNUMBER(SEARCH("a",'Model output'!D56)),ISNUMBER(SEARCH("b",'Model output'!D56))),MID(SUBSTITUTE('Model output'!D56," ",""),SEARCH("pT",'Model output'!D56)+2,2),MID(SUBSTITUTE('Model output'!D56," ",""),SEARCH("pT",'Model output'!D56)+2,1)),IF(ISNUMBER(SEARCH("T",'Model output'!D56)),IF(OR(ISNUMBER(SEARCH("a",'Model output'!D56)),ISNUMBER(SEARCH("b",'Model output'!D56))),MID(SUBSTITUTE('Model output'!D56," ",""),SEARCH("T",'Model output'!D56)+1,2),MID(SUBSTITUTE('Model output'!D56," ",""),SEARCH("T",'Model output'!D56)+1,1)),SUBSTITUTE('Model output'!D56," ",""))),"")</f>
        <v/>
      </c>
      <c r="D57" s="1" t="str">
        <f>IF(ISNUMBER(SEARCH("lymph node",'Model output'!E56)),"1", IF(AND('Model output'!E56&lt;&gt;"",ISNUMBER('Model output'!E56),'Model output'!E56&gt;0),"1",IF(OR(ISNUMBER(SEARCH("0",'Model output'!E56)), ISNUMBER(SEARCH("1",'Model output'!E56)), ISNUMBER(SEARCH("1a",'Model output'!E56)), ISNUMBER(SEARCH("1b",'Model output'!E56)), ISNUMBER(SEARCH("X",'Model output'!E56))), IF(ISNUMBER(SEARCH("pN",'Model output'!E56)),IF(OR(ISNUMBER(SEARCH("a",'Model output'!E56)),ISNUMBER(SEARCH("b",'Model output'!E56))),MID(SUBSTITUTE('Model output'!E56," ",""),SEARCH("pN",'Model output'!E56)+2,2),MID(SUBSTITUTE('Model output'!E56," ",""),SEARCH("pN",'Model output'!E56)+2,1)),IF(ISNUMBER(SEARCH("N",'Model output'!E56)),IF(OR(ISNUMBER(SEARCH("a",'Model output'!E56)),ISNUMBER(SEARCH("b",'Model output'!E56))),MID(SUBSTITUTE('Model output'!E56," ",""),SEARCH("N",'Model output'!E56)+1,2),MID(SUBSTITUTE('Model output'!E56," ",""),SEARCH("N",'Model output'!E56)+1,1)),SUBSTITUTE('Model output'!E56," ",""))),"")))</f>
        <v>x</v>
      </c>
      <c r="E57" s="1" t="str">
        <f>IF(OR(ISNUMBER(SEARCH("Not applicable",'Model output'!F56)), ISNUMBER(SEARCH("N/A",'Model output'!F56))),"0",IF(OR(ISNUMBER(SEARCH("0",'Model output'!F56)), ISNUMBER(SEARCH("1",'Model output'!F56)), ISNUMBER(SEARCH("X",'Model output'!F56))), IF(ISNUMBER(SEARCH("pM",'Model output'!F56)),MID(SUBSTITUTE('Model output'!F56," ",""),SEARCH("pM",'Model output'!F56)+2,1),IF(ISNUMBER(SEARCH("M",'Model output'!F56)),MID(SUBSTITUTE('Model output'!F56," ",""),SEARCH("M",'Model output'!F56)+1,1),SUBSTITUTE('Model output'!F56," ",""))),""))</f>
        <v>x</v>
      </c>
      <c r="F57" t="str">
        <f t="shared" si="12"/>
        <v>negative</v>
      </c>
      <c r="G57" t="str">
        <f>IF(OR('Model output'!G56="",AND(ISNUMBER('Model output'!J56),'Model output'!J56&lt;1)),"",IF(OR(ISNUMBER(SEARCH("lateral",'Model output'!G56)),ISNUMBER(SEARCH("cervical",'Model output'!G56)),ISNUMBER(SEARCH("jugular",'Model output'!G56)),ISNUMBER(SEARCH("left neck",'Model output'!G56)),ISNUMBER(SEARCH("left anterior neck",'Model output'!G56)),ISNUMBER(SEARCH("left posterior neck",'Model output'!G56)),ISNUMBER(SEARCH("right neck",'Model output'!G56)),ISNUMBER(SEARCH("right anterior neck",'Model output'!G56)),ISNUMBER(SEARCH("right posterior neck",'Model output'!G56)),AND(ISNUMBER(SEARCH("level",'Model output'!G56)),OR(,ISNUMBER(SEARCH("II",'Model output'!G56)),ISNUMBER(SEARCH("two",'Model output'!G56)),AND(ISNUMBER(SEARCH("2",'Model output'!G56)),NOT(ISNUMBER(SEARCH("1 of 2",'Model output'!G56)))),ISNUMBER(SEARCH("III",'Model output'!G56)),ISNUMBER(SEARCH("three",'Model output'!G56)),AND(ISNUMBER(SEARCH("3",'Model output'!G56)), NOT(ISNUMBER(SEARCH("N3",'Model output'!G56)))),ISNUMBER(SEARCH("IV",'Model output'!G56)),ISNUMBER(SEARCH("four",'Model output'!G56)),AND(ISNUMBER(SEARCH("4",'Model output'!G56)),NOT(ISNUMBER(SEARCH("1/4",'Model output'!G56)))),ISNUMBER(SEARCH("V ",'Model output'!G56)),ISNUMBER(SEARCH("five",'Model output'!G56)),ISNUMBER(SEARCH("5",'Model output'!G56))))), "lateral", "central"))</f>
        <v/>
      </c>
      <c r="H57" t="str">
        <f>IF('Model output'!H56="","negative", IF('Model output'!H56=" ", "negative", IF('Model output'!H56="[]", "negative", IF(ISNUMBER(SEARCH("lymph node",'Model output'!H56)),"negative", IF(ISNUMBER(SEARCH("adipose tissue",'Model output'!H56)), "negative", IF(ISNUMBER(SEARCH("neck dissection",'Model output'!H56)),"negative","positive"))))))</f>
        <v>negative</v>
      </c>
      <c r="I57">
        <f>IF('Model output'!I56="","",IF(ISNUMBER('Model output'!I56),'Model output'!I56,1))</f>
        <v>1</v>
      </c>
      <c r="J57">
        <f>IF('Model output'!J56="","",IF(AND(ISNUMBER('Model output'!J56),'Model output'!J56&lt;=I57),'Model output'!J56,IF(ISNUMBER(SEARCH("0/",'Model output'!J56)),0,1)))</f>
        <v>0</v>
      </c>
      <c r="K57" t="str" cm="1">
        <f t="array" ref="K57">IF(COUNT(FIND({0,1,2,3,4,5,6,7,8,9},'Model output'!K56))&gt;0,'Model output'!K56,"")</f>
        <v/>
      </c>
      <c r="L57" s="28" t="str">
        <f t="shared" si="1"/>
        <v/>
      </c>
      <c r="M57" t="str" cm="1">
        <f t="array" ref="M57">IF(L57="","",IF(ISNUMBER(SEARCH("cm",L57)),MAX(VALUE(SUBSTITUTE(_xlfn.FILTERXML("&lt;t&gt;&lt;s&gt;"&amp;SUBSTITUTE(L57,",","&lt;/s&gt;&lt;s&gt;")&amp;"&lt;/s&gt;&lt;/t&gt;","//s"),"cm",""))),MAX(VALUE(SUBSTITUTE(_xlfn.FILTERXML("&lt;t&gt;&lt;s&gt;"&amp;SUBSTITUTE(L57,",","&lt;/s&gt;&lt;s&gt;")&amp;"&lt;/s&gt;&lt;/t&gt;","//s"),"mm","")))/10))</f>
        <v/>
      </c>
      <c r="N57" t="str">
        <f>IF('Model output'!L56="","",'Model output'!L56)</f>
        <v>papillary</v>
      </c>
      <c r="O57" t="str">
        <f>IF('Model output'!M56="","",'Model output'!M56)</f>
        <v>follicular variant</v>
      </c>
      <c r="P57" t="str">
        <f>IF('Model output'!N56="","",'Model output'!N56)</f>
        <v>6.5 cm</v>
      </c>
      <c r="Q57" t="str">
        <f t="shared" si="2"/>
        <v>6.5cm</v>
      </c>
      <c r="R57" cm="1">
        <f t="array" ref="R57">IF(Q57="","",IF(ISNUMBER(SEARCH("cm",Q57)),MAX(VALUE(SUBSTITUTE(_xlfn.FILTERXML("&lt;t&gt;&lt;s&gt;"&amp;SUBSTITUTE(Q57,",","&lt;/s&gt;&lt;s&gt;")&amp;"&lt;/s&gt;&lt;/t&gt;","//s"),"cm",""))),IF(ISNUMBER(SEARCH("mm",Q57)), MAX(VALUE(SUBSTITUTE(_xlfn.FILTERXML("&lt;t&gt;&lt;s&gt;"&amp;SUBSTITUTE(Q57,",","&lt;/s&gt;&lt;s&gt;")&amp;"&lt;/s&gt;&lt;/t&gt;","//s"),"mm","")))/10, MAX(VALUE(_xlfn.FILTERXML("&lt;t&gt;&lt;s&gt;"&amp;SUBSTITUTE(Q57,",","&lt;/s&gt;&lt;s&gt;")&amp;"&lt;/s&gt;&lt;/t&gt;","//s"))))))</f>
        <v>6.5</v>
      </c>
      <c r="S57" t="str">
        <f>IF(OR('Model output'!P56="",'Model output'!P56="C",ISNUMBER(SEARCH("Not identified", 'Model output'!P56)),ISNUMBER(SEARCH("Absent",'Model output'!P56)),ISNUMBER(SEARCH("Absence",'Model output'!P56)),AND(ISNUMBER(SEARCH("No",'Model output'!P56)),NOT(ISNUMBER(SEARCH("diagnostic",'Model output'!P56)))),ISNUMBER(SEARCH("Negative",'Model output'!P56))),"negative","positive")</f>
        <v>negative</v>
      </c>
      <c r="T57">
        <f>IF('Model output'!O56="","",'Model output'!O56)</f>
        <v>1</v>
      </c>
      <c r="U57" t="str">
        <f>IF('Model output'!Q56&lt;&gt;"",'Model output'!Q56,IF('Classification result'!S57="positive",IF(ISNUMBER(SEARCH("single",'Model output'!P56)),1,IF(OR(ISNUMBER(SEARCH("&lt;4",'Model output'!P56)),ISNUMBER(SEARCH("&lt; 4",'Model output'!P56)),ISNUMBER(SEARCH("less than 4",'Model output'!P56))),"&lt;4",IF(OR(ISNUMBER(SEARCH("&gt;4",'Model output'!P56)),ISNUMBER(SEARCH("&gt; 4",'Model output'!P56)),ISNUMBER(SEARCH("4 or more",'Model output'!P56))),"&gt;4",""))),""))</f>
        <v/>
      </c>
      <c r="V57" t="str">
        <f>IF(S57="negative","",IF(OR(ISNUMBER(SEARCH("Focal",'Model output'!P56)),'Classification result'!U57&lt;4,ISNUMBER(SEARCH("Focal",'Classification result'!U57)),ISNUMBER(SEARCH("&lt;4",'Classification result'!U57)),ISNUMBER(SEARCH("&lt; 4",'Classification result'!U57))),"minimal", IF(OR(ISNUMBER(SEARCH("Extensive",'Model output'!P56)),ISNUMBER(SEARCH("Extensive",'Classification result'!U57)),ISNUMBER(SEARCH("&gt;4",'Classification result'!U57)),ISNUMBER(SEARCH("&gt; 4",'Classification result'!U57)),ISNUMBER(SEARCH("4 or more",'Classification result'!U57))),"extensive","")))</f>
        <v/>
      </c>
      <c r="W57" t="str">
        <f>IF(OR('Model output'!R56="",ISNUMBER(SEARCH("Not identified", 'Model output'!R56)),ISNUMBER(SEARCH("Absent",'Model output'!R56)),ISNUMBER(SEARCH("No",'Model output'!R56)),ISNUMBER(SEARCH("Negative",'Model output'!R56)),ISNUMBER(SEARCH("None seen",'Model output'!R56)),ISNUMBER(SEARCH("Free",'Model output'!R56)),ISNUMBER(SEARCH("Cannot be assessed",'Model output'!R56))),"negative","positive")</f>
        <v>positive</v>
      </c>
      <c r="X57" s="15" t="str">
        <f>IF('Model output'!S56="","",'Model output'!S56)</f>
        <v>Not identified</v>
      </c>
      <c r="Y57" t="str">
        <f>IF(OR('Model output'!S56="",ISNUMBER(SEARCH("No extension",'Model output'!S56)),ISNUMBER(SEARCH("Absent",'Model output'!S56)),ISNUMBER(SEARCH("Not identified",'Model output'!S56)),AND(ISNUMBER(SEARCH("No",'Model output'!S56)),NOT(ISNUMBER(SEARCH("carcinoma",'Model output'!S56)))),ISNUMBER(SEARCH("negative",'Model output'!S56))),"negative",IF(Z57="positive","gETE", "positive"))</f>
        <v>negative</v>
      </c>
      <c r="Z57" t="str">
        <f>IF(OR('Model output'!S56="",ISNUMBER(SEARCH("Absent",'Model output'!S56)),ISNUMBER(SEARCH("Not identified",'Model output'!S56)),ISNUMBER(SEARCH("No",'Model output'!S56)),ISNUMBER(SEARCH("Minimal",'Model output'!S56)),ISNUMBER(SEARCH("negative",'Model output'!S56))),"negative",IF(OR(ISNUMBER(SEARCH("extensive",X57)),ISNUMBER(SEARCH("skeletal muscle",X57)),ISNUMBER(SEARCH("larynx",X57)),ISNUMBER(SEARCH("trachea",X57)),ISNUMBER(SEARCH("esophagus",X57)),ISNUMBER(SEARCH("recurrent laryngeal nerve",X57))),"positive","negative"))</f>
        <v>negative</v>
      </c>
      <c r="AA57" t="str">
        <f>IF('Model output'!T56="","",IF('Model output'!T56="Not mentioned", "No", "Yes"))</f>
        <v/>
      </c>
      <c r="AB57" t="str">
        <f>IF(AA57&lt;&gt;"Yes","",IF(OR('Model output'!U56="",ISNUMBER(SEARCH("Not identified",'Model output'!U56))),"",'Model output'!U56))</f>
        <v/>
      </c>
      <c r="AC57" s="8" t="str">
        <f>IF(OR('Model output'!V56="", AND(ISERROR(SEARCH("Positive",'Model output'!V56)), ISNUMBER(SEARCH("Negative",'Model output'!V56))), ISNUMBER(SEARCH("Cannot be assessed",'Model output'!V56)), AND(ISNUMBER(SEARCH("Uninvolved",'Model output'!V56)),NOT(ISNUMBER(SEARCH("margin(s) involved",'Model output'!V56)))), ISNUMBER(SEARCH("No involvement",'Model output'!V56)), AND(NOT(ISNUMBER(SEARCH("focal",'Model output'!V56))),ISNUMBER(SEARCH("Free",'Model output'!V56))), ISNUMBER(SEARCH("narrowly excised",'Model output'!V56)), ISNUMBER(SEARCH("none",'Model output'!V56)), ISNUMBER(SEARCH("R0",'Model output'!V56)), ISNUMBER(SEARCH("1 mm",'Model output'!V56)), ISNUMBER(SEARCH("0.1 CM",'Model output'!V56)), ISNUMBER(SEARCH("less than 0.2 mm",'Model output'!V56)), ISNUMBER(SEARCH("less than 1.0 mm",'Model output'!V56)), ISNUMBER(SEARCH("less than 0.5 mm",'Model output'!V56)), ISNUMBER(SEARCH("abut",'Model output'!V56))), "negative", "positive")</f>
        <v>negative</v>
      </c>
      <c r="AE57" s="34" t="str" cm="1">
        <f t="array" aca="1" ref="AE57" ca="1">IF(OR(AC57="positive",Z57="positive",AND(OR(ISNUMBER(SEARCH("Follicular carcinoma",N57)),ISNUMBER(SEARCH("Follicular thyroid carcinoma",N57))),V57="extensive"),AND(AND(ISNUMBER(J57),J57&gt;0),AND(ISNUMBER(M57),M57&gt;3)),OR(H57="positive",AH57=1)),"high",IF(OR(ISNUMBER(SEARCH("lateral",G57,1)),ISNUMBER(SEARCH("positive",Y57,1)),ISNUMBER(SEARCH("tall",O57,1)),ISNUMBER(SEARCH("hobnail",O57,1)),ISNUMBER(SEARCH("cribriform",O57,1)),ISNUMBER(SEARCH("diffuse",O57,1)),ISNUMBER(SEARCH("columnar",O57,1)),ISNUMBER(SEARCH("solid",O57,1)),ISNUMBER(SEARCH("tall",N57,1)),ISNUMBER(SEARCH("hobnail",N57,1)),ISNUMBER(SEARCH("cribriform",N57,1)),ISNUMBER(SEARCH("diffuse",N57,1)),ISNUMBER(SEARCH("columnar",N57,1)),ISNUMBER(SEARCH("solid",N57,1)),AND(OR(ISNUMBER(SEARCH("papillary",N57,1)),ISNUMBER(SEARCH("papillary carcinoma",O57,1))),S57="positive"),AND(AND(ISNUMBER(J57),J57&gt;=5),M57=""),AND(AND(ISNUMBER(J57),J57&gt;=5),AND(ISNUMBER(M57),M57&gt;=1)),AND(ISNUMBER(SERACH("papillary",N57)),OR(Y57="positive",Z57="positive"), ISNUMBER(SEARCH("BRAF",AB57)))),"intermediate","low"))</f>
        <v>low</v>
      </c>
      <c r="AF57" s="35" t="str">
        <f t="shared" si="3"/>
        <v>3a</v>
      </c>
      <c r="AG57" s="35" t="str">
        <f t="shared" si="4"/>
        <v>0</v>
      </c>
      <c r="AH57" s="35" t="str">
        <f t="shared" si="6"/>
        <v>0</v>
      </c>
      <c r="AI57" s="40" t="str">
        <f t="shared" si="7"/>
        <v>I</v>
      </c>
      <c r="AJ57" s="34" t="s">
        <v>627</v>
      </c>
      <c r="AK57" s="39" t="s">
        <v>899</v>
      </c>
      <c r="AL57" s="39" t="s">
        <v>894</v>
      </c>
      <c r="AM57" s="39" t="s">
        <v>897</v>
      </c>
      <c r="AN57" s="39" t="s">
        <v>59</v>
      </c>
      <c r="AO57" s="34">
        <f t="shared" ca="1" si="8"/>
        <v>1</v>
      </c>
      <c r="AP57" s="39">
        <f t="shared" si="9"/>
        <v>1</v>
      </c>
      <c r="AQ57" s="39">
        <f t="shared" si="10"/>
        <v>1</v>
      </c>
      <c r="AR57" s="39">
        <f t="shared" si="11"/>
        <v>1</v>
      </c>
      <c r="AS57" s="40">
        <f t="shared" si="5"/>
        <v>1</v>
      </c>
    </row>
    <row r="58" spans="1:46">
      <c r="A58" t="str">
        <f>'Model output'!A57</f>
        <v>TCGA-DJ-A1QG</v>
      </c>
      <c r="B58" s="46">
        <v>62</v>
      </c>
      <c r="C58" s="1" t="str">
        <f>IF(OR(ISNUMBER(SEARCH("0",'Model output'!D57)), ISNUMBER(SEARCH("1",'Model output'!D57)), ISNUMBER(SEARCH("1a",'Model output'!D57)), ISNUMBER(SEARCH("1b",'Model output'!D57)), ISNUMBER(SEARCH("2",'Model output'!D57)), ISNUMBER(SEARCH("3",'Model output'!D57)), ISNUMBER(SEARCH("4a",'Model output'!D57)), ISNUMBER(SEARCH("4b",'Model output'!D57))), IF(ISNUMBER(SEARCH("pT",'Model output'!D57)),IF(OR(ISNUMBER(SEARCH("a",'Model output'!D57)),ISNUMBER(SEARCH("b",'Model output'!D57))),MID(SUBSTITUTE('Model output'!D57," ",""),SEARCH("pT",'Model output'!D57)+2,2),MID(SUBSTITUTE('Model output'!D57," ",""),SEARCH("pT",'Model output'!D57)+2,1)),IF(ISNUMBER(SEARCH("T",'Model output'!D57)),IF(OR(ISNUMBER(SEARCH("a",'Model output'!D57)),ISNUMBER(SEARCH("b",'Model output'!D57))),MID(SUBSTITUTE('Model output'!D57," ",""),SEARCH("T",'Model output'!D57)+1,2),MID(SUBSTITUTE('Model output'!D57," ",""),SEARCH("T",'Model output'!D57)+1,1)),SUBSTITUTE('Model output'!D57," ",""))),"")</f>
        <v>2</v>
      </c>
      <c r="D58" s="1" t="str">
        <f>IF(ISNUMBER(SEARCH("lymph node",'Model output'!E57)),"1", IF(AND('Model output'!E57&lt;&gt;"",ISNUMBER('Model output'!E57),'Model output'!E57&gt;0),"1",IF(OR(ISNUMBER(SEARCH("0",'Model output'!E57)), ISNUMBER(SEARCH("1",'Model output'!E57)), ISNUMBER(SEARCH("1a",'Model output'!E57)), ISNUMBER(SEARCH("1b",'Model output'!E57)), ISNUMBER(SEARCH("X",'Model output'!E57))), IF(ISNUMBER(SEARCH("pN",'Model output'!E57)),IF(OR(ISNUMBER(SEARCH("a",'Model output'!E57)),ISNUMBER(SEARCH("b",'Model output'!E57))),MID(SUBSTITUTE('Model output'!E57," ",""),SEARCH("pN",'Model output'!E57)+2,2),MID(SUBSTITUTE('Model output'!E57," ",""),SEARCH("pN",'Model output'!E57)+2,1)),IF(ISNUMBER(SEARCH("N",'Model output'!E57)),IF(OR(ISNUMBER(SEARCH("a",'Model output'!E57)),ISNUMBER(SEARCH("b",'Model output'!E57))),MID(SUBSTITUTE('Model output'!E57," ",""),SEARCH("N",'Model output'!E57)+1,2),MID(SUBSTITUTE('Model output'!E57," ",""),SEARCH("N",'Model output'!E57)+1,1)),SUBSTITUTE('Model output'!E57," ",""))),"")))</f>
        <v>0</v>
      </c>
      <c r="E58" s="1" t="str">
        <f>IF(OR(ISNUMBER(SEARCH("Not applicable",'Model output'!F57)), ISNUMBER(SEARCH("N/A",'Model output'!F57))),"0",IF(OR(ISNUMBER(SEARCH("0",'Model output'!F57)), ISNUMBER(SEARCH("1",'Model output'!F57)), ISNUMBER(SEARCH("X",'Model output'!F57))), IF(ISNUMBER(SEARCH("pM",'Model output'!F57)),MID(SUBSTITUTE('Model output'!F57," ",""),SEARCH("pM",'Model output'!F57)+2,1),IF(ISNUMBER(SEARCH("M",'Model output'!F57)),MID(SUBSTITUTE('Model output'!F57," ",""),SEARCH("M",'Model output'!F57)+1,1),SUBSTITUTE('Model output'!F57," ",""))),""))</f>
        <v>0</v>
      </c>
      <c r="F58" t="str">
        <f t="shared" si="12"/>
        <v>negative</v>
      </c>
      <c r="G58" t="str">
        <f>IF(OR('Model output'!G57="",AND(ISNUMBER('Model output'!J57),'Model output'!J57&lt;1)),"",IF(OR(ISNUMBER(SEARCH("lateral",'Model output'!G57)),ISNUMBER(SEARCH("cervical",'Model output'!G57)),ISNUMBER(SEARCH("jugular",'Model output'!G57)),ISNUMBER(SEARCH("left neck",'Model output'!G57)),ISNUMBER(SEARCH("left anterior neck",'Model output'!G57)),ISNUMBER(SEARCH("left posterior neck",'Model output'!G57)),ISNUMBER(SEARCH("right neck",'Model output'!G57)),ISNUMBER(SEARCH("right anterior neck",'Model output'!G57)),ISNUMBER(SEARCH("right posterior neck",'Model output'!G57)),AND(ISNUMBER(SEARCH("level",'Model output'!G57)),OR(,ISNUMBER(SEARCH("II",'Model output'!G57)),ISNUMBER(SEARCH("two",'Model output'!G57)),AND(ISNUMBER(SEARCH("2",'Model output'!G57)),NOT(ISNUMBER(SEARCH("1 of 2",'Model output'!G57)))),ISNUMBER(SEARCH("III",'Model output'!G57)),ISNUMBER(SEARCH("three",'Model output'!G57)),AND(ISNUMBER(SEARCH("3",'Model output'!G57)), NOT(ISNUMBER(SEARCH("N3",'Model output'!G57)))),ISNUMBER(SEARCH("IV",'Model output'!G57)),ISNUMBER(SEARCH("four",'Model output'!G57)),AND(ISNUMBER(SEARCH("4",'Model output'!G57)),NOT(ISNUMBER(SEARCH("1/4",'Model output'!G57)))),ISNUMBER(SEARCH("V ",'Model output'!G57)),ISNUMBER(SEARCH("five",'Model output'!G57)),ISNUMBER(SEARCH("5",'Model output'!G57))))), "lateral", "central"))</f>
        <v/>
      </c>
      <c r="H58" t="str">
        <f>IF('Model output'!H57="","negative", IF('Model output'!H57=" ", "negative", IF('Model output'!H57="[]", "negative", IF(ISNUMBER(SEARCH("lymph node",'Model output'!H57)),"negative", IF(ISNUMBER(SEARCH("adipose tissue",'Model output'!H57)), "negative", IF(ISNUMBER(SEARCH("neck dissection",'Model output'!H57)),"negative","positive"))))))</f>
        <v>negative</v>
      </c>
      <c r="I58">
        <f>IF('Model output'!I57="","",IF(ISNUMBER('Model output'!I57),'Model output'!I57,1))</f>
        <v>4</v>
      </c>
      <c r="J58">
        <f>IF('Model output'!J57="","",IF(AND(ISNUMBER('Model output'!J57),'Model output'!J57&lt;=I58),'Model output'!J57,IF(ISNUMBER(SEARCH("0/",'Model output'!J57)),0,1)))</f>
        <v>0</v>
      </c>
      <c r="K58" t="str" cm="1">
        <f t="array" ref="K58">IF(COUNT(FIND({0,1,2,3,4,5,6,7,8,9},'Model output'!K57))&gt;0,'Model output'!K57,"")</f>
        <v/>
      </c>
      <c r="L58" s="28" t="str">
        <f t="shared" si="1"/>
        <v/>
      </c>
      <c r="M58" t="str" cm="1">
        <f t="array" ref="M58">IF(L58="","",IF(ISNUMBER(SEARCH("cm",L58)),MAX(VALUE(SUBSTITUTE(_xlfn.FILTERXML("&lt;t&gt;&lt;s&gt;"&amp;SUBSTITUTE(L58,",","&lt;/s&gt;&lt;s&gt;")&amp;"&lt;/s&gt;&lt;/t&gt;","//s"),"cm",""))),MAX(VALUE(SUBSTITUTE(_xlfn.FILTERXML("&lt;t&gt;&lt;s&gt;"&amp;SUBSTITUTE(L58,",","&lt;/s&gt;&lt;s&gt;")&amp;"&lt;/s&gt;&lt;/t&gt;","//s"),"mm","")))/10))</f>
        <v/>
      </c>
      <c r="N58" t="str">
        <f>IF('Model output'!L57="","",'Model output'!L57)</f>
        <v>papillary</v>
      </c>
      <c r="O58" t="str">
        <f>IF('Model output'!M57="","",'Model output'!M57)</f>
        <v>classic, follicular variant, microcarcinoma</v>
      </c>
      <c r="P58" t="str">
        <f>IF('Model output'!N57="","",'Model output'!N57)</f>
        <v>1.8 cm, 1.1 cm, 0.5 cm, 0.1 cm</v>
      </c>
      <c r="Q58" t="str">
        <f t="shared" si="2"/>
        <v>1.8cm,1.1cm,0.5cm,0.1cm</v>
      </c>
      <c r="R58" cm="1">
        <f t="array" ref="R58">IF(Q58="","",IF(ISNUMBER(SEARCH("cm",Q58)),MAX(VALUE(SUBSTITUTE(_xlfn.FILTERXML("&lt;t&gt;&lt;s&gt;"&amp;SUBSTITUTE(Q58,",","&lt;/s&gt;&lt;s&gt;")&amp;"&lt;/s&gt;&lt;/t&gt;","//s"),"cm",""))),IF(ISNUMBER(SEARCH("mm",Q58)), MAX(VALUE(SUBSTITUTE(_xlfn.FILTERXML("&lt;t&gt;&lt;s&gt;"&amp;SUBSTITUTE(Q58,",","&lt;/s&gt;&lt;s&gt;")&amp;"&lt;/s&gt;&lt;/t&gt;","//s"),"mm","")))/10, MAX(VALUE(_xlfn.FILTERXML("&lt;t&gt;&lt;s&gt;"&amp;SUBSTITUTE(Q58,",","&lt;/s&gt;&lt;s&gt;")&amp;"&lt;/s&gt;&lt;/t&gt;","//s"))))))</f>
        <v>1.8</v>
      </c>
      <c r="S58" t="str">
        <f>IF(OR('Model output'!P57="",'Model output'!P57="C",ISNUMBER(SEARCH("Not identified", 'Model output'!P57)),ISNUMBER(SEARCH("Absent",'Model output'!P57)),ISNUMBER(SEARCH("Absence",'Model output'!P57)),AND(ISNUMBER(SEARCH("No",'Model output'!P57)),NOT(ISNUMBER(SEARCH("diagnostic",'Model output'!P57)))),ISNUMBER(SEARCH("Negative",'Model output'!P57))),"negative","positive")</f>
        <v>negative</v>
      </c>
      <c r="T58">
        <f>IF('Model output'!O57="","",'Model output'!O57)</f>
        <v>4</v>
      </c>
      <c r="U58" t="str">
        <f>IF('Model output'!Q57&lt;&gt;"",'Model output'!Q57,IF('Classification result'!S58="positive",IF(ISNUMBER(SEARCH("single",'Model output'!P57)),1,IF(OR(ISNUMBER(SEARCH("&lt;4",'Model output'!P57)),ISNUMBER(SEARCH("&lt; 4",'Model output'!P57)),ISNUMBER(SEARCH("less than 4",'Model output'!P57))),"&lt;4",IF(OR(ISNUMBER(SEARCH("&gt;4",'Model output'!P57)),ISNUMBER(SEARCH("&gt; 4",'Model output'!P57)),ISNUMBER(SEARCH("4 or more",'Model output'!P57))),"&gt;4",""))),""))</f>
        <v/>
      </c>
      <c r="V58" t="str">
        <f>IF(S58="negative","",IF(OR(ISNUMBER(SEARCH("Focal",'Model output'!P57)),'Classification result'!U58&lt;4,ISNUMBER(SEARCH("Focal",'Classification result'!U58)),ISNUMBER(SEARCH("&lt;4",'Classification result'!U58)),ISNUMBER(SEARCH("&lt; 4",'Classification result'!U58))),"minimal", IF(OR(ISNUMBER(SEARCH("Extensive",'Model output'!P57)),ISNUMBER(SEARCH("Extensive",'Classification result'!U58)),ISNUMBER(SEARCH("&gt;4",'Classification result'!U58)),ISNUMBER(SEARCH("&gt; 4",'Classification result'!U58)),ISNUMBER(SEARCH("4 or more",'Classification result'!U58))),"extensive","")))</f>
        <v/>
      </c>
      <c r="W58" t="str">
        <f>IF(OR('Model output'!R57="",ISNUMBER(SEARCH("Not identified", 'Model output'!R57)),ISNUMBER(SEARCH("Absent",'Model output'!R57)),ISNUMBER(SEARCH("No",'Model output'!R57)),ISNUMBER(SEARCH("Negative",'Model output'!R57)),ISNUMBER(SEARCH("None seen",'Model output'!R57)),ISNUMBER(SEARCH("Free",'Model output'!R57)),ISNUMBER(SEARCH("Cannot be assessed",'Model output'!R57))),"negative","positive")</f>
        <v>positive</v>
      </c>
      <c r="X58" s="15" t="str">
        <f>IF('Model output'!S57="","",'Model output'!S57)</f>
        <v>Not identified</v>
      </c>
      <c r="Y58" t="str">
        <f>IF(OR('Model output'!S57="",ISNUMBER(SEARCH("No extension",'Model output'!S57)),ISNUMBER(SEARCH("Absent",'Model output'!S57)),ISNUMBER(SEARCH("Not identified",'Model output'!S57)),AND(ISNUMBER(SEARCH("No",'Model output'!S57)),NOT(ISNUMBER(SEARCH("carcinoma",'Model output'!S57)))),ISNUMBER(SEARCH("negative",'Model output'!S57))),"negative",IF(Z58="positive","gETE", "positive"))</f>
        <v>negative</v>
      </c>
      <c r="Z58" t="str">
        <f>IF(OR('Model output'!S57="",ISNUMBER(SEARCH("Absent",'Model output'!S57)),ISNUMBER(SEARCH("Not identified",'Model output'!S57)),ISNUMBER(SEARCH("No",'Model output'!S57)),ISNUMBER(SEARCH("Minimal",'Model output'!S57)),ISNUMBER(SEARCH("negative",'Model output'!S57))),"negative",IF(OR(ISNUMBER(SEARCH("extensive",X58)),ISNUMBER(SEARCH("skeletal muscle",X58)),ISNUMBER(SEARCH("larynx",X58)),ISNUMBER(SEARCH("trachea",X58)),ISNUMBER(SEARCH("esophagus",X58)),ISNUMBER(SEARCH("recurrent laryngeal nerve",X58))),"positive","negative"))</f>
        <v>negative</v>
      </c>
      <c r="AA58" t="str">
        <f>IF('Model output'!T57="","",IF('Model output'!T57="Not mentioned", "No", "Yes"))</f>
        <v/>
      </c>
      <c r="AB58" t="str">
        <f>IF(AA58&lt;&gt;"Yes","",IF(OR('Model output'!U57="",ISNUMBER(SEARCH("Not identified",'Model output'!U57))),"",'Model output'!U57))</f>
        <v/>
      </c>
      <c r="AC58" s="8" t="str">
        <f>IF(OR('Model output'!V57="", AND(ISERROR(SEARCH("Positive",'Model output'!V57)), ISNUMBER(SEARCH("Negative",'Model output'!V57))), ISNUMBER(SEARCH("Cannot be assessed",'Model output'!V57)), AND(ISNUMBER(SEARCH("Uninvolved",'Model output'!V57)),NOT(ISNUMBER(SEARCH("margin(s) involved",'Model output'!V57)))), ISNUMBER(SEARCH("No involvement",'Model output'!V57)), AND(NOT(ISNUMBER(SEARCH("focal",'Model output'!V57))),ISNUMBER(SEARCH("Free",'Model output'!V57))), ISNUMBER(SEARCH("narrowly excised",'Model output'!V57)), ISNUMBER(SEARCH("none",'Model output'!V57)), ISNUMBER(SEARCH("R0",'Model output'!V57)), ISNUMBER(SEARCH("1 mm",'Model output'!V57)), ISNUMBER(SEARCH("0.1 CM",'Model output'!V57)), ISNUMBER(SEARCH("less than 0.2 mm",'Model output'!V57)), ISNUMBER(SEARCH("less than 1.0 mm",'Model output'!V57)), ISNUMBER(SEARCH("less than 0.5 mm",'Model output'!V57)), ISNUMBER(SEARCH("abut",'Model output'!V57))), "negative", "positive")</f>
        <v>negative</v>
      </c>
      <c r="AE58" s="34" t="str" cm="1">
        <f t="array" aca="1" ref="AE58" ca="1">IF(OR(AC58="positive",Z58="positive",AND(OR(ISNUMBER(SEARCH("Follicular carcinoma",N58)),ISNUMBER(SEARCH("Follicular thyroid carcinoma",N58))),V58="extensive"),AND(AND(ISNUMBER(J58),J58&gt;0),AND(ISNUMBER(M58),M58&gt;3)),OR(H58="positive",AH58=1)),"high",IF(OR(ISNUMBER(SEARCH("lateral",G58,1)),ISNUMBER(SEARCH("positive",Y58,1)),ISNUMBER(SEARCH("tall",O58,1)),ISNUMBER(SEARCH("hobnail",O58,1)),ISNUMBER(SEARCH("cribriform",O58,1)),ISNUMBER(SEARCH("diffuse",O58,1)),ISNUMBER(SEARCH("columnar",O58,1)),ISNUMBER(SEARCH("solid",O58,1)),ISNUMBER(SEARCH("tall",N58,1)),ISNUMBER(SEARCH("hobnail",N58,1)),ISNUMBER(SEARCH("cribriform",N58,1)),ISNUMBER(SEARCH("diffuse",N58,1)),ISNUMBER(SEARCH("columnar",N58,1)),ISNUMBER(SEARCH("solid",N58,1)),AND(OR(ISNUMBER(SEARCH("papillary",N58,1)),ISNUMBER(SEARCH("papillary carcinoma",O58,1))),S58="positive"),AND(AND(ISNUMBER(J58),J58&gt;=5),M58=""),AND(AND(ISNUMBER(J58),J58&gt;=5),AND(ISNUMBER(M58),M58&gt;=1)),AND(ISNUMBER(SERACH("papillary",N58)),OR(Y58="positive",Z58="positive"), ISNUMBER(SEARCH("BRAF",AB58)))),"intermediate","low"))</f>
        <v>low</v>
      </c>
      <c r="AF58" s="35" t="str">
        <f t="shared" si="3"/>
        <v>1b</v>
      </c>
      <c r="AG58" s="35" t="str">
        <f t="shared" si="4"/>
        <v>0</v>
      </c>
      <c r="AH58" s="35" t="str">
        <f t="shared" si="6"/>
        <v>0</v>
      </c>
      <c r="AI58" s="40" t="str">
        <f t="shared" si="7"/>
        <v>I</v>
      </c>
      <c r="AJ58" s="34" t="s">
        <v>627</v>
      </c>
      <c r="AK58" s="39" t="s">
        <v>893</v>
      </c>
      <c r="AL58" s="39" t="s">
        <v>894</v>
      </c>
      <c r="AM58" s="39" t="s">
        <v>897</v>
      </c>
      <c r="AN58" s="39" t="s">
        <v>59</v>
      </c>
      <c r="AO58" s="34">
        <f t="shared" ca="1" si="8"/>
        <v>1</v>
      </c>
      <c r="AP58" s="39">
        <f t="shared" si="9"/>
        <v>1</v>
      </c>
      <c r="AQ58" s="39">
        <f t="shared" si="10"/>
        <v>1</v>
      </c>
      <c r="AR58" s="39">
        <f t="shared" si="11"/>
        <v>1</v>
      </c>
      <c r="AS58" s="40">
        <f t="shared" si="5"/>
        <v>1</v>
      </c>
    </row>
    <row r="59" spans="1:46">
      <c r="A59" t="str">
        <f>'Model output'!A58</f>
        <v>TCGA-DJ-A1QH</v>
      </c>
      <c r="B59" s="46">
        <v>58</v>
      </c>
      <c r="C59" s="1" t="str">
        <f>IF(OR(ISNUMBER(SEARCH("0",'Model output'!D58)), ISNUMBER(SEARCH("1",'Model output'!D58)), ISNUMBER(SEARCH("1a",'Model output'!D58)), ISNUMBER(SEARCH("1b",'Model output'!D58)), ISNUMBER(SEARCH("2",'Model output'!D58)), ISNUMBER(SEARCH("3",'Model output'!D58)), ISNUMBER(SEARCH("4a",'Model output'!D58)), ISNUMBER(SEARCH("4b",'Model output'!D58))), IF(ISNUMBER(SEARCH("pT",'Model output'!D58)),IF(OR(ISNUMBER(SEARCH("a",'Model output'!D58)),ISNUMBER(SEARCH("b",'Model output'!D58))),MID(SUBSTITUTE('Model output'!D58," ",""),SEARCH("pT",'Model output'!D58)+2,2),MID(SUBSTITUTE('Model output'!D58," ",""),SEARCH("pT",'Model output'!D58)+2,1)),IF(ISNUMBER(SEARCH("T",'Model output'!D58)),IF(OR(ISNUMBER(SEARCH("a",'Model output'!D58)),ISNUMBER(SEARCH("b",'Model output'!D58))),MID(SUBSTITUTE('Model output'!D58," ",""),SEARCH("T",'Model output'!D58)+1,2),MID(SUBSTITUTE('Model output'!D58," ",""),SEARCH("T",'Model output'!D58)+1,1)),SUBSTITUTE('Model output'!D58," ",""))),"")</f>
        <v/>
      </c>
      <c r="D59" s="1" t="str">
        <f>IF(ISNUMBER(SEARCH("lymph node",'Model output'!E58)),"1", IF(AND('Model output'!E58&lt;&gt;"",ISNUMBER('Model output'!E58),'Model output'!E58&gt;0),"1",IF(OR(ISNUMBER(SEARCH("0",'Model output'!E58)), ISNUMBER(SEARCH("1",'Model output'!E58)), ISNUMBER(SEARCH("1a",'Model output'!E58)), ISNUMBER(SEARCH("1b",'Model output'!E58)), ISNUMBER(SEARCH("X",'Model output'!E58))), IF(ISNUMBER(SEARCH("pN",'Model output'!E58)),IF(OR(ISNUMBER(SEARCH("a",'Model output'!E58)),ISNUMBER(SEARCH("b",'Model output'!E58))),MID(SUBSTITUTE('Model output'!E58," ",""),SEARCH("pN",'Model output'!E58)+2,2),MID(SUBSTITUTE('Model output'!E58," ",""),SEARCH("pN",'Model output'!E58)+2,1)),IF(ISNUMBER(SEARCH("N",'Model output'!E58)),IF(OR(ISNUMBER(SEARCH("a",'Model output'!E58)),ISNUMBER(SEARCH("b",'Model output'!E58))),MID(SUBSTITUTE('Model output'!E58," ",""),SEARCH("N",'Model output'!E58)+1,2),MID(SUBSTITUTE('Model output'!E58," ",""),SEARCH("N",'Model output'!E58)+1,1)),SUBSTITUTE('Model output'!E58," ",""))),"")))</f>
        <v>1b</v>
      </c>
      <c r="E59" s="1" t="str">
        <f>IF(OR(ISNUMBER(SEARCH("Not applicable",'Model output'!F58)), ISNUMBER(SEARCH("N/A",'Model output'!F58))),"0",IF(OR(ISNUMBER(SEARCH("0",'Model output'!F58)), ISNUMBER(SEARCH("1",'Model output'!F58)), ISNUMBER(SEARCH("X",'Model output'!F58))), IF(ISNUMBER(SEARCH("pM",'Model output'!F58)),MID(SUBSTITUTE('Model output'!F58," ",""),SEARCH("pM",'Model output'!F58)+2,1),IF(ISNUMBER(SEARCH("M",'Model output'!F58)),MID(SUBSTITUTE('Model output'!F58," ",""),SEARCH("M",'Model output'!F58)+1,1),SUBSTITUTE('Model output'!F58," ",""))),""))</f>
        <v/>
      </c>
      <c r="F59" t="str">
        <f t="shared" si="12"/>
        <v>positive</v>
      </c>
      <c r="G59" t="str">
        <f>IF(OR('Model output'!G58="",AND(ISNUMBER('Model output'!J58),'Model output'!J58&lt;1)),"",IF(OR(ISNUMBER(SEARCH("lateral",'Model output'!G58)),ISNUMBER(SEARCH("cervical",'Model output'!G58)),ISNUMBER(SEARCH("jugular",'Model output'!G58)),ISNUMBER(SEARCH("left neck",'Model output'!G58)),ISNUMBER(SEARCH("left anterior neck",'Model output'!G58)),ISNUMBER(SEARCH("left posterior neck",'Model output'!G58)),ISNUMBER(SEARCH("right neck",'Model output'!G58)),ISNUMBER(SEARCH("right anterior neck",'Model output'!G58)),ISNUMBER(SEARCH("right posterior neck",'Model output'!G58)),AND(ISNUMBER(SEARCH("level",'Model output'!G58)),OR(,ISNUMBER(SEARCH("II",'Model output'!G58)),ISNUMBER(SEARCH("two",'Model output'!G58)),AND(ISNUMBER(SEARCH("2",'Model output'!G58)),NOT(ISNUMBER(SEARCH("1 of 2",'Model output'!G58)))),ISNUMBER(SEARCH("III",'Model output'!G58)),ISNUMBER(SEARCH("three",'Model output'!G58)),AND(ISNUMBER(SEARCH("3",'Model output'!G58)), NOT(ISNUMBER(SEARCH("N3",'Model output'!G58)))),ISNUMBER(SEARCH("IV",'Model output'!G58)),ISNUMBER(SEARCH("four",'Model output'!G58)),AND(ISNUMBER(SEARCH("4",'Model output'!G58)),NOT(ISNUMBER(SEARCH("1/4",'Model output'!G58)))),ISNUMBER(SEARCH("V ",'Model output'!G58)),ISNUMBER(SEARCH("five",'Model output'!G58)),ISNUMBER(SEARCH("5",'Model output'!G58))))), "lateral", "central"))</f>
        <v>central</v>
      </c>
      <c r="H59" t="str">
        <f>IF('Model output'!H58="","negative", IF('Model output'!H58=" ", "negative", IF('Model output'!H58="[]", "negative", IF(ISNUMBER(SEARCH("lymph node",'Model output'!H58)),"negative", IF(ISNUMBER(SEARCH("adipose tissue",'Model output'!H58)), "negative", IF(ISNUMBER(SEARCH("neck dissection",'Model output'!H58)),"negative","positive"))))))</f>
        <v>negative</v>
      </c>
      <c r="I59">
        <f>IF('Model output'!I58="","",IF(ISNUMBER('Model output'!I58),'Model output'!I58,1))</f>
        <v>6</v>
      </c>
      <c r="J59">
        <f>IF('Model output'!J58="","",IF(AND(ISNUMBER('Model output'!J58),'Model output'!J58&lt;=I59),'Model output'!J58,IF(ISNUMBER(SEARCH("0/",'Model output'!J58)),0,1)))</f>
        <v>4</v>
      </c>
      <c r="K59" t="str" cm="1">
        <f t="array" ref="K59">IF(COUNT(FIND({0,1,2,3,4,5,6,7,8,9},'Model output'!K58))&gt;0,'Model output'!K58,"")</f>
        <v>1cm</v>
      </c>
      <c r="L59" s="28" t="str">
        <f t="shared" si="1"/>
        <v>1cm</v>
      </c>
      <c r="M59" cm="1">
        <f t="array" ref="M59">IF(L59="","",IF(ISNUMBER(SEARCH("cm",L59)),MAX(VALUE(SUBSTITUTE(_xlfn.FILTERXML("&lt;t&gt;&lt;s&gt;"&amp;SUBSTITUTE(L59,",","&lt;/s&gt;&lt;s&gt;")&amp;"&lt;/s&gt;&lt;/t&gt;","//s"),"cm",""))),MAX(VALUE(SUBSTITUTE(_xlfn.FILTERXML("&lt;t&gt;&lt;s&gt;"&amp;SUBSTITUTE(L59,",","&lt;/s&gt;&lt;s&gt;")&amp;"&lt;/s&gt;&lt;/t&gt;","//s"),"mm","")))/10))</f>
        <v>1</v>
      </c>
      <c r="N59" t="str">
        <f>IF('Model output'!L58="","",'Model output'!L58)</f>
        <v>papillary</v>
      </c>
      <c r="O59" t="str">
        <f>IF('Model output'!M58="","",'Model output'!M58)</f>
        <v>tall cell variant</v>
      </c>
      <c r="P59" t="str">
        <f>IF('Model output'!N58="","",'Model output'!N58)</f>
        <v>7 cm</v>
      </c>
      <c r="Q59" t="str">
        <f t="shared" si="2"/>
        <v>7cm</v>
      </c>
      <c r="R59" cm="1">
        <f t="array" ref="R59">IF(Q59="","",IF(ISNUMBER(SEARCH("cm",Q59)),MAX(VALUE(SUBSTITUTE(_xlfn.FILTERXML("&lt;t&gt;&lt;s&gt;"&amp;SUBSTITUTE(Q59,",","&lt;/s&gt;&lt;s&gt;")&amp;"&lt;/s&gt;&lt;/t&gt;","//s"),"cm",""))),IF(ISNUMBER(SEARCH("mm",Q59)), MAX(VALUE(SUBSTITUTE(_xlfn.FILTERXML("&lt;t&gt;&lt;s&gt;"&amp;SUBSTITUTE(Q59,",","&lt;/s&gt;&lt;s&gt;")&amp;"&lt;/s&gt;&lt;/t&gt;","//s"),"mm","")))/10, MAX(VALUE(_xlfn.FILTERXML("&lt;t&gt;&lt;s&gt;"&amp;SUBSTITUTE(Q59,",","&lt;/s&gt;&lt;s&gt;")&amp;"&lt;/s&gt;&lt;/t&gt;","//s"))))))</f>
        <v>7</v>
      </c>
      <c r="S59" t="str">
        <f>IF(OR('Model output'!P58="",'Model output'!P58="C",ISNUMBER(SEARCH("Not identified", 'Model output'!P58)),ISNUMBER(SEARCH("Absent",'Model output'!P58)),ISNUMBER(SEARCH("Absence",'Model output'!P58)),AND(ISNUMBER(SEARCH("No",'Model output'!P58)),NOT(ISNUMBER(SEARCH("diagnostic",'Model output'!P58)))),ISNUMBER(SEARCH("Negative",'Model output'!P58))),"negative","positive")</f>
        <v>negative</v>
      </c>
      <c r="T59">
        <f>IF('Model output'!O58="","",'Model output'!O58)</f>
        <v>2</v>
      </c>
      <c r="U59" t="str">
        <f>IF('Model output'!Q58&lt;&gt;"",'Model output'!Q58,IF('Classification result'!S59="positive",IF(ISNUMBER(SEARCH("single",'Model output'!P58)),1,IF(OR(ISNUMBER(SEARCH("&lt;4",'Model output'!P58)),ISNUMBER(SEARCH("&lt; 4",'Model output'!P58)),ISNUMBER(SEARCH("less than 4",'Model output'!P58))),"&lt;4",IF(OR(ISNUMBER(SEARCH("&gt;4",'Model output'!P58)),ISNUMBER(SEARCH("&gt; 4",'Model output'!P58)),ISNUMBER(SEARCH("4 or more",'Model output'!P58))),"&gt;4",""))),""))</f>
        <v/>
      </c>
      <c r="V59" t="str">
        <f>IF(S59="negative","",IF(OR(ISNUMBER(SEARCH("Focal",'Model output'!P58)),'Classification result'!U59&lt;4,ISNUMBER(SEARCH("Focal",'Classification result'!U59)),ISNUMBER(SEARCH("&lt;4",'Classification result'!U59)),ISNUMBER(SEARCH("&lt; 4",'Classification result'!U59))),"minimal", IF(OR(ISNUMBER(SEARCH("Extensive",'Model output'!P58)),ISNUMBER(SEARCH("Extensive",'Classification result'!U59)),ISNUMBER(SEARCH("&gt;4",'Classification result'!U59)),ISNUMBER(SEARCH("&gt; 4",'Classification result'!U59)),ISNUMBER(SEARCH("4 or more",'Classification result'!U59))),"extensive","")))</f>
        <v/>
      </c>
      <c r="W59" t="str">
        <f>IF(OR('Model output'!R58="",ISNUMBER(SEARCH("Not identified", 'Model output'!R58)),ISNUMBER(SEARCH("Absent",'Model output'!R58)),ISNUMBER(SEARCH("No",'Model output'!R58)),ISNUMBER(SEARCH("Negative",'Model output'!R58)),ISNUMBER(SEARCH("None seen",'Model output'!R58)),ISNUMBER(SEARCH("Free",'Model output'!R58)),ISNUMBER(SEARCH("Cannot be assessed",'Model output'!R58))),"negative","positive")</f>
        <v>positive</v>
      </c>
      <c r="X59" s="15" t="str">
        <f>IF('Model output'!S58="","",'Model output'!S58)</f>
        <v>Present</v>
      </c>
      <c r="Y59" t="str">
        <f>IF(OR('Model output'!S58="",ISNUMBER(SEARCH("No extension",'Model output'!S58)),ISNUMBER(SEARCH("Absent",'Model output'!S58)),ISNUMBER(SEARCH("Not identified",'Model output'!S58)),AND(ISNUMBER(SEARCH("No",'Model output'!S58)),NOT(ISNUMBER(SEARCH("carcinoma",'Model output'!S58)))),ISNUMBER(SEARCH("negative",'Model output'!S58))),"negative",IF(Z59="positive","gETE", "positive"))</f>
        <v>positive</v>
      </c>
      <c r="Z59" t="str">
        <f>IF(OR('Model output'!S58="",ISNUMBER(SEARCH("Absent",'Model output'!S58)),ISNUMBER(SEARCH("Not identified",'Model output'!S58)),ISNUMBER(SEARCH("No",'Model output'!S58)),ISNUMBER(SEARCH("Minimal",'Model output'!S58)),ISNUMBER(SEARCH("negative",'Model output'!S58))),"negative",IF(OR(ISNUMBER(SEARCH("extensive",X59)),ISNUMBER(SEARCH("skeletal muscle",X59)),ISNUMBER(SEARCH("larynx",X59)),ISNUMBER(SEARCH("trachea",X59)),ISNUMBER(SEARCH("esophagus",X59)),ISNUMBER(SEARCH("recurrent laryngeal nerve",X59))),"positive","negative"))</f>
        <v>negative</v>
      </c>
      <c r="AA59" t="str">
        <f>IF('Model output'!T58="","",IF('Model output'!T58="Not mentioned", "No", "Yes"))</f>
        <v/>
      </c>
      <c r="AB59" t="str">
        <f>IF(AA59&lt;&gt;"Yes","",IF(OR('Model output'!U58="",ISNUMBER(SEARCH("Not identified",'Model output'!U58))),"",'Model output'!U58))</f>
        <v/>
      </c>
      <c r="AC59" s="8" t="str">
        <f>IF(OR('Model output'!V58="", AND(ISERROR(SEARCH("Positive",'Model output'!V58)), ISNUMBER(SEARCH("Negative",'Model output'!V58))), ISNUMBER(SEARCH("Cannot be assessed",'Model output'!V58)), AND(ISNUMBER(SEARCH("Uninvolved",'Model output'!V58)),NOT(ISNUMBER(SEARCH("margin(s) involved",'Model output'!V58)))), ISNUMBER(SEARCH("No involvement",'Model output'!V58)), AND(NOT(ISNUMBER(SEARCH("focal",'Model output'!V58))),ISNUMBER(SEARCH("Free",'Model output'!V58))), ISNUMBER(SEARCH("narrowly excised",'Model output'!V58)), ISNUMBER(SEARCH("none",'Model output'!V58)), ISNUMBER(SEARCH("R0",'Model output'!V58)), ISNUMBER(SEARCH("1 mm",'Model output'!V58)), ISNUMBER(SEARCH("0.1 CM",'Model output'!V58)), ISNUMBER(SEARCH("less than 0.2 mm",'Model output'!V58)), ISNUMBER(SEARCH("less than 1.0 mm",'Model output'!V58)), ISNUMBER(SEARCH("less than 0.5 mm",'Model output'!V58)), ISNUMBER(SEARCH("abut",'Model output'!V58))), "negative", "positive")</f>
        <v>positive</v>
      </c>
      <c r="AE59" s="34" t="str" cm="1">
        <f t="array" ref="AE59">IF(OR(AC59="positive",Z59="positive",AND(OR(ISNUMBER(SEARCH("Follicular carcinoma",N59)),ISNUMBER(SEARCH("Follicular thyroid carcinoma",N59))),V59="extensive"),AND(AND(ISNUMBER(J59),J59&gt;0),AND(ISNUMBER(M59),M59&gt;3)),OR(H59="positive",AH59=1)),"high",IF(OR(ISNUMBER(SEARCH("lateral",G59,1)),ISNUMBER(SEARCH("positive",Y59,1)),ISNUMBER(SEARCH("tall",O59,1)),ISNUMBER(SEARCH("hobnail",O59,1)),ISNUMBER(SEARCH("cribriform",O59,1)),ISNUMBER(SEARCH("diffuse",O59,1)),ISNUMBER(SEARCH("columnar",O59,1)),ISNUMBER(SEARCH("solid",O59,1)),ISNUMBER(SEARCH("tall",N59,1)),ISNUMBER(SEARCH("hobnail",N59,1)),ISNUMBER(SEARCH("cribriform",N59,1)),ISNUMBER(SEARCH("diffuse",N59,1)),ISNUMBER(SEARCH("columnar",N59,1)),ISNUMBER(SEARCH("solid",N59,1)),AND(OR(ISNUMBER(SEARCH("papillary",N59,1)),ISNUMBER(SEARCH("papillary carcinoma",O59,1))),S59="positive"),AND(AND(ISNUMBER(J59),J59&gt;=5),M59=""),AND(AND(ISNUMBER(J59),J59&gt;=5),AND(ISNUMBER(M59),M59&gt;=1)),AND(ISNUMBER(SERACH("papillary",N59)),OR(Y59="positive",Z59="positive"), ISNUMBER(SEARCH("BRAF",AB59)))),"intermediate","low"))</f>
        <v>high</v>
      </c>
      <c r="AF59" s="35" t="str">
        <f t="shared" si="3"/>
        <v>3a</v>
      </c>
      <c r="AG59" s="35" t="str">
        <f t="shared" si="4"/>
        <v>1a</v>
      </c>
      <c r="AH59" s="35" t="str">
        <f t="shared" si="6"/>
        <v>0</v>
      </c>
      <c r="AI59" s="40" t="str">
        <f t="shared" si="7"/>
        <v>II</v>
      </c>
      <c r="AJ59" s="34" t="s">
        <v>624</v>
      </c>
      <c r="AK59" s="39" t="s">
        <v>892</v>
      </c>
      <c r="AL59" s="39" t="s">
        <v>898</v>
      </c>
      <c r="AM59" s="39" t="s">
        <v>897</v>
      </c>
      <c r="AN59" s="39" t="s">
        <v>895</v>
      </c>
      <c r="AO59" s="34">
        <f t="shared" si="8"/>
        <v>1</v>
      </c>
      <c r="AP59" s="39">
        <f t="shared" si="9"/>
        <v>0</v>
      </c>
      <c r="AQ59" s="39">
        <f t="shared" si="10"/>
        <v>1</v>
      </c>
      <c r="AR59" s="39">
        <f t="shared" si="11"/>
        <v>1</v>
      </c>
      <c r="AS59" s="40">
        <f t="shared" si="5"/>
        <v>1</v>
      </c>
    </row>
    <row r="60" spans="1:46">
      <c r="A60" t="str">
        <f>'Model output'!A59</f>
        <v>TCGA-DJ-A1QL</v>
      </c>
      <c r="B60" s="46">
        <v>70</v>
      </c>
      <c r="C60" s="1" t="str">
        <f>IF(OR(ISNUMBER(SEARCH("0",'Model output'!D59)), ISNUMBER(SEARCH("1",'Model output'!D59)), ISNUMBER(SEARCH("1a",'Model output'!D59)), ISNUMBER(SEARCH("1b",'Model output'!D59)), ISNUMBER(SEARCH("2",'Model output'!D59)), ISNUMBER(SEARCH("3",'Model output'!D59)), ISNUMBER(SEARCH("4a",'Model output'!D59)), ISNUMBER(SEARCH("4b",'Model output'!D59))), IF(ISNUMBER(SEARCH("pT",'Model output'!D59)),IF(OR(ISNUMBER(SEARCH("a",'Model output'!D59)),ISNUMBER(SEARCH("b",'Model output'!D59))),MID(SUBSTITUTE('Model output'!D59," ",""),SEARCH("pT",'Model output'!D59)+2,2),MID(SUBSTITUTE('Model output'!D59," ",""),SEARCH("pT",'Model output'!D59)+2,1)),IF(ISNUMBER(SEARCH("T",'Model output'!D59)),IF(OR(ISNUMBER(SEARCH("a",'Model output'!D59)),ISNUMBER(SEARCH("b",'Model output'!D59))),MID(SUBSTITUTE('Model output'!D59," ",""),SEARCH("T",'Model output'!D59)+1,2),MID(SUBSTITUTE('Model output'!D59," ",""),SEARCH("T",'Model output'!D59)+1,1)),SUBSTITUTE('Model output'!D59," ",""))),"")</f>
        <v>1</v>
      </c>
      <c r="D60" s="1" t="str">
        <f>IF(ISNUMBER(SEARCH("lymph node",'Model output'!E59)),"1", IF(AND('Model output'!E59&lt;&gt;"",ISNUMBER('Model output'!E59),'Model output'!E59&gt;0),"1",IF(OR(ISNUMBER(SEARCH("0",'Model output'!E59)), ISNUMBER(SEARCH("1",'Model output'!E59)), ISNUMBER(SEARCH("1a",'Model output'!E59)), ISNUMBER(SEARCH("1b",'Model output'!E59)), ISNUMBER(SEARCH("X",'Model output'!E59))), IF(ISNUMBER(SEARCH("pN",'Model output'!E59)),IF(OR(ISNUMBER(SEARCH("a",'Model output'!E59)),ISNUMBER(SEARCH("b",'Model output'!E59))),MID(SUBSTITUTE('Model output'!E59," ",""),SEARCH("pN",'Model output'!E59)+2,2),MID(SUBSTITUTE('Model output'!E59," ",""),SEARCH("pN",'Model output'!E59)+2,1)),IF(ISNUMBER(SEARCH("N",'Model output'!E59)),IF(OR(ISNUMBER(SEARCH("a",'Model output'!E59)),ISNUMBER(SEARCH("b",'Model output'!E59))),MID(SUBSTITUTE('Model output'!E59," ",""),SEARCH("N",'Model output'!E59)+1,2),MID(SUBSTITUTE('Model output'!E59," ",""),SEARCH("N",'Model output'!E59)+1,1)),SUBSTITUTE('Model output'!E59," ",""))),"")))</f>
        <v/>
      </c>
      <c r="E60" s="1" t="str">
        <f>IF(OR(ISNUMBER(SEARCH("Not applicable",'Model output'!F59)), ISNUMBER(SEARCH("N/A",'Model output'!F59))),"0",IF(OR(ISNUMBER(SEARCH("0",'Model output'!F59)), ISNUMBER(SEARCH("1",'Model output'!F59)), ISNUMBER(SEARCH("X",'Model output'!F59))), IF(ISNUMBER(SEARCH("pM",'Model output'!F59)),MID(SUBSTITUTE('Model output'!F59," ",""),SEARCH("pM",'Model output'!F59)+2,1),IF(ISNUMBER(SEARCH("M",'Model output'!F59)),MID(SUBSTITUTE('Model output'!F59," ",""),SEARCH("M",'Model output'!F59)+1,1),SUBSTITUTE('Model output'!F59," ",""))),""))</f>
        <v/>
      </c>
      <c r="F60" t="str">
        <f t="shared" si="12"/>
        <v>negative</v>
      </c>
      <c r="G60" t="str">
        <f>IF(OR('Model output'!G59="",AND(ISNUMBER('Model output'!J59),'Model output'!J59&lt;1)),"",IF(OR(ISNUMBER(SEARCH("lateral",'Model output'!G59)),ISNUMBER(SEARCH("cervical",'Model output'!G59)),ISNUMBER(SEARCH("jugular",'Model output'!G59)),ISNUMBER(SEARCH("left neck",'Model output'!G59)),ISNUMBER(SEARCH("left anterior neck",'Model output'!G59)),ISNUMBER(SEARCH("left posterior neck",'Model output'!G59)),ISNUMBER(SEARCH("right neck",'Model output'!G59)),ISNUMBER(SEARCH("right anterior neck",'Model output'!G59)),ISNUMBER(SEARCH("right posterior neck",'Model output'!G59)),AND(ISNUMBER(SEARCH("level",'Model output'!G59)),OR(,ISNUMBER(SEARCH("II",'Model output'!G59)),ISNUMBER(SEARCH("two",'Model output'!G59)),AND(ISNUMBER(SEARCH("2",'Model output'!G59)),NOT(ISNUMBER(SEARCH("1 of 2",'Model output'!G59)))),ISNUMBER(SEARCH("III",'Model output'!G59)),ISNUMBER(SEARCH("three",'Model output'!G59)),AND(ISNUMBER(SEARCH("3",'Model output'!G59)), NOT(ISNUMBER(SEARCH("N3",'Model output'!G59)))),ISNUMBER(SEARCH("IV",'Model output'!G59)),ISNUMBER(SEARCH("four",'Model output'!G59)),AND(ISNUMBER(SEARCH("4",'Model output'!G59)),NOT(ISNUMBER(SEARCH("1/4",'Model output'!G59)))),ISNUMBER(SEARCH("V ",'Model output'!G59)),ISNUMBER(SEARCH("five",'Model output'!G59)),ISNUMBER(SEARCH("5",'Model output'!G59))))), "lateral", "central"))</f>
        <v/>
      </c>
      <c r="H60" t="str">
        <f>IF('Model output'!H59="","negative", IF('Model output'!H59=" ", "negative", IF('Model output'!H59="[]", "negative", IF(ISNUMBER(SEARCH("lymph node",'Model output'!H59)),"negative", IF(ISNUMBER(SEARCH("adipose tissue",'Model output'!H59)), "negative", IF(ISNUMBER(SEARCH("neck dissection",'Model output'!H59)),"negative","positive"))))))</f>
        <v>negative</v>
      </c>
      <c r="I60" t="str">
        <f>IF('Model output'!I59="","",IF(ISNUMBER('Model output'!I59),'Model output'!I59,1))</f>
        <v/>
      </c>
      <c r="J60" t="str">
        <f>IF('Model output'!J59="","",IF(AND(ISNUMBER('Model output'!J59),'Model output'!J59&lt;=I60),'Model output'!J59,IF(ISNUMBER(SEARCH("0/",'Model output'!J59)),0,1)))</f>
        <v/>
      </c>
      <c r="K60" t="str" cm="1">
        <f t="array" ref="K60">IF(COUNT(FIND({0,1,2,3,4,5,6,7,8,9},'Model output'!K59))&gt;0,'Model output'!K59,"")</f>
        <v/>
      </c>
      <c r="L60" s="28" t="str">
        <f t="shared" si="1"/>
        <v/>
      </c>
      <c r="M60" t="str" cm="1">
        <f t="array" ref="M60">IF(L60="","",IF(ISNUMBER(SEARCH("cm",L60)),MAX(VALUE(SUBSTITUTE(_xlfn.FILTERXML("&lt;t&gt;&lt;s&gt;"&amp;SUBSTITUTE(L60,",","&lt;/s&gt;&lt;s&gt;")&amp;"&lt;/s&gt;&lt;/t&gt;","//s"),"cm",""))),MAX(VALUE(SUBSTITUTE(_xlfn.FILTERXML("&lt;t&gt;&lt;s&gt;"&amp;SUBSTITUTE(L60,",","&lt;/s&gt;&lt;s&gt;")&amp;"&lt;/s&gt;&lt;/t&gt;","//s"),"mm","")))/10))</f>
        <v/>
      </c>
      <c r="N60" t="str">
        <f>IF('Model output'!L59="","",'Model output'!L59)</f>
        <v>follicular</v>
      </c>
      <c r="O60" t="str">
        <f>IF('Model output'!M59="","",'Model output'!M59)</f>
        <v>variant</v>
      </c>
      <c r="P60" t="str">
        <f>IF('Model output'!N59="","",'Model output'!N59)</f>
        <v>2.2 cm</v>
      </c>
      <c r="Q60" t="str">
        <f t="shared" si="2"/>
        <v>2.2cm</v>
      </c>
      <c r="R60" cm="1">
        <f t="array" ref="R60">IF(Q60="","",IF(ISNUMBER(SEARCH("cm",Q60)),MAX(VALUE(SUBSTITUTE(_xlfn.FILTERXML("&lt;t&gt;&lt;s&gt;"&amp;SUBSTITUTE(Q60,",","&lt;/s&gt;&lt;s&gt;")&amp;"&lt;/s&gt;&lt;/t&gt;","//s"),"cm",""))),IF(ISNUMBER(SEARCH("mm",Q60)), MAX(VALUE(SUBSTITUTE(_xlfn.FILTERXML("&lt;t&gt;&lt;s&gt;"&amp;SUBSTITUTE(Q60,",","&lt;/s&gt;&lt;s&gt;")&amp;"&lt;/s&gt;&lt;/t&gt;","//s"),"mm","")))/10, MAX(VALUE(_xlfn.FILTERXML("&lt;t&gt;&lt;s&gt;"&amp;SUBSTITUTE(Q60,",","&lt;/s&gt;&lt;s&gt;")&amp;"&lt;/s&gt;&lt;/t&gt;","//s"))))))</f>
        <v>2.2000000000000002</v>
      </c>
      <c r="S60" t="str">
        <f>IF(OR('Model output'!P59="",'Model output'!P59="C",ISNUMBER(SEARCH("Not identified", 'Model output'!P59)),ISNUMBER(SEARCH("Absent",'Model output'!P59)),ISNUMBER(SEARCH("Absence",'Model output'!P59)),AND(ISNUMBER(SEARCH("No",'Model output'!P59)),NOT(ISNUMBER(SEARCH("diagnostic",'Model output'!P59)))),ISNUMBER(SEARCH("Negative",'Model output'!P59))),"negative","positive")</f>
        <v>negative</v>
      </c>
      <c r="T60">
        <f>IF('Model output'!O59="","",'Model output'!O59)</f>
        <v>1</v>
      </c>
      <c r="U60" t="str">
        <f>IF('Model output'!Q59&lt;&gt;"",'Model output'!Q59,IF('Classification result'!S60="positive",IF(ISNUMBER(SEARCH("single",'Model output'!P59)),1,IF(OR(ISNUMBER(SEARCH("&lt;4",'Model output'!P59)),ISNUMBER(SEARCH("&lt; 4",'Model output'!P59)),ISNUMBER(SEARCH("less than 4",'Model output'!P59))),"&lt;4",IF(OR(ISNUMBER(SEARCH("&gt;4",'Model output'!P59)),ISNUMBER(SEARCH("&gt; 4",'Model output'!P59)),ISNUMBER(SEARCH("4 or more",'Model output'!P59))),"&gt;4",""))),""))</f>
        <v/>
      </c>
      <c r="V60" t="str">
        <f>IF(S60="negative","",IF(OR(ISNUMBER(SEARCH("Focal",'Model output'!P59)),'Classification result'!U60&lt;4,ISNUMBER(SEARCH("Focal",'Classification result'!U60)),ISNUMBER(SEARCH("&lt;4",'Classification result'!U60)),ISNUMBER(SEARCH("&lt; 4",'Classification result'!U60))),"minimal", IF(OR(ISNUMBER(SEARCH("Extensive",'Model output'!P59)),ISNUMBER(SEARCH("Extensive",'Classification result'!U60)),ISNUMBER(SEARCH("&gt;4",'Classification result'!U60)),ISNUMBER(SEARCH("&gt; 4",'Classification result'!U60)),ISNUMBER(SEARCH("4 or more",'Classification result'!U60))),"extensive","")))</f>
        <v/>
      </c>
      <c r="W60" t="str">
        <f>IF(OR('Model output'!R59="",ISNUMBER(SEARCH("Not identified", 'Model output'!R59)),ISNUMBER(SEARCH("Absent",'Model output'!R59)),ISNUMBER(SEARCH("No",'Model output'!R59)),ISNUMBER(SEARCH("Negative",'Model output'!R59)),ISNUMBER(SEARCH("None seen",'Model output'!R59)),ISNUMBER(SEARCH("Free",'Model output'!R59)),ISNUMBER(SEARCH("Cannot be assessed",'Model output'!R59))),"negative","positive")</f>
        <v>negative</v>
      </c>
      <c r="X60" s="15" t="str">
        <f>IF('Model output'!S59="","",'Model output'!S59)</f>
        <v>Not identified</v>
      </c>
      <c r="Y60" t="str">
        <f>IF(OR('Model output'!S59="",ISNUMBER(SEARCH("No extension",'Model output'!S59)),ISNUMBER(SEARCH("Absent",'Model output'!S59)),ISNUMBER(SEARCH("Not identified",'Model output'!S59)),AND(ISNUMBER(SEARCH("No",'Model output'!S59)),NOT(ISNUMBER(SEARCH("carcinoma",'Model output'!S59)))),ISNUMBER(SEARCH("negative",'Model output'!S59))),"negative",IF(Z60="positive","gETE", "positive"))</f>
        <v>negative</v>
      </c>
      <c r="Z60" t="str">
        <f>IF(OR('Model output'!S59="",ISNUMBER(SEARCH("Absent",'Model output'!S59)),ISNUMBER(SEARCH("Not identified",'Model output'!S59)),ISNUMBER(SEARCH("No",'Model output'!S59)),ISNUMBER(SEARCH("Minimal",'Model output'!S59)),ISNUMBER(SEARCH("negative",'Model output'!S59))),"negative",IF(OR(ISNUMBER(SEARCH("extensive",X60)),ISNUMBER(SEARCH("skeletal muscle",X60)),ISNUMBER(SEARCH("larynx",X60)),ISNUMBER(SEARCH("trachea",X60)),ISNUMBER(SEARCH("esophagus",X60)),ISNUMBER(SEARCH("recurrent laryngeal nerve",X60))),"positive","negative"))</f>
        <v>negative</v>
      </c>
      <c r="AA60" t="str">
        <f>IF('Model output'!T59="","",IF('Model output'!T59="Not mentioned", "No", "Yes"))</f>
        <v/>
      </c>
      <c r="AB60" t="str">
        <f>IF(AA60&lt;&gt;"Yes","",IF(OR('Model output'!U59="",ISNUMBER(SEARCH("Not identified",'Model output'!U59))),"",'Model output'!U59))</f>
        <v/>
      </c>
      <c r="AC60" s="8" t="str">
        <f>IF(OR('Model output'!V59="", AND(ISERROR(SEARCH("Positive",'Model output'!V59)), ISNUMBER(SEARCH("Negative",'Model output'!V59))), ISNUMBER(SEARCH("Cannot be assessed",'Model output'!V59)), AND(ISNUMBER(SEARCH("Uninvolved",'Model output'!V59)),NOT(ISNUMBER(SEARCH("margin(s) involved",'Model output'!V59)))), ISNUMBER(SEARCH("No involvement",'Model output'!V59)), AND(NOT(ISNUMBER(SEARCH("focal",'Model output'!V59))),ISNUMBER(SEARCH("Free",'Model output'!V59))), ISNUMBER(SEARCH("narrowly excised",'Model output'!V59)), ISNUMBER(SEARCH("none",'Model output'!V59)), ISNUMBER(SEARCH("R0",'Model output'!V59)), ISNUMBER(SEARCH("1 mm",'Model output'!V59)), ISNUMBER(SEARCH("0.1 CM",'Model output'!V59)), ISNUMBER(SEARCH("less than 0.2 mm",'Model output'!V59)), ISNUMBER(SEARCH("less than 1.0 mm",'Model output'!V59)), ISNUMBER(SEARCH("less than 0.5 mm",'Model output'!V59)), ISNUMBER(SEARCH("abut",'Model output'!V59))), "negative", "positive")</f>
        <v>negative</v>
      </c>
      <c r="AE60" s="34" t="str" cm="1">
        <f t="array" aca="1" ref="AE60" ca="1">IF(OR(AC60="positive",Z60="positive",AND(OR(ISNUMBER(SEARCH("Follicular carcinoma",N60)),ISNUMBER(SEARCH("Follicular thyroid carcinoma",N60))),V60="extensive"),AND(AND(ISNUMBER(J60),J60&gt;0),AND(ISNUMBER(M60),M60&gt;3)),OR(H60="positive",AH60=1)),"high",IF(OR(ISNUMBER(SEARCH("lateral",G60,1)),ISNUMBER(SEARCH("positive",Y60,1)),ISNUMBER(SEARCH("tall",O60,1)),ISNUMBER(SEARCH("hobnail",O60,1)),ISNUMBER(SEARCH("cribriform",O60,1)),ISNUMBER(SEARCH("diffuse",O60,1)),ISNUMBER(SEARCH("columnar",O60,1)),ISNUMBER(SEARCH("solid",O60,1)),ISNUMBER(SEARCH("tall",N60,1)),ISNUMBER(SEARCH("hobnail",N60,1)),ISNUMBER(SEARCH("cribriform",N60,1)),ISNUMBER(SEARCH("diffuse",N60,1)),ISNUMBER(SEARCH("columnar",N60,1)),ISNUMBER(SEARCH("solid",N60,1)),AND(OR(ISNUMBER(SEARCH("papillary",N60,1)),ISNUMBER(SEARCH("papillary carcinoma",O60,1))),S60="positive"),AND(AND(ISNUMBER(J60),J60&gt;=5),M60=""),AND(AND(ISNUMBER(J60),J60&gt;=5),AND(ISNUMBER(M60),M60&gt;=1)),AND(ISNUMBER(SERACH("papillary",N60)),OR(Y60="positive",Z60="positive"), ISNUMBER(SEARCH("BRAF",AB60)))),"intermediate","low"))</f>
        <v>low</v>
      </c>
      <c r="AF60" s="35" t="str">
        <f t="shared" si="3"/>
        <v>2</v>
      </c>
      <c r="AG60" s="35" t="str">
        <f t="shared" si="4"/>
        <v>0</v>
      </c>
      <c r="AH60" s="35" t="str">
        <f t="shared" si="6"/>
        <v>0</v>
      </c>
      <c r="AI60" s="40" t="str">
        <f t="shared" si="7"/>
        <v>I</v>
      </c>
      <c r="AJ60" s="34" t="s">
        <v>627</v>
      </c>
      <c r="AK60" s="39" t="s">
        <v>896</v>
      </c>
      <c r="AL60" s="39" t="s">
        <v>897</v>
      </c>
      <c r="AM60" s="39" t="s">
        <v>897</v>
      </c>
      <c r="AN60" s="39" t="s">
        <v>59</v>
      </c>
      <c r="AO60" s="34">
        <f t="shared" ca="1" si="8"/>
        <v>1</v>
      </c>
      <c r="AP60" s="39">
        <f t="shared" si="9"/>
        <v>1</v>
      </c>
      <c r="AQ60" s="39">
        <f t="shared" si="10"/>
        <v>1</v>
      </c>
      <c r="AR60" s="39">
        <f t="shared" si="11"/>
        <v>1</v>
      </c>
      <c r="AS60" s="40">
        <f t="shared" si="5"/>
        <v>1</v>
      </c>
    </row>
    <row r="61" spans="1:46">
      <c r="A61" t="str">
        <f>'Model output'!A60</f>
        <v>TCGA-DJ-A1QM</v>
      </c>
      <c r="B61" s="46">
        <v>42</v>
      </c>
      <c r="C61" s="1" t="str">
        <f>IF(OR(ISNUMBER(SEARCH("0",'Model output'!D60)), ISNUMBER(SEARCH("1",'Model output'!D60)), ISNUMBER(SEARCH("1a",'Model output'!D60)), ISNUMBER(SEARCH("1b",'Model output'!D60)), ISNUMBER(SEARCH("2",'Model output'!D60)), ISNUMBER(SEARCH("3",'Model output'!D60)), ISNUMBER(SEARCH("4a",'Model output'!D60)), ISNUMBER(SEARCH("4b",'Model output'!D60))), IF(ISNUMBER(SEARCH("pT",'Model output'!D60)),IF(OR(ISNUMBER(SEARCH("a",'Model output'!D60)),ISNUMBER(SEARCH("b",'Model output'!D60))),MID(SUBSTITUTE('Model output'!D60," ",""),SEARCH("pT",'Model output'!D60)+2,2),MID(SUBSTITUTE('Model output'!D60," ",""),SEARCH("pT",'Model output'!D60)+2,1)),IF(ISNUMBER(SEARCH("T",'Model output'!D60)),IF(OR(ISNUMBER(SEARCH("a",'Model output'!D60)),ISNUMBER(SEARCH("b",'Model output'!D60))),MID(SUBSTITUTE('Model output'!D60," ",""),SEARCH("T",'Model output'!D60)+1,2),MID(SUBSTITUTE('Model output'!D60," ",""),SEARCH("T",'Model output'!D60)+1,1)),SUBSTITUTE('Model output'!D60," ",""))),"")</f>
        <v>1</v>
      </c>
      <c r="D61" s="1" t="str">
        <f>IF(ISNUMBER(SEARCH("lymph node",'Model output'!E60)),"1", IF(AND('Model output'!E60&lt;&gt;"",ISNUMBER('Model output'!E60),'Model output'!E60&gt;0),"1",IF(OR(ISNUMBER(SEARCH("0",'Model output'!E60)), ISNUMBER(SEARCH("1",'Model output'!E60)), ISNUMBER(SEARCH("1a",'Model output'!E60)), ISNUMBER(SEARCH("1b",'Model output'!E60)), ISNUMBER(SEARCH("X",'Model output'!E60))), IF(ISNUMBER(SEARCH("pN",'Model output'!E60)),IF(OR(ISNUMBER(SEARCH("a",'Model output'!E60)),ISNUMBER(SEARCH("b",'Model output'!E60))),MID(SUBSTITUTE('Model output'!E60," ",""),SEARCH("pN",'Model output'!E60)+2,2),MID(SUBSTITUTE('Model output'!E60," ",""),SEARCH("pN",'Model output'!E60)+2,1)),IF(ISNUMBER(SEARCH("N",'Model output'!E60)),IF(OR(ISNUMBER(SEARCH("a",'Model output'!E60)),ISNUMBER(SEARCH("b",'Model output'!E60))),MID(SUBSTITUTE('Model output'!E60," ",""),SEARCH("N",'Model output'!E60)+1,2),MID(SUBSTITUTE('Model output'!E60," ",""),SEARCH("N",'Model output'!E60)+1,1)),SUBSTITUTE('Model output'!E60," ",""))),"")))</f>
        <v>0</v>
      </c>
      <c r="E61" s="1" t="str">
        <f>IF(OR(ISNUMBER(SEARCH("Not applicable",'Model output'!F60)), ISNUMBER(SEARCH("N/A",'Model output'!F60))),"0",IF(OR(ISNUMBER(SEARCH("0",'Model output'!F60)), ISNUMBER(SEARCH("1",'Model output'!F60)), ISNUMBER(SEARCH("X",'Model output'!F60))), IF(ISNUMBER(SEARCH("pM",'Model output'!F60)),MID(SUBSTITUTE('Model output'!F60," ",""),SEARCH("pM",'Model output'!F60)+2,1),IF(ISNUMBER(SEARCH("M",'Model output'!F60)),MID(SUBSTITUTE('Model output'!F60," ",""),SEARCH("M",'Model output'!F60)+1,1),SUBSTITUTE('Model output'!F60," ",""))),""))</f>
        <v>0</v>
      </c>
      <c r="F61" t="str">
        <f t="shared" si="12"/>
        <v>negative</v>
      </c>
      <c r="G61" t="str">
        <f>IF(OR('Model output'!G60="",AND(ISNUMBER('Model output'!J60),'Model output'!J60&lt;1)),"",IF(OR(ISNUMBER(SEARCH("lateral",'Model output'!G60)),ISNUMBER(SEARCH("cervical",'Model output'!G60)),ISNUMBER(SEARCH("jugular",'Model output'!G60)),ISNUMBER(SEARCH("left neck",'Model output'!G60)),ISNUMBER(SEARCH("left anterior neck",'Model output'!G60)),ISNUMBER(SEARCH("left posterior neck",'Model output'!G60)),ISNUMBER(SEARCH("right neck",'Model output'!G60)),ISNUMBER(SEARCH("right anterior neck",'Model output'!G60)),ISNUMBER(SEARCH("right posterior neck",'Model output'!G60)),AND(ISNUMBER(SEARCH("level",'Model output'!G60)),OR(,ISNUMBER(SEARCH("II",'Model output'!G60)),ISNUMBER(SEARCH("two",'Model output'!G60)),AND(ISNUMBER(SEARCH("2",'Model output'!G60)),NOT(ISNUMBER(SEARCH("1 of 2",'Model output'!G60)))),ISNUMBER(SEARCH("III",'Model output'!G60)),ISNUMBER(SEARCH("three",'Model output'!G60)),AND(ISNUMBER(SEARCH("3",'Model output'!G60)), NOT(ISNUMBER(SEARCH("N3",'Model output'!G60)))),ISNUMBER(SEARCH("IV",'Model output'!G60)),ISNUMBER(SEARCH("four",'Model output'!G60)),AND(ISNUMBER(SEARCH("4",'Model output'!G60)),NOT(ISNUMBER(SEARCH("1/4",'Model output'!G60)))),ISNUMBER(SEARCH("V ",'Model output'!G60)),ISNUMBER(SEARCH("five",'Model output'!G60)),ISNUMBER(SEARCH("5",'Model output'!G60))))), "lateral", "central"))</f>
        <v/>
      </c>
      <c r="H61" t="str">
        <f>IF('Model output'!H60="","negative", IF('Model output'!H60=" ", "negative", IF('Model output'!H60="[]", "negative", IF(ISNUMBER(SEARCH("lymph node",'Model output'!H60)),"negative", IF(ISNUMBER(SEARCH("adipose tissue",'Model output'!H60)), "negative", IF(ISNUMBER(SEARCH("neck dissection",'Model output'!H60)),"negative","positive"))))))</f>
        <v>negative</v>
      </c>
      <c r="I61">
        <f>IF('Model output'!I60="","",IF(ISNUMBER('Model output'!I60),'Model output'!I60,1))</f>
        <v>2</v>
      </c>
      <c r="J61">
        <f>IF('Model output'!J60="","",IF(AND(ISNUMBER('Model output'!J60),'Model output'!J60&lt;=I61),'Model output'!J60,IF(ISNUMBER(SEARCH("0/",'Model output'!J60)),0,1)))</f>
        <v>0</v>
      </c>
      <c r="K61" t="str" cm="1">
        <f t="array" ref="K61">IF(COUNT(FIND({0,1,2,3,4,5,6,7,8,9},'Model output'!K60))&gt;0,'Model output'!K60,"")</f>
        <v/>
      </c>
      <c r="L61" s="28" t="str">
        <f t="shared" si="1"/>
        <v/>
      </c>
      <c r="M61" t="str" cm="1">
        <f t="array" ref="M61">IF(L61="","",IF(ISNUMBER(SEARCH("cm",L61)),MAX(VALUE(SUBSTITUTE(_xlfn.FILTERXML("&lt;t&gt;&lt;s&gt;"&amp;SUBSTITUTE(L61,",","&lt;/s&gt;&lt;s&gt;")&amp;"&lt;/s&gt;&lt;/t&gt;","//s"),"cm",""))),MAX(VALUE(SUBSTITUTE(_xlfn.FILTERXML("&lt;t&gt;&lt;s&gt;"&amp;SUBSTITUTE(L61,",","&lt;/s&gt;&lt;s&gt;")&amp;"&lt;/s&gt;&lt;/t&gt;","//s"),"mm","")))/10))</f>
        <v/>
      </c>
      <c r="N61" t="str">
        <f>IF('Model output'!L60="","",'Model output'!L60)</f>
        <v>papillary</v>
      </c>
      <c r="O61" t="str">
        <f>IF('Model output'!M60="","",'Model output'!M60)</f>
        <v>microcarcinoma with tall cell features</v>
      </c>
      <c r="P61" t="str">
        <f>IF('Model output'!N60="","",'Model output'!N60)</f>
        <v>0.7 cm</v>
      </c>
      <c r="Q61" t="str">
        <f t="shared" si="2"/>
        <v>0.7cm</v>
      </c>
      <c r="R61" cm="1">
        <f t="array" ref="R61">IF(Q61="","",IF(ISNUMBER(SEARCH("cm",Q61)),MAX(VALUE(SUBSTITUTE(_xlfn.FILTERXML("&lt;t&gt;&lt;s&gt;"&amp;SUBSTITUTE(Q61,",","&lt;/s&gt;&lt;s&gt;")&amp;"&lt;/s&gt;&lt;/t&gt;","//s"),"cm",""))),IF(ISNUMBER(SEARCH("mm",Q61)), MAX(VALUE(SUBSTITUTE(_xlfn.FILTERXML("&lt;t&gt;&lt;s&gt;"&amp;SUBSTITUTE(Q61,",","&lt;/s&gt;&lt;s&gt;")&amp;"&lt;/s&gt;&lt;/t&gt;","//s"),"mm","")))/10, MAX(VALUE(_xlfn.FILTERXML("&lt;t&gt;&lt;s&gt;"&amp;SUBSTITUTE(Q61,",","&lt;/s&gt;&lt;s&gt;")&amp;"&lt;/s&gt;&lt;/t&gt;","//s"))))))</f>
        <v>0.7</v>
      </c>
      <c r="S61" t="str">
        <f>IF(OR('Model output'!P60="",'Model output'!P60="C",ISNUMBER(SEARCH("Not identified", 'Model output'!P60)),ISNUMBER(SEARCH("Absent",'Model output'!P60)),ISNUMBER(SEARCH("Absence",'Model output'!P60)),AND(ISNUMBER(SEARCH("No",'Model output'!P60)),NOT(ISNUMBER(SEARCH("diagnostic",'Model output'!P60)))),ISNUMBER(SEARCH("Negative",'Model output'!P60))),"negative","positive")</f>
        <v>negative</v>
      </c>
      <c r="T61">
        <f>IF('Model output'!O60="","",'Model output'!O60)</f>
        <v>2</v>
      </c>
      <c r="U61" t="str">
        <f>IF('Model output'!Q60&lt;&gt;"",'Model output'!Q60,IF('Classification result'!S61="positive",IF(ISNUMBER(SEARCH("single",'Model output'!P60)),1,IF(OR(ISNUMBER(SEARCH("&lt;4",'Model output'!P60)),ISNUMBER(SEARCH("&lt; 4",'Model output'!P60)),ISNUMBER(SEARCH("less than 4",'Model output'!P60))),"&lt;4",IF(OR(ISNUMBER(SEARCH("&gt;4",'Model output'!P60)),ISNUMBER(SEARCH("&gt; 4",'Model output'!P60)),ISNUMBER(SEARCH("4 or more",'Model output'!P60))),"&gt;4",""))),""))</f>
        <v/>
      </c>
      <c r="V61" t="str">
        <f>IF(S61="negative","",IF(OR(ISNUMBER(SEARCH("Focal",'Model output'!P60)),'Classification result'!U61&lt;4,ISNUMBER(SEARCH("Focal",'Classification result'!U61)),ISNUMBER(SEARCH("&lt;4",'Classification result'!U61)),ISNUMBER(SEARCH("&lt; 4",'Classification result'!U61))),"minimal", IF(OR(ISNUMBER(SEARCH("Extensive",'Model output'!P60)),ISNUMBER(SEARCH("Extensive",'Classification result'!U61)),ISNUMBER(SEARCH("&gt;4",'Classification result'!U61)),ISNUMBER(SEARCH("&gt; 4",'Classification result'!U61)),ISNUMBER(SEARCH("4 or more",'Classification result'!U61))),"extensive","")))</f>
        <v/>
      </c>
      <c r="W61" t="str">
        <f>IF(OR('Model output'!R60="",ISNUMBER(SEARCH("Not identified", 'Model output'!R60)),ISNUMBER(SEARCH("Absent",'Model output'!R60)),ISNUMBER(SEARCH("No",'Model output'!R60)),ISNUMBER(SEARCH("Negative",'Model output'!R60)),ISNUMBER(SEARCH("None seen",'Model output'!R60)),ISNUMBER(SEARCH("Free",'Model output'!R60)),ISNUMBER(SEARCH("Cannot be assessed",'Model output'!R60))),"negative","positive")</f>
        <v>negative</v>
      </c>
      <c r="X61" s="15" t="str">
        <f>IF('Model output'!S60="","",'Model output'!S60)</f>
        <v>Not identified</v>
      </c>
      <c r="Y61" t="str">
        <f>IF(OR('Model output'!S60="",ISNUMBER(SEARCH("No extension",'Model output'!S60)),ISNUMBER(SEARCH("Absent",'Model output'!S60)),ISNUMBER(SEARCH("Not identified",'Model output'!S60)),AND(ISNUMBER(SEARCH("No",'Model output'!S60)),NOT(ISNUMBER(SEARCH("carcinoma",'Model output'!S60)))),ISNUMBER(SEARCH("negative",'Model output'!S60))),"negative",IF(Z61="positive","gETE", "positive"))</f>
        <v>negative</v>
      </c>
      <c r="Z61" t="str">
        <f>IF(OR('Model output'!S60="",ISNUMBER(SEARCH("Absent",'Model output'!S60)),ISNUMBER(SEARCH("Not identified",'Model output'!S60)),ISNUMBER(SEARCH("No",'Model output'!S60)),ISNUMBER(SEARCH("Minimal",'Model output'!S60)),ISNUMBER(SEARCH("negative",'Model output'!S60))),"negative",IF(OR(ISNUMBER(SEARCH("extensive",X61)),ISNUMBER(SEARCH("skeletal muscle",X61)),ISNUMBER(SEARCH("larynx",X61)),ISNUMBER(SEARCH("trachea",X61)),ISNUMBER(SEARCH("esophagus",X61)),ISNUMBER(SEARCH("recurrent laryngeal nerve",X61))),"positive","negative"))</f>
        <v>negative</v>
      </c>
      <c r="AA61" t="str">
        <f>IF('Model output'!T60="","",IF('Model output'!T60="Not mentioned", "No", "Yes"))</f>
        <v/>
      </c>
      <c r="AB61" t="str">
        <f>IF(AA61&lt;&gt;"Yes","",IF(OR('Model output'!U60="",ISNUMBER(SEARCH("Not identified",'Model output'!U60))),"",'Model output'!U60))</f>
        <v/>
      </c>
      <c r="AC61" s="8" t="str">
        <f>IF(OR('Model output'!V60="", AND(ISERROR(SEARCH("Positive",'Model output'!V60)), ISNUMBER(SEARCH("Negative",'Model output'!V60))), ISNUMBER(SEARCH("Cannot be assessed",'Model output'!V60)), AND(ISNUMBER(SEARCH("Uninvolved",'Model output'!V60)),NOT(ISNUMBER(SEARCH("margin(s) involved",'Model output'!V60)))), ISNUMBER(SEARCH("No involvement",'Model output'!V60)), AND(NOT(ISNUMBER(SEARCH("focal",'Model output'!V60))),ISNUMBER(SEARCH("Free",'Model output'!V60))), ISNUMBER(SEARCH("narrowly excised",'Model output'!V60)), ISNUMBER(SEARCH("none",'Model output'!V60)), ISNUMBER(SEARCH("R0",'Model output'!V60)), ISNUMBER(SEARCH("1 mm",'Model output'!V60)), ISNUMBER(SEARCH("0.1 CM",'Model output'!V60)), ISNUMBER(SEARCH("less than 0.2 mm",'Model output'!V60)), ISNUMBER(SEARCH("less than 1.0 mm",'Model output'!V60)), ISNUMBER(SEARCH("less than 0.5 mm",'Model output'!V60)), ISNUMBER(SEARCH("abut",'Model output'!V60))), "negative", "positive")</f>
        <v>negative</v>
      </c>
      <c r="AE61" s="34" t="str" cm="1">
        <f t="array" aca="1" ref="AE61" ca="1">IF(OR(AC61="positive",Z61="positive",AND(OR(ISNUMBER(SEARCH("Follicular carcinoma",N61)),ISNUMBER(SEARCH("Follicular thyroid carcinoma",N61))),V61="extensive"),AND(AND(ISNUMBER(J61),J61&gt;0),AND(ISNUMBER(M61),M61&gt;3)),OR(H61="positive",AH61=1)),"high",IF(OR(ISNUMBER(SEARCH("lateral",G61,1)),ISNUMBER(SEARCH("positive",Y61,1)),ISNUMBER(SEARCH("tall",O61,1)),ISNUMBER(SEARCH("hobnail",O61,1)),ISNUMBER(SEARCH("cribriform",O61,1)),ISNUMBER(SEARCH("diffuse",O61,1)),ISNUMBER(SEARCH("columnar",O61,1)),ISNUMBER(SEARCH("solid",O61,1)),ISNUMBER(SEARCH("tall",N61,1)),ISNUMBER(SEARCH("hobnail",N61,1)),ISNUMBER(SEARCH("cribriform",N61,1)),ISNUMBER(SEARCH("diffuse",N61,1)),ISNUMBER(SEARCH("columnar",N61,1)),ISNUMBER(SEARCH("solid",N61,1)),AND(OR(ISNUMBER(SEARCH("papillary",N61,1)),ISNUMBER(SEARCH("papillary carcinoma",O61,1))),S61="positive"),AND(AND(ISNUMBER(J61),J61&gt;=5),M61=""),AND(AND(ISNUMBER(J61),J61&gt;=5),AND(ISNUMBER(M61),M61&gt;=1)),AND(ISNUMBER(SERACH("papillary",N61)),OR(Y61="positive",Z61="positive"), ISNUMBER(SEARCH("BRAF",AB61)))),"intermediate","low"))</f>
        <v>intermediate</v>
      </c>
      <c r="AF61" s="35" t="str">
        <f t="shared" si="3"/>
        <v>1a</v>
      </c>
      <c r="AG61" s="35" t="str">
        <f t="shared" si="4"/>
        <v>0</v>
      </c>
      <c r="AH61" s="35" t="str">
        <f t="shared" si="6"/>
        <v>0</v>
      </c>
      <c r="AI61" s="40" t="str">
        <f t="shared" si="7"/>
        <v>I</v>
      </c>
      <c r="AJ61" s="34" t="s">
        <v>629</v>
      </c>
      <c r="AK61" s="39" t="s">
        <v>898</v>
      </c>
      <c r="AL61" s="39" t="s">
        <v>894</v>
      </c>
      <c r="AM61" s="39" t="s">
        <v>897</v>
      </c>
      <c r="AN61" s="39" t="s">
        <v>59</v>
      </c>
      <c r="AO61" s="34">
        <f t="shared" ca="1" si="8"/>
        <v>1</v>
      </c>
      <c r="AP61" s="39">
        <f t="shared" si="9"/>
        <v>1</v>
      </c>
      <c r="AQ61" s="39">
        <f t="shared" si="10"/>
        <v>1</v>
      </c>
      <c r="AR61" s="39">
        <f t="shared" si="11"/>
        <v>1</v>
      </c>
      <c r="AS61" s="40">
        <f t="shared" si="5"/>
        <v>1</v>
      </c>
    </row>
    <row r="62" spans="1:46">
      <c r="A62" t="str">
        <f>'Model output'!A61</f>
        <v>TCGA-DJ-A1QN</v>
      </c>
      <c r="B62" s="46">
        <v>42</v>
      </c>
      <c r="C62" s="1" t="str">
        <f>IF(OR(ISNUMBER(SEARCH("0",'Model output'!D61)), ISNUMBER(SEARCH("1",'Model output'!D61)), ISNUMBER(SEARCH("1a",'Model output'!D61)), ISNUMBER(SEARCH("1b",'Model output'!D61)), ISNUMBER(SEARCH("2",'Model output'!D61)), ISNUMBER(SEARCH("3",'Model output'!D61)), ISNUMBER(SEARCH("4a",'Model output'!D61)), ISNUMBER(SEARCH("4b",'Model output'!D61))), IF(ISNUMBER(SEARCH("pT",'Model output'!D61)),IF(OR(ISNUMBER(SEARCH("a",'Model output'!D61)),ISNUMBER(SEARCH("b",'Model output'!D61))),MID(SUBSTITUTE('Model output'!D61," ",""),SEARCH("pT",'Model output'!D61)+2,2),MID(SUBSTITUTE('Model output'!D61," ",""),SEARCH("pT",'Model output'!D61)+2,1)),IF(ISNUMBER(SEARCH("T",'Model output'!D61)),IF(OR(ISNUMBER(SEARCH("a",'Model output'!D61)),ISNUMBER(SEARCH("b",'Model output'!D61))),MID(SUBSTITUTE('Model output'!D61," ",""),SEARCH("T",'Model output'!D61)+1,2),MID(SUBSTITUTE('Model output'!D61," ",""),SEARCH("T",'Model output'!D61)+1,1)),SUBSTITUTE('Model output'!D61," ",""))),"")</f>
        <v>1</v>
      </c>
      <c r="D62" s="1" t="str">
        <f>IF(ISNUMBER(SEARCH("lymph node",'Model output'!E61)),"1", IF(AND('Model output'!E61&lt;&gt;"",ISNUMBER('Model output'!E61),'Model output'!E61&gt;0),"1",IF(OR(ISNUMBER(SEARCH("0",'Model output'!E61)), ISNUMBER(SEARCH("1",'Model output'!E61)), ISNUMBER(SEARCH("1a",'Model output'!E61)), ISNUMBER(SEARCH("1b",'Model output'!E61)), ISNUMBER(SEARCH("X",'Model output'!E61))), IF(ISNUMBER(SEARCH("pN",'Model output'!E61)),IF(OR(ISNUMBER(SEARCH("a",'Model output'!E61)),ISNUMBER(SEARCH("b",'Model output'!E61))),MID(SUBSTITUTE('Model output'!E61," ",""),SEARCH("pN",'Model output'!E61)+2,2),MID(SUBSTITUTE('Model output'!E61," ",""),SEARCH("pN",'Model output'!E61)+2,1)),IF(ISNUMBER(SEARCH("N",'Model output'!E61)),IF(OR(ISNUMBER(SEARCH("a",'Model output'!E61)),ISNUMBER(SEARCH("b",'Model output'!E61))),MID(SUBSTITUTE('Model output'!E61," ",""),SEARCH("N",'Model output'!E61)+1,2),MID(SUBSTITUTE('Model output'!E61," ",""),SEARCH("N",'Model output'!E61)+1,1)),SUBSTITUTE('Model output'!E61," ",""))),"")))</f>
        <v/>
      </c>
      <c r="E62" s="1" t="str">
        <f>IF(OR(ISNUMBER(SEARCH("Not applicable",'Model output'!F61)), ISNUMBER(SEARCH("N/A",'Model output'!F61))),"0",IF(OR(ISNUMBER(SEARCH("0",'Model output'!F61)), ISNUMBER(SEARCH("1",'Model output'!F61)), ISNUMBER(SEARCH("X",'Model output'!F61))), IF(ISNUMBER(SEARCH("pM",'Model output'!F61)),MID(SUBSTITUTE('Model output'!F61," ",""),SEARCH("pM",'Model output'!F61)+2,1),IF(ISNUMBER(SEARCH("M",'Model output'!F61)),MID(SUBSTITUTE('Model output'!F61," ",""),SEARCH("M",'Model output'!F61)+1,1),SUBSTITUTE('Model output'!F61," ",""))),""))</f>
        <v/>
      </c>
      <c r="F62" t="str">
        <f t="shared" si="12"/>
        <v>negative</v>
      </c>
      <c r="G62" t="str">
        <f>IF(OR('Model output'!G61="",AND(ISNUMBER('Model output'!J61),'Model output'!J61&lt;1)),"",IF(OR(ISNUMBER(SEARCH("lateral",'Model output'!G61)),ISNUMBER(SEARCH("cervical",'Model output'!G61)),ISNUMBER(SEARCH("jugular",'Model output'!G61)),ISNUMBER(SEARCH("left neck",'Model output'!G61)),ISNUMBER(SEARCH("left anterior neck",'Model output'!G61)),ISNUMBER(SEARCH("left posterior neck",'Model output'!G61)),ISNUMBER(SEARCH("right neck",'Model output'!G61)),ISNUMBER(SEARCH("right anterior neck",'Model output'!G61)),ISNUMBER(SEARCH("right posterior neck",'Model output'!G61)),AND(ISNUMBER(SEARCH("level",'Model output'!G61)),OR(,ISNUMBER(SEARCH("II",'Model output'!G61)),ISNUMBER(SEARCH("two",'Model output'!G61)),AND(ISNUMBER(SEARCH("2",'Model output'!G61)),NOT(ISNUMBER(SEARCH("1 of 2",'Model output'!G61)))),ISNUMBER(SEARCH("III",'Model output'!G61)),ISNUMBER(SEARCH("three",'Model output'!G61)),AND(ISNUMBER(SEARCH("3",'Model output'!G61)), NOT(ISNUMBER(SEARCH("N3",'Model output'!G61)))),ISNUMBER(SEARCH("IV",'Model output'!G61)),ISNUMBER(SEARCH("four",'Model output'!G61)),AND(ISNUMBER(SEARCH("4",'Model output'!G61)),NOT(ISNUMBER(SEARCH("1/4",'Model output'!G61)))),ISNUMBER(SEARCH("V ",'Model output'!G61)),ISNUMBER(SEARCH("five",'Model output'!G61)),ISNUMBER(SEARCH("5",'Model output'!G61))))), "lateral", "central"))</f>
        <v/>
      </c>
      <c r="H62" t="str">
        <f>IF('Model output'!H61="","negative", IF('Model output'!H61=" ", "negative", IF('Model output'!H61="[]", "negative", IF(ISNUMBER(SEARCH("lymph node",'Model output'!H61)),"negative", IF(ISNUMBER(SEARCH("adipose tissue",'Model output'!H61)), "negative", IF(ISNUMBER(SEARCH("neck dissection",'Model output'!H61)),"negative","positive"))))))</f>
        <v>negative</v>
      </c>
      <c r="I62" t="str">
        <f>IF('Model output'!I61="","",IF(ISNUMBER('Model output'!I61),'Model output'!I61,1))</f>
        <v/>
      </c>
      <c r="J62" t="str">
        <f>IF('Model output'!J61="","",IF(AND(ISNUMBER('Model output'!J61),'Model output'!J61&lt;=I62),'Model output'!J61,IF(ISNUMBER(SEARCH("0/",'Model output'!J61)),0,1)))</f>
        <v/>
      </c>
      <c r="K62" t="str" cm="1">
        <f t="array" ref="K62">IF(COUNT(FIND({0,1,2,3,4,5,6,7,8,9},'Model output'!K61))&gt;0,'Model output'!K61,"")</f>
        <v/>
      </c>
      <c r="L62" s="28" t="str">
        <f t="shared" si="1"/>
        <v/>
      </c>
      <c r="M62" t="str" cm="1">
        <f t="array" ref="M62">IF(L62="","",IF(ISNUMBER(SEARCH("cm",L62)),MAX(VALUE(SUBSTITUTE(_xlfn.FILTERXML("&lt;t&gt;&lt;s&gt;"&amp;SUBSTITUTE(L62,",","&lt;/s&gt;&lt;s&gt;")&amp;"&lt;/s&gt;&lt;/t&gt;","//s"),"cm",""))),MAX(VALUE(SUBSTITUTE(_xlfn.FILTERXML("&lt;t&gt;&lt;s&gt;"&amp;SUBSTITUTE(L62,",","&lt;/s&gt;&lt;s&gt;")&amp;"&lt;/s&gt;&lt;/t&gt;","//s"),"mm","")))/10))</f>
        <v/>
      </c>
      <c r="N62" t="str">
        <f>IF('Model output'!L61="","",'Model output'!L61)</f>
        <v>papillary</v>
      </c>
      <c r="O62" t="str">
        <f>IF('Model output'!M61="","",'Model output'!M61)</f>
        <v>microcarcinoma, classical, follicular variant</v>
      </c>
      <c r="P62" t="str">
        <f>IF('Model output'!N61="","",'Model output'!N61)</f>
        <v>1.5 cm for the classical type, 1.2 cm for the follicular variant, 0.1 cm for the microcarcinoma</v>
      </c>
      <c r="Q62" t="str">
        <f>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IF(AND(ISNUMBER(SEARCH("cm", P62)), ISNUMBER(SEARCH("mm", P62))), SUBSTITUTE(P62, "cm", "mm"), P62),"cm.","cm"),"cm;","cm,"), "the", ""), "Microcarcinoma:", ","), "tumor", ""), "Tumor", ""), "microcarcinoma", ""), "nodule.", ""), "nodule", ""), "lobe and isthmus", ""), "isthmus and", ""), "isthmic", ""), "ISTHMUS", ""), "Isthmus", ""), "isthmus", ""), ", right lobe.", ""), "lobe,",""), "lobe", ""), "pole;", ","), "pole", ""), "upper", ""), "lower", ""), "thyroid", ""), "largest", ""), "superior to inferior", ""), "anterior to posterior", ""), "classical type", ""), "follicular variant", ""), "left", ""), "right", ""), "Right", ""), "Ranging from", ""), "grossly", ""), "greatest dimension,", ""), "greatest dimension", ""), "for", ""), "in", ""), "In", ""), ", and", ","), "and", ","), "to", ","), "(", ""), ")", ""), "A", ""), " : ", ""), ":", ","), "&lt;", ""), "x", ","), "X", ","), ";", ""), " ",""))</f>
        <v>1.5cm,1.2cm,0.1cm</v>
      </c>
      <c r="R62" cm="1">
        <f t="array" ref="R62">IF(Q62="","",IF(ISNUMBER(SEARCH("cm",Q62)),MAX(VALUE(SUBSTITUTE(_xlfn.FILTERXML("&lt;t&gt;&lt;s&gt;"&amp;SUBSTITUTE(Q62,",","&lt;/s&gt;&lt;s&gt;")&amp;"&lt;/s&gt;&lt;/t&gt;","//s"),"cm",""))),IF(ISNUMBER(SEARCH("mm",Q62)), MAX(VALUE(SUBSTITUTE(_xlfn.FILTERXML("&lt;t&gt;&lt;s&gt;"&amp;SUBSTITUTE(Q62,",","&lt;/s&gt;&lt;s&gt;")&amp;"&lt;/s&gt;&lt;/t&gt;","//s"),"mm","")))/10, MAX(VALUE(_xlfn.FILTERXML("&lt;t&gt;&lt;s&gt;"&amp;SUBSTITUTE(Q62,",","&lt;/s&gt;&lt;s&gt;")&amp;"&lt;/s&gt;&lt;/t&gt;","//s"))))))</f>
        <v>1.5</v>
      </c>
      <c r="S62" t="str">
        <f>IF(OR('Model output'!P61="",'Model output'!P61="C",ISNUMBER(SEARCH("Not identified", 'Model output'!P61)),ISNUMBER(SEARCH("Absent",'Model output'!P61)),ISNUMBER(SEARCH("Absence",'Model output'!P61)),AND(ISNUMBER(SEARCH("No",'Model output'!P61)),NOT(ISNUMBER(SEARCH("diagnostic",'Model output'!P61)))),ISNUMBER(SEARCH("Negative",'Model output'!P61))),"negative","positive")</f>
        <v>negative</v>
      </c>
      <c r="T62">
        <f>IF('Model output'!O61="","",'Model output'!O61)</f>
        <v>3</v>
      </c>
      <c r="U62" t="str">
        <f>IF('Model output'!Q61&lt;&gt;"",'Model output'!Q61,IF('Classification result'!S62="positive",IF(ISNUMBER(SEARCH("single",'Model output'!P61)),1,IF(OR(ISNUMBER(SEARCH("&lt;4",'Model output'!P61)),ISNUMBER(SEARCH("&lt; 4",'Model output'!P61)),ISNUMBER(SEARCH("less than 4",'Model output'!P61))),"&lt;4",IF(OR(ISNUMBER(SEARCH("&gt;4",'Model output'!P61)),ISNUMBER(SEARCH("&gt; 4",'Model output'!P61)),ISNUMBER(SEARCH("4 or more",'Model output'!P61))),"&gt;4",""))),""))</f>
        <v/>
      </c>
      <c r="V62" t="str">
        <f>IF(S62="negative","",IF(OR(ISNUMBER(SEARCH("Focal",'Model output'!P61)),'Classification result'!U62&lt;4,ISNUMBER(SEARCH("Focal",'Classification result'!U62)),ISNUMBER(SEARCH("&lt;4",'Classification result'!U62)),ISNUMBER(SEARCH("&lt; 4",'Classification result'!U62))),"minimal", IF(OR(ISNUMBER(SEARCH("Extensive",'Model output'!P61)),ISNUMBER(SEARCH("Extensive",'Classification result'!U62)),ISNUMBER(SEARCH("&gt;4",'Classification result'!U62)),ISNUMBER(SEARCH("&gt; 4",'Classification result'!U62)),ISNUMBER(SEARCH("4 or more",'Classification result'!U62))),"extensive","")))</f>
        <v/>
      </c>
      <c r="W62" t="str">
        <f>IF(OR('Model output'!R61="",ISNUMBER(SEARCH("Not identified", 'Model output'!R61)),ISNUMBER(SEARCH("Absent",'Model output'!R61)),ISNUMBER(SEARCH("No",'Model output'!R61)),ISNUMBER(SEARCH("Negative",'Model output'!R61)),ISNUMBER(SEARCH("None seen",'Model output'!R61)),ISNUMBER(SEARCH("Free",'Model output'!R61)),ISNUMBER(SEARCH("Cannot be assessed",'Model output'!R61))),"negative","positive")</f>
        <v>positive</v>
      </c>
      <c r="X62" s="15" t="str">
        <f>IF('Model output'!S61="","",'Model output'!S61)</f>
        <v/>
      </c>
      <c r="Y62" t="str">
        <f>IF(OR('Model output'!S61="",ISNUMBER(SEARCH("No extension",'Model output'!S61)),ISNUMBER(SEARCH("Absent",'Model output'!S61)),ISNUMBER(SEARCH("Not identified",'Model output'!S61)),AND(ISNUMBER(SEARCH("No",'Model output'!S61)),NOT(ISNUMBER(SEARCH("carcinoma",'Model output'!S61)))),ISNUMBER(SEARCH("negative",'Model output'!S61))),"negative",IF(Z62="positive","gETE", "positive"))</f>
        <v>negative</v>
      </c>
      <c r="Z62" t="str">
        <f>IF(OR('Model output'!S61="",ISNUMBER(SEARCH("Absent",'Model output'!S61)),ISNUMBER(SEARCH("Not identified",'Model output'!S61)),ISNUMBER(SEARCH("No",'Model output'!S61)),ISNUMBER(SEARCH("Minimal",'Model output'!S61)),ISNUMBER(SEARCH("negative",'Model output'!S61))),"negative",IF(OR(ISNUMBER(SEARCH("extensive",X62)),ISNUMBER(SEARCH("skeletal muscle",X62)),ISNUMBER(SEARCH("larynx",X62)),ISNUMBER(SEARCH("trachea",X62)),ISNUMBER(SEARCH("esophagus",X62)),ISNUMBER(SEARCH("recurrent laryngeal nerve",X62))),"positive","negative"))</f>
        <v>negative</v>
      </c>
      <c r="AA62" t="str">
        <f>IF('Model output'!T61="","",IF('Model output'!T61="Not mentioned", "No", "Yes"))</f>
        <v/>
      </c>
      <c r="AB62" t="str">
        <f>IF(AA62&lt;&gt;"Yes","",IF(OR('Model output'!U61="",ISNUMBER(SEARCH("Not identified",'Model output'!U61))),"",'Model output'!U61))</f>
        <v/>
      </c>
      <c r="AC62" s="8" t="str">
        <f>IF(OR('Model output'!V61="", AND(ISERROR(SEARCH("Positive",'Model output'!V61)), ISNUMBER(SEARCH("Negative",'Model output'!V61))), ISNUMBER(SEARCH("Cannot be assessed",'Model output'!V61)), AND(ISNUMBER(SEARCH("Uninvolved",'Model output'!V61)),NOT(ISNUMBER(SEARCH("margin(s) involved",'Model output'!V61)))), ISNUMBER(SEARCH("No involvement",'Model output'!V61)), AND(NOT(ISNUMBER(SEARCH("focal",'Model output'!V61))),ISNUMBER(SEARCH("Free",'Model output'!V61))), ISNUMBER(SEARCH("narrowly excised",'Model output'!V61)), ISNUMBER(SEARCH("none",'Model output'!V61)), ISNUMBER(SEARCH("R0",'Model output'!V61)), ISNUMBER(SEARCH("1 mm",'Model output'!V61)), ISNUMBER(SEARCH("0.1 CM",'Model output'!V61)), ISNUMBER(SEARCH("less than 0.2 mm",'Model output'!V61)), ISNUMBER(SEARCH("less than 1.0 mm",'Model output'!V61)), ISNUMBER(SEARCH("less than 0.5 mm",'Model output'!V61)), ISNUMBER(SEARCH("abut",'Model output'!V61))), "negative", "positive")</f>
        <v>negative</v>
      </c>
      <c r="AE62" s="34" t="str" cm="1">
        <f t="array" aca="1" ref="AE62" ca="1">IF(OR(AC62="positive",Z62="positive",AND(OR(ISNUMBER(SEARCH("Follicular carcinoma",N62)),ISNUMBER(SEARCH("Follicular thyroid carcinoma",N62))),V62="extensive"),AND(AND(ISNUMBER(J62),J62&gt;0),AND(ISNUMBER(M62),M62&gt;3)),OR(H62="positive",AH62=1)),"high",IF(OR(ISNUMBER(SEARCH("lateral",G62,1)),ISNUMBER(SEARCH("positive",Y62,1)),ISNUMBER(SEARCH("tall",O62,1)),ISNUMBER(SEARCH("hobnail",O62,1)),ISNUMBER(SEARCH("cribriform",O62,1)),ISNUMBER(SEARCH("diffuse",O62,1)),ISNUMBER(SEARCH("columnar",O62,1)),ISNUMBER(SEARCH("solid",O62,1)),ISNUMBER(SEARCH("tall",N62,1)),ISNUMBER(SEARCH("hobnail",N62,1)),ISNUMBER(SEARCH("cribriform",N62,1)),ISNUMBER(SEARCH("diffuse",N62,1)),ISNUMBER(SEARCH("columnar",N62,1)),ISNUMBER(SEARCH("solid",N62,1)),AND(OR(ISNUMBER(SEARCH("papillary",N62,1)),ISNUMBER(SEARCH("papillary carcinoma",O62,1))),S62="positive"),AND(AND(ISNUMBER(J62),J62&gt;=5),M62=""),AND(AND(ISNUMBER(J62),J62&gt;=5),AND(ISNUMBER(M62),M62&gt;=1)),AND(ISNUMBER(SERACH("papillary",N62)),OR(Y62="positive",Z62="positive"), ISNUMBER(SEARCH("BRAF",AB62)))),"intermediate","low"))</f>
        <v>low</v>
      </c>
      <c r="AF62" s="35" t="str">
        <f t="shared" si="3"/>
        <v>1b</v>
      </c>
      <c r="AG62" s="35" t="str">
        <f t="shared" si="4"/>
        <v>0</v>
      </c>
      <c r="AH62" s="35" t="str">
        <f t="shared" si="6"/>
        <v>0</v>
      </c>
      <c r="AI62" s="40" t="str">
        <f t="shared" si="7"/>
        <v>I</v>
      </c>
      <c r="AJ62" s="34" t="s">
        <v>627</v>
      </c>
      <c r="AK62" s="39" t="s">
        <v>893</v>
      </c>
      <c r="AL62" s="39" t="s">
        <v>897</v>
      </c>
      <c r="AM62" s="39" t="s">
        <v>897</v>
      </c>
      <c r="AN62" s="39" t="s">
        <v>59</v>
      </c>
      <c r="AO62" s="34">
        <f t="shared" ca="1" si="8"/>
        <v>1</v>
      </c>
      <c r="AP62" s="39">
        <f t="shared" si="9"/>
        <v>1</v>
      </c>
      <c r="AQ62" s="39">
        <f t="shared" si="10"/>
        <v>1</v>
      </c>
      <c r="AR62" s="39">
        <f t="shared" si="11"/>
        <v>1</v>
      </c>
      <c r="AS62" s="40">
        <f t="shared" si="5"/>
        <v>1</v>
      </c>
    </row>
    <row r="63" spans="1:46">
      <c r="A63" t="str">
        <f>'Model output'!A62</f>
        <v>TCGA-DJ-A1QO</v>
      </c>
      <c r="B63" s="46">
        <v>69</v>
      </c>
      <c r="C63" s="1" t="str">
        <f>IF(OR(ISNUMBER(SEARCH("0",'Model output'!D62)), ISNUMBER(SEARCH("1",'Model output'!D62)), ISNUMBER(SEARCH("1a",'Model output'!D62)), ISNUMBER(SEARCH("1b",'Model output'!D62)), ISNUMBER(SEARCH("2",'Model output'!D62)), ISNUMBER(SEARCH("3",'Model output'!D62)), ISNUMBER(SEARCH("4a",'Model output'!D62)), ISNUMBER(SEARCH("4b",'Model output'!D62))), IF(ISNUMBER(SEARCH("pT",'Model output'!D62)),IF(OR(ISNUMBER(SEARCH("a",'Model output'!D62)),ISNUMBER(SEARCH("b",'Model output'!D62))),MID(SUBSTITUTE('Model output'!D62," ",""),SEARCH("pT",'Model output'!D62)+2,2),MID(SUBSTITUTE('Model output'!D62," ",""),SEARCH("pT",'Model output'!D62)+2,1)),IF(ISNUMBER(SEARCH("T",'Model output'!D62)),IF(OR(ISNUMBER(SEARCH("a",'Model output'!D62)),ISNUMBER(SEARCH("b",'Model output'!D62))),MID(SUBSTITUTE('Model output'!D62," ",""),SEARCH("T",'Model output'!D62)+1,2),MID(SUBSTITUTE('Model output'!D62," ",""),SEARCH("T",'Model output'!D62)+1,1)),SUBSTITUTE('Model output'!D62," ",""))),"")</f>
        <v>2</v>
      </c>
      <c r="D63" s="1" t="str">
        <f>IF(ISNUMBER(SEARCH("lymph node",'Model output'!E62)),"1", IF(AND('Model output'!E62&lt;&gt;"",ISNUMBER('Model output'!E62),'Model output'!E62&gt;0),"1",IF(OR(ISNUMBER(SEARCH("0",'Model output'!E62)), ISNUMBER(SEARCH("1",'Model output'!E62)), ISNUMBER(SEARCH("1a",'Model output'!E62)), ISNUMBER(SEARCH("1b",'Model output'!E62)), ISNUMBER(SEARCH("X",'Model output'!E62))), IF(ISNUMBER(SEARCH("pN",'Model output'!E62)),IF(OR(ISNUMBER(SEARCH("a",'Model output'!E62)),ISNUMBER(SEARCH("b",'Model output'!E62))),MID(SUBSTITUTE('Model output'!E62," ",""),SEARCH("pN",'Model output'!E62)+2,2),MID(SUBSTITUTE('Model output'!E62," ",""),SEARCH("pN",'Model output'!E62)+2,1)),IF(ISNUMBER(SEARCH("N",'Model output'!E62)),IF(OR(ISNUMBER(SEARCH("a",'Model output'!E62)),ISNUMBER(SEARCH("b",'Model output'!E62))),MID(SUBSTITUTE('Model output'!E62," ",""),SEARCH("N",'Model output'!E62)+1,2),MID(SUBSTITUTE('Model output'!E62," ",""),SEARCH("N",'Model output'!E62)+1,1)),SUBSTITUTE('Model output'!E62," ",""))),"")))</f>
        <v/>
      </c>
      <c r="E63" s="1" t="str">
        <f>IF(OR(ISNUMBER(SEARCH("Not applicable",'Model output'!F62)), ISNUMBER(SEARCH("N/A",'Model output'!F62))),"0",IF(OR(ISNUMBER(SEARCH("0",'Model output'!F62)), ISNUMBER(SEARCH("1",'Model output'!F62)), ISNUMBER(SEARCH("X",'Model output'!F62))), IF(ISNUMBER(SEARCH("pM",'Model output'!F62)),MID(SUBSTITUTE('Model output'!F62," ",""),SEARCH("pM",'Model output'!F62)+2,1),IF(ISNUMBER(SEARCH("M",'Model output'!F62)),MID(SUBSTITUTE('Model output'!F62," ",""),SEARCH("M",'Model output'!F62)+1,1),SUBSTITUTE('Model output'!F62," ",""))),""))</f>
        <v/>
      </c>
      <c r="F63" t="str">
        <f t="shared" si="12"/>
        <v>negative</v>
      </c>
      <c r="G63" t="str">
        <f>IF(OR('Model output'!G62="",AND(ISNUMBER('Model output'!J62),'Model output'!J62&lt;1)),"",IF(OR(ISNUMBER(SEARCH("lateral",'Model output'!G62)),ISNUMBER(SEARCH("cervical",'Model output'!G62)),ISNUMBER(SEARCH("jugular",'Model output'!G62)),ISNUMBER(SEARCH("left neck",'Model output'!G62)),ISNUMBER(SEARCH("left anterior neck",'Model output'!G62)),ISNUMBER(SEARCH("left posterior neck",'Model output'!G62)),ISNUMBER(SEARCH("right neck",'Model output'!G62)),ISNUMBER(SEARCH("right anterior neck",'Model output'!G62)),ISNUMBER(SEARCH("right posterior neck",'Model output'!G62)),AND(ISNUMBER(SEARCH("level",'Model output'!G62)),OR(,ISNUMBER(SEARCH("II",'Model output'!G62)),ISNUMBER(SEARCH("two",'Model output'!G62)),AND(ISNUMBER(SEARCH("2",'Model output'!G62)),NOT(ISNUMBER(SEARCH("1 of 2",'Model output'!G62)))),ISNUMBER(SEARCH("III",'Model output'!G62)),ISNUMBER(SEARCH("three",'Model output'!G62)),AND(ISNUMBER(SEARCH("3",'Model output'!G62)), NOT(ISNUMBER(SEARCH("N3",'Model output'!G62)))),ISNUMBER(SEARCH("IV",'Model output'!G62)),ISNUMBER(SEARCH("four",'Model output'!G62)),AND(ISNUMBER(SEARCH("4",'Model output'!G62)),NOT(ISNUMBER(SEARCH("1/4",'Model output'!G62)))),ISNUMBER(SEARCH("V ",'Model output'!G62)),ISNUMBER(SEARCH("five",'Model output'!G62)),ISNUMBER(SEARCH("5",'Model output'!G62))))), "lateral", "central"))</f>
        <v/>
      </c>
      <c r="H63" t="str">
        <f>IF('Model output'!H62="","negative", IF('Model output'!H62=" ", "negative", IF('Model output'!H62="[]", "negative", IF(ISNUMBER(SEARCH("lymph node",'Model output'!H62)),"negative", IF(ISNUMBER(SEARCH("adipose tissue",'Model output'!H62)), "negative", IF(ISNUMBER(SEARCH("neck dissection",'Model output'!H62)),"negative","positive"))))))</f>
        <v>negative</v>
      </c>
      <c r="I63" t="str">
        <f>IF('Model output'!I62="","",IF(ISNUMBER('Model output'!I62),'Model output'!I62,1))</f>
        <v/>
      </c>
      <c r="J63" t="str">
        <f>IF('Model output'!J62="","",IF(AND(ISNUMBER('Model output'!J62),'Model output'!J62&lt;=I63),'Model output'!J62,IF(ISNUMBER(SEARCH("0/",'Model output'!J62)),0,1)))</f>
        <v/>
      </c>
      <c r="K63" t="str" cm="1">
        <f t="array" ref="K63">IF(COUNT(FIND({0,1,2,3,4,5,6,7,8,9},'Model output'!K62))&gt;0,'Model output'!K62,"")</f>
        <v/>
      </c>
      <c r="L63" s="28" t="str">
        <f t="shared" si="1"/>
        <v/>
      </c>
      <c r="M63" t="str" cm="1">
        <f t="array" ref="M63">IF(L63="","",IF(ISNUMBER(SEARCH("cm",L63)),MAX(VALUE(SUBSTITUTE(_xlfn.FILTERXML("&lt;t&gt;&lt;s&gt;"&amp;SUBSTITUTE(L63,",","&lt;/s&gt;&lt;s&gt;")&amp;"&lt;/s&gt;&lt;/t&gt;","//s"),"cm",""))),MAX(VALUE(SUBSTITUTE(_xlfn.FILTERXML("&lt;t&gt;&lt;s&gt;"&amp;SUBSTITUTE(L63,",","&lt;/s&gt;&lt;s&gt;")&amp;"&lt;/s&gt;&lt;/t&gt;","//s"),"mm","")))/10))</f>
        <v/>
      </c>
      <c r="N63" t="str">
        <f>IF('Model output'!L62="","",'Model output'!L62)</f>
        <v>papillary</v>
      </c>
      <c r="O63" t="str">
        <f>IF('Model output'!M62="","",'Model output'!M62)</f>
        <v>classic with tall cell features</v>
      </c>
      <c r="P63" t="str">
        <f>IF('Model output'!N62="","",'Model output'!N62)</f>
        <v>2.2 cm</v>
      </c>
      <c r="Q63" t="str">
        <f t="shared" ref="Q63:Q124" si="13">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IF(AND(ISNUMBER(SEARCH("cm", P63)), ISNUMBER(SEARCH("mm", P63))), SUBSTITUTE(P63, "cm", "mm"), P63),"cm.","cm"),"cm;","cm,"), "the", ""), "Microcarcinoma:", ","), "tumor", ""), "Tumor", ""), "microcarcinoma", ""), "nodule.", ""), "nodule", ""), "lobe and isthmus", ""), "isthmus and", ""), "isthmic", ""), "ISTHMUS", ""), "Isthmus", ""), "isthmus", ""), ", right lobe.", ""), "lobe,",""), "lobe", ""), "pole;", ","), "pole", ""), "upper", ""), "lower", ""), "thyroid", ""), "largest", ""), "superior to inferior", ""), "anterior to posterior", ""), "classical type", ""), "follicular variant", ""), "left", ""), "right", ""), "Right", ""), "Ranging from", ""), "grossly", ""), "greatest dimension,", ""), "greatest dimension", ""), "for", ""), "in", ""), "In", ""), ", and", ","), "and", ","), "to", ","), "(", ""), ")", ""), "A", ""), " : ", ""), ":", ","), "&lt;", ""), "x", ","), "X", ","), ";", ""), " ",""))</f>
        <v>2.2cm</v>
      </c>
      <c r="R63" cm="1">
        <f t="array" ref="R63">IF(Q63="","",IF(ISNUMBER(SEARCH("cm",Q63)),MAX(VALUE(SUBSTITUTE(_xlfn.FILTERXML("&lt;t&gt;&lt;s&gt;"&amp;SUBSTITUTE(Q63,",","&lt;/s&gt;&lt;s&gt;")&amp;"&lt;/s&gt;&lt;/t&gt;","//s"),"cm",""))),IF(ISNUMBER(SEARCH("mm",Q63)), MAX(VALUE(SUBSTITUTE(_xlfn.FILTERXML("&lt;t&gt;&lt;s&gt;"&amp;SUBSTITUTE(Q63,",","&lt;/s&gt;&lt;s&gt;")&amp;"&lt;/s&gt;&lt;/t&gt;","//s"),"mm","")))/10, MAX(VALUE(_xlfn.FILTERXML("&lt;t&gt;&lt;s&gt;"&amp;SUBSTITUTE(Q63,",","&lt;/s&gt;&lt;s&gt;")&amp;"&lt;/s&gt;&lt;/t&gt;","//s"))))))</f>
        <v>2.2000000000000002</v>
      </c>
      <c r="S63" t="str">
        <f>IF(OR('Model output'!P62="",'Model output'!P62="C",ISNUMBER(SEARCH("Not identified", 'Model output'!P62)),ISNUMBER(SEARCH("Absent",'Model output'!P62)),ISNUMBER(SEARCH("Absence",'Model output'!P62)),AND(ISNUMBER(SEARCH("No",'Model output'!P62)),NOT(ISNUMBER(SEARCH("diagnostic",'Model output'!P62)))),ISNUMBER(SEARCH("Negative",'Model output'!P62))),"negative","positive")</f>
        <v>negative</v>
      </c>
      <c r="T63">
        <f>IF('Model output'!O62="","",'Model output'!O62)</f>
        <v>2</v>
      </c>
      <c r="U63" t="str">
        <f>IF('Model output'!Q62&lt;&gt;"",'Model output'!Q62,IF('Classification result'!S63="positive",IF(ISNUMBER(SEARCH("single",'Model output'!P62)),1,IF(OR(ISNUMBER(SEARCH("&lt;4",'Model output'!P62)),ISNUMBER(SEARCH("&lt; 4",'Model output'!P62)),ISNUMBER(SEARCH("less than 4",'Model output'!P62))),"&lt;4",IF(OR(ISNUMBER(SEARCH("&gt;4",'Model output'!P62)),ISNUMBER(SEARCH("&gt; 4",'Model output'!P62)),ISNUMBER(SEARCH("4 or more",'Model output'!P62))),"&gt;4",""))),""))</f>
        <v/>
      </c>
      <c r="V63" t="str">
        <f>IF(S63="negative","",IF(OR(ISNUMBER(SEARCH("Focal",'Model output'!P62)),'Classification result'!U63&lt;4,ISNUMBER(SEARCH("Focal",'Classification result'!U63)),ISNUMBER(SEARCH("&lt;4",'Classification result'!U63)),ISNUMBER(SEARCH("&lt; 4",'Classification result'!U63))),"minimal", IF(OR(ISNUMBER(SEARCH("Extensive",'Model output'!P62)),ISNUMBER(SEARCH("Extensive",'Classification result'!U63)),ISNUMBER(SEARCH("&gt;4",'Classification result'!U63)),ISNUMBER(SEARCH("&gt; 4",'Classification result'!U63)),ISNUMBER(SEARCH("4 or more",'Classification result'!U63))),"extensive","")))</f>
        <v/>
      </c>
      <c r="W63" t="str">
        <f>IF(OR('Model output'!R62="",ISNUMBER(SEARCH("Not identified", 'Model output'!R62)),ISNUMBER(SEARCH("Absent",'Model output'!R62)),ISNUMBER(SEARCH("No",'Model output'!R62)),ISNUMBER(SEARCH("Negative",'Model output'!R62)),ISNUMBER(SEARCH("None seen",'Model output'!R62)),ISNUMBER(SEARCH("Free",'Model output'!R62)),ISNUMBER(SEARCH("Cannot be assessed",'Model output'!R62))),"negative","positive")</f>
        <v>positive</v>
      </c>
      <c r="X63" s="15" t="str">
        <f>IF('Model output'!S62="","",'Model output'!S62)</f>
        <v>invades :the extrathyroidal adipose tissue</v>
      </c>
      <c r="Y63" t="str">
        <f>IF(OR('Model output'!S62="",ISNUMBER(SEARCH("No extension",'Model output'!S62)),ISNUMBER(SEARCH("Absent",'Model output'!S62)),ISNUMBER(SEARCH("Not identified",'Model output'!S62)),AND(ISNUMBER(SEARCH("No",'Model output'!S62)),NOT(ISNUMBER(SEARCH("carcinoma",'Model output'!S62)))),ISNUMBER(SEARCH("negative",'Model output'!S62))),"negative",IF(Z63="positive","gETE", "positive"))</f>
        <v>positive</v>
      </c>
      <c r="Z63" t="str">
        <f>IF(OR('Model output'!S62="",ISNUMBER(SEARCH("Absent",'Model output'!S62)),ISNUMBER(SEARCH("Not identified",'Model output'!S62)),ISNUMBER(SEARCH("No",'Model output'!S62)),ISNUMBER(SEARCH("Minimal",'Model output'!S62)),ISNUMBER(SEARCH("negative",'Model output'!S62))),"negative",IF(OR(ISNUMBER(SEARCH("extensive",X63)),ISNUMBER(SEARCH("skeletal muscle",X63)),ISNUMBER(SEARCH("larynx",X63)),ISNUMBER(SEARCH("trachea",X63)),ISNUMBER(SEARCH("esophagus",X63)),ISNUMBER(SEARCH("recurrent laryngeal nerve",X63))),"positive","negative"))</f>
        <v>negative</v>
      </c>
      <c r="AA63" t="str">
        <f>IF('Model output'!T62="","",IF('Model output'!T62="Not mentioned", "No", "Yes"))</f>
        <v/>
      </c>
      <c r="AB63" t="str">
        <f>IF(AA63&lt;&gt;"Yes","",IF(OR('Model output'!U62="",ISNUMBER(SEARCH("Not identified",'Model output'!U62))),"",'Model output'!U62))</f>
        <v/>
      </c>
      <c r="AC63" s="8" t="str">
        <f>IF(OR('Model output'!V62="", AND(ISERROR(SEARCH("Positive",'Model output'!V62)), ISNUMBER(SEARCH("Negative",'Model output'!V62))), ISNUMBER(SEARCH("Cannot be assessed",'Model output'!V62)), AND(ISNUMBER(SEARCH("Uninvolved",'Model output'!V62)),NOT(ISNUMBER(SEARCH("margin(s) involved",'Model output'!V62)))), ISNUMBER(SEARCH("No involvement",'Model output'!V62)), AND(NOT(ISNUMBER(SEARCH("focal",'Model output'!V62))),ISNUMBER(SEARCH("Free",'Model output'!V62))), ISNUMBER(SEARCH("narrowly excised",'Model output'!V62)), ISNUMBER(SEARCH("none",'Model output'!V62)), ISNUMBER(SEARCH("R0",'Model output'!V62)), ISNUMBER(SEARCH("1 mm",'Model output'!V62)), ISNUMBER(SEARCH("0.1 CM",'Model output'!V62)), ISNUMBER(SEARCH("less than 0.2 mm",'Model output'!V62)), ISNUMBER(SEARCH("less than 1.0 mm",'Model output'!V62)), ISNUMBER(SEARCH("less than 0.5 mm",'Model output'!V62)), ISNUMBER(SEARCH("abut",'Model output'!V62))), "negative", "positive")</f>
        <v>positive</v>
      </c>
      <c r="AE63" s="34" t="str" cm="1">
        <f t="array" ref="AE63">IF(OR(AC63="positive",Z63="positive",AND(OR(ISNUMBER(SEARCH("Follicular carcinoma",N63)),ISNUMBER(SEARCH("Follicular thyroid carcinoma",N63))),V63="extensive"),AND(AND(ISNUMBER(J63),J63&gt;0),AND(ISNUMBER(M63),M63&gt;3)),OR(H63="positive",AH63=1)),"high",IF(OR(ISNUMBER(SEARCH("lateral",G63,1)),ISNUMBER(SEARCH("positive",Y63,1)),ISNUMBER(SEARCH("tall",O63,1)),ISNUMBER(SEARCH("hobnail",O63,1)),ISNUMBER(SEARCH("cribriform",O63,1)),ISNUMBER(SEARCH("diffuse",O63,1)),ISNUMBER(SEARCH("columnar",O63,1)),ISNUMBER(SEARCH("solid",O63,1)),ISNUMBER(SEARCH("tall",N63,1)),ISNUMBER(SEARCH("hobnail",N63,1)),ISNUMBER(SEARCH("cribriform",N63,1)),ISNUMBER(SEARCH("diffuse",N63,1)),ISNUMBER(SEARCH("columnar",N63,1)),ISNUMBER(SEARCH("solid",N63,1)),AND(OR(ISNUMBER(SEARCH("papillary",N63,1)),ISNUMBER(SEARCH("papillary carcinoma",O63,1))),S63="positive"),AND(AND(ISNUMBER(J63),J63&gt;=5),M63=""),AND(AND(ISNUMBER(J63),J63&gt;=5),AND(ISNUMBER(M63),M63&gt;=1)),AND(ISNUMBER(SERACH("papillary",N63)),OR(Y63="positive",Z63="positive"), ISNUMBER(SEARCH("BRAF",AB63)))),"intermediate","low"))</f>
        <v>high</v>
      </c>
      <c r="AF63" s="35" t="str">
        <f t="shared" si="3"/>
        <v>2</v>
      </c>
      <c r="AG63" s="35" t="str">
        <f t="shared" si="4"/>
        <v>0</v>
      </c>
      <c r="AH63" s="35" t="str">
        <f t="shared" si="6"/>
        <v>0</v>
      </c>
      <c r="AI63" s="40" t="str">
        <f t="shared" si="7"/>
        <v>I</v>
      </c>
      <c r="AJ63" s="34" t="s">
        <v>624</v>
      </c>
      <c r="AK63" s="39" t="s">
        <v>896</v>
      </c>
      <c r="AL63" s="39" t="s">
        <v>897</v>
      </c>
      <c r="AM63" s="39" t="s">
        <v>897</v>
      </c>
      <c r="AN63" s="39" t="s">
        <v>59</v>
      </c>
      <c r="AO63" s="34">
        <f t="shared" si="8"/>
        <v>1</v>
      </c>
      <c r="AP63" s="39">
        <f t="shared" si="9"/>
        <v>1</v>
      </c>
      <c r="AQ63" s="39">
        <f t="shared" si="10"/>
        <v>1</v>
      </c>
      <c r="AR63" s="39">
        <f t="shared" si="11"/>
        <v>1</v>
      </c>
      <c r="AS63" s="40">
        <f t="shared" si="5"/>
        <v>1</v>
      </c>
    </row>
    <row r="64" spans="1:46">
      <c r="A64" t="str">
        <f>'Model output'!A63</f>
        <v>TCGA-DJ-A1QQ</v>
      </c>
      <c r="B64" s="46">
        <v>43</v>
      </c>
      <c r="C64" s="1" t="str">
        <f>IF(OR(ISNUMBER(SEARCH("0",'Model output'!D63)), ISNUMBER(SEARCH("1",'Model output'!D63)), ISNUMBER(SEARCH("1a",'Model output'!D63)), ISNUMBER(SEARCH("1b",'Model output'!D63)), ISNUMBER(SEARCH("2",'Model output'!D63)), ISNUMBER(SEARCH("3",'Model output'!D63)), ISNUMBER(SEARCH("4a",'Model output'!D63)), ISNUMBER(SEARCH("4b",'Model output'!D63))), IF(ISNUMBER(SEARCH("pT",'Model output'!D63)),IF(OR(ISNUMBER(SEARCH("a",'Model output'!D63)),ISNUMBER(SEARCH("b",'Model output'!D63))),MID(SUBSTITUTE('Model output'!D63," ",""),SEARCH("pT",'Model output'!D63)+2,2),MID(SUBSTITUTE('Model output'!D63," ",""),SEARCH("pT",'Model output'!D63)+2,1)),IF(ISNUMBER(SEARCH("T",'Model output'!D63)),IF(OR(ISNUMBER(SEARCH("a",'Model output'!D63)),ISNUMBER(SEARCH("b",'Model output'!D63))),MID(SUBSTITUTE('Model output'!D63," ",""),SEARCH("T",'Model output'!D63)+1,2),MID(SUBSTITUTE('Model output'!D63," ",""),SEARCH("T",'Model output'!D63)+1,1)),SUBSTITUTE('Model output'!D63," ",""))),"")</f>
        <v>3</v>
      </c>
      <c r="D64" s="1" t="str">
        <f>IF(ISNUMBER(SEARCH("lymph node",'Model output'!E63)),"1", IF(AND('Model output'!E63&lt;&gt;"",ISNUMBER('Model output'!E63),'Model output'!E63&gt;0),"1",IF(OR(ISNUMBER(SEARCH("0",'Model output'!E63)), ISNUMBER(SEARCH("1",'Model output'!E63)), ISNUMBER(SEARCH("1a",'Model output'!E63)), ISNUMBER(SEARCH("1b",'Model output'!E63)), ISNUMBER(SEARCH("X",'Model output'!E63))), IF(ISNUMBER(SEARCH("pN",'Model output'!E63)),IF(OR(ISNUMBER(SEARCH("a",'Model output'!E63)),ISNUMBER(SEARCH("b",'Model output'!E63))),MID(SUBSTITUTE('Model output'!E63," ",""),SEARCH("pN",'Model output'!E63)+2,2),MID(SUBSTITUTE('Model output'!E63," ",""),SEARCH("pN",'Model output'!E63)+2,1)),IF(ISNUMBER(SEARCH("N",'Model output'!E63)),IF(OR(ISNUMBER(SEARCH("a",'Model output'!E63)),ISNUMBER(SEARCH("b",'Model output'!E63))),MID(SUBSTITUTE('Model output'!E63," ",""),SEARCH("N",'Model output'!E63)+1,2),MID(SUBSTITUTE('Model output'!E63," ",""),SEARCH("N",'Model output'!E63)+1,1)),SUBSTITUTE('Model output'!E63," ",""))),"")))</f>
        <v>X</v>
      </c>
      <c r="E64" s="1" t="str">
        <f>IF(OR(ISNUMBER(SEARCH("Not applicable",'Model output'!F63)), ISNUMBER(SEARCH("N/A",'Model output'!F63))),"0",IF(OR(ISNUMBER(SEARCH("0",'Model output'!F63)), ISNUMBER(SEARCH("1",'Model output'!F63)), ISNUMBER(SEARCH("X",'Model output'!F63))), IF(ISNUMBER(SEARCH("pM",'Model output'!F63)),MID(SUBSTITUTE('Model output'!F63," ",""),SEARCH("pM",'Model output'!F63)+2,1),IF(ISNUMBER(SEARCH("M",'Model output'!F63)),MID(SUBSTITUTE('Model output'!F63," ",""),SEARCH("M",'Model output'!F63)+1,1),SUBSTITUTE('Model output'!F63," ",""))),""))</f>
        <v>X</v>
      </c>
      <c r="F64" t="str">
        <f t="shared" si="12"/>
        <v>negative</v>
      </c>
      <c r="G64" t="str">
        <f>IF(OR('Model output'!G63="",AND(ISNUMBER('Model output'!J63),'Model output'!J63&lt;1)),"",IF(OR(ISNUMBER(SEARCH("lateral",'Model output'!G63)),ISNUMBER(SEARCH("cervical",'Model output'!G63)),ISNUMBER(SEARCH("jugular",'Model output'!G63)),ISNUMBER(SEARCH("left neck",'Model output'!G63)),ISNUMBER(SEARCH("left anterior neck",'Model output'!G63)),ISNUMBER(SEARCH("left posterior neck",'Model output'!G63)),ISNUMBER(SEARCH("right neck",'Model output'!G63)),ISNUMBER(SEARCH("right anterior neck",'Model output'!G63)),ISNUMBER(SEARCH("right posterior neck",'Model output'!G63)),AND(ISNUMBER(SEARCH("level",'Model output'!G63)),OR(,ISNUMBER(SEARCH("II",'Model output'!G63)),ISNUMBER(SEARCH("two",'Model output'!G63)),AND(ISNUMBER(SEARCH("2",'Model output'!G63)),NOT(ISNUMBER(SEARCH("1 of 2",'Model output'!G63)))),ISNUMBER(SEARCH("III",'Model output'!G63)),ISNUMBER(SEARCH("three",'Model output'!G63)),AND(ISNUMBER(SEARCH("3",'Model output'!G63)), NOT(ISNUMBER(SEARCH("N3",'Model output'!G63)))),ISNUMBER(SEARCH("IV",'Model output'!G63)),ISNUMBER(SEARCH("four",'Model output'!G63)),AND(ISNUMBER(SEARCH("4",'Model output'!G63)),NOT(ISNUMBER(SEARCH("1/4",'Model output'!G63)))),ISNUMBER(SEARCH("V ",'Model output'!G63)),ISNUMBER(SEARCH("five",'Model output'!G63)),ISNUMBER(SEARCH("5",'Model output'!G63))))), "lateral", "central"))</f>
        <v/>
      </c>
      <c r="H64" t="str">
        <f>IF('Model output'!H63="","negative", IF('Model output'!H63=" ", "negative", IF('Model output'!H63="[]", "negative", IF(ISNUMBER(SEARCH("lymph node",'Model output'!H63)),"negative", IF(ISNUMBER(SEARCH("adipose tissue",'Model output'!H63)), "negative", IF(ISNUMBER(SEARCH("neck dissection",'Model output'!H63)),"negative","positive"))))))</f>
        <v>negative</v>
      </c>
      <c r="I64">
        <f>IF('Model output'!I63="","",IF(ISNUMBER('Model output'!I63),'Model output'!I63,1))</f>
        <v>1</v>
      </c>
      <c r="J64">
        <f>IF('Model output'!J63="","",IF(AND(ISNUMBER('Model output'!J63),'Model output'!J63&lt;=I64),'Model output'!J63,IF(ISNUMBER(SEARCH("0/",'Model output'!J63)),0,1)))</f>
        <v>0</v>
      </c>
      <c r="K64" t="str" cm="1">
        <f t="array" ref="K64">IF(COUNT(FIND({0,1,2,3,4,5,6,7,8,9},'Model output'!K63))&gt;0,'Model output'!K63,"")</f>
        <v/>
      </c>
      <c r="L64" s="28" t="str">
        <f t="shared" si="1"/>
        <v/>
      </c>
      <c r="M64" t="str" cm="1">
        <f t="array" ref="M64">IF(L64="","",IF(ISNUMBER(SEARCH("cm",L64)),MAX(VALUE(SUBSTITUTE(_xlfn.FILTERXML("&lt;t&gt;&lt;s&gt;"&amp;SUBSTITUTE(L64,",","&lt;/s&gt;&lt;s&gt;")&amp;"&lt;/s&gt;&lt;/t&gt;","//s"),"cm",""))),MAX(VALUE(SUBSTITUTE(_xlfn.FILTERXML("&lt;t&gt;&lt;s&gt;"&amp;SUBSTITUTE(L64,",","&lt;/s&gt;&lt;s&gt;")&amp;"&lt;/s&gt;&lt;/t&gt;","//s"),"mm","")))/10))</f>
        <v/>
      </c>
      <c r="N64" t="str">
        <f>IF('Model output'!L63="","",'Model output'!L63)</f>
        <v>papillary</v>
      </c>
      <c r="O64" t="str">
        <f>IF('Model output'!M63="","",'Model output'!M63)</f>
        <v>classic, microcarcinoma</v>
      </c>
      <c r="P64" t="str">
        <f>IF('Model output'!N63="","",'Model output'!N63)</f>
        <v>3 cm (left lobe and isthmus), 1.2 cm (right lobe)</v>
      </c>
      <c r="Q64" t="str">
        <f t="shared" si="13"/>
        <v>3cm,1.2cm</v>
      </c>
      <c r="R64" cm="1">
        <f t="array" ref="R64">IF(Q64="","",IF(ISNUMBER(SEARCH("cm",Q64)),MAX(VALUE(SUBSTITUTE(_xlfn.FILTERXML("&lt;t&gt;&lt;s&gt;"&amp;SUBSTITUTE(Q64,",","&lt;/s&gt;&lt;s&gt;")&amp;"&lt;/s&gt;&lt;/t&gt;","//s"),"cm",""))),IF(ISNUMBER(SEARCH("mm",Q64)), MAX(VALUE(SUBSTITUTE(_xlfn.FILTERXML("&lt;t&gt;&lt;s&gt;"&amp;SUBSTITUTE(Q64,",","&lt;/s&gt;&lt;s&gt;")&amp;"&lt;/s&gt;&lt;/t&gt;","//s"),"mm","")))/10, MAX(VALUE(_xlfn.FILTERXML("&lt;t&gt;&lt;s&gt;"&amp;SUBSTITUTE(Q64,",","&lt;/s&gt;&lt;s&gt;")&amp;"&lt;/s&gt;&lt;/t&gt;","//s"))))))</f>
        <v>3</v>
      </c>
      <c r="S64" t="str">
        <f>IF(OR('Model output'!P63="",'Model output'!P63="C",ISNUMBER(SEARCH("Not identified", 'Model output'!P63)),ISNUMBER(SEARCH("Absent",'Model output'!P63)),ISNUMBER(SEARCH("Absence",'Model output'!P63)),AND(ISNUMBER(SEARCH("No",'Model output'!P63)),NOT(ISNUMBER(SEARCH("diagnostic",'Model output'!P63)))),ISNUMBER(SEARCH("Negative",'Model output'!P63))),"negative","positive")</f>
        <v>negative</v>
      </c>
      <c r="T64">
        <f>IF('Model output'!O63="","",'Model output'!O63)</f>
        <v>3</v>
      </c>
      <c r="U64" t="str">
        <f>IF('Model output'!Q63&lt;&gt;"",'Model output'!Q63,IF('Classification result'!S64="positive",IF(ISNUMBER(SEARCH("single",'Model output'!P63)),1,IF(OR(ISNUMBER(SEARCH("&lt;4",'Model output'!P63)),ISNUMBER(SEARCH("&lt; 4",'Model output'!P63)),ISNUMBER(SEARCH("less than 4",'Model output'!P63))),"&lt;4",IF(OR(ISNUMBER(SEARCH("&gt;4",'Model output'!P63)),ISNUMBER(SEARCH("&gt; 4",'Model output'!P63)),ISNUMBER(SEARCH("4 or more",'Model output'!P63))),"&gt;4",""))),""))</f>
        <v/>
      </c>
      <c r="V64" t="str">
        <f>IF(S64="negative","",IF(OR(ISNUMBER(SEARCH("Focal",'Model output'!P63)),'Classification result'!U64&lt;4,ISNUMBER(SEARCH("Focal",'Classification result'!U64)),ISNUMBER(SEARCH("&lt;4",'Classification result'!U64)),ISNUMBER(SEARCH("&lt; 4",'Classification result'!U64))),"minimal", IF(OR(ISNUMBER(SEARCH("Extensive",'Model output'!P63)),ISNUMBER(SEARCH("Extensive",'Classification result'!U64)),ISNUMBER(SEARCH("&gt;4",'Classification result'!U64)),ISNUMBER(SEARCH("&gt; 4",'Classification result'!U64)),ISNUMBER(SEARCH("4 or more",'Classification result'!U64))),"extensive","")))</f>
        <v/>
      </c>
      <c r="W64" t="str">
        <f>IF(OR('Model output'!R63="",ISNUMBER(SEARCH("Not identified", 'Model output'!R63)),ISNUMBER(SEARCH("Absent",'Model output'!R63)),ISNUMBER(SEARCH("No",'Model output'!R63)),ISNUMBER(SEARCH("Negative",'Model output'!R63)),ISNUMBER(SEARCH("None seen",'Model output'!R63)),ISNUMBER(SEARCH("Free",'Model output'!R63)),ISNUMBER(SEARCH("Cannot be assessed",'Model output'!R63))),"negative","positive")</f>
        <v>positive</v>
      </c>
      <c r="X64" s="15" t="str">
        <f>IF('Model output'!S63="","",'Model output'!S63)</f>
        <v>invades :the perithyroidal adipose tissue, Focal</v>
      </c>
      <c r="Y64" t="str">
        <f>IF(OR('Model output'!S63="",ISNUMBER(SEARCH("No extension",'Model output'!S63)),ISNUMBER(SEARCH("Absent",'Model output'!S63)),ISNUMBER(SEARCH("Not identified",'Model output'!S63)),AND(ISNUMBER(SEARCH("No",'Model output'!S63)),NOT(ISNUMBER(SEARCH("carcinoma",'Model output'!S63)))),ISNUMBER(SEARCH("negative",'Model output'!S63))),"negative",IF(Z64="positive","gETE", "positive"))</f>
        <v>positive</v>
      </c>
      <c r="Z64" t="str">
        <f>IF(OR('Model output'!S63="",ISNUMBER(SEARCH("Absent",'Model output'!S63)),ISNUMBER(SEARCH("Not identified",'Model output'!S63)),ISNUMBER(SEARCH("No",'Model output'!S63)),ISNUMBER(SEARCH("Minimal",'Model output'!S63)),ISNUMBER(SEARCH("negative",'Model output'!S63))),"negative",IF(OR(ISNUMBER(SEARCH("extensive",X64)),ISNUMBER(SEARCH("skeletal muscle",X64)),ISNUMBER(SEARCH("larynx",X64)),ISNUMBER(SEARCH("trachea",X64)),ISNUMBER(SEARCH("esophagus",X64)),ISNUMBER(SEARCH("recurrent laryngeal nerve",X64))),"positive","negative"))</f>
        <v>negative</v>
      </c>
      <c r="AA64" t="str">
        <f>IF('Model output'!T63="","",IF('Model output'!T63="Not mentioned", "No", "Yes"))</f>
        <v/>
      </c>
      <c r="AB64" t="str">
        <f>IF(AA64&lt;&gt;"Yes","",IF(OR('Model output'!U63="",ISNUMBER(SEARCH("Not identified",'Model output'!U63))),"",'Model output'!U63))</f>
        <v/>
      </c>
      <c r="AC64" s="8" t="str">
        <f>IF(OR('Model output'!V63="", AND(ISERROR(SEARCH("Positive",'Model output'!V63)), ISNUMBER(SEARCH("Negative",'Model output'!V63))), ISNUMBER(SEARCH("Cannot be assessed",'Model output'!V63)), AND(ISNUMBER(SEARCH("Uninvolved",'Model output'!V63)),NOT(ISNUMBER(SEARCH("margin(s) involved",'Model output'!V63)))), ISNUMBER(SEARCH("No involvement",'Model output'!V63)), AND(NOT(ISNUMBER(SEARCH("focal",'Model output'!V63))),ISNUMBER(SEARCH("Free",'Model output'!V63))), ISNUMBER(SEARCH("narrowly excised",'Model output'!V63)), ISNUMBER(SEARCH("none",'Model output'!V63)), ISNUMBER(SEARCH("R0",'Model output'!V63)), ISNUMBER(SEARCH("1 mm",'Model output'!V63)), ISNUMBER(SEARCH("0.1 CM",'Model output'!V63)), ISNUMBER(SEARCH("less than 0.2 mm",'Model output'!V63)), ISNUMBER(SEARCH("less than 1.0 mm",'Model output'!V63)), ISNUMBER(SEARCH("less than 0.5 mm",'Model output'!V63)), ISNUMBER(SEARCH("abut",'Model output'!V63))), "negative", "positive")</f>
        <v>negative</v>
      </c>
      <c r="AE64" s="34" t="str" cm="1">
        <f t="array" aca="1" ref="AE64" ca="1">IF(OR(AC64="positive",Z64="positive",AND(OR(ISNUMBER(SEARCH("Follicular carcinoma",N64)),ISNUMBER(SEARCH("Follicular thyroid carcinoma",N64))),V64="extensive"),AND(AND(ISNUMBER(J64),J64&gt;0),AND(ISNUMBER(M64),M64&gt;3)),OR(H64="positive",AH64=1)),"high",IF(OR(ISNUMBER(SEARCH("lateral",G64,1)),ISNUMBER(SEARCH("positive",Y64,1)),ISNUMBER(SEARCH("tall",O64,1)),ISNUMBER(SEARCH("hobnail",O64,1)),ISNUMBER(SEARCH("cribriform",O64,1)),ISNUMBER(SEARCH("diffuse",O64,1)),ISNUMBER(SEARCH("columnar",O64,1)),ISNUMBER(SEARCH("solid",O64,1)),ISNUMBER(SEARCH("tall",N64,1)),ISNUMBER(SEARCH("hobnail",N64,1)),ISNUMBER(SEARCH("cribriform",N64,1)),ISNUMBER(SEARCH("diffuse",N64,1)),ISNUMBER(SEARCH("columnar",N64,1)),ISNUMBER(SEARCH("solid",N64,1)),AND(OR(ISNUMBER(SEARCH("papillary",N64,1)),ISNUMBER(SEARCH("papillary carcinoma",O64,1))),S64="positive"),AND(AND(ISNUMBER(J64),J64&gt;=5),M64=""),AND(AND(ISNUMBER(J64),J64&gt;=5),AND(ISNUMBER(M64),M64&gt;=1)),AND(ISNUMBER(SERACH("papillary",N64)),OR(Y64="positive",Z64="positive"), ISNUMBER(SEARCH("BRAF",AB64)))),"intermediate","low"))</f>
        <v>intermediate</v>
      </c>
      <c r="AF64" s="35" t="str">
        <f t="shared" si="3"/>
        <v>2</v>
      </c>
      <c r="AG64" s="35" t="str">
        <f t="shared" si="4"/>
        <v>0</v>
      </c>
      <c r="AH64" s="35" t="str">
        <f t="shared" si="6"/>
        <v>0</v>
      </c>
      <c r="AI64" s="40" t="str">
        <f t="shared" si="7"/>
        <v>I</v>
      </c>
      <c r="AJ64" s="34" t="s">
        <v>629</v>
      </c>
      <c r="AK64" s="39" t="s">
        <v>896</v>
      </c>
      <c r="AL64" s="39" t="s">
        <v>894</v>
      </c>
      <c r="AM64" s="39" t="s">
        <v>897</v>
      </c>
      <c r="AN64" s="39" t="s">
        <v>59</v>
      </c>
      <c r="AO64" s="34">
        <f t="shared" ca="1" si="8"/>
        <v>1</v>
      </c>
      <c r="AP64" s="39">
        <f t="shared" si="9"/>
        <v>1</v>
      </c>
      <c r="AQ64" s="39">
        <f t="shared" si="10"/>
        <v>1</v>
      </c>
      <c r="AR64" s="39">
        <f t="shared" si="11"/>
        <v>1</v>
      </c>
      <c r="AS64" s="40">
        <f t="shared" si="5"/>
        <v>1</v>
      </c>
    </row>
    <row r="65" spans="1:45">
      <c r="A65" t="str">
        <f>'Model output'!A64</f>
        <v>TCGA-DJ-A2PN</v>
      </c>
      <c r="B65" s="46">
        <v>70</v>
      </c>
      <c r="C65" s="1" t="str">
        <f>IF(OR(ISNUMBER(SEARCH("0",'Model output'!D64)), ISNUMBER(SEARCH("1",'Model output'!D64)), ISNUMBER(SEARCH("1a",'Model output'!D64)), ISNUMBER(SEARCH("1b",'Model output'!D64)), ISNUMBER(SEARCH("2",'Model output'!D64)), ISNUMBER(SEARCH("3",'Model output'!D64)), ISNUMBER(SEARCH("4a",'Model output'!D64)), ISNUMBER(SEARCH("4b",'Model output'!D64))), IF(ISNUMBER(SEARCH("pT",'Model output'!D64)),IF(OR(ISNUMBER(SEARCH("a",'Model output'!D64)),ISNUMBER(SEARCH("b",'Model output'!D64))),MID(SUBSTITUTE('Model output'!D64," ",""),SEARCH("pT",'Model output'!D64)+2,2),MID(SUBSTITUTE('Model output'!D64," ",""),SEARCH("pT",'Model output'!D64)+2,1)),IF(ISNUMBER(SEARCH("T",'Model output'!D64)),IF(OR(ISNUMBER(SEARCH("a",'Model output'!D64)),ISNUMBER(SEARCH("b",'Model output'!D64))),MID(SUBSTITUTE('Model output'!D64," ",""),SEARCH("T",'Model output'!D64)+1,2),MID(SUBSTITUTE('Model output'!D64," ",""),SEARCH("T",'Model output'!D64)+1,1)),SUBSTITUTE('Model output'!D64," ",""))),"")</f>
        <v>1</v>
      </c>
      <c r="D65" s="1" t="str">
        <f>IF(ISNUMBER(SEARCH("lymph node",'Model output'!E64)),"1", IF(AND('Model output'!E64&lt;&gt;"",ISNUMBER('Model output'!E64),'Model output'!E64&gt;0),"1",IF(OR(ISNUMBER(SEARCH("0",'Model output'!E64)), ISNUMBER(SEARCH("1",'Model output'!E64)), ISNUMBER(SEARCH("1a",'Model output'!E64)), ISNUMBER(SEARCH("1b",'Model output'!E64)), ISNUMBER(SEARCH("X",'Model output'!E64))), IF(ISNUMBER(SEARCH("pN",'Model output'!E64)),IF(OR(ISNUMBER(SEARCH("a",'Model output'!E64)),ISNUMBER(SEARCH("b",'Model output'!E64))),MID(SUBSTITUTE('Model output'!E64," ",""),SEARCH("pN",'Model output'!E64)+2,2),MID(SUBSTITUTE('Model output'!E64," ",""),SEARCH("pN",'Model output'!E64)+2,1)),IF(ISNUMBER(SEARCH("N",'Model output'!E64)),IF(OR(ISNUMBER(SEARCH("a",'Model output'!E64)),ISNUMBER(SEARCH("b",'Model output'!E64))),MID(SUBSTITUTE('Model output'!E64," ",""),SEARCH("N",'Model output'!E64)+1,2),MID(SUBSTITUTE('Model output'!E64," ",""),SEARCH("N",'Model output'!E64)+1,1)),SUBSTITUTE('Model output'!E64," ",""))),"")))</f>
        <v/>
      </c>
      <c r="E65" s="1" t="str">
        <f>IF(OR(ISNUMBER(SEARCH("Not applicable",'Model output'!F64)), ISNUMBER(SEARCH("N/A",'Model output'!F64))),"0",IF(OR(ISNUMBER(SEARCH("0",'Model output'!F64)), ISNUMBER(SEARCH("1",'Model output'!F64)), ISNUMBER(SEARCH("X",'Model output'!F64))), IF(ISNUMBER(SEARCH("pM",'Model output'!F64)),MID(SUBSTITUTE('Model output'!F64," ",""),SEARCH("pM",'Model output'!F64)+2,1),IF(ISNUMBER(SEARCH("M",'Model output'!F64)),MID(SUBSTITUTE('Model output'!F64," ",""),SEARCH("M",'Model output'!F64)+1,1),SUBSTITUTE('Model output'!F64," ",""))),""))</f>
        <v/>
      </c>
      <c r="F65" t="str">
        <f t="shared" si="12"/>
        <v>negative</v>
      </c>
      <c r="G65" t="str">
        <f>IF(OR('Model output'!G64="",AND(ISNUMBER('Model output'!J64),'Model output'!J64&lt;1)),"",IF(OR(ISNUMBER(SEARCH("lateral",'Model output'!G64)),ISNUMBER(SEARCH("cervical",'Model output'!G64)),ISNUMBER(SEARCH("jugular",'Model output'!G64)),ISNUMBER(SEARCH("left neck",'Model output'!G64)),ISNUMBER(SEARCH("left anterior neck",'Model output'!G64)),ISNUMBER(SEARCH("left posterior neck",'Model output'!G64)),ISNUMBER(SEARCH("right neck",'Model output'!G64)),ISNUMBER(SEARCH("right anterior neck",'Model output'!G64)),ISNUMBER(SEARCH("right posterior neck",'Model output'!G64)),AND(ISNUMBER(SEARCH("level",'Model output'!G64)),OR(,ISNUMBER(SEARCH("II",'Model output'!G64)),ISNUMBER(SEARCH("two",'Model output'!G64)),AND(ISNUMBER(SEARCH("2",'Model output'!G64)),NOT(ISNUMBER(SEARCH("1 of 2",'Model output'!G64)))),ISNUMBER(SEARCH("III",'Model output'!G64)),ISNUMBER(SEARCH("three",'Model output'!G64)),AND(ISNUMBER(SEARCH("3",'Model output'!G64)), NOT(ISNUMBER(SEARCH("N3",'Model output'!G64)))),ISNUMBER(SEARCH("IV",'Model output'!G64)),ISNUMBER(SEARCH("four",'Model output'!G64)),AND(ISNUMBER(SEARCH("4",'Model output'!G64)),NOT(ISNUMBER(SEARCH("1/4",'Model output'!G64)))),ISNUMBER(SEARCH("V ",'Model output'!G64)),ISNUMBER(SEARCH("five",'Model output'!G64)),ISNUMBER(SEARCH("5",'Model output'!G64))))), "lateral", "central"))</f>
        <v/>
      </c>
      <c r="H65" t="str">
        <f>IF('Model output'!H64="","negative", IF('Model output'!H64=" ", "negative", IF('Model output'!H64="[]", "negative", IF(ISNUMBER(SEARCH("lymph node",'Model output'!H64)),"negative", IF(ISNUMBER(SEARCH("adipose tissue",'Model output'!H64)), "negative", IF(ISNUMBER(SEARCH("neck dissection",'Model output'!H64)),"negative","positive"))))))</f>
        <v>negative</v>
      </c>
      <c r="I65" t="str">
        <f>IF('Model output'!I64="","",IF(ISNUMBER('Model output'!I64),'Model output'!I64,1))</f>
        <v/>
      </c>
      <c r="J65" t="str">
        <f>IF('Model output'!J64="","",IF(AND(ISNUMBER('Model output'!J64),'Model output'!J64&lt;=I65),'Model output'!J64,IF(ISNUMBER(SEARCH("0/",'Model output'!J64)),0,1)))</f>
        <v/>
      </c>
      <c r="K65" t="str" cm="1">
        <f t="array" ref="K65">IF(COUNT(FIND({0,1,2,3,4,5,6,7,8,9},'Model output'!K64))&gt;0,'Model output'!K64,"")</f>
        <v/>
      </c>
      <c r="L65" s="28" t="str">
        <f t="shared" si="1"/>
        <v/>
      </c>
      <c r="M65" t="str" cm="1">
        <f t="array" ref="M65">IF(L65="","",IF(ISNUMBER(SEARCH("cm",L65)),MAX(VALUE(SUBSTITUTE(_xlfn.FILTERXML("&lt;t&gt;&lt;s&gt;"&amp;SUBSTITUTE(L65,",","&lt;/s&gt;&lt;s&gt;")&amp;"&lt;/s&gt;&lt;/t&gt;","//s"),"cm",""))),MAX(VALUE(SUBSTITUTE(_xlfn.FILTERXML("&lt;t&gt;&lt;s&gt;"&amp;SUBSTITUTE(L65,",","&lt;/s&gt;&lt;s&gt;")&amp;"&lt;/s&gt;&lt;/t&gt;","//s"),"mm","")))/10))</f>
        <v/>
      </c>
      <c r="N65" t="str">
        <f>IF('Model output'!L64="","",'Model output'!L64)</f>
        <v>papillary</v>
      </c>
      <c r="O65" t="str">
        <f>IF('Model output'!M64="","",'Model output'!M64)</f>
        <v>classic</v>
      </c>
      <c r="P65" t="str">
        <f>IF('Model output'!N64="","",'Model output'!N64)</f>
        <v>1.3 cm</v>
      </c>
      <c r="Q65" t="str">
        <f t="shared" si="13"/>
        <v>1.3cm</v>
      </c>
      <c r="R65" cm="1">
        <f t="array" ref="R65">IF(Q65="","",IF(ISNUMBER(SEARCH("cm",Q65)),MAX(VALUE(SUBSTITUTE(_xlfn.FILTERXML("&lt;t&gt;&lt;s&gt;"&amp;SUBSTITUTE(Q65,",","&lt;/s&gt;&lt;s&gt;")&amp;"&lt;/s&gt;&lt;/t&gt;","//s"),"cm",""))),IF(ISNUMBER(SEARCH("mm",Q65)), MAX(VALUE(SUBSTITUTE(_xlfn.FILTERXML("&lt;t&gt;&lt;s&gt;"&amp;SUBSTITUTE(Q65,",","&lt;/s&gt;&lt;s&gt;")&amp;"&lt;/s&gt;&lt;/t&gt;","//s"),"mm","")))/10, MAX(VALUE(_xlfn.FILTERXML("&lt;t&gt;&lt;s&gt;"&amp;SUBSTITUTE(Q65,",","&lt;/s&gt;&lt;s&gt;")&amp;"&lt;/s&gt;&lt;/t&gt;","//s"))))))</f>
        <v>1.3</v>
      </c>
      <c r="S65" t="str">
        <f>IF(OR('Model output'!P64="",'Model output'!P64="C",ISNUMBER(SEARCH("Not identified", 'Model output'!P64)),ISNUMBER(SEARCH("Absent",'Model output'!P64)),ISNUMBER(SEARCH("Absence",'Model output'!P64)),AND(ISNUMBER(SEARCH("No",'Model output'!P64)),NOT(ISNUMBER(SEARCH("diagnostic",'Model output'!P64)))),ISNUMBER(SEARCH("Negative",'Model output'!P64))),"negative","positive")</f>
        <v>negative</v>
      </c>
      <c r="T65">
        <f>IF('Model output'!O64="","",'Model output'!O64)</f>
        <v>2</v>
      </c>
      <c r="U65" t="str">
        <f>IF('Model output'!Q64&lt;&gt;"",'Model output'!Q64,IF('Classification result'!S65="positive",IF(ISNUMBER(SEARCH("single",'Model output'!P64)),1,IF(OR(ISNUMBER(SEARCH("&lt;4",'Model output'!P64)),ISNUMBER(SEARCH("&lt; 4",'Model output'!P64)),ISNUMBER(SEARCH("less than 4",'Model output'!P64))),"&lt;4",IF(OR(ISNUMBER(SEARCH("&gt;4",'Model output'!P64)),ISNUMBER(SEARCH("&gt; 4",'Model output'!P64)),ISNUMBER(SEARCH("4 or more",'Model output'!P64))),"&gt;4",""))),""))</f>
        <v/>
      </c>
      <c r="V65" t="str">
        <f>IF(S65="negative","",IF(OR(ISNUMBER(SEARCH("Focal",'Model output'!P64)),'Classification result'!U65&lt;4,ISNUMBER(SEARCH("Focal",'Classification result'!U65)),ISNUMBER(SEARCH("&lt;4",'Classification result'!U65)),ISNUMBER(SEARCH("&lt; 4",'Classification result'!U65))),"minimal", IF(OR(ISNUMBER(SEARCH("Extensive",'Model output'!P64)),ISNUMBER(SEARCH("Extensive",'Classification result'!U65)),ISNUMBER(SEARCH("&gt;4",'Classification result'!U65)),ISNUMBER(SEARCH("&gt; 4",'Classification result'!U65)),ISNUMBER(SEARCH("4 or more",'Classification result'!U65))),"extensive","")))</f>
        <v/>
      </c>
      <c r="W65" t="str">
        <f>IF(OR('Model output'!R64="",ISNUMBER(SEARCH("Not identified", 'Model output'!R64)),ISNUMBER(SEARCH("Absent",'Model output'!R64)),ISNUMBER(SEARCH("No",'Model output'!R64)),ISNUMBER(SEARCH("Negative",'Model output'!R64)),ISNUMBER(SEARCH("None seen",'Model output'!R64)),ISNUMBER(SEARCH("Free",'Model output'!R64)),ISNUMBER(SEARCH("Cannot be assessed",'Model output'!R64))),"negative","positive")</f>
        <v>positive</v>
      </c>
      <c r="X65" s="15" t="str">
        <f>IF('Model output'!S64="","",'Model output'!S64)</f>
        <v>Not identified</v>
      </c>
      <c r="Y65" t="str">
        <f>IF(OR('Model output'!S64="",ISNUMBER(SEARCH("No extension",'Model output'!S64)),ISNUMBER(SEARCH("Absent",'Model output'!S64)),ISNUMBER(SEARCH("Not identified",'Model output'!S64)),AND(ISNUMBER(SEARCH("No",'Model output'!S64)),NOT(ISNUMBER(SEARCH("carcinoma",'Model output'!S64)))),ISNUMBER(SEARCH("negative",'Model output'!S64))),"negative",IF(Z65="positive","gETE", "positive"))</f>
        <v>negative</v>
      </c>
      <c r="Z65" t="str">
        <f>IF(OR('Model output'!S64="",ISNUMBER(SEARCH("Absent",'Model output'!S64)),ISNUMBER(SEARCH("Not identified",'Model output'!S64)),ISNUMBER(SEARCH("No",'Model output'!S64)),ISNUMBER(SEARCH("Minimal",'Model output'!S64)),ISNUMBER(SEARCH("negative",'Model output'!S64))),"negative",IF(OR(ISNUMBER(SEARCH("extensive",X65)),ISNUMBER(SEARCH("skeletal muscle",X65)),ISNUMBER(SEARCH("larynx",X65)),ISNUMBER(SEARCH("trachea",X65)),ISNUMBER(SEARCH("esophagus",X65)),ISNUMBER(SEARCH("recurrent laryngeal nerve",X65))),"positive","negative"))</f>
        <v>negative</v>
      </c>
      <c r="AA65" t="str">
        <f>IF('Model output'!T64="","",IF('Model output'!T64="Not mentioned", "No", "Yes"))</f>
        <v/>
      </c>
      <c r="AB65" t="str">
        <f>IF(AA65&lt;&gt;"Yes","",IF(OR('Model output'!U64="",ISNUMBER(SEARCH("Not identified",'Model output'!U64))),"",'Model output'!U64))</f>
        <v/>
      </c>
      <c r="AC65" s="8" t="str">
        <f>IF(OR('Model output'!V64="", AND(ISERROR(SEARCH("Positive",'Model output'!V64)), ISNUMBER(SEARCH("Negative",'Model output'!V64))), ISNUMBER(SEARCH("Cannot be assessed",'Model output'!V64)), AND(ISNUMBER(SEARCH("Uninvolved",'Model output'!V64)),NOT(ISNUMBER(SEARCH("margin(s) involved",'Model output'!V64)))), ISNUMBER(SEARCH("No involvement",'Model output'!V64)), AND(NOT(ISNUMBER(SEARCH("focal",'Model output'!V64))),ISNUMBER(SEARCH("Free",'Model output'!V64))), ISNUMBER(SEARCH("narrowly excised",'Model output'!V64)), ISNUMBER(SEARCH("none",'Model output'!V64)), ISNUMBER(SEARCH("R0",'Model output'!V64)), ISNUMBER(SEARCH("1 mm",'Model output'!V64)), ISNUMBER(SEARCH("0.1 CM",'Model output'!V64)), ISNUMBER(SEARCH("less than 0.2 mm",'Model output'!V64)), ISNUMBER(SEARCH("less than 1.0 mm",'Model output'!V64)), ISNUMBER(SEARCH("less than 0.5 mm",'Model output'!V64)), ISNUMBER(SEARCH("abut",'Model output'!V64))), "negative", "positive")</f>
        <v>negative</v>
      </c>
      <c r="AE65" s="34" t="str" cm="1">
        <f t="array" aca="1" ref="AE65" ca="1">IF(OR(AC65="positive",Z65="positive",AND(OR(ISNUMBER(SEARCH("Follicular carcinoma",N65)),ISNUMBER(SEARCH("Follicular thyroid carcinoma",N65))),V65="extensive"),AND(AND(ISNUMBER(J65),J65&gt;0),AND(ISNUMBER(M65),M65&gt;3)),OR(H65="positive",AH65=1)),"high",IF(OR(ISNUMBER(SEARCH("lateral",G65,1)),ISNUMBER(SEARCH("positive",Y65,1)),ISNUMBER(SEARCH("tall",O65,1)),ISNUMBER(SEARCH("hobnail",O65,1)),ISNUMBER(SEARCH("cribriform",O65,1)),ISNUMBER(SEARCH("diffuse",O65,1)),ISNUMBER(SEARCH("columnar",O65,1)),ISNUMBER(SEARCH("solid",O65,1)),ISNUMBER(SEARCH("tall",N65,1)),ISNUMBER(SEARCH("hobnail",N65,1)),ISNUMBER(SEARCH("cribriform",N65,1)),ISNUMBER(SEARCH("diffuse",N65,1)),ISNUMBER(SEARCH("columnar",N65,1)),ISNUMBER(SEARCH("solid",N65,1)),AND(OR(ISNUMBER(SEARCH("papillary",N65,1)),ISNUMBER(SEARCH("papillary carcinoma",O65,1))),S65="positive"),AND(AND(ISNUMBER(J65),J65&gt;=5),M65=""),AND(AND(ISNUMBER(J65),J65&gt;=5),AND(ISNUMBER(M65),M65&gt;=1)),AND(ISNUMBER(SERACH("papillary",N65)),OR(Y65="positive",Z65="positive"), ISNUMBER(SEARCH("BRAF",AB65)))),"intermediate","low"))</f>
        <v>low</v>
      </c>
      <c r="AF65" s="35" t="str">
        <f t="shared" si="3"/>
        <v>1b</v>
      </c>
      <c r="AG65" s="35" t="str">
        <f t="shared" si="4"/>
        <v>0</v>
      </c>
      <c r="AH65" s="35" t="str">
        <f t="shared" si="6"/>
        <v>0</v>
      </c>
      <c r="AI65" s="40" t="str">
        <f t="shared" si="7"/>
        <v>I</v>
      </c>
      <c r="AJ65" s="34" t="s">
        <v>627</v>
      </c>
      <c r="AK65" s="39" t="s">
        <v>893</v>
      </c>
      <c r="AL65" s="39" t="s">
        <v>897</v>
      </c>
      <c r="AM65" s="39" t="s">
        <v>897</v>
      </c>
      <c r="AN65" s="39" t="s">
        <v>59</v>
      </c>
      <c r="AO65" s="34">
        <f t="shared" ca="1" si="8"/>
        <v>1</v>
      </c>
      <c r="AP65" s="39">
        <f t="shared" si="9"/>
        <v>1</v>
      </c>
      <c r="AQ65" s="39">
        <f t="shared" si="10"/>
        <v>1</v>
      </c>
      <c r="AR65" s="39">
        <f t="shared" si="11"/>
        <v>1</v>
      </c>
      <c r="AS65" s="40">
        <f t="shared" si="5"/>
        <v>1</v>
      </c>
    </row>
    <row r="66" spans="1:45">
      <c r="A66" t="str">
        <f>'Model output'!A65</f>
        <v>TCGA-DJ-A2PP</v>
      </c>
      <c r="B66" s="46">
        <v>47</v>
      </c>
      <c r="C66" s="1" t="str">
        <f>IF(OR(ISNUMBER(SEARCH("0",'Model output'!D65)), ISNUMBER(SEARCH("1",'Model output'!D65)), ISNUMBER(SEARCH("1a",'Model output'!D65)), ISNUMBER(SEARCH("1b",'Model output'!D65)), ISNUMBER(SEARCH("2",'Model output'!D65)), ISNUMBER(SEARCH("3",'Model output'!D65)), ISNUMBER(SEARCH("4a",'Model output'!D65)), ISNUMBER(SEARCH("4b",'Model output'!D65))), IF(ISNUMBER(SEARCH("pT",'Model output'!D65)),IF(OR(ISNUMBER(SEARCH("a",'Model output'!D65)),ISNUMBER(SEARCH("b",'Model output'!D65))),MID(SUBSTITUTE('Model output'!D65," ",""),SEARCH("pT",'Model output'!D65)+2,2),MID(SUBSTITUTE('Model output'!D65," ",""),SEARCH("pT",'Model output'!D65)+2,1)),IF(ISNUMBER(SEARCH("T",'Model output'!D65)),IF(OR(ISNUMBER(SEARCH("a",'Model output'!D65)),ISNUMBER(SEARCH("b",'Model output'!D65))),MID(SUBSTITUTE('Model output'!D65," ",""),SEARCH("T",'Model output'!D65)+1,2),MID(SUBSTITUTE('Model output'!D65," ",""),SEARCH("T",'Model output'!D65)+1,1)),SUBSTITUTE('Model output'!D65," ",""))),"")</f>
        <v>3</v>
      </c>
      <c r="D66" s="1" t="str">
        <f>IF(ISNUMBER(SEARCH("lymph node",'Model output'!E65)),"1", IF(AND('Model output'!E65&lt;&gt;"",ISNUMBER('Model output'!E65),'Model output'!E65&gt;0),"1",IF(OR(ISNUMBER(SEARCH("0",'Model output'!E65)), ISNUMBER(SEARCH("1",'Model output'!E65)), ISNUMBER(SEARCH("1a",'Model output'!E65)), ISNUMBER(SEARCH("1b",'Model output'!E65)), ISNUMBER(SEARCH("X",'Model output'!E65))), IF(ISNUMBER(SEARCH("pN",'Model output'!E65)),IF(OR(ISNUMBER(SEARCH("a",'Model output'!E65)),ISNUMBER(SEARCH("b",'Model output'!E65))),MID(SUBSTITUTE('Model output'!E65," ",""),SEARCH("pN",'Model output'!E65)+2,2),MID(SUBSTITUTE('Model output'!E65," ",""),SEARCH("pN",'Model output'!E65)+2,1)),IF(ISNUMBER(SEARCH("N",'Model output'!E65)),IF(OR(ISNUMBER(SEARCH("a",'Model output'!E65)),ISNUMBER(SEARCH("b",'Model output'!E65))),MID(SUBSTITUTE('Model output'!E65," ",""),SEARCH("N",'Model output'!E65)+1,2),MID(SUBSTITUTE('Model output'!E65," ",""),SEARCH("N",'Model output'!E65)+1,1)),SUBSTITUTE('Model output'!E65," ",""))),"")))</f>
        <v>x</v>
      </c>
      <c r="E66" s="1" t="str">
        <f>IF(OR(ISNUMBER(SEARCH("Not applicable",'Model output'!F65)), ISNUMBER(SEARCH("N/A",'Model output'!F65))),"0",IF(OR(ISNUMBER(SEARCH("0",'Model output'!F65)), ISNUMBER(SEARCH("1",'Model output'!F65)), ISNUMBER(SEARCH("X",'Model output'!F65))), IF(ISNUMBER(SEARCH("pM",'Model output'!F65)),MID(SUBSTITUTE('Model output'!F65," ",""),SEARCH("pM",'Model output'!F65)+2,1),IF(ISNUMBER(SEARCH("M",'Model output'!F65)),MID(SUBSTITUTE('Model output'!F65," ",""),SEARCH("M",'Model output'!F65)+1,1),SUBSTITUTE('Model output'!F65," ",""))),""))</f>
        <v>0</v>
      </c>
      <c r="F66" t="str">
        <f t="shared" si="12"/>
        <v>negative</v>
      </c>
      <c r="G66" t="str">
        <f>IF(OR('Model output'!G65="",AND(ISNUMBER('Model output'!J65),'Model output'!J65&lt;1)),"",IF(OR(ISNUMBER(SEARCH("lateral",'Model output'!G65)),ISNUMBER(SEARCH("cervical",'Model output'!G65)),ISNUMBER(SEARCH("jugular",'Model output'!G65)),ISNUMBER(SEARCH("left neck",'Model output'!G65)),ISNUMBER(SEARCH("left anterior neck",'Model output'!G65)),ISNUMBER(SEARCH("left posterior neck",'Model output'!G65)),ISNUMBER(SEARCH("right neck",'Model output'!G65)),ISNUMBER(SEARCH("right anterior neck",'Model output'!G65)),ISNUMBER(SEARCH("right posterior neck",'Model output'!G65)),AND(ISNUMBER(SEARCH("level",'Model output'!G65)),OR(,ISNUMBER(SEARCH("II",'Model output'!G65)),ISNUMBER(SEARCH("two",'Model output'!G65)),AND(ISNUMBER(SEARCH("2",'Model output'!G65)),NOT(ISNUMBER(SEARCH("1 of 2",'Model output'!G65)))),ISNUMBER(SEARCH("III",'Model output'!G65)),ISNUMBER(SEARCH("three",'Model output'!G65)),AND(ISNUMBER(SEARCH("3",'Model output'!G65)), NOT(ISNUMBER(SEARCH("N3",'Model output'!G65)))),ISNUMBER(SEARCH("IV",'Model output'!G65)),ISNUMBER(SEARCH("four",'Model output'!G65)),AND(ISNUMBER(SEARCH("4",'Model output'!G65)),NOT(ISNUMBER(SEARCH("1/4",'Model output'!G65)))),ISNUMBER(SEARCH("V ",'Model output'!G65)),ISNUMBER(SEARCH("five",'Model output'!G65)),ISNUMBER(SEARCH("5",'Model output'!G65))))), "lateral", "central"))</f>
        <v/>
      </c>
      <c r="H66" t="str">
        <f>IF('Model output'!H65="","negative", IF('Model output'!H65=" ", "negative", IF('Model output'!H65="[]", "negative", IF(ISNUMBER(SEARCH("lymph node",'Model output'!H65)),"negative", IF(ISNUMBER(SEARCH("adipose tissue",'Model output'!H65)), "negative", IF(ISNUMBER(SEARCH("neck dissection",'Model output'!H65)),"negative","positive"))))))</f>
        <v>negative</v>
      </c>
      <c r="I66">
        <f>IF('Model output'!I65="","",IF(ISNUMBER('Model output'!I65),'Model output'!I65,1))</f>
        <v>3</v>
      </c>
      <c r="J66">
        <f>IF('Model output'!J65="","",IF(AND(ISNUMBER('Model output'!J65),'Model output'!J65&lt;=I66),'Model output'!J65,IF(ISNUMBER(SEARCH("0/",'Model output'!J65)),0,1)))</f>
        <v>0</v>
      </c>
      <c r="K66" t="str" cm="1">
        <f t="array" ref="K66">IF(COUNT(FIND({0,1,2,3,4,5,6,7,8,9},'Model output'!K65))&gt;0,'Model output'!K65,"")</f>
        <v/>
      </c>
      <c r="L66" s="28" t="str">
        <f t="shared" si="1"/>
        <v/>
      </c>
      <c r="M66" t="str" cm="1">
        <f t="array" ref="M66">IF(L66="","",IF(ISNUMBER(SEARCH("cm",L66)),MAX(VALUE(SUBSTITUTE(_xlfn.FILTERXML("&lt;t&gt;&lt;s&gt;"&amp;SUBSTITUTE(L66,",","&lt;/s&gt;&lt;s&gt;")&amp;"&lt;/s&gt;&lt;/t&gt;","//s"),"cm",""))),MAX(VALUE(SUBSTITUTE(_xlfn.FILTERXML("&lt;t&gt;&lt;s&gt;"&amp;SUBSTITUTE(L66,",","&lt;/s&gt;&lt;s&gt;")&amp;"&lt;/s&gt;&lt;/t&gt;","//s"),"mm","")))/10))</f>
        <v/>
      </c>
      <c r="N66" t="str">
        <f>IF('Model output'!L65="","",'Model output'!L65)</f>
        <v>papillary</v>
      </c>
      <c r="O66" t="str">
        <f>IF('Model output'!M65="","",'Model output'!M65)</f>
        <v>follicular variant with oncocytic features</v>
      </c>
      <c r="P66" t="str">
        <f>IF('Model output'!N65="","",'Model output'!N65)</f>
        <v>3.6 cm</v>
      </c>
      <c r="Q66" t="str">
        <f t="shared" si="13"/>
        <v>3.6cm</v>
      </c>
      <c r="R66" cm="1">
        <f t="array" ref="R66">IF(Q66="","",IF(ISNUMBER(SEARCH("cm",Q66)),MAX(VALUE(SUBSTITUTE(_xlfn.FILTERXML("&lt;t&gt;&lt;s&gt;"&amp;SUBSTITUTE(Q66,",","&lt;/s&gt;&lt;s&gt;")&amp;"&lt;/s&gt;&lt;/t&gt;","//s"),"cm",""))),IF(ISNUMBER(SEARCH("mm",Q66)), MAX(VALUE(SUBSTITUTE(_xlfn.FILTERXML("&lt;t&gt;&lt;s&gt;"&amp;SUBSTITUTE(Q66,",","&lt;/s&gt;&lt;s&gt;")&amp;"&lt;/s&gt;&lt;/t&gt;","//s"),"mm","")))/10, MAX(VALUE(_xlfn.FILTERXML("&lt;t&gt;&lt;s&gt;"&amp;SUBSTITUTE(Q66,",","&lt;/s&gt;&lt;s&gt;")&amp;"&lt;/s&gt;&lt;/t&gt;","//s"))))))</f>
        <v>3.6</v>
      </c>
      <c r="S66" t="str">
        <f>IF(OR('Model output'!P65="",'Model output'!P65="C",ISNUMBER(SEARCH("Not identified", 'Model output'!P65)),ISNUMBER(SEARCH("Absent",'Model output'!P65)),ISNUMBER(SEARCH("Absence",'Model output'!P65)),AND(ISNUMBER(SEARCH("No",'Model output'!P65)),NOT(ISNUMBER(SEARCH("diagnostic",'Model output'!P65)))),ISNUMBER(SEARCH("Negative",'Model output'!P65))),"negative","positive")</f>
        <v>negative</v>
      </c>
      <c r="T66">
        <f>IF('Model output'!O65="","",'Model output'!O65)</f>
        <v>2</v>
      </c>
      <c r="U66" t="str">
        <f>IF('Model output'!Q65&lt;&gt;"",'Model output'!Q65,IF('Classification result'!S66="positive",IF(ISNUMBER(SEARCH("single",'Model output'!P65)),1,IF(OR(ISNUMBER(SEARCH("&lt;4",'Model output'!P65)),ISNUMBER(SEARCH("&lt; 4",'Model output'!P65)),ISNUMBER(SEARCH("less than 4",'Model output'!P65))),"&lt;4",IF(OR(ISNUMBER(SEARCH("&gt;4",'Model output'!P65)),ISNUMBER(SEARCH("&gt; 4",'Model output'!P65)),ISNUMBER(SEARCH("4 or more",'Model output'!P65))),"&gt;4",""))),""))</f>
        <v/>
      </c>
      <c r="V66" t="str">
        <f>IF(S66="negative","",IF(OR(ISNUMBER(SEARCH("Focal",'Model output'!P65)),'Classification result'!U66&lt;4,ISNUMBER(SEARCH("Focal",'Classification result'!U66)),ISNUMBER(SEARCH("&lt;4",'Classification result'!U66)),ISNUMBER(SEARCH("&lt; 4",'Classification result'!U66))),"minimal", IF(OR(ISNUMBER(SEARCH("Extensive",'Model output'!P65)),ISNUMBER(SEARCH("Extensive",'Classification result'!U66)),ISNUMBER(SEARCH("&gt;4",'Classification result'!U66)),ISNUMBER(SEARCH("&gt; 4",'Classification result'!U66)),ISNUMBER(SEARCH("4 or more",'Classification result'!U66))),"extensive","")))</f>
        <v/>
      </c>
      <c r="W66" t="str">
        <f>IF(OR('Model output'!R65="",ISNUMBER(SEARCH("Not identified", 'Model output'!R65)),ISNUMBER(SEARCH("Absent",'Model output'!R65)),ISNUMBER(SEARCH("No",'Model output'!R65)),ISNUMBER(SEARCH("Negative",'Model output'!R65)),ISNUMBER(SEARCH("None seen",'Model output'!R65)),ISNUMBER(SEARCH("Free",'Model output'!R65)),ISNUMBER(SEARCH("Cannot be assessed",'Model output'!R65))),"negative","positive")</f>
        <v>negative</v>
      </c>
      <c r="X66" s="15" t="str">
        <f>IF('Model output'!S65="","",'Model output'!S65)</f>
        <v>Not Identified</v>
      </c>
      <c r="Y66" t="str">
        <f>IF(OR('Model output'!S65="",ISNUMBER(SEARCH("No extension",'Model output'!S65)),ISNUMBER(SEARCH("Absent",'Model output'!S65)),ISNUMBER(SEARCH("Not identified",'Model output'!S65)),AND(ISNUMBER(SEARCH("No",'Model output'!S65)),NOT(ISNUMBER(SEARCH("carcinoma",'Model output'!S65)))),ISNUMBER(SEARCH("negative",'Model output'!S65))),"negative",IF(Z66="positive","gETE", "positive"))</f>
        <v>negative</v>
      </c>
      <c r="Z66" t="str">
        <f>IF(OR('Model output'!S65="",ISNUMBER(SEARCH("Absent",'Model output'!S65)),ISNUMBER(SEARCH("Not identified",'Model output'!S65)),ISNUMBER(SEARCH("No",'Model output'!S65)),ISNUMBER(SEARCH("Minimal",'Model output'!S65)),ISNUMBER(SEARCH("negative",'Model output'!S65))),"negative",IF(OR(ISNUMBER(SEARCH("extensive",X66)),ISNUMBER(SEARCH("skeletal muscle",X66)),ISNUMBER(SEARCH("larynx",X66)),ISNUMBER(SEARCH("trachea",X66)),ISNUMBER(SEARCH("esophagus",X66)),ISNUMBER(SEARCH("recurrent laryngeal nerve",X66))),"positive","negative"))</f>
        <v>negative</v>
      </c>
      <c r="AA66" t="str">
        <f>IF('Model output'!T65="","",IF('Model output'!T65="Not mentioned", "No", "Yes"))</f>
        <v/>
      </c>
      <c r="AB66" t="str">
        <f>IF(AA66&lt;&gt;"Yes","",IF(OR('Model output'!U65="",ISNUMBER(SEARCH("Not identified",'Model output'!U65))),"",'Model output'!U65))</f>
        <v/>
      </c>
      <c r="AC66" s="8" t="str">
        <f>IF(OR('Model output'!V65="", AND(ISERROR(SEARCH("Positive",'Model output'!V65)), ISNUMBER(SEARCH("Negative",'Model output'!V65))), ISNUMBER(SEARCH("Cannot be assessed",'Model output'!V65)), AND(ISNUMBER(SEARCH("Uninvolved",'Model output'!V65)),NOT(ISNUMBER(SEARCH("margin(s) involved",'Model output'!V65)))), ISNUMBER(SEARCH("No involvement",'Model output'!V65)), AND(NOT(ISNUMBER(SEARCH("focal",'Model output'!V65))),ISNUMBER(SEARCH("Free",'Model output'!V65))), ISNUMBER(SEARCH("narrowly excised",'Model output'!V65)), ISNUMBER(SEARCH("none",'Model output'!V65)), ISNUMBER(SEARCH("R0",'Model output'!V65)), ISNUMBER(SEARCH("1 mm",'Model output'!V65)), ISNUMBER(SEARCH("0.1 CM",'Model output'!V65)), ISNUMBER(SEARCH("less than 0.2 mm",'Model output'!V65)), ISNUMBER(SEARCH("less than 1.0 mm",'Model output'!V65)), ISNUMBER(SEARCH("less than 0.5 mm",'Model output'!V65)), ISNUMBER(SEARCH("abut",'Model output'!V65))), "negative", "positive")</f>
        <v>negative</v>
      </c>
      <c r="AE66" s="34" t="str" cm="1">
        <f t="array" aca="1" ref="AE66" ca="1">IF(OR(AC66="positive",Z66="positive",AND(OR(ISNUMBER(SEARCH("Follicular carcinoma",N66)),ISNUMBER(SEARCH("Follicular thyroid carcinoma",N66))),V66="extensive"),AND(AND(ISNUMBER(J66),J66&gt;0),AND(ISNUMBER(M66),M66&gt;3)),OR(H66="positive",AH66=1)),"high",IF(OR(ISNUMBER(SEARCH("lateral",G66,1)),ISNUMBER(SEARCH("positive",Y66,1)),ISNUMBER(SEARCH("tall",O66,1)),ISNUMBER(SEARCH("hobnail",O66,1)),ISNUMBER(SEARCH("cribriform",O66,1)),ISNUMBER(SEARCH("diffuse",O66,1)),ISNUMBER(SEARCH("columnar",O66,1)),ISNUMBER(SEARCH("solid",O66,1)),ISNUMBER(SEARCH("tall",N66,1)),ISNUMBER(SEARCH("hobnail",N66,1)),ISNUMBER(SEARCH("cribriform",N66,1)),ISNUMBER(SEARCH("diffuse",N66,1)),ISNUMBER(SEARCH("columnar",N66,1)),ISNUMBER(SEARCH("solid",N66,1)),AND(OR(ISNUMBER(SEARCH("papillary",N66,1)),ISNUMBER(SEARCH("papillary carcinoma",O66,1))),S66="positive"),AND(AND(ISNUMBER(J66),J66&gt;=5),M66=""),AND(AND(ISNUMBER(J66),J66&gt;=5),AND(ISNUMBER(M66),M66&gt;=1)),AND(ISNUMBER(SERACH("papillary",N66)),OR(Y66="positive",Z66="positive"), ISNUMBER(SEARCH("BRAF",AB66)))),"intermediate","low"))</f>
        <v>low</v>
      </c>
      <c r="AF66" s="35" t="str">
        <f t="shared" si="3"/>
        <v>2</v>
      </c>
      <c r="AG66" s="35" t="str">
        <f t="shared" si="4"/>
        <v>0</v>
      </c>
      <c r="AH66" s="35" t="str">
        <f t="shared" si="6"/>
        <v>0</v>
      </c>
      <c r="AI66" s="40" t="str">
        <f t="shared" si="7"/>
        <v>I</v>
      </c>
      <c r="AJ66" s="34" t="s">
        <v>627</v>
      </c>
      <c r="AK66" s="39" t="s">
        <v>896</v>
      </c>
      <c r="AL66" s="39" t="s">
        <v>894</v>
      </c>
      <c r="AM66" s="39" t="s">
        <v>897</v>
      </c>
      <c r="AN66" s="39" t="s">
        <v>59</v>
      </c>
      <c r="AO66" s="34">
        <f t="shared" ca="1" si="8"/>
        <v>1</v>
      </c>
      <c r="AP66" s="39">
        <f t="shared" si="9"/>
        <v>1</v>
      </c>
      <c r="AQ66" s="39">
        <f t="shared" si="10"/>
        <v>1</v>
      </c>
      <c r="AR66" s="39">
        <f t="shared" si="11"/>
        <v>1</v>
      </c>
      <c r="AS66" s="40">
        <f t="shared" si="5"/>
        <v>1</v>
      </c>
    </row>
    <row r="67" spans="1:45">
      <c r="A67" t="str">
        <f>'Model output'!A66</f>
        <v>TCGA-DJ-A2PQ</v>
      </c>
      <c r="B67" s="46">
        <v>26</v>
      </c>
      <c r="C67" s="1" t="str">
        <f>IF(OR(ISNUMBER(SEARCH("0",'Model output'!D66)), ISNUMBER(SEARCH("1",'Model output'!D66)), ISNUMBER(SEARCH("1a",'Model output'!D66)), ISNUMBER(SEARCH("1b",'Model output'!D66)), ISNUMBER(SEARCH("2",'Model output'!D66)), ISNUMBER(SEARCH("3",'Model output'!D66)), ISNUMBER(SEARCH("4a",'Model output'!D66)), ISNUMBER(SEARCH("4b",'Model output'!D66))), IF(ISNUMBER(SEARCH("pT",'Model output'!D66)),IF(OR(ISNUMBER(SEARCH("a",'Model output'!D66)),ISNUMBER(SEARCH("b",'Model output'!D66))),MID(SUBSTITUTE('Model output'!D66," ",""),SEARCH("pT",'Model output'!D66)+2,2),MID(SUBSTITUTE('Model output'!D66," ",""),SEARCH("pT",'Model output'!D66)+2,1)),IF(ISNUMBER(SEARCH("T",'Model output'!D66)),IF(OR(ISNUMBER(SEARCH("a",'Model output'!D66)),ISNUMBER(SEARCH("b",'Model output'!D66))),MID(SUBSTITUTE('Model output'!D66," ",""),SEARCH("T",'Model output'!D66)+1,2),MID(SUBSTITUTE('Model output'!D66," ",""),SEARCH("T",'Model output'!D66)+1,1)),SUBSTITUTE('Model output'!D66," ",""))),"")</f>
        <v>2</v>
      </c>
      <c r="D67" s="1" t="str">
        <f>IF(ISNUMBER(SEARCH("lymph node",'Model output'!E66)),"1", IF(AND('Model output'!E66&lt;&gt;"",ISNUMBER('Model output'!E66),'Model output'!E66&gt;0),"1",IF(OR(ISNUMBER(SEARCH("0",'Model output'!E66)), ISNUMBER(SEARCH("1",'Model output'!E66)), ISNUMBER(SEARCH("1a",'Model output'!E66)), ISNUMBER(SEARCH("1b",'Model output'!E66)), ISNUMBER(SEARCH("X",'Model output'!E66))), IF(ISNUMBER(SEARCH("pN",'Model output'!E66)),IF(OR(ISNUMBER(SEARCH("a",'Model output'!E66)),ISNUMBER(SEARCH("b",'Model output'!E66))),MID(SUBSTITUTE('Model output'!E66," ",""),SEARCH("pN",'Model output'!E66)+2,2),MID(SUBSTITUTE('Model output'!E66," ",""),SEARCH("pN",'Model output'!E66)+2,1)),IF(ISNUMBER(SEARCH("N",'Model output'!E66)),IF(OR(ISNUMBER(SEARCH("a",'Model output'!E66)),ISNUMBER(SEARCH("b",'Model output'!E66))),MID(SUBSTITUTE('Model output'!E66," ",""),SEARCH("N",'Model output'!E66)+1,2),MID(SUBSTITUTE('Model output'!E66," ",""),SEARCH("N",'Model output'!E66)+1,1)),SUBSTITUTE('Model output'!E66," ",""))),"")))</f>
        <v>1b</v>
      </c>
      <c r="E67" s="1" t="str">
        <f>IF(OR(ISNUMBER(SEARCH("Not applicable",'Model output'!F66)), ISNUMBER(SEARCH("N/A",'Model output'!F66))),"0",IF(OR(ISNUMBER(SEARCH("0",'Model output'!F66)), ISNUMBER(SEARCH("1",'Model output'!F66)), ISNUMBER(SEARCH("X",'Model output'!F66))), IF(ISNUMBER(SEARCH("pM",'Model output'!F66)),MID(SUBSTITUTE('Model output'!F66," ",""),SEARCH("pM",'Model output'!F66)+2,1),IF(ISNUMBER(SEARCH("M",'Model output'!F66)),MID(SUBSTITUTE('Model output'!F66," ",""),SEARCH("M",'Model output'!F66)+1,1),SUBSTITUTE('Model output'!F66," ",""))),""))</f>
        <v/>
      </c>
      <c r="F67" t="str">
        <f t="shared" si="12"/>
        <v>positive</v>
      </c>
      <c r="G67" t="str">
        <f>IF(OR('Model output'!G66="",AND(ISNUMBER('Model output'!J66),'Model output'!J66&lt;1)),"",IF(OR(ISNUMBER(SEARCH("lateral",'Model output'!G66)),ISNUMBER(SEARCH("cervical",'Model output'!G66)),ISNUMBER(SEARCH("jugular",'Model output'!G66)),ISNUMBER(SEARCH("left neck",'Model output'!G66)),ISNUMBER(SEARCH("left anterior neck",'Model output'!G66)),ISNUMBER(SEARCH("left posterior neck",'Model output'!G66)),ISNUMBER(SEARCH("right neck",'Model output'!G66)),ISNUMBER(SEARCH("right anterior neck",'Model output'!G66)),ISNUMBER(SEARCH("right posterior neck",'Model output'!G66)),AND(ISNUMBER(SEARCH("level",'Model output'!G66)),OR(,ISNUMBER(SEARCH("II",'Model output'!G66)),ISNUMBER(SEARCH("two",'Model output'!G66)),AND(ISNUMBER(SEARCH("2",'Model output'!G66)),NOT(ISNUMBER(SEARCH("1 of 2",'Model output'!G66)))),ISNUMBER(SEARCH("III",'Model output'!G66)),ISNUMBER(SEARCH("three",'Model output'!G66)),AND(ISNUMBER(SEARCH("3",'Model output'!G66)), NOT(ISNUMBER(SEARCH("N3",'Model output'!G66)))),ISNUMBER(SEARCH("IV",'Model output'!G66)),ISNUMBER(SEARCH("four",'Model output'!G66)),AND(ISNUMBER(SEARCH("4",'Model output'!G66)),NOT(ISNUMBER(SEARCH("1/4",'Model output'!G66)))),ISNUMBER(SEARCH("V ",'Model output'!G66)),ISNUMBER(SEARCH("five",'Model output'!G66)),ISNUMBER(SEARCH("5",'Model output'!G66))))), "lateral", "central"))</f>
        <v>central</v>
      </c>
      <c r="H67" t="str">
        <f>IF('Model output'!H66="","negative", IF('Model output'!H66=" ", "negative", IF('Model output'!H66="[]", "negative", IF(ISNUMBER(SEARCH("lymph node",'Model output'!H66)),"negative", IF(ISNUMBER(SEARCH("adipose tissue",'Model output'!H66)), "negative", IF(ISNUMBER(SEARCH("neck dissection",'Model output'!H66)),"negative","positive"))))))</f>
        <v>negative</v>
      </c>
      <c r="I67">
        <f>IF('Model output'!I66="","",IF(ISNUMBER('Model output'!I66),'Model output'!I66,1))</f>
        <v>12</v>
      </c>
      <c r="J67">
        <f>IF('Model output'!J66="","",IF(AND(ISNUMBER('Model output'!J66),'Model output'!J66&lt;=I67),'Model output'!J66,IF(ISNUMBER(SEARCH("0/",'Model output'!J66)),0,1)))</f>
        <v>7</v>
      </c>
      <c r="K67" t="str" cm="1">
        <f t="array" ref="K67">IF(COUNT(FIND({0,1,2,3,4,5,6,7,8,9},'Model output'!K66))&gt;0,'Model output'!K66,"")</f>
        <v>2.4 cm</v>
      </c>
      <c r="L67" s="28" t="str">
        <f t="shared" ref="L67:L127" si="14">LOWER(SUBSTITUTE(SUBSTITUTE(SUBSTITUTE(SUBSTITUTE(SUBSTITUTE(SUBSTITUTE(SUBSTITUTE(SUBSTITUTE(SUBSTITUTE(SUBSTITUTE(SUBSTITUTE(SUBSTITUTE(SUBSTITUTE(SUBSTITUTE(SUBSTITUTE(SUBSTITUTE(SUBSTITUTE(SUBSTITUTE(K67,"cm.","cm"), "gross examination", ""), "in greatest dimension", ""), "Level IV", ""), "paratracheal", ""), "tissue", ""), "diameter", ""), "right", ""), "up to", ""), "to", ","), "by", ""), "x", ","), "'", ""), "[", ""), "]", ""), "(", ""), ")", ""), " ", ""))</f>
        <v>2.4cm</v>
      </c>
      <c r="M67" cm="1">
        <f t="array" ref="M67">IF(L67="","",IF(ISNUMBER(SEARCH("cm",L67)),MAX(VALUE(SUBSTITUTE(_xlfn.FILTERXML("&lt;t&gt;&lt;s&gt;"&amp;SUBSTITUTE(L67,",","&lt;/s&gt;&lt;s&gt;")&amp;"&lt;/s&gt;&lt;/t&gt;","//s"),"cm",""))),MAX(VALUE(SUBSTITUTE(_xlfn.FILTERXML("&lt;t&gt;&lt;s&gt;"&amp;SUBSTITUTE(L67,",","&lt;/s&gt;&lt;s&gt;")&amp;"&lt;/s&gt;&lt;/t&gt;","//s"),"mm","")))/10))</f>
        <v>2.4</v>
      </c>
      <c r="N67" t="str">
        <f>IF('Model output'!L66="","",'Model output'!L66)</f>
        <v>papillary</v>
      </c>
      <c r="O67" t="str">
        <f>IF('Model output'!M66="","",'Model output'!M66)</f>
        <v>classical</v>
      </c>
      <c r="P67" t="str">
        <f>IF('Model output'!N66="","",'Model output'!N66)</f>
        <v>3.5 cm</v>
      </c>
      <c r="Q67" t="str">
        <f t="shared" si="13"/>
        <v>3.5cm</v>
      </c>
      <c r="R67" cm="1">
        <f t="array" ref="R67">IF(Q67="","",IF(ISNUMBER(SEARCH("cm",Q67)),MAX(VALUE(SUBSTITUTE(_xlfn.FILTERXML("&lt;t&gt;&lt;s&gt;"&amp;SUBSTITUTE(Q67,",","&lt;/s&gt;&lt;s&gt;")&amp;"&lt;/s&gt;&lt;/t&gt;","//s"),"cm",""))),IF(ISNUMBER(SEARCH("mm",Q67)), MAX(VALUE(SUBSTITUTE(_xlfn.FILTERXML("&lt;t&gt;&lt;s&gt;"&amp;SUBSTITUTE(Q67,",","&lt;/s&gt;&lt;s&gt;")&amp;"&lt;/s&gt;&lt;/t&gt;","//s"),"mm","")))/10, MAX(VALUE(_xlfn.FILTERXML("&lt;t&gt;&lt;s&gt;"&amp;SUBSTITUTE(Q67,",","&lt;/s&gt;&lt;s&gt;")&amp;"&lt;/s&gt;&lt;/t&gt;","//s"))))))</f>
        <v>3.5</v>
      </c>
      <c r="S67" t="str">
        <f>IF(OR('Model output'!P66="",'Model output'!P66="C",ISNUMBER(SEARCH("Not identified", 'Model output'!P66)),ISNUMBER(SEARCH("Absent",'Model output'!P66)),ISNUMBER(SEARCH("Absence",'Model output'!P66)),AND(ISNUMBER(SEARCH("No",'Model output'!P66)),NOT(ISNUMBER(SEARCH("diagnostic",'Model output'!P66)))),ISNUMBER(SEARCH("Negative",'Model output'!P66))),"negative","positive")</f>
        <v>negative</v>
      </c>
      <c r="T67">
        <f>IF('Model output'!O66="","",'Model output'!O66)</f>
        <v>1</v>
      </c>
      <c r="U67" t="str">
        <f>IF('Model output'!Q66&lt;&gt;"",'Model output'!Q66,IF('Classification result'!S67="positive",IF(ISNUMBER(SEARCH("single",'Model output'!P66)),1,IF(OR(ISNUMBER(SEARCH("&lt;4",'Model output'!P66)),ISNUMBER(SEARCH("&lt; 4",'Model output'!P66)),ISNUMBER(SEARCH("less than 4",'Model output'!P66))),"&lt;4",IF(OR(ISNUMBER(SEARCH("&gt;4",'Model output'!P66)),ISNUMBER(SEARCH("&gt; 4",'Model output'!P66)),ISNUMBER(SEARCH("4 or more",'Model output'!P66))),"&gt;4",""))),""))</f>
        <v/>
      </c>
      <c r="V67" t="str">
        <f>IF(S67="negative","",IF(OR(ISNUMBER(SEARCH("Focal",'Model output'!P66)),'Classification result'!U67&lt;4,ISNUMBER(SEARCH("Focal",'Classification result'!U67)),ISNUMBER(SEARCH("&lt;4",'Classification result'!U67)),ISNUMBER(SEARCH("&lt; 4",'Classification result'!U67))),"minimal", IF(OR(ISNUMBER(SEARCH("Extensive",'Model output'!P66)),ISNUMBER(SEARCH("Extensive",'Classification result'!U67)),ISNUMBER(SEARCH("&gt;4",'Classification result'!U67)),ISNUMBER(SEARCH("&gt; 4",'Classification result'!U67)),ISNUMBER(SEARCH("4 or more",'Classification result'!U67))),"extensive","")))</f>
        <v/>
      </c>
      <c r="W67" t="str">
        <f>IF(OR('Model output'!R66="",ISNUMBER(SEARCH("Not identified", 'Model output'!R66)),ISNUMBER(SEARCH("Absent",'Model output'!R66)),ISNUMBER(SEARCH("No",'Model output'!R66)),ISNUMBER(SEARCH("Negative",'Model output'!R66)),ISNUMBER(SEARCH("None seen",'Model output'!R66)),ISNUMBER(SEARCH("Free",'Model output'!R66)),ISNUMBER(SEARCH("Cannot be assessed",'Model output'!R66))),"negative","positive")</f>
        <v>positive</v>
      </c>
      <c r="X67" s="15" t="str">
        <f>IF('Model output'!S66="","",'Model output'!S66)</f>
        <v>Not identified</v>
      </c>
      <c r="Y67" t="str">
        <f>IF(OR('Model output'!S66="",ISNUMBER(SEARCH("No extension",'Model output'!S66)),ISNUMBER(SEARCH("Absent",'Model output'!S66)),ISNUMBER(SEARCH("Not identified",'Model output'!S66)),AND(ISNUMBER(SEARCH("No",'Model output'!S66)),NOT(ISNUMBER(SEARCH("carcinoma",'Model output'!S66)))),ISNUMBER(SEARCH("negative",'Model output'!S66))),"negative",IF(Z67="positive","gETE", "positive"))</f>
        <v>negative</v>
      </c>
      <c r="Z67" t="str">
        <f>IF(OR('Model output'!S66="",ISNUMBER(SEARCH("Absent",'Model output'!S66)),ISNUMBER(SEARCH("Not identified",'Model output'!S66)),ISNUMBER(SEARCH("No",'Model output'!S66)),ISNUMBER(SEARCH("Minimal",'Model output'!S66)),ISNUMBER(SEARCH("negative",'Model output'!S66))),"negative",IF(OR(ISNUMBER(SEARCH("extensive",X67)),ISNUMBER(SEARCH("skeletal muscle",X67)),ISNUMBER(SEARCH("larynx",X67)),ISNUMBER(SEARCH("trachea",X67)),ISNUMBER(SEARCH("esophagus",X67)),ISNUMBER(SEARCH("recurrent laryngeal nerve",X67))),"positive","negative"))</f>
        <v>negative</v>
      </c>
      <c r="AA67" t="str">
        <f>IF('Model output'!T66="","",IF('Model output'!T66="Not mentioned", "No", "Yes"))</f>
        <v/>
      </c>
      <c r="AB67" t="str">
        <f>IF(AA67&lt;&gt;"Yes","",IF(OR('Model output'!U66="",ISNUMBER(SEARCH("Not identified",'Model output'!U66))),"",'Model output'!U66))</f>
        <v/>
      </c>
      <c r="AC67" s="8" t="str">
        <f>IF(OR('Model output'!V66="", AND(ISERROR(SEARCH("Positive",'Model output'!V66)), ISNUMBER(SEARCH("Negative",'Model output'!V66))), ISNUMBER(SEARCH("Cannot be assessed",'Model output'!V66)), AND(ISNUMBER(SEARCH("Uninvolved",'Model output'!V66)),NOT(ISNUMBER(SEARCH("margin(s) involved",'Model output'!V66)))), ISNUMBER(SEARCH("No involvement",'Model output'!V66)), AND(NOT(ISNUMBER(SEARCH("focal",'Model output'!V66))),ISNUMBER(SEARCH("Free",'Model output'!V66))), ISNUMBER(SEARCH("narrowly excised",'Model output'!V66)), ISNUMBER(SEARCH("none",'Model output'!V66)), ISNUMBER(SEARCH("R0",'Model output'!V66)), ISNUMBER(SEARCH("1 mm",'Model output'!V66)), ISNUMBER(SEARCH("0.1 CM",'Model output'!V66)), ISNUMBER(SEARCH("less than 0.2 mm",'Model output'!V66)), ISNUMBER(SEARCH("less than 1.0 mm",'Model output'!V66)), ISNUMBER(SEARCH("less than 0.5 mm",'Model output'!V66)), ISNUMBER(SEARCH("abut",'Model output'!V66))), "negative", "positive")</f>
        <v>negative</v>
      </c>
      <c r="AE67" s="34" t="str" cm="1">
        <f t="array" aca="1" ref="AE67" ca="1">IF(OR(AC67="positive",Z67="positive",AND(OR(ISNUMBER(SEARCH("Follicular carcinoma",N67)),ISNUMBER(SEARCH("Follicular thyroid carcinoma",N67))),V67="extensive"),AND(AND(ISNUMBER(J67),J67&gt;0),AND(ISNUMBER(M67),M67&gt;3)),OR(H67="positive",AH67=1)),"high",IF(OR(ISNUMBER(SEARCH("lateral",G67,1)),ISNUMBER(SEARCH("positive",Y67,1)),ISNUMBER(SEARCH("tall",O67,1)),ISNUMBER(SEARCH("hobnail",O67,1)),ISNUMBER(SEARCH("cribriform",O67,1)),ISNUMBER(SEARCH("diffuse",O67,1)),ISNUMBER(SEARCH("columnar",O67,1)),ISNUMBER(SEARCH("solid",O67,1)),ISNUMBER(SEARCH("tall",N67,1)),ISNUMBER(SEARCH("hobnail",N67,1)),ISNUMBER(SEARCH("cribriform",N67,1)),ISNUMBER(SEARCH("diffuse",N67,1)),ISNUMBER(SEARCH("columnar",N67,1)),ISNUMBER(SEARCH("solid",N67,1)),AND(OR(ISNUMBER(SEARCH("papillary",N67,1)),ISNUMBER(SEARCH("papillary carcinoma",O67,1))),S67="positive"),AND(AND(ISNUMBER(J67),J67&gt;=5),M67=""),AND(AND(ISNUMBER(J67),J67&gt;=5),AND(ISNUMBER(M67),M67&gt;=1)),AND(ISNUMBER(SERACH("papillary",N67)),OR(Y67="positive",Z67="positive"), ISNUMBER(SEARCH("BRAF",AB67)))),"intermediate","low"))</f>
        <v>intermediate</v>
      </c>
      <c r="AF67" s="35" t="str">
        <f t="shared" ref="AF67:AF127" si="15">IF(AND(Z67="positive",OR(ISNUMBER(SEARCH("prevertebral",X67,1)),ISNUMBER(SEARCH("fascia",X67,1)),ISNUMBER(SEARCH("carotid artery",X67,1)),ISNUMBER(SEARCH("mediastinal",X67,1)))),"4b",
IF(AND(Z67="positive",OR(ISNUMBER(SEARCH("larynx",X67,1)),ISNUMBER(SEARCH("trachea",X67,1)),ISNUMBER(SEARCH("esophagus",X67,1)),ISNUMBER(SEARCH("recurrent laryngeal nerve",X67,1)),
ISNUMBER(SEARCH("RLN",X67,1)))),"4a",
IF(OR(Z67="positive",ISNUMBER(SEARCH("strap",X67,1)),ISNUMBER(SEARCH("sternothyroid",X67,1)),ISNUMBER(SEARCH("sternohyoid",X67,1)),ISNUMBER(SEARCH("thyrohyoid",X67,1)),ISNUMBER(SEARCH("omohyoid",X67,1))),"3b",
IF(AND(C67&lt;&gt;"", N67=""),C67,
IF(OR(AND(R67&lt;&gt;"",R67&gt;4)),"3a",
IF(AND(R67&lt;&gt;"", R67&lt;=4,R67&gt;2),"2",
IF(AND(R67&lt;&gt;"",R67&lt;=2,R67&gt;1),"1b",
IF(AND(R67&lt;&gt;"",R67&lt;=1),"1a","x"
))))))))</f>
        <v>2</v>
      </c>
      <c r="AG67" s="35" t="str">
        <f t="shared" ref="AG67:AG127" si="16">IF(AND(ISNUMBER(J67),J67&gt;0),
IF(G67="lateral", "1b","1a"), "0")</f>
        <v>1a</v>
      </c>
      <c r="AH67" s="35" t="str">
        <f t="shared" si="6"/>
        <v>0</v>
      </c>
      <c r="AI67" s="40" t="str">
        <f t="shared" si="7"/>
        <v>I</v>
      </c>
      <c r="AJ67" s="34" t="s">
        <v>629</v>
      </c>
      <c r="AK67" s="39" t="s">
        <v>896</v>
      </c>
      <c r="AL67" s="39" t="s">
        <v>898</v>
      </c>
      <c r="AM67" s="39" t="s">
        <v>897</v>
      </c>
      <c r="AN67" s="39" t="s">
        <v>59</v>
      </c>
      <c r="AO67" s="34">
        <f t="shared" ca="1" si="8"/>
        <v>1</v>
      </c>
      <c r="AP67" s="39">
        <f t="shared" si="9"/>
        <v>1</v>
      </c>
      <c r="AQ67" s="39">
        <f t="shared" si="10"/>
        <v>1</v>
      </c>
      <c r="AR67" s="39">
        <f t="shared" si="11"/>
        <v>1</v>
      </c>
      <c r="AS67" s="40">
        <f t="shared" ref="AS67:AS130" si="17">IF(AI67=AN67,1,0)</f>
        <v>1</v>
      </c>
    </row>
    <row r="68" spans="1:45">
      <c r="A68" t="str">
        <f>'Model output'!A67</f>
        <v>TCGA-DJ-A2PR</v>
      </c>
      <c r="B68" s="46">
        <v>27</v>
      </c>
      <c r="C68" s="1" t="str">
        <f>IF(OR(ISNUMBER(SEARCH("0",'Model output'!D67)), ISNUMBER(SEARCH("1",'Model output'!D67)), ISNUMBER(SEARCH("1a",'Model output'!D67)), ISNUMBER(SEARCH("1b",'Model output'!D67)), ISNUMBER(SEARCH("2",'Model output'!D67)), ISNUMBER(SEARCH("3",'Model output'!D67)), ISNUMBER(SEARCH("4a",'Model output'!D67)), ISNUMBER(SEARCH("4b",'Model output'!D67))), IF(ISNUMBER(SEARCH("pT",'Model output'!D67)),IF(OR(ISNUMBER(SEARCH("a",'Model output'!D67)),ISNUMBER(SEARCH("b",'Model output'!D67))),MID(SUBSTITUTE('Model output'!D67," ",""),SEARCH("pT",'Model output'!D67)+2,2),MID(SUBSTITUTE('Model output'!D67," ",""),SEARCH("pT",'Model output'!D67)+2,1)),IF(ISNUMBER(SEARCH("T",'Model output'!D67)),IF(OR(ISNUMBER(SEARCH("a",'Model output'!D67)),ISNUMBER(SEARCH("b",'Model output'!D67))),MID(SUBSTITUTE('Model output'!D67," ",""),SEARCH("T",'Model output'!D67)+1,2),MID(SUBSTITUTE('Model output'!D67," ",""),SEARCH("T",'Model output'!D67)+1,1)),SUBSTITUTE('Model output'!D67," ",""))),"")</f>
        <v>1</v>
      </c>
      <c r="D68" s="1" t="str">
        <f>IF(ISNUMBER(SEARCH("lymph node",'Model output'!E67)),"1", IF(AND('Model output'!E67&lt;&gt;"",ISNUMBER('Model output'!E67),'Model output'!E67&gt;0),"1",IF(OR(ISNUMBER(SEARCH("0",'Model output'!E67)), ISNUMBER(SEARCH("1",'Model output'!E67)), ISNUMBER(SEARCH("1a",'Model output'!E67)), ISNUMBER(SEARCH("1b",'Model output'!E67)), ISNUMBER(SEARCH("X",'Model output'!E67))), IF(ISNUMBER(SEARCH("pN",'Model output'!E67)),IF(OR(ISNUMBER(SEARCH("a",'Model output'!E67)),ISNUMBER(SEARCH("b",'Model output'!E67))),MID(SUBSTITUTE('Model output'!E67," ",""),SEARCH("pN",'Model output'!E67)+2,2),MID(SUBSTITUTE('Model output'!E67," ",""),SEARCH("pN",'Model output'!E67)+2,1)),IF(ISNUMBER(SEARCH("N",'Model output'!E67)),IF(OR(ISNUMBER(SEARCH("a",'Model output'!E67)),ISNUMBER(SEARCH("b",'Model output'!E67))),MID(SUBSTITUTE('Model output'!E67," ",""),SEARCH("N",'Model output'!E67)+1,2),MID(SUBSTITUTE('Model output'!E67," ",""),SEARCH("N",'Model output'!E67)+1,1)),SUBSTITUTE('Model output'!E67," ",""))),"")))</f>
        <v>1a</v>
      </c>
      <c r="E68" s="1" t="str">
        <f>IF(OR(ISNUMBER(SEARCH("Not applicable",'Model output'!F67)), ISNUMBER(SEARCH("N/A",'Model output'!F67))),"0",IF(OR(ISNUMBER(SEARCH("0",'Model output'!F67)), ISNUMBER(SEARCH("1",'Model output'!F67)), ISNUMBER(SEARCH("X",'Model output'!F67))), IF(ISNUMBER(SEARCH("pM",'Model output'!F67)),MID(SUBSTITUTE('Model output'!F67," ",""),SEARCH("pM",'Model output'!F67)+2,1),IF(ISNUMBER(SEARCH("M",'Model output'!F67)),MID(SUBSTITUTE('Model output'!F67," ",""),SEARCH("M",'Model output'!F67)+1,1),SUBSTITUTE('Model output'!F67," ",""))),""))</f>
        <v/>
      </c>
      <c r="F68" t="str">
        <f t="shared" si="12"/>
        <v>positive</v>
      </c>
      <c r="G68" t="str">
        <f>IF(OR('Model output'!G67="",AND(ISNUMBER('Model output'!J67),'Model output'!J67&lt;1)),"",IF(OR(ISNUMBER(SEARCH("lateral",'Model output'!G67)),ISNUMBER(SEARCH("cervical",'Model output'!G67)),ISNUMBER(SEARCH("jugular",'Model output'!G67)),ISNUMBER(SEARCH("left neck",'Model output'!G67)),ISNUMBER(SEARCH("left anterior neck",'Model output'!G67)),ISNUMBER(SEARCH("left posterior neck",'Model output'!G67)),ISNUMBER(SEARCH("right neck",'Model output'!G67)),ISNUMBER(SEARCH("right anterior neck",'Model output'!G67)),ISNUMBER(SEARCH("right posterior neck",'Model output'!G67)),AND(ISNUMBER(SEARCH("level",'Model output'!G67)),OR(,ISNUMBER(SEARCH("II",'Model output'!G67)),ISNUMBER(SEARCH("two",'Model output'!G67)),AND(ISNUMBER(SEARCH("2",'Model output'!G67)),NOT(ISNUMBER(SEARCH("1 of 2",'Model output'!G67)))),ISNUMBER(SEARCH("III",'Model output'!G67)),ISNUMBER(SEARCH("three",'Model output'!G67)),AND(ISNUMBER(SEARCH("3",'Model output'!G67)), NOT(ISNUMBER(SEARCH("N3",'Model output'!G67)))),ISNUMBER(SEARCH("IV",'Model output'!G67)),ISNUMBER(SEARCH("four",'Model output'!G67)),AND(ISNUMBER(SEARCH("4",'Model output'!G67)),NOT(ISNUMBER(SEARCH("1/4",'Model output'!G67)))),ISNUMBER(SEARCH("V ",'Model output'!G67)),ISNUMBER(SEARCH("five",'Model output'!G67)),ISNUMBER(SEARCH("5",'Model output'!G67))))), "lateral", "central"))</f>
        <v>central</v>
      </c>
      <c r="H68" t="str">
        <f>IF('Model output'!H67="","negative", IF('Model output'!H67=" ", "negative", IF('Model output'!H67="[]", "negative", IF(ISNUMBER(SEARCH("lymph node",'Model output'!H67)),"negative", IF(ISNUMBER(SEARCH("adipose tissue",'Model output'!H67)), "negative", IF(ISNUMBER(SEARCH("neck dissection",'Model output'!H67)),"negative","positive"))))))</f>
        <v>negative</v>
      </c>
      <c r="I68">
        <f>IF('Model output'!I67="","",IF(ISNUMBER('Model output'!I67),'Model output'!I67,1))</f>
        <v>12</v>
      </c>
      <c r="J68">
        <f>IF('Model output'!J67="","",IF(AND(ISNUMBER('Model output'!J67),'Model output'!J67&lt;=I68),'Model output'!J67,IF(ISNUMBER(SEARCH("0/",'Model output'!J67)),0,1)))</f>
        <v>6</v>
      </c>
      <c r="K68" t="str" cm="1">
        <f t="array" ref="K68">IF(COUNT(FIND({0,1,2,3,4,5,6,7,8,9},'Model output'!K67))&gt;0,'Model output'!K67,"")</f>
        <v>0.6cm</v>
      </c>
      <c r="L68" s="28" t="str">
        <f t="shared" si="14"/>
        <v>0.6cm</v>
      </c>
      <c r="M68" cm="1">
        <f t="array" ref="M68">IF(L68="","",IF(ISNUMBER(SEARCH("cm",L68)),MAX(VALUE(SUBSTITUTE(_xlfn.FILTERXML("&lt;t&gt;&lt;s&gt;"&amp;SUBSTITUTE(L68,",","&lt;/s&gt;&lt;s&gt;")&amp;"&lt;/s&gt;&lt;/t&gt;","//s"),"cm",""))),MAX(VALUE(SUBSTITUTE(_xlfn.FILTERXML("&lt;t&gt;&lt;s&gt;"&amp;SUBSTITUTE(L68,",","&lt;/s&gt;&lt;s&gt;")&amp;"&lt;/s&gt;&lt;/t&gt;","//s"),"mm","")))/10))</f>
        <v>0.6</v>
      </c>
      <c r="N68" t="str">
        <f>IF('Model output'!L67="","",'Model output'!L67)</f>
        <v>papillary</v>
      </c>
      <c r="O68" t="str">
        <f>IF('Model output'!M67="","",'Model output'!M67)</f>
        <v>microcarcinoma, classical type</v>
      </c>
      <c r="P68" t="str">
        <f>IF('Model output'!N67="","",'Model output'!N67)</f>
        <v>2 cm</v>
      </c>
      <c r="Q68" t="str">
        <f t="shared" si="13"/>
        <v>2cm</v>
      </c>
      <c r="R68" cm="1">
        <f t="array" ref="R68">IF(Q68="","",IF(ISNUMBER(SEARCH("cm",Q68)),MAX(VALUE(SUBSTITUTE(_xlfn.FILTERXML("&lt;t&gt;&lt;s&gt;"&amp;SUBSTITUTE(Q68,",","&lt;/s&gt;&lt;s&gt;")&amp;"&lt;/s&gt;&lt;/t&gt;","//s"),"cm",""))),IF(ISNUMBER(SEARCH("mm",Q68)), MAX(VALUE(SUBSTITUTE(_xlfn.FILTERXML("&lt;t&gt;&lt;s&gt;"&amp;SUBSTITUTE(Q68,",","&lt;/s&gt;&lt;s&gt;")&amp;"&lt;/s&gt;&lt;/t&gt;","//s"),"mm","")))/10, MAX(VALUE(_xlfn.FILTERXML("&lt;t&gt;&lt;s&gt;"&amp;SUBSTITUTE(Q68,",","&lt;/s&gt;&lt;s&gt;")&amp;"&lt;/s&gt;&lt;/t&gt;","//s"))))))</f>
        <v>2</v>
      </c>
      <c r="S68" t="str">
        <f>IF(OR('Model output'!P67="",'Model output'!P67="C",ISNUMBER(SEARCH("Not identified", 'Model output'!P67)),ISNUMBER(SEARCH("Absent",'Model output'!P67)),ISNUMBER(SEARCH("Absence",'Model output'!P67)),AND(ISNUMBER(SEARCH("No",'Model output'!P67)),NOT(ISNUMBER(SEARCH("diagnostic",'Model output'!P67)))),ISNUMBER(SEARCH("Negative",'Model output'!P67))),"negative","positive")</f>
        <v>negative</v>
      </c>
      <c r="T68">
        <f>IF('Model output'!O67="","",'Model output'!O67)</f>
        <v>2</v>
      </c>
      <c r="U68" t="str">
        <f>IF('Model output'!Q67&lt;&gt;"",'Model output'!Q67,IF('Classification result'!S68="positive",IF(ISNUMBER(SEARCH("single",'Model output'!P67)),1,IF(OR(ISNUMBER(SEARCH("&lt;4",'Model output'!P67)),ISNUMBER(SEARCH("&lt; 4",'Model output'!P67)),ISNUMBER(SEARCH("less than 4",'Model output'!P67))),"&lt;4",IF(OR(ISNUMBER(SEARCH("&gt;4",'Model output'!P67)),ISNUMBER(SEARCH("&gt; 4",'Model output'!P67)),ISNUMBER(SEARCH("4 or more",'Model output'!P67))),"&gt;4",""))),""))</f>
        <v/>
      </c>
      <c r="V68" t="str">
        <f>IF(S68="negative","",IF(OR(ISNUMBER(SEARCH("Focal",'Model output'!P67)),'Classification result'!U68&lt;4,ISNUMBER(SEARCH("Focal",'Classification result'!U68)),ISNUMBER(SEARCH("&lt;4",'Classification result'!U68)),ISNUMBER(SEARCH("&lt; 4",'Classification result'!U68))),"minimal", IF(OR(ISNUMBER(SEARCH("Extensive",'Model output'!P67)),ISNUMBER(SEARCH("Extensive",'Classification result'!U68)),ISNUMBER(SEARCH("&gt;4",'Classification result'!U68)),ISNUMBER(SEARCH("&gt; 4",'Classification result'!U68)),ISNUMBER(SEARCH("4 or more",'Classification result'!U68))),"extensive","")))</f>
        <v/>
      </c>
      <c r="W68" t="str">
        <f>IF(OR('Model output'!R67="",ISNUMBER(SEARCH("Not identified", 'Model output'!R67)),ISNUMBER(SEARCH("Absent",'Model output'!R67)),ISNUMBER(SEARCH("No",'Model output'!R67)),ISNUMBER(SEARCH("Negative",'Model output'!R67)),ISNUMBER(SEARCH("None seen",'Model output'!R67)),ISNUMBER(SEARCH("Free",'Model output'!R67)),ISNUMBER(SEARCH("Cannot be assessed",'Model output'!R67))),"negative","positive")</f>
        <v>positive</v>
      </c>
      <c r="X68" s="15" t="str">
        <f>IF('Model output'!S67="","",'Model output'!S67)</f>
        <v>invades: extrathyroidal adipose tissue, focal</v>
      </c>
      <c r="Y68" t="str">
        <f>IF(OR('Model output'!S67="",ISNUMBER(SEARCH("No extension",'Model output'!S67)),ISNUMBER(SEARCH("Absent",'Model output'!S67)),ISNUMBER(SEARCH("Not identified",'Model output'!S67)),AND(ISNUMBER(SEARCH("No",'Model output'!S67)),NOT(ISNUMBER(SEARCH("carcinoma",'Model output'!S67)))),ISNUMBER(SEARCH("negative",'Model output'!S67))),"negative",IF(Z68="positive","gETE", "positive"))</f>
        <v>positive</v>
      </c>
      <c r="Z68" t="str">
        <f>IF(OR('Model output'!S67="",ISNUMBER(SEARCH("Absent",'Model output'!S67)),ISNUMBER(SEARCH("Not identified",'Model output'!S67)),ISNUMBER(SEARCH("No",'Model output'!S67)),ISNUMBER(SEARCH("Minimal",'Model output'!S67)),ISNUMBER(SEARCH("negative",'Model output'!S67))),"negative",IF(OR(ISNUMBER(SEARCH("extensive",X68)),ISNUMBER(SEARCH("skeletal muscle",X68)),ISNUMBER(SEARCH("larynx",X68)),ISNUMBER(SEARCH("trachea",X68)),ISNUMBER(SEARCH("esophagus",X68)),ISNUMBER(SEARCH("recurrent laryngeal nerve",X68))),"positive","negative"))</f>
        <v>negative</v>
      </c>
      <c r="AA68" t="str">
        <f>IF('Model output'!T67="","",IF('Model output'!T67="Not mentioned", "No", "Yes"))</f>
        <v/>
      </c>
      <c r="AB68" t="str">
        <f>IF(AA68&lt;&gt;"Yes","",IF(OR('Model output'!U67="",ISNUMBER(SEARCH("Not identified",'Model output'!U67))),"",'Model output'!U67))</f>
        <v/>
      </c>
      <c r="AC68" s="8" t="str">
        <f>IF(OR('Model output'!V67="", AND(ISERROR(SEARCH("Positive",'Model output'!V67)), ISNUMBER(SEARCH("Negative",'Model output'!V67))), ISNUMBER(SEARCH("Cannot be assessed",'Model output'!V67)), AND(ISNUMBER(SEARCH("Uninvolved",'Model output'!V67)),NOT(ISNUMBER(SEARCH("margin(s) involved",'Model output'!V67)))), ISNUMBER(SEARCH("No involvement",'Model output'!V67)), AND(NOT(ISNUMBER(SEARCH("focal",'Model output'!V67))),ISNUMBER(SEARCH("Free",'Model output'!V67))), ISNUMBER(SEARCH("narrowly excised",'Model output'!V67)), ISNUMBER(SEARCH("none",'Model output'!V67)), ISNUMBER(SEARCH("R0",'Model output'!V67)), ISNUMBER(SEARCH("1 mm",'Model output'!V67)), ISNUMBER(SEARCH("0.1 CM",'Model output'!V67)), ISNUMBER(SEARCH("less than 0.2 mm",'Model output'!V67)), ISNUMBER(SEARCH("less than 1.0 mm",'Model output'!V67)), ISNUMBER(SEARCH("less than 0.5 mm",'Model output'!V67)), ISNUMBER(SEARCH("abut",'Model output'!V67))), "negative", "positive")</f>
        <v>negative</v>
      </c>
      <c r="AE68" s="34" t="str" cm="1">
        <f t="array" aca="1" ref="AE68" ca="1">IF(OR(AC68="positive",Z68="positive",AND(OR(ISNUMBER(SEARCH("Follicular carcinoma",N68)),ISNUMBER(SEARCH("Follicular thyroid carcinoma",N68))),V68="extensive"),AND(AND(ISNUMBER(J68),J68&gt;0),AND(ISNUMBER(M68),M68&gt;3)),OR(H68="positive",AH68=1)),"high",IF(OR(ISNUMBER(SEARCH("lateral",G68,1)),ISNUMBER(SEARCH("positive",Y68,1)),ISNUMBER(SEARCH("tall",O68,1)),ISNUMBER(SEARCH("hobnail",O68,1)),ISNUMBER(SEARCH("cribriform",O68,1)),ISNUMBER(SEARCH("diffuse",O68,1)),ISNUMBER(SEARCH("columnar",O68,1)),ISNUMBER(SEARCH("solid",O68,1)),ISNUMBER(SEARCH("tall",N68,1)),ISNUMBER(SEARCH("hobnail",N68,1)),ISNUMBER(SEARCH("cribriform",N68,1)),ISNUMBER(SEARCH("diffuse",N68,1)),ISNUMBER(SEARCH("columnar",N68,1)),ISNUMBER(SEARCH("solid",N68,1)),AND(OR(ISNUMBER(SEARCH("papillary",N68,1)),ISNUMBER(SEARCH("papillary carcinoma",O68,1))),S68="positive"),AND(AND(ISNUMBER(J68),J68&gt;=5),M68=""),AND(AND(ISNUMBER(J68),J68&gt;=5),AND(ISNUMBER(M68),M68&gt;=1)),AND(ISNUMBER(SERACH("papillary",N68)),OR(Y68="positive",Z68="positive"), ISNUMBER(SEARCH("BRAF",AB68)))),"intermediate","low"))</f>
        <v>intermediate</v>
      </c>
      <c r="AF68" s="35" t="str">
        <f t="shared" si="15"/>
        <v>1b</v>
      </c>
      <c r="AG68" s="35" t="str">
        <f t="shared" si="16"/>
        <v>1a</v>
      </c>
      <c r="AH68" s="35" t="str">
        <f t="shared" ref="AH68:AH128" si="18">IF(OR(H68="unknown"),"x",IF(H68="negative","0","1"))</f>
        <v>0</v>
      </c>
      <c r="AI68" s="40" t="str">
        <f t="shared" ref="AI68:AI128" si="19">IF(AND(B68&lt;55,AH68="0"),"I",
IF(AND(B68&lt;55,AH68="1"),"II",
IF(AH68="1","IVB",
IF(AND(AF68="4b",AH68="0"),"IVA",
IF(AND(AF68="4a",AH68="0"),"III",
IF(AND(OR(AF68="3a",AF68="3b",AF68="3"),AH68="0"),"II",
IF(AND(AF68="2",OR(AG68="1",AG68="1a",AG68="1b"),AH68="0"),"II",
IF(AND(OR(AF68="1a",AF68="1b",AF68="1"),OR(AG68="1",AG68="1a",AG68="1b"),AH68="0"),"II","I"
))))))))</f>
        <v>I</v>
      </c>
      <c r="AJ68" s="34" t="s">
        <v>629</v>
      </c>
      <c r="AK68" s="39" t="s">
        <v>893</v>
      </c>
      <c r="AL68" s="39" t="s">
        <v>898</v>
      </c>
      <c r="AM68" s="39" t="s">
        <v>897</v>
      </c>
      <c r="AN68" s="39" t="s">
        <v>59</v>
      </c>
      <c r="AO68" s="34">
        <f t="shared" ref="AO68:AO99" ca="1" si="20">IF(AE68=AJ68,1,0)</f>
        <v>1</v>
      </c>
      <c r="AP68" s="39">
        <f t="shared" ref="AP68:AP99" si="21">IF(AF68=AK68, 1, IF(AND(AF68="x", AK68="0"), 1, IF(AND(AF68="0", AK68="x"), 1, 0)))</f>
        <v>1</v>
      </c>
      <c r="AQ68" s="39">
        <f t="shared" ref="AQ68:AQ99" si="22">IF(AG68=AL68, 1, IF(AND(AG68="x", AL68="0"), 1, IF(AND(AG68="0", AL68="x"), 1, 0)))</f>
        <v>1</v>
      </c>
      <c r="AR68" s="39">
        <f t="shared" ref="AR68:AR99" si="23">IF(AH68=AM68, 1, IF(AND(AH68="x", AM68="0"), 1, IF(AND(AH68="0", AM68="x"), 1, 0)))</f>
        <v>1</v>
      </c>
      <c r="AS68" s="40">
        <f t="shared" si="17"/>
        <v>1</v>
      </c>
    </row>
    <row r="69" spans="1:45">
      <c r="A69" t="str">
        <f>'Model output'!A68</f>
        <v>TCGA-DJ-A2PS</v>
      </c>
      <c r="B69" s="46">
        <v>40</v>
      </c>
      <c r="C69" s="1" t="str">
        <f>IF(OR(ISNUMBER(SEARCH("0",'Model output'!D68)), ISNUMBER(SEARCH("1",'Model output'!D68)), ISNUMBER(SEARCH("1a",'Model output'!D68)), ISNUMBER(SEARCH("1b",'Model output'!D68)), ISNUMBER(SEARCH("2",'Model output'!D68)), ISNUMBER(SEARCH("3",'Model output'!D68)), ISNUMBER(SEARCH("4a",'Model output'!D68)), ISNUMBER(SEARCH("4b",'Model output'!D68))), IF(ISNUMBER(SEARCH("pT",'Model output'!D68)),IF(OR(ISNUMBER(SEARCH("a",'Model output'!D68)),ISNUMBER(SEARCH("b",'Model output'!D68))),MID(SUBSTITUTE('Model output'!D68," ",""),SEARCH("pT",'Model output'!D68)+2,2),MID(SUBSTITUTE('Model output'!D68," ",""),SEARCH("pT",'Model output'!D68)+2,1)),IF(ISNUMBER(SEARCH("T",'Model output'!D68)),IF(OR(ISNUMBER(SEARCH("a",'Model output'!D68)),ISNUMBER(SEARCH("b",'Model output'!D68))),MID(SUBSTITUTE('Model output'!D68," ",""),SEARCH("T",'Model output'!D68)+1,2),MID(SUBSTITUTE('Model output'!D68," ",""),SEARCH("T",'Model output'!D68)+1,1)),SUBSTITUTE('Model output'!D68," ",""))),"")</f>
        <v/>
      </c>
      <c r="D69" s="1" t="str">
        <f>IF(ISNUMBER(SEARCH("lymph node",'Model output'!E68)),"1", IF(AND('Model output'!E68&lt;&gt;"",ISNUMBER('Model output'!E68),'Model output'!E68&gt;0),"1",IF(OR(ISNUMBER(SEARCH("0",'Model output'!E68)), ISNUMBER(SEARCH("1",'Model output'!E68)), ISNUMBER(SEARCH("1a",'Model output'!E68)), ISNUMBER(SEARCH("1b",'Model output'!E68)), ISNUMBER(SEARCH("X",'Model output'!E68))), IF(ISNUMBER(SEARCH("pN",'Model output'!E68)),IF(OR(ISNUMBER(SEARCH("a",'Model output'!E68)),ISNUMBER(SEARCH("b",'Model output'!E68))),MID(SUBSTITUTE('Model output'!E68," ",""),SEARCH("pN",'Model output'!E68)+2,2),MID(SUBSTITUTE('Model output'!E68," ",""),SEARCH("pN",'Model output'!E68)+2,1)),IF(ISNUMBER(SEARCH("N",'Model output'!E68)),IF(OR(ISNUMBER(SEARCH("a",'Model output'!E68)),ISNUMBER(SEARCH("b",'Model output'!E68))),MID(SUBSTITUTE('Model output'!E68," ",""),SEARCH("N",'Model output'!E68)+1,2),MID(SUBSTITUTE('Model output'!E68," ",""),SEARCH("N",'Model output'!E68)+1,1)),SUBSTITUTE('Model output'!E68," ",""))),"")))</f>
        <v>1a</v>
      </c>
      <c r="E69" s="1" t="str">
        <f>IF(OR(ISNUMBER(SEARCH("Not applicable",'Model output'!F68)), ISNUMBER(SEARCH("N/A",'Model output'!F68))),"0",IF(OR(ISNUMBER(SEARCH("0",'Model output'!F68)), ISNUMBER(SEARCH("1",'Model output'!F68)), ISNUMBER(SEARCH("X",'Model output'!F68))), IF(ISNUMBER(SEARCH("pM",'Model output'!F68)),MID(SUBSTITUTE('Model output'!F68," ",""),SEARCH("pM",'Model output'!F68)+2,1),IF(ISNUMBER(SEARCH("M",'Model output'!F68)),MID(SUBSTITUTE('Model output'!F68," ",""),SEARCH("M",'Model output'!F68)+1,1),SUBSTITUTE('Model output'!F68," ",""))),""))</f>
        <v/>
      </c>
      <c r="F69" t="str">
        <f t="shared" si="12"/>
        <v>positive</v>
      </c>
      <c r="G69" t="str">
        <f>IF(OR('Model output'!G68="",AND(ISNUMBER('Model output'!J68),'Model output'!J68&lt;1)),"",IF(OR(ISNUMBER(SEARCH("lateral",'Model output'!G68)),ISNUMBER(SEARCH("cervical",'Model output'!G68)),ISNUMBER(SEARCH("jugular",'Model output'!G68)),ISNUMBER(SEARCH("left neck",'Model output'!G68)),ISNUMBER(SEARCH("left anterior neck",'Model output'!G68)),ISNUMBER(SEARCH("left posterior neck",'Model output'!G68)),ISNUMBER(SEARCH("right neck",'Model output'!G68)),ISNUMBER(SEARCH("right anterior neck",'Model output'!G68)),ISNUMBER(SEARCH("right posterior neck",'Model output'!G68)),AND(ISNUMBER(SEARCH("level",'Model output'!G68)),OR(,ISNUMBER(SEARCH("II",'Model output'!G68)),ISNUMBER(SEARCH("two",'Model output'!G68)),AND(ISNUMBER(SEARCH("2",'Model output'!G68)),NOT(ISNUMBER(SEARCH("1 of 2",'Model output'!G68)))),ISNUMBER(SEARCH("III",'Model output'!G68)),ISNUMBER(SEARCH("three",'Model output'!G68)),AND(ISNUMBER(SEARCH("3",'Model output'!G68)), NOT(ISNUMBER(SEARCH("N3",'Model output'!G68)))),ISNUMBER(SEARCH("IV",'Model output'!G68)),ISNUMBER(SEARCH("four",'Model output'!G68)),AND(ISNUMBER(SEARCH("4",'Model output'!G68)),NOT(ISNUMBER(SEARCH("1/4",'Model output'!G68)))),ISNUMBER(SEARCH("V ",'Model output'!G68)),ISNUMBER(SEARCH("five",'Model output'!G68)),ISNUMBER(SEARCH("5",'Model output'!G68))))), "lateral", "central"))</f>
        <v>central</v>
      </c>
      <c r="H69" t="str">
        <f>IF('Model output'!H68="","negative", IF('Model output'!H68=" ", "negative", IF('Model output'!H68="[]", "negative", IF(ISNUMBER(SEARCH("lymph node",'Model output'!H68)),"negative", IF(ISNUMBER(SEARCH("adipose tissue",'Model output'!H68)), "negative", IF(ISNUMBER(SEARCH("neck dissection",'Model output'!H68)),"negative","positive"))))))</f>
        <v>negative</v>
      </c>
      <c r="I69">
        <f>IF('Model output'!I68="","",IF(ISNUMBER('Model output'!I68),'Model output'!I68,1))</f>
        <v>2</v>
      </c>
      <c r="J69">
        <f>IF('Model output'!J68="","",IF(AND(ISNUMBER('Model output'!J68),'Model output'!J68&lt;=I69),'Model output'!J68,IF(ISNUMBER(SEARCH("0/",'Model output'!J68)),0,1)))</f>
        <v>1</v>
      </c>
      <c r="K69" t="str" cm="1">
        <f t="array" ref="K69">IF(COUNT(FIND({0,1,2,3,4,5,6,7,8,9},'Model output'!K68))&gt;0,'Model output'!K68,"")</f>
        <v>0.2cm</v>
      </c>
      <c r="L69" s="28" t="str">
        <f t="shared" si="14"/>
        <v>0.2cm</v>
      </c>
      <c r="M69" cm="1">
        <f t="array" ref="M69">IF(L69="","",IF(ISNUMBER(SEARCH("cm",L69)),MAX(VALUE(SUBSTITUTE(_xlfn.FILTERXML("&lt;t&gt;&lt;s&gt;"&amp;SUBSTITUTE(L69,",","&lt;/s&gt;&lt;s&gt;")&amp;"&lt;/s&gt;&lt;/t&gt;","//s"),"cm",""))),MAX(VALUE(SUBSTITUTE(_xlfn.FILTERXML("&lt;t&gt;&lt;s&gt;"&amp;SUBSTITUTE(L69,",","&lt;/s&gt;&lt;s&gt;")&amp;"&lt;/s&gt;&lt;/t&gt;","//s"),"mm","")))/10))</f>
        <v>0.2</v>
      </c>
      <c r="N69" t="str">
        <f>IF('Model output'!L68="","",'Model output'!L68)</f>
        <v>papillary</v>
      </c>
      <c r="O69" t="str">
        <f>IF('Model output'!M68="","",'Model output'!M68)</f>
        <v>classical, tall and microcarcinoma variants</v>
      </c>
      <c r="P69" t="str">
        <f>IF('Model output'!N68="","",'Model output'!N68)</f>
        <v>1.1 cm</v>
      </c>
      <c r="Q69" t="str">
        <f t="shared" si="13"/>
        <v>1.1cm</v>
      </c>
      <c r="R69" cm="1">
        <f t="array" ref="R69">IF(Q69="","",IF(ISNUMBER(SEARCH("cm",Q69)),MAX(VALUE(SUBSTITUTE(_xlfn.FILTERXML("&lt;t&gt;&lt;s&gt;"&amp;SUBSTITUTE(Q69,",","&lt;/s&gt;&lt;s&gt;")&amp;"&lt;/s&gt;&lt;/t&gt;","//s"),"cm",""))),IF(ISNUMBER(SEARCH("mm",Q69)), MAX(VALUE(SUBSTITUTE(_xlfn.FILTERXML("&lt;t&gt;&lt;s&gt;"&amp;SUBSTITUTE(Q69,",","&lt;/s&gt;&lt;s&gt;")&amp;"&lt;/s&gt;&lt;/t&gt;","//s"),"mm","")))/10, MAX(VALUE(_xlfn.FILTERXML("&lt;t&gt;&lt;s&gt;"&amp;SUBSTITUTE(Q69,",","&lt;/s&gt;&lt;s&gt;")&amp;"&lt;/s&gt;&lt;/t&gt;","//s"))))))</f>
        <v>1.1000000000000001</v>
      </c>
      <c r="S69" t="str">
        <f>IF(OR('Model output'!P68="",'Model output'!P68="C",ISNUMBER(SEARCH("Not identified", 'Model output'!P68)),ISNUMBER(SEARCH("Absent",'Model output'!P68)),ISNUMBER(SEARCH("Absence",'Model output'!P68)),AND(ISNUMBER(SEARCH("No",'Model output'!P68)),NOT(ISNUMBER(SEARCH("diagnostic",'Model output'!P68)))),ISNUMBER(SEARCH("Negative",'Model output'!P68))),"negative","positive")</f>
        <v>negative</v>
      </c>
      <c r="T69">
        <f>IF('Model output'!O68="","",'Model output'!O68)</f>
        <v>4</v>
      </c>
      <c r="U69" t="str">
        <f>IF('Model output'!Q68&lt;&gt;"",'Model output'!Q68,IF('Classification result'!S69="positive",IF(ISNUMBER(SEARCH("single",'Model output'!P68)),1,IF(OR(ISNUMBER(SEARCH("&lt;4",'Model output'!P68)),ISNUMBER(SEARCH("&lt; 4",'Model output'!P68)),ISNUMBER(SEARCH("less than 4",'Model output'!P68))),"&lt;4",IF(OR(ISNUMBER(SEARCH("&gt;4",'Model output'!P68)),ISNUMBER(SEARCH("&gt; 4",'Model output'!P68)),ISNUMBER(SEARCH("4 or more",'Model output'!P68))),"&gt;4",""))),""))</f>
        <v/>
      </c>
      <c r="V69" t="str">
        <f>IF(S69="negative","",IF(OR(ISNUMBER(SEARCH("Focal",'Model output'!P68)),'Classification result'!U69&lt;4,ISNUMBER(SEARCH("Focal",'Classification result'!U69)),ISNUMBER(SEARCH("&lt;4",'Classification result'!U69)),ISNUMBER(SEARCH("&lt; 4",'Classification result'!U69))),"minimal", IF(OR(ISNUMBER(SEARCH("Extensive",'Model output'!P68)),ISNUMBER(SEARCH("Extensive",'Classification result'!U69)),ISNUMBER(SEARCH("&gt;4",'Classification result'!U69)),ISNUMBER(SEARCH("&gt; 4",'Classification result'!U69)),ISNUMBER(SEARCH("4 or more",'Classification result'!U69))),"extensive","")))</f>
        <v/>
      </c>
      <c r="W69" t="str">
        <f>IF(OR('Model output'!R68="",ISNUMBER(SEARCH("Not identified", 'Model output'!R68)),ISNUMBER(SEARCH("Absent",'Model output'!R68)),ISNUMBER(SEARCH("No",'Model output'!R68)),ISNUMBER(SEARCH("Negative",'Model output'!R68)),ISNUMBER(SEARCH("None seen",'Model output'!R68)),ISNUMBER(SEARCH("Free",'Model output'!R68)),ISNUMBER(SEARCH("Cannot be assessed",'Model output'!R68))),"negative","positive")</f>
        <v>positive</v>
      </c>
      <c r="X69" s="15" t="str">
        <f>IF('Model output'!S68="","",'Model output'!S68)</f>
        <v>Very focal extra-thyroid extension Into adipose tissue by the Isthmic microcarcinoma</v>
      </c>
      <c r="Y69" t="str">
        <f>IF(OR('Model output'!S68="",ISNUMBER(SEARCH("No extension",'Model output'!S68)),ISNUMBER(SEARCH("Absent",'Model output'!S68)),ISNUMBER(SEARCH("Not identified",'Model output'!S68)),AND(ISNUMBER(SEARCH("No",'Model output'!S68)),NOT(ISNUMBER(SEARCH("carcinoma",'Model output'!S68)))),ISNUMBER(SEARCH("negative",'Model output'!S68))),"negative",IF(Z69="positive","gETE", "positive"))</f>
        <v>positive</v>
      </c>
      <c r="Z69" t="str">
        <f>IF(OR('Model output'!S68="",ISNUMBER(SEARCH("Absent",'Model output'!S68)),ISNUMBER(SEARCH("Not identified",'Model output'!S68)),ISNUMBER(SEARCH("No",'Model output'!S68)),ISNUMBER(SEARCH("Minimal",'Model output'!S68)),ISNUMBER(SEARCH("negative",'Model output'!S68))),"negative",IF(OR(ISNUMBER(SEARCH("extensive",X69)),ISNUMBER(SEARCH("skeletal muscle",X69)),ISNUMBER(SEARCH("larynx",X69)),ISNUMBER(SEARCH("trachea",X69)),ISNUMBER(SEARCH("esophagus",X69)),ISNUMBER(SEARCH("recurrent laryngeal nerve",X69))),"positive","negative"))</f>
        <v>negative</v>
      </c>
      <c r="AA69" t="str">
        <f>IF('Model output'!T68="","",IF('Model output'!T68="Not mentioned", "No", "Yes"))</f>
        <v/>
      </c>
      <c r="AB69" t="str">
        <f>IF(AA69&lt;&gt;"Yes","",IF(OR('Model output'!U68="",ISNUMBER(SEARCH("Not identified",'Model output'!U68))),"",'Model output'!U68))</f>
        <v/>
      </c>
      <c r="AC69" s="8" t="str">
        <f>IF(OR('Model output'!V68="", AND(ISERROR(SEARCH("Positive",'Model output'!V68)), ISNUMBER(SEARCH("Negative",'Model output'!V68))), ISNUMBER(SEARCH("Cannot be assessed",'Model output'!V68)), AND(ISNUMBER(SEARCH("Uninvolved",'Model output'!V68)),NOT(ISNUMBER(SEARCH("margin(s) involved",'Model output'!V68)))), ISNUMBER(SEARCH("No involvement",'Model output'!V68)), AND(NOT(ISNUMBER(SEARCH("focal",'Model output'!V68))),ISNUMBER(SEARCH("Free",'Model output'!V68))), ISNUMBER(SEARCH("narrowly excised",'Model output'!V68)), ISNUMBER(SEARCH("none",'Model output'!V68)), ISNUMBER(SEARCH("R0",'Model output'!V68)), ISNUMBER(SEARCH("1 mm",'Model output'!V68)), ISNUMBER(SEARCH("0.1 CM",'Model output'!V68)), ISNUMBER(SEARCH("less than 0.2 mm",'Model output'!V68)), ISNUMBER(SEARCH("less than 1.0 mm",'Model output'!V68)), ISNUMBER(SEARCH("less than 0.5 mm",'Model output'!V68)), ISNUMBER(SEARCH("abut",'Model output'!V68))), "negative", "positive")</f>
        <v>negative</v>
      </c>
      <c r="AE69" s="34" t="str" cm="1">
        <f t="array" aca="1" ref="AE69" ca="1">IF(OR(AC69="positive",Z69="positive",AND(OR(ISNUMBER(SEARCH("Follicular carcinoma",N69)),ISNUMBER(SEARCH("Follicular thyroid carcinoma",N69))),V69="extensive"),AND(AND(ISNUMBER(J69),J69&gt;0),AND(ISNUMBER(M69),M69&gt;3)),OR(H69="positive",AH69=1)),"high",IF(OR(ISNUMBER(SEARCH("lateral",G69,1)),ISNUMBER(SEARCH("positive",Y69,1)),ISNUMBER(SEARCH("tall",O69,1)),ISNUMBER(SEARCH("hobnail",O69,1)),ISNUMBER(SEARCH("cribriform",O69,1)),ISNUMBER(SEARCH("diffuse",O69,1)),ISNUMBER(SEARCH("columnar",O69,1)),ISNUMBER(SEARCH("solid",O69,1)),ISNUMBER(SEARCH("tall",N69,1)),ISNUMBER(SEARCH("hobnail",N69,1)),ISNUMBER(SEARCH("cribriform",N69,1)),ISNUMBER(SEARCH("diffuse",N69,1)),ISNUMBER(SEARCH("columnar",N69,1)),ISNUMBER(SEARCH("solid",N69,1)),AND(OR(ISNUMBER(SEARCH("papillary",N69,1)),ISNUMBER(SEARCH("papillary carcinoma",O69,1))),S69="positive"),AND(AND(ISNUMBER(J69),J69&gt;=5),M69=""),AND(AND(ISNUMBER(J69),J69&gt;=5),AND(ISNUMBER(M69),M69&gt;=1)),AND(ISNUMBER(SERACH("papillary",N69)),OR(Y69="positive",Z69="positive"), ISNUMBER(SEARCH("BRAF",AB69)))),"intermediate","low"))</f>
        <v>intermediate</v>
      </c>
      <c r="AF69" s="35" t="str">
        <f t="shared" si="15"/>
        <v>1b</v>
      </c>
      <c r="AG69" s="35" t="str">
        <f t="shared" si="16"/>
        <v>1a</v>
      </c>
      <c r="AH69" s="35" t="str">
        <f t="shared" si="18"/>
        <v>0</v>
      </c>
      <c r="AI69" s="40" t="str">
        <f t="shared" si="19"/>
        <v>I</v>
      </c>
      <c r="AJ69" s="34" t="s">
        <v>629</v>
      </c>
      <c r="AK69" s="39" t="s">
        <v>893</v>
      </c>
      <c r="AL69" s="39" t="s">
        <v>898</v>
      </c>
      <c r="AM69" s="39" t="s">
        <v>897</v>
      </c>
      <c r="AN69" s="39" t="s">
        <v>59</v>
      </c>
      <c r="AO69" s="34">
        <f t="shared" ca="1" si="20"/>
        <v>1</v>
      </c>
      <c r="AP69" s="39">
        <f t="shared" si="21"/>
        <v>1</v>
      </c>
      <c r="AQ69" s="39">
        <f t="shared" si="22"/>
        <v>1</v>
      </c>
      <c r="AR69" s="39">
        <f t="shared" si="23"/>
        <v>1</v>
      </c>
      <c r="AS69" s="40">
        <f t="shared" si="17"/>
        <v>1</v>
      </c>
    </row>
    <row r="70" spans="1:45">
      <c r="A70" t="str">
        <f>'Model output'!A69</f>
        <v>TCGA-DJ-A2PV</v>
      </c>
      <c r="B70" s="46">
        <v>53</v>
      </c>
      <c r="C70" s="1" t="str">
        <f>IF(OR(ISNUMBER(SEARCH("0",'Model output'!D69)), ISNUMBER(SEARCH("1",'Model output'!D69)), ISNUMBER(SEARCH("1a",'Model output'!D69)), ISNUMBER(SEARCH("1b",'Model output'!D69)), ISNUMBER(SEARCH("2",'Model output'!D69)), ISNUMBER(SEARCH("3",'Model output'!D69)), ISNUMBER(SEARCH("4a",'Model output'!D69)), ISNUMBER(SEARCH("4b",'Model output'!D69))), IF(ISNUMBER(SEARCH("pT",'Model output'!D69)),IF(OR(ISNUMBER(SEARCH("a",'Model output'!D69)),ISNUMBER(SEARCH("b",'Model output'!D69))),MID(SUBSTITUTE('Model output'!D69," ",""),SEARCH("pT",'Model output'!D69)+2,2),MID(SUBSTITUTE('Model output'!D69," ",""),SEARCH("pT",'Model output'!D69)+2,1)),IF(ISNUMBER(SEARCH("T",'Model output'!D69)),IF(OR(ISNUMBER(SEARCH("a",'Model output'!D69)),ISNUMBER(SEARCH("b",'Model output'!D69))),MID(SUBSTITUTE('Model output'!D69," ",""),SEARCH("T",'Model output'!D69)+1,2),MID(SUBSTITUTE('Model output'!D69," ",""),SEARCH("T",'Model output'!D69)+1,1)),SUBSTITUTE('Model output'!D69," ",""))),"")</f>
        <v>2</v>
      </c>
      <c r="D70" s="1" t="str">
        <f>IF(ISNUMBER(SEARCH("lymph node",'Model output'!E69)),"1", IF(AND('Model output'!E69&lt;&gt;"",ISNUMBER('Model output'!E69),'Model output'!E69&gt;0),"1",IF(OR(ISNUMBER(SEARCH("0",'Model output'!E69)), ISNUMBER(SEARCH("1",'Model output'!E69)), ISNUMBER(SEARCH("1a",'Model output'!E69)), ISNUMBER(SEARCH("1b",'Model output'!E69)), ISNUMBER(SEARCH("X",'Model output'!E69))), IF(ISNUMBER(SEARCH("pN",'Model output'!E69)),IF(OR(ISNUMBER(SEARCH("a",'Model output'!E69)),ISNUMBER(SEARCH("b",'Model output'!E69))),MID(SUBSTITUTE('Model output'!E69," ",""),SEARCH("pN",'Model output'!E69)+2,2),MID(SUBSTITUTE('Model output'!E69," ",""),SEARCH("pN",'Model output'!E69)+2,1)),IF(ISNUMBER(SEARCH("N",'Model output'!E69)),IF(OR(ISNUMBER(SEARCH("a",'Model output'!E69)),ISNUMBER(SEARCH("b",'Model output'!E69))),MID(SUBSTITUTE('Model output'!E69," ",""),SEARCH("N",'Model output'!E69)+1,2),MID(SUBSTITUTE('Model output'!E69," ",""),SEARCH("N",'Model output'!E69)+1,1)),SUBSTITUTE('Model output'!E69," ",""))),"")))</f>
        <v>X</v>
      </c>
      <c r="E70" s="1" t="str">
        <f>IF(OR(ISNUMBER(SEARCH("Not applicable",'Model output'!F69)), ISNUMBER(SEARCH("N/A",'Model output'!F69))),"0",IF(OR(ISNUMBER(SEARCH("0",'Model output'!F69)), ISNUMBER(SEARCH("1",'Model output'!F69)), ISNUMBER(SEARCH("X",'Model output'!F69))), IF(ISNUMBER(SEARCH("pM",'Model output'!F69)),MID(SUBSTITUTE('Model output'!F69," ",""),SEARCH("pM",'Model output'!F69)+2,1),IF(ISNUMBER(SEARCH("M",'Model output'!F69)),MID(SUBSTITUTE('Model output'!F69," ",""),SEARCH("M",'Model output'!F69)+1,1),SUBSTITUTE('Model output'!F69," ",""))),""))</f>
        <v>X</v>
      </c>
      <c r="F70" t="str">
        <f t="shared" si="12"/>
        <v>negative</v>
      </c>
      <c r="G70" t="str">
        <f>IF(OR('Model output'!G69="",AND(ISNUMBER('Model output'!J69),'Model output'!J69&lt;1)),"",IF(OR(ISNUMBER(SEARCH("lateral",'Model output'!G69)),ISNUMBER(SEARCH("cervical",'Model output'!G69)),ISNUMBER(SEARCH("jugular",'Model output'!G69)),ISNUMBER(SEARCH("left neck",'Model output'!G69)),ISNUMBER(SEARCH("left anterior neck",'Model output'!G69)),ISNUMBER(SEARCH("left posterior neck",'Model output'!G69)),ISNUMBER(SEARCH("right neck",'Model output'!G69)),ISNUMBER(SEARCH("right anterior neck",'Model output'!G69)),ISNUMBER(SEARCH("right posterior neck",'Model output'!G69)),AND(ISNUMBER(SEARCH("level",'Model output'!G69)),OR(,ISNUMBER(SEARCH("II",'Model output'!G69)),ISNUMBER(SEARCH("two",'Model output'!G69)),AND(ISNUMBER(SEARCH("2",'Model output'!G69)),NOT(ISNUMBER(SEARCH("1 of 2",'Model output'!G69)))),ISNUMBER(SEARCH("III",'Model output'!G69)),ISNUMBER(SEARCH("three",'Model output'!G69)),AND(ISNUMBER(SEARCH("3",'Model output'!G69)), NOT(ISNUMBER(SEARCH("N3",'Model output'!G69)))),ISNUMBER(SEARCH("IV",'Model output'!G69)),ISNUMBER(SEARCH("four",'Model output'!G69)),AND(ISNUMBER(SEARCH("4",'Model output'!G69)),NOT(ISNUMBER(SEARCH("1/4",'Model output'!G69)))),ISNUMBER(SEARCH("V ",'Model output'!G69)),ISNUMBER(SEARCH("five",'Model output'!G69)),ISNUMBER(SEARCH("5",'Model output'!G69))))), "lateral", "central"))</f>
        <v/>
      </c>
      <c r="H70" t="str">
        <f>IF('Model output'!H69="","negative", IF('Model output'!H69=" ", "negative", IF('Model output'!H69="[]", "negative", IF(ISNUMBER(SEARCH("lymph node",'Model output'!H69)),"negative", IF(ISNUMBER(SEARCH("adipose tissue",'Model output'!H69)), "negative", IF(ISNUMBER(SEARCH("neck dissection",'Model output'!H69)),"negative","positive"))))))</f>
        <v>negative</v>
      </c>
      <c r="I70" t="str">
        <f>IF('Model output'!I69="","",IF(ISNUMBER('Model output'!I69),'Model output'!I69,1))</f>
        <v/>
      </c>
      <c r="J70" t="str">
        <f>IF('Model output'!J69="","",IF(AND(ISNUMBER('Model output'!J69),'Model output'!J69&lt;=I70),'Model output'!J69,IF(ISNUMBER(SEARCH("0/",'Model output'!J69)),0,1)))</f>
        <v/>
      </c>
      <c r="K70" t="str" cm="1">
        <f t="array" ref="K70">IF(COUNT(FIND({0,1,2,3,4,5,6,7,8,9},'Model output'!K69))&gt;0,'Model output'!K69,"")</f>
        <v/>
      </c>
      <c r="L70" s="28" t="str">
        <f t="shared" si="14"/>
        <v/>
      </c>
      <c r="M70" t="str" cm="1">
        <f t="array" ref="M70">IF(L70="","",IF(ISNUMBER(SEARCH("cm",L70)),MAX(VALUE(SUBSTITUTE(_xlfn.FILTERXML("&lt;t&gt;&lt;s&gt;"&amp;SUBSTITUTE(L70,",","&lt;/s&gt;&lt;s&gt;")&amp;"&lt;/s&gt;&lt;/t&gt;","//s"),"cm",""))),MAX(VALUE(SUBSTITUTE(_xlfn.FILTERXML("&lt;t&gt;&lt;s&gt;"&amp;SUBSTITUTE(L70,",","&lt;/s&gt;&lt;s&gt;")&amp;"&lt;/s&gt;&lt;/t&gt;","//s"),"mm","")))/10))</f>
        <v/>
      </c>
      <c r="N70" t="str">
        <f>IF('Model output'!L69="","",'Model output'!L69)</f>
        <v>papillary</v>
      </c>
      <c r="O70" t="str">
        <f>IF('Model output'!M69="","",'Model output'!M69)</f>
        <v>classic</v>
      </c>
      <c r="P70" t="str">
        <f>IF('Model output'!N69="","",'Model output'!N69)</f>
        <v>3.4 cm</v>
      </c>
      <c r="Q70" t="str">
        <f t="shared" si="13"/>
        <v>3.4cm</v>
      </c>
      <c r="R70" cm="1">
        <f t="array" ref="R70">IF(Q70="","",IF(ISNUMBER(SEARCH("cm",Q70)),MAX(VALUE(SUBSTITUTE(_xlfn.FILTERXML("&lt;t&gt;&lt;s&gt;"&amp;SUBSTITUTE(Q70,",","&lt;/s&gt;&lt;s&gt;")&amp;"&lt;/s&gt;&lt;/t&gt;","//s"),"cm",""))),IF(ISNUMBER(SEARCH("mm",Q70)), MAX(VALUE(SUBSTITUTE(_xlfn.FILTERXML("&lt;t&gt;&lt;s&gt;"&amp;SUBSTITUTE(Q70,",","&lt;/s&gt;&lt;s&gt;")&amp;"&lt;/s&gt;&lt;/t&gt;","//s"),"mm","")))/10, MAX(VALUE(_xlfn.FILTERXML("&lt;t&gt;&lt;s&gt;"&amp;SUBSTITUTE(Q70,",","&lt;/s&gt;&lt;s&gt;")&amp;"&lt;/s&gt;&lt;/t&gt;","//s"))))))</f>
        <v>3.4</v>
      </c>
      <c r="S70" t="str">
        <f>IF(OR('Model output'!P69="",'Model output'!P69="C",ISNUMBER(SEARCH("Not identified", 'Model output'!P69)),ISNUMBER(SEARCH("Absent",'Model output'!P69)),ISNUMBER(SEARCH("Absence",'Model output'!P69)),AND(ISNUMBER(SEARCH("No",'Model output'!P69)),NOT(ISNUMBER(SEARCH("diagnostic",'Model output'!P69)))),ISNUMBER(SEARCH("Negative",'Model output'!P69))),"negative","positive")</f>
        <v>negative</v>
      </c>
      <c r="T70">
        <f>IF('Model output'!O69="","",'Model output'!O69)</f>
        <v>2</v>
      </c>
      <c r="U70" t="str">
        <f>IF('Model output'!Q69&lt;&gt;"",'Model output'!Q69,IF('Classification result'!S70="positive",IF(ISNUMBER(SEARCH("single",'Model output'!P69)),1,IF(OR(ISNUMBER(SEARCH("&lt;4",'Model output'!P69)),ISNUMBER(SEARCH("&lt; 4",'Model output'!P69)),ISNUMBER(SEARCH("less than 4",'Model output'!P69))),"&lt;4",IF(OR(ISNUMBER(SEARCH("&gt;4",'Model output'!P69)),ISNUMBER(SEARCH("&gt; 4",'Model output'!P69)),ISNUMBER(SEARCH("4 or more",'Model output'!P69))),"&gt;4",""))),""))</f>
        <v/>
      </c>
      <c r="V70" t="str">
        <f>IF(S70="negative","",IF(OR(ISNUMBER(SEARCH("Focal",'Model output'!P69)),'Classification result'!U70&lt;4,ISNUMBER(SEARCH("Focal",'Classification result'!U70)),ISNUMBER(SEARCH("&lt;4",'Classification result'!U70)),ISNUMBER(SEARCH("&lt; 4",'Classification result'!U70))),"minimal", IF(OR(ISNUMBER(SEARCH("Extensive",'Model output'!P69)),ISNUMBER(SEARCH("Extensive",'Classification result'!U70)),ISNUMBER(SEARCH("&gt;4",'Classification result'!U70)),ISNUMBER(SEARCH("&gt; 4",'Classification result'!U70)),ISNUMBER(SEARCH("4 or more",'Classification result'!U70))),"extensive","")))</f>
        <v/>
      </c>
      <c r="W70" t="str">
        <f>IF(OR('Model output'!R69="",ISNUMBER(SEARCH("Not identified", 'Model output'!R69)),ISNUMBER(SEARCH("Absent",'Model output'!R69)),ISNUMBER(SEARCH("No",'Model output'!R69)),ISNUMBER(SEARCH("Negative",'Model output'!R69)),ISNUMBER(SEARCH("None seen",'Model output'!R69)),ISNUMBER(SEARCH("Free",'Model output'!R69)),ISNUMBER(SEARCH("Cannot be assessed",'Model output'!R69))),"negative","positive")</f>
        <v>positive</v>
      </c>
      <c r="X70" s="15" t="str">
        <f>IF('Model output'!S69="","",'Model output'!S69)</f>
        <v>Not Identified</v>
      </c>
      <c r="Y70" t="str">
        <f>IF(OR('Model output'!S69="",ISNUMBER(SEARCH("No extension",'Model output'!S69)),ISNUMBER(SEARCH("Absent",'Model output'!S69)),ISNUMBER(SEARCH("Not identified",'Model output'!S69)),AND(ISNUMBER(SEARCH("No",'Model output'!S69)),NOT(ISNUMBER(SEARCH("carcinoma",'Model output'!S69)))),ISNUMBER(SEARCH("negative",'Model output'!S69))),"negative",IF(Z70="positive","gETE", "positive"))</f>
        <v>negative</v>
      </c>
      <c r="Z70" t="str">
        <f>IF(OR('Model output'!S69="",ISNUMBER(SEARCH("Absent",'Model output'!S69)),ISNUMBER(SEARCH("Not identified",'Model output'!S69)),ISNUMBER(SEARCH("No",'Model output'!S69)),ISNUMBER(SEARCH("Minimal",'Model output'!S69)),ISNUMBER(SEARCH("negative",'Model output'!S69))),"negative",IF(OR(ISNUMBER(SEARCH("extensive",X70)),ISNUMBER(SEARCH("skeletal muscle",X70)),ISNUMBER(SEARCH("larynx",X70)),ISNUMBER(SEARCH("trachea",X70)),ISNUMBER(SEARCH("esophagus",X70)),ISNUMBER(SEARCH("recurrent laryngeal nerve",X70))),"positive","negative"))</f>
        <v>negative</v>
      </c>
      <c r="AA70" t="str">
        <f>IF('Model output'!T69="","",IF('Model output'!T69="Not mentioned", "No", "Yes"))</f>
        <v/>
      </c>
      <c r="AB70" t="str">
        <f>IF(AA70&lt;&gt;"Yes","",IF(OR('Model output'!U69="",ISNUMBER(SEARCH("Not identified",'Model output'!U69))),"",'Model output'!U69))</f>
        <v/>
      </c>
      <c r="AC70" s="8" t="str">
        <f>IF(OR('Model output'!V69="", AND(ISERROR(SEARCH("Positive",'Model output'!V69)), ISNUMBER(SEARCH("Negative",'Model output'!V69))), ISNUMBER(SEARCH("Cannot be assessed",'Model output'!V69)), AND(ISNUMBER(SEARCH("Uninvolved",'Model output'!V69)),NOT(ISNUMBER(SEARCH("margin(s) involved",'Model output'!V69)))), ISNUMBER(SEARCH("No involvement",'Model output'!V69)), AND(NOT(ISNUMBER(SEARCH("focal",'Model output'!V69))),ISNUMBER(SEARCH("Free",'Model output'!V69))), ISNUMBER(SEARCH("narrowly excised",'Model output'!V69)), ISNUMBER(SEARCH("none",'Model output'!V69)), ISNUMBER(SEARCH("R0",'Model output'!V69)), ISNUMBER(SEARCH("1 mm",'Model output'!V69)), ISNUMBER(SEARCH("0.1 CM",'Model output'!V69)), ISNUMBER(SEARCH("less than 0.2 mm",'Model output'!V69)), ISNUMBER(SEARCH("less than 1.0 mm",'Model output'!V69)), ISNUMBER(SEARCH("less than 0.5 mm",'Model output'!V69)), ISNUMBER(SEARCH("abut",'Model output'!V69))), "negative", "positive")</f>
        <v>negative</v>
      </c>
      <c r="AE70" s="34" t="str" cm="1">
        <f t="array" aca="1" ref="AE70" ca="1">IF(OR(AC70="positive",Z70="positive",AND(OR(ISNUMBER(SEARCH("Follicular carcinoma",N70)),ISNUMBER(SEARCH("Follicular thyroid carcinoma",N70))),V70="extensive"),AND(AND(ISNUMBER(J70),J70&gt;0),AND(ISNUMBER(M70),M70&gt;3)),OR(H70="positive",AH70=1)),"high",IF(OR(ISNUMBER(SEARCH("lateral",G70,1)),ISNUMBER(SEARCH("positive",Y70,1)),ISNUMBER(SEARCH("tall",O70,1)),ISNUMBER(SEARCH("hobnail",O70,1)),ISNUMBER(SEARCH("cribriform",O70,1)),ISNUMBER(SEARCH("diffuse",O70,1)),ISNUMBER(SEARCH("columnar",O70,1)),ISNUMBER(SEARCH("solid",O70,1)),ISNUMBER(SEARCH("tall",N70,1)),ISNUMBER(SEARCH("hobnail",N70,1)),ISNUMBER(SEARCH("cribriform",N70,1)),ISNUMBER(SEARCH("diffuse",N70,1)),ISNUMBER(SEARCH("columnar",N70,1)),ISNUMBER(SEARCH("solid",N70,1)),AND(OR(ISNUMBER(SEARCH("papillary",N70,1)),ISNUMBER(SEARCH("papillary carcinoma",O70,1))),S70="positive"),AND(AND(ISNUMBER(J70),J70&gt;=5),M70=""),AND(AND(ISNUMBER(J70),J70&gt;=5),AND(ISNUMBER(M70),M70&gt;=1)),AND(ISNUMBER(SERACH("papillary",N70)),OR(Y70="positive",Z70="positive"), ISNUMBER(SEARCH("BRAF",AB70)))),"intermediate","low"))</f>
        <v>low</v>
      </c>
      <c r="AF70" s="35" t="str">
        <f t="shared" si="15"/>
        <v>2</v>
      </c>
      <c r="AG70" s="35" t="str">
        <f t="shared" si="16"/>
        <v>0</v>
      </c>
      <c r="AH70" s="35" t="str">
        <f t="shared" si="18"/>
        <v>0</v>
      </c>
      <c r="AI70" s="40" t="str">
        <f t="shared" si="19"/>
        <v>I</v>
      </c>
      <c r="AJ70" s="34" t="s">
        <v>627</v>
      </c>
      <c r="AK70" s="39" t="s">
        <v>896</v>
      </c>
      <c r="AL70" s="39" t="s">
        <v>894</v>
      </c>
      <c r="AM70" s="39" t="s">
        <v>897</v>
      </c>
      <c r="AN70" s="39" t="s">
        <v>59</v>
      </c>
      <c r="AO70" s="34">
        <f t="shared" ca="1" si="20"/>
        <v>1</v>
      </c>
      <c r="AP70" s="39">
        <f t="shared" si="21"/>
        <v>1</v>
      </c>
      <c r="AQ70" s="39">
        <f t="shared" si="22"/>
        <v>1</v>
      </c>
      <c r="AR70" s="39">
        <f t="shared" si="23"/>
        <v>1</v>
      </c>
      <c r="AS70" s="40">
        <f t="shared" si="17"/>
        <v>1</v>
      </c>
    </row>
    <row r="71" spans="1:45">
      <c r="A71" t="str">
        <f>'Model output'!A70</f>
        <v>TCGA-DJ-A2PW</v>
      </c>
      <c r="B71" s="46">
        <v>65</v>
      </c>
      <c r="C71" s="1" t="str">
        <f>IF(OR(ISNUMBER(SEARCH("0",'Model output'!D70)), ISNUMBER(SEARCH("1",'Model output'!D70)), ISNUMBER(SEARCH("1a",'Model output'!D70)), ISNUMBER(SEARCH("1b",'Model output'!D70)), ISNUMBER(SEARCH("2",'Model output'!D70)), ISNUMBER(SEARCH("3",'Model output'!D70)), ISNUMBER(SEARCH("4a",'Model output'!D70)), ISNUMBER(SEARCH("4b",'Model output'!D70))), IF(ISNUMBER(SEARCH("pT",'Model output'!D70)),IF(OR(ISNUMBER(SEARCH("a",'Model output'!D70)),ISNUMBER(SEARCH("b",'Model output'!D70))),MID(SUBSTITUTE('Model output'!D70," ",""),SEARCH("pT",'Model output'!D70)+2,2),MID(SUBSTITUTE('Model output'!D70," ",""),SEARCH("pT",'Model output'!D70)+2,1)),IF(ISNUMBER(SEARCH("T",'Model output'!D70)),IF(OR(ISNUMBER(SEARCH("a",'Model output'!D70)),ISNUMBER(SEARCH("b",'Model output'!D70))),MID(SUBSTITUTE('Model output'!D70," ",""),SEARCH("T",'Model output'!D70)+1,2),MID(SUBSTITUTE('Model output'!D70," ",""),SEARCH("T",'Model output'!D70)+1,1)),SUBSTITUTE('Model output'!D70," ",""))),"")</f>
        <v>2</v>
      </c>
      <c r="D71" s="1" t="str">
        <f>IF(ISNUMBER(SEARCH("lymph node",'Model output'!E70)),"1", IF(AND('Model output'!E70&lt;&gt;"",ISNUMBER('Model output'!E70),'Model output'!E70&gt;0),"1",IF(OR(ISNUMBER(SEARCH("0",'Model output'!E70)), ISNUMBER(SEARCH("1",'Model output'!E70)), ISNUMBER(SEARCH("1a",'Model output'!E70)), ISNUMBER(SEARCH("1b",'Model output'!E70)), ISNUMBER(SEARCH("X",'Model output'!E70))), IF(ISNUMBER(SEARCH("pN",'Model output'!E70)),IF(OR(ISNUMBER(SEARCH("a",'Model output'!E70)),ISNUMBER(SEARCH("b",'Model output'!E70))),MID(SUBSTITUTE('Model output'!E70," ",""),SEARCH("pN",'Model output'!E70)+2,2),MID(SUBSTITUTE('Model output'!E70," ",""),SEARCH("pN",'Model output'!E70)+2,1)),IF(ISNUMBER(SEARCH("N",'Model output'!E70)),IF(OR(ISNUMBER(SEARCH("a",'Model output'!E70)),ISNUMBER(SEARCH("b",'Model output'!E70))),MID(SUBSTITUTE('Model output'!E70," ",""),SEARCH("N",'Model output'!E70)+1,2),MID(SUBSTITUTE('Model output'!E70," ",""),SEARCH("N",'Model output'!E70)+1,1)),SUBSTITUTE('Model output'!E70," ",""))),"")))</f>
        <v>1</v>
      </c>
      <c r="E71" s="1" t="str">
        <f>IF(OR(ISNUMBER(SEARCH("Not applicable",'Model output'!F70)), ISNUMBER(SEARCH("N/A",'Model output'!F70))),"0",IF(OR(ISNUMBER(SEARCH("0",'Model output'!F70)), ISNUMBER(SEARCH("1",'Model output'!F70)), ISNUMBER(SEARCH("X",'Model output'!F70))), IF(ISNUMBER(SEARCH("pM",'Model output'!F70)),MID(SUBSTITUTE('Model output'!F70," ",""),SEARCH("pM",'Model output'!F70)+2,1),IF(ISNUMBER(SEARCH("M",'Model output'!F70)),MID(SUBSTITUTE('Model output'!F70," ",""),SEARCH("M",'Model output'!F70)+1,1),SUBSTITUTE('Model output'!F70," ",""))),""))</f>
        <v>0</v>
      </c>
      <c r="F71" t="str">
        <f t="shared" si="12"/>
        <v>positive</v>
      </c>
      <c r="G71" t="str">
        <f>IF(OR('Model output'!G70="",AND(ISNUMBER('Model output'!J70),'Model output'!J70&lt;1)),"",IF(OR(ISNUMBER(SEARCH("lateral",'Model output'!G70)),ISNUMBER(SEARCH("cervical",'Model output'!G70)),ISNUMBER(SEARCH("jugular",'Model output'!G70)),ISNUMBER(SEARCH("left neck",'Model output'!G70)),ISNUMBER(SEARCH("left anterior neck",'Model output'!G70)),ISNUMBER(SEARCH("left posterior neck",'Model output'!G70)),ISNUMBER(SEARCH("right neck",'Model output'!G70)),ISNUMBER(SEARCH("right anterior neck",'Model output'!G70)),ISNUMBER(SEARCH("right posterior neck",'Model output'!G70)),AND(ISNUMBER(SEARCH("level",'Model output'!G70)),OR(,ISNUMBER(SEARCH("II",'Model output'!G70)),ISNUMBER(SEARCH("two",'Model output'!G70)),AND(ISNUMBER(SEARCH("2",'Model output'!G70)),NOT(ISNUMBER(SEARCH("1 of 2",'Model output'!G70)))),ISNUMBER(SEARCH("III",'Model output'!G70)),ISNUMBER(SEARCH("three",'Model output'!G70)),AND(ISNUMBER(SEARCH("3",'Model output'!G70)), NOT(ISNUMBER(SEARCH("N3",'Model output'!G70)))),ISNUMBER(SEARCH("IV",'Model output'!G70)),ISNUMBER(SEARCH("four",'Model output'!G70)),AND(ISNUMBER(SEARCH("4",'Model output'!G70)),NOT(ISNUMBER(SEARCH("1/4",'Model output'!G70)))),ISNUMBER(SEARCH("V ",'Model output'!G70)),ISNUMBER(SEARCH("five",'Model output'!G70)),ISNUMBER(SEARCH("5",'Model output'!G70))))), "lateral", "central"))</f>
        <v>central</v>
      </c>
      <c r="H71" t="str">
        <f>IF('Model output'!H70="","negative", IF('Model output'!H70=" ", "negative", IF('Model output'!H70="[]", "negative", IF(ISNUMBER(SEARCH("lymph node",'Model output'!H70)),"negative", IF(ISNUMBER(SEARCH("adipose tissue",'Model output'!H70)), "negative", IF(ISNUMBER(SEARCH("neck dissection",'Model output'!H70)),"negative","positive"))))))</f>
        <v>negative</v>
      </c>
      <c r="I71">
        <f>IF('Model output'!I70="","",IF(ISNUMBER('Model output'!I70),'Model output'!I70,1))</f>
        <v>1</v>
      </c>
      <c r="J71">
        <f>IF('Model output'!J70="","",IF(AND(ISNUMBER('Model output'!J70),'Model output'!J70&lt;=I71),'Model output'!J70,IF(ISNUMBER(SEARCH("0/",'Model output'!J70)),0,1)))</f>
        <v>1</v>
      </c>
      <c r="K71" t="str" cm="1">
        <f t="array" ref="K71">IF(COUNT(FIND({0,1,2,3,4,5,6,7,8,9},'Model output'!K70))&gt;0,'Model output'!K70,"")</f>
        <v/>
      </c>
      <c r="L71" s="28" t="str">
        <f t="shared" si="14"/>
        <v/>
      </c>
      <c r="M71" t="str" cm="1">
        <f t="array" ref="M71">IF(L71="","",IF(ISNUMBER(SEARCH("cm",L71)),MAX(VALUE(SUBSTITUTE(_xlfn.FILTERXML("&lt;t&gt;&lt;s&gt;"&amp;SUBSTITUTE(L71,",","&lt;/s&gt;&lt;s&gt;")&amp;"&lt;/s&gt;&lt;/t&gt;","//s"),"cm",""))),MAX(VALUE(SUBSTITUTE(_xlfn.FILTERXML("&lt;t&gt;&lt;s&gt;"&amp;SUBSTITUTE(L71,",","&lt;/s&gt;&lt;s&gt;")&amp;"&lt;/s&gt;&lt;/t&gt;","//s"),"mm","")))/10))</f>
        <v/>
      </c>
      <c r="N71" t="str">
        <f>IF('Model output'!L70="","",'Model output'!L70)</f>
        <v>papillary</v>
      </c>
      <c r="O71" t="str">
        <f>IF('Model output'!M70="","",'Model output'!M70)</f>
        <v>classical</v>
      </c>
      <c r="P71" t="str">
        <f>IF('Model output'!N70="","",'Model output'!N70)</f>
        <v>4.6 cm, 3.5 cm</v>
      </c>
      <c r="Q71" t="str">
        <f t="shared" si="13"/>
        <v>4.6cm,3.5cm</v>
      </c>
      <c r="R71" cm="1">
        <f t="array" ref="R71">IF(Q71="","",IF(ISNUMBER(SEARCH("cm",Q71)),MAX(VALUE(SUBSTITUTE(_xlfn.FILTERXML("&lt;t&gt;&lt;s&gt;"&amp;SUBSTITUTE(Q71,",","&lt;/s&gt;&lt;s&gt;")&amp;"&lt;/s&gt;&lt;/t&gt;","//s"),"cm",""))),IF(ISNUMBER(SEARCH("mm",Q71)), MAX(VALUE(SUBSTITUTE(_xlfn.FILTERXML("&lt;t&gt;&lt;s&gt;"&amp;SUBSTITUTE(Q71,",","&lt;/s&gt;&lt;s&gt;")&amp;"&lt;/s&gt;&lt;/t&gt;","//s"),"mm","")))/10, MAX(VALUE(_xlfn.FILTERXML("&lt;t&gt;&lt;s&gt;"&amp;SUBSTITUTE(Q71,",","&lt;/s&gt;&lt;s&gt;")&amp;"&lt;/s&gt;&lt;/t&gt;","//s"))))))</f>
        <v>4.5999999999999996</v>
      </c>
      <c r="S71" t="str">
        <f>IF(OR('Model output'!P70="",'Model output'!P70="C",ISNUMBER(SEARCH("Not identified", 'Model output'!P70)),ISNUMBER(SEARCH("Absent",'Model output'!P70)),ISNUMBER(SEARCH("Absence",'Model output'!P70)),AND(ISNUMBER(SEARCH("No",'Model output'!P70)),NOT(ISNUMBER(SEARCH("diagnostic",'Model output'!P70)))),ISNUMBER(SEARCH("Negative",'Model output'!P70))),"negative","positive")</f>
        <v>negative</v>
      </c>
      <c r="T71">
        <f>IF('Model output'!O70="","",'Model output'!O70)</f>
        <v>3</v>
      </c>
      <c r="U71" t="str">
        <f>IF('Model output'!Q70&lt;&gt;"",'Model output'!Q70,IF('Classification result'!S71="positive",IF(ISNUMBER(SEARCH("single",'Model output'!P70)),1,IF(OR(ISNUMBER(SEARCH("&lt;4",'Model output'!P70)),ISNUMBER(SEARCH("&lt; 4",'Model output'!P70)),ISNUMBER(SEARCH("less than 4",'Model output'!P70))),"&lt;4",IF(OR(ISNUMBER(SEARCH("&gt;4",'Model output'!P70)),ISNUMBER(SEARCH("&gt; 4",'Model output'!P70)),ISNUMBER(SEARCH("4 or more",'Model output'!P70))),"&gt;4",""))),""))</f>
        <v/>
      </c>
      <c r="V71" t="str">
        <f>IF(S71="negative","",IF(OR(ISNUMBER(SEARCH("Focal",'Model output'!P70)),'Classification result'!U71&lt;4,ISNUMBER(SEARCH("Focal",'Classification result'!U71)),ISNUMBER(SEARCH("&lt;4",'Classification result'!U71)),ISNUMBER(SEARCH("&lt; 4",'Classification result'!U71))),"minimal", IF(OR(ISNUMBER(SEARCH("Extensive",'Model output'!P70)),ISNUMBER(SEARCH("Extensive",'Classification result'!U71)),ISNUMBER(SEARCH("&gt;4",'Classification result'!U71)),ISNUMBER(SEARCH("&gt; 4",'Classification result'!U71)),ISNUMBER(SEARCH("4 or more",'Classification result'!U71))),"extensive","")))</f>
        <v/>
      </c>
      <c r="W71" t="str">
        <f>IF(OR('Model output'!R70="",ISNUMBER(SEARCH("Not identified", 'Model output'!R70)),ISNUMBER(SEARCH("Absent",'Model output'!R70)),ISNUMBER(SEARCH("No",'Model output'!R70)),ISNUMBER(SEARCH("Negative",'Model output'!R70)),ISNUMBER(SEARCH("None seen",'Model output'!R70)),ISNUMBER(SEARCH("Free",'Model output'!R70)),ISNUMBER(SEARCH("Cannot be assessed",'Model output'!R70))),"negative","positive")</f>
        <v>positive</v>
      </c>
      <c r="X71" s="15" t="str">
        <f>IF('Model output'!S70="","",'Model output'!S70)</f>
        <v>Not identified</v>
      </c>
      <c r="Y71" t="str">
        <f>IF(OR('Model output'!S70="",ISNUMBER(SEARCH("No extension",'Model output'!S70)),ISNUMBER(SEARCH("Absent",'Model output'!S70)),ISNUMBER(SEARCH("Not identified",'Model output'!S70)),AND(ISNUMBER(SEARCH("No",'Model output'!S70)),NOT(ISNUMBER(SEARCH("carcinoma",'Model output'!S70)))),ISNUMBER(SEARCH("negative",'Model output'!S70))),"negative",IF(Z71="positive","gETE", "positive"))</f>
        <v>negative</v>
      </c>
      <c r="Z71" t="str">
        <f>IF(OR('Model output'!S70="",ISNUMBER(SEARCH("Absent",'Model output'!S70)),ISNUMBER(SEARCH("Not identified",'Model output'!S70)),ISNUMBER(SEARCH("No",'Model output'!S70)),ISNUMBER(SEARCH("Minimal",'Model output'!S70)),ISNUMBER(SEARCH("negative",'Model output'!S70))),"negative",IF(OR(ISNUMBER(SEARCH("extensive",X71)),ISNUMBER(SEARCH("skeletal muscle",X71)),ISNUMBER(SEARCH("larynx",X71)),ISNUMBER(SEARCH("trachea",X71)),ISNUMBER(SEARCH("esophagus",X71)),ISNUMBER(SEARCH("recurrent laryngeal nerve",X71))),"positive","negative"))</f>
        <v>negative</v>
      </c>
      <c r="AA71" t="str">
        <f>IF('Model output'!T70="","",IF('Model output'!T70="Not mentioned", "No", "Yes"))</f>
        <v/>
      </c>
      <c r="AB71" t="str">
        <f>IF(AA71&lt;&gt;"Yes","",IF(OR('Model output'!U70="",ISNUMBER(SEARCH("Not identified",'Model output'!U70))),"",'Model output'!U70))</f>
        <v/>
      </c>
      <c r="AC71" s="8" t="str">
        <f>IF(OR('Model output'!V70="", AND(ISERROR(SEARCH("Positive",'Model output'!V70)), ISNUMBER(SEARCH("Negative",'Model output'!V70))), ISNUMBER(SEARCH("Cannot be assessed",'Model output'!V70)), AND(ISNUMBER(SEARCH("Uninvolved",'Model output'!V70)),NOT(ISNUMBER(SEARCH("margin(s) involved",'Model output'!V70)))), ISNUMBER(SEARCH("No involvement",'Model output'!V70)), AND(NOT(ISNUMBER(SEARCH("focal",'Model output'!V70))),ISNUMBER(SEARCH("Free",'Model output'!V70))), ISNUMBER(SEARCH("narrowly excised",'Model output'!V70)), ISNUMBER(SEARCH("none",'Model output'!V70)), ISNUMBER(SEARCH("R0",'Model output'!V70)), ISNUMBER(SEARCH("1 mm",'Model output'!V70)), ISNUMBER(SEARCH("0.1 CM",'Model output'!V70)), ISNUMBER(SEARCH("less than 0.2 mm",'Model output'!V70)), ISNUMBER(SEARCH("less than 1.0 mm",'Model output'!V70)), ISNUMBER(SEARCH("less than 0.5 mm",'Model output'!V70)), ISNUMBER(SEARCH("abut",'Model output'!V70))), "negative", "positive")</f>
        <v>negative</v>
      </c>
      <c r="AE71" s="34" t="str" cm="1">
        <f t="array" aca="1" ref="AE71" ca="1">IF(OR(AC71="positive",Z71="positive",AND(OR(ISNUMBER(SEARCH("Follicular carcinoma",N71)),ISNUMBER(SEARCH("Follicular thyroid carcinoma",N71))),V71="extensive"),AND(AND(ISNUMBER(J71),J71&gt;0),AND(ISNUMBER(M71),M71&gt;3)),OR(H71="positive",AH71=1)),"high",IF(OR(ISNUMBER(SEARCH("lateral",G71,1)),ISNUMBER(SEARCH("positive",Y71,1)),ISNUMBER(SEARCH("tall",O71,1)),ISNUMBER(SEARCH("hobnail",O71,1)),ISNUMBER(SEARCH("cribriform",O71,1)),ISNUMBER(SEARCH("diffuse",O71,1)),ISNUMBER(SEARCH("columnar",O71,1)),ISNUMBER(SEARCH("solid",O71,1)),ISNUMBER(SEARCH("tall",N71,1)),ISNUMBER(SEARCH("hobnail",N71,1)),ISNUMBER(SEARCH("cribriform",N71,1)),ISNUMBER(SEARCH("diffuse",N71,1)),ISNUMBER(SEARCH("columnar",N71,1)),ISNUMBER(SEARCH("solid",N71,1)),AND(OR(ISNUMBER(SEARCH("papillary",N71,1)),ISNUMBER(SEARCH("papillary carcinoma",O71,1))),S71="positive"),AND(AND(ISNUMBER(J71),J71&gt;=5),M71=""),AND(AND(ISNUMBER(J71),J71&gt;=5),AND(ISNUMBER(M71),M71&gt;=1)),AND(ISNUMBER(SERACH("papillary",N71)),OR(Y71="positive",Z71="positive"), ISNUMBER(SEARCH("BRAF",AB71)))),"intermediate","low"))</f>
        <v>low</v>
      </c>
      <c r="AF71" s="35" t="str">
        <f t="shared" si="15"/>
        <v>3a</v>
      </c>
      <c r="AG71" s="35" t="str">
        <f t="shared" si="16"/>
        <v>1a</v>
      </c>
      <c r="AH71" s="35" t="str">
        <f t="shared" si="18"/>
        <v>0</v>
      </c>
      <c r="AI71" s="40" t="str">
        <f t="shared" si="19"/>
        <v>II</v>
      </c>
      <c r="AJ71" s="34" t="s">
        <v>627</v>
      </c>
      <c r="AK71" s="39" t="s">
        <v>899</v>
      </c>
      <c r="AL71" s="39" t="s">
        <v>898</v>
      </c>
      <c r="AM71" s="39" t="s">
        <v>897</v>
      </c>
      <c r="AN71" s="39" t="s">
        <v>895</v>
      </c>
      <c r="AO71" s="34">
        <f t="shared" ca="1" si="20"/>
        <v>1</v>
      </c>
      <c r="AP71" s="39">
        <f t="shared" si="21"/>
        <v>1</v>
      </c>
      <c r="AQ71" s="39">
        <f t="shared" si="22"/>
        <v>1</v>
      </c>
      <c r="AR71" s="39">
        <f t="shared" si="23"/>
        <v>1</v>
      </c>
      <c r="AS71" s="40">
        <f t="shared" si="17"/>
        <v>1</v>
      </c>
    </row>
    <row r="72" spans="1:45">
      <c r="A72" t="str">
        <f>'Model output'!A71</f>
        <v>TCGA-DJ-A2PX</v>
      </c>
      <c r="B72" s="46">
        <v>55</v>
      </c>
      <c r="C72" s="1" t="str">
        <f>IF(OR(ISNUMBER(SEARCH("0",'Model output'!D71)), ISNUMBER(SEARCH("1",'Model output'!D71)), ISNUMBER(SEARCH("1a",'Model output'!D71)), ISNUMBER(SEARCH("1b",'Model output'!D71)), ISNUMBER(SEARCH("2",'Model output'!D71)), ISNUMBER(SEARCH("3",'Model output'!D71)), ISNUMBER(SEARCH("4a",'Model output'!D71)), ISNUMBER(SEARCH("4b",'Model output'!D71))), IF(ISNUMBER(SEARCH("pT",'Model output'!D71)),IF(OR(ISNUMBER(SEARCH("a",'Model output'!D71)),ISNUMBER(SEARCH("b",'Model output'!D71))),MID(SUBSTITUTE('Model output'!D71," ",""),SEARCH("pT",'Model output'!D71)+2,2),MID(SUBSTITUTE('Model output'!D71," ",""),SEARCH("pT",'Model output'!D71)+2,1)),IF(ISNUMBER(SEARCH("T",'Model output'!D71)),IF(OR(ISNUMBER(SEARCH("a",'Model output'!D71)),ISNUMBER(SEARCH("b",'Model output'!D71))),MID(SUBSTITUTE('Model output'!D71," ",""),SEARCH("T",'Model output'!D71)+1,2),MID(SUBSTITUTE('Model output'!D71," ",""),SEARCH("T",'Model output'!D71)+1,1)),SUBSTITUTE('Model output'!D71," ",""))),"")</f>
        <v>1</v>
      </c>
      <c r="D72" s="1" t="str">
        <f>IF(ISNUMBER(SEARCH("lymph node",'Model output'!E71)),"1", IF(AND('Model output'!E71&lt;&gt;"",ISNUMBER('Model output'!E71),'Model output'!E71&gt;0),"1",IF(OR(ISNUMBER(SEARCH("0",'Model output'!E71)), ISNUMBER(SEARCH("1",'Model output'!E71)), ISNUMBER(SEARCH("1a",'Model output'!E71)), ISNUMBER(SEARCH("1b",'Model output'!E71)), ISNUMBER(SEARCH("X",'Model output'!E71))), IF(ISNUMBER(SEARCH("pN",'Model output'!E71)),IF(OR(ISNUMBER(SEARCH("a",'Model output'!E71)),ISNUMBER(SEARCH("b",'Model output'!E71))),MID(SUBSTITUTE('Model output'!E71," ",""),SEARCH("pN",'Model output'!E71)+2,2),MID(SUBSTITUTE('Model output'!E71," ",""),SEARCH("pN",'Model output'!E71)+2,1)),IF(ISNUMBER(SEARCH("N",'Model output'!E71)),IF(OR(ISNUMBER(SEARCH("a",'Model output'!E71)),ISNUMBER(SEARCH("b",'Model output'!E71))),MID(SUBSTITUTE('Model output'!E71," ",""),SEARCH("N",'Model output'!E71)+1,2),MID(SUBSTITUTE('Model output'!E71," ",""),SEARCH("N",'Model output'!E71)+1,1)),SUBSTITUTE('Model output'!E71," ",""))),"")))</f>
        <v>X</v>
      </c>
      <c r="E72" s="1" t="str">
        <f>IF(OR(ISNUMBER(SEARCH("Not applicable",'Model output'!F71)), ISNUMBER(SEARCH("N/A",'Model output'!F71))),"0",IF(OR(ISNUMBER(SEARCH("0",'Model output'!F71)), ISNUMBER(SEARCH("1",'Model output'!F71)), ISNUMBER(SEARCH("X",'Model output'!F71))), IF(ISNUMBER(SEARCH("pM",'Model output'!F71)),MID(SUBSTITUTE('Model output'!F71," ",""),SEARCH("pM",'Model output'!F71)+2,1),IF(ISNUMBER(SEARCH("M",'Model output'!F71)),MID(SUBSTITUTE('Model output'!F71," ",""),SEARCH("M",'Model output'!F71)+1,1),SUBSTITUTE('Model output'!F71," ",""))),""))</f>
        <v/>
      </c>
      <c r="F72" t="str">
        <f t="shared" si="12"/>
        <v>negative</v>
      </c>
      <c r="G72" t="str">
        <f>IF(OR('Model output'!G71="",AND(ISNUMBER('Model output'!J71),'Model output'!J71&lt;1)),"",IF(OR(ISNUMBER(SEARCH("lateral",'Model output'!G71)),ISNUMBER(SEARCH("cervical",'Model output'!G71)),ISNUMBER(SEARCH("jugular",'Model output'!G71)),ISNUMBER(SEARCH("left neck",'Model output'!G71)),ISNUMBER(SEARCH("left anterior neck",'Model output'!G71)),ISNUMBER(SEARCH("left posterior neck",'Model output'!G71)),ISNUMBER(SEARCH("right neck",'Model output'!G71)),ISNUMBER(SEARCH("right anterior neck",'Model output'!G71)),ISNUMBER(SEARCH("right posterior neck",'Model output'!G71)),AND(ISNUMBER(SEARCH("level",'Model output'!G71)),OR(,ISNUMBER(SEARCH("II",'Model output'!G71)),ISNUMBER(SEARCH("two",'Model output'!G71)),AND(ISNUMBER(SEARCH("2",'Model output'!G71)),NOT(ISNUMBER(SEARCH("1 of 2",'Model output'!G71)))),ISNUMBER(SEARCH("III",'Model output'!G71)),ISNUMBER(SEARCH("three",'Model output'!G71)),AND(ISNUMBER(SEARCH("3",'Model output'!G71)), NOT(ISNUMBER(SEARCH("N3",'Model output'!G71)))),ISNUMBER(SEARCH("IV",'Model output'!G71)),ISNUMBER(SEARCH("four",'Model output'!G71)),AND(ISNUMBER(SEARCH("4",'Model output'!G71)),NOT(ISNUMBER(SEARCH("1/4",'Model output'!G71)))),ISNUMBER(SEARCH("V ",'Model output'!G71)),ISNUMBER(SEARCH("five",'Model output'!G71)),ISNUMBER(SEARCH("5",'Model output'!G71))))), "lateral", "central"))</f>
        <v/>
      </c>
      <c r="H72" t="str">
        <f>IF('Model output'!H71="","negative", IF('Model output'!H71=" ", "negative", IF('Model output'!H71="[]", "negative", IF(ISNUMBER(SEARCH("lymph node",'Model output'!H71)),"negative", IF(ISNUMBER(SEARCH("adipose tissue",'Model output'!H71)), "negative", IF(ISNUMBER(SEARCH("neck dissection",'Model output'!H71)),"negative","positive"))))))</f>
        <v>negative</v>
      </c>
      <c r="I72">
        <f>IF('Model output'!I71="","",IF(ISNUMBER('Model output'!I71),'Model output'!I71,1))</f>
        <v>4</v>
      </c>
      <c r="J72">
        <f>IF('Model output'!J71="","",IF(AND(ISNUMBER('Model output'!J71),'Model output'!J71&lt;=I72),'Model output'!J71,IF(ISNUMBER(SEARCH("0/",'Model output'!J71)),0,1)))</f>
        <v>0</v>
      </c>
      <c r="K72" t="str" cm="1">
        <f t="array" ref="K72">IF(COUNT(FIND({0,1,2,3,4,5,6,7,8,9},'Model output'!K71))&gt;0,'Model output'!K71,"")</f>
        <v/>
      </c>
      <c r="L72" s="28" t="str">
        <f t="shared" si="14"/>
        <v/>
      </c>
      <c r="M72" t="str" cm="1">
        <f t="array" ref="M72">IF(L72="","",IF(ISNUMBER(SEARCH("cm",L72)),MAX(VALUE(SUBSTITUTE(_xlfn.FILTERXML("&lt;t&gt;&lt;s&gt;"&amp;SUBSTITUTE(L72,",","&lt;/s&gt;&lt;s&gt;")&amp;"&lt;/s&gt;&lt;/t&gt;","//s"),"cm",""))),MAX(VALUE(SUBSTITUTE(_xlfn.FILTERXML("&lt;t&gt;&lt;s&gt;"&amp;SUBSTITUTE(L72,",","&lt;/s&gt;&lt;s&gt;")&amp;"&lt;/s&gt;&lt;/t&gt;","//s"),"mm","")))/10))</f>
        <v/>
      </c>
      <c r="N72" t="str">
        <f>IF('Model output'!L71="","",'Model output'!L71)</f>
        <v>follicular carcinoma</v>
      </c>
      <c r="O72" t="str">
        <f>IF('Model output'!M71="","",'Model output'!M71)</f>
        <v>papillary</v>
      </c>
      <c r="P72" t="str">
        <f>IF('Model output'!N71="","",'Model output'!N71)</f>
        <v>1.2 cm</v>
      </c>
      <c r="Q72" t="str">
        <f t="shared" si="13"/>
        <v>1.2cm</v>
      </c>
      <c r="R72" cm="1">
        <f t="array" ref="R72">IF(Q72="","",IF(ISNUMBER(SEARCH("cm",Q72)),MAX(VALUE(SUBSTITUTE(_xlfn.FILTERXML("&lt;t&gt;&lt;s&gt;"&amp;SUBSTITUTE(Q72,",","&lt;/s&gt;&lt;s&gt;")&amp;"&lt;/s&gt;&lt;/t&gt;","//s"),"cm",""))),IF(ISNUMBER(SEARCH("mm",Q72)), MAX(VALUE(SUBSTITUTE(_xlfn.FILTERXML("&lt;t&gt;&lt;s&gt;"&amp;SUBSTITUTE(Q72,",","&lt;/s&gt;&lt;s&gt;")&amp;"&lt;/s&gt;&lt;/t&gt;","//s"),"mm","")))/10, MAX(VALUE(_xlfn.FILTERXML("&lt;t&gt;&lt;s&gt;"&amp;SUBSTITUTE(Q72,",","&lt;/s&gt;&lt;s&gt;")&amp;"&lt;/s&gt;&lt;/t&gt;","//s"))))))</f>
        <v>1.2</v>
      </c>
      <c r="S72" t="str">
        <f>IF(OR('Model output'!P71="",'Model output'!P71="C",ISNUMBER(SEARCH("Not identified", 'Model output'!P71)),ISNUMBER(SEARCH("Absent",'Model output'!P71)),ISNUMBER(SEARCH("Absence",'Model output'!P71)),AND(ISNUMBER(SEARCH("No",'Model output'!P71)),NOT(ISNUMBER(SEARCH("diagnostic",'Model output'!P71)))),ISNUMBER(SEARCH("Negative",'Model output'!P71))),"negative","positive")</f>
        <v>negative</v>
      </c>
      <c r="T72">
        <f>IF('Model output'!O71="","",'Model output'!O71)</f>
        <v>1</v>
      </c>
      <c r="U72" t="str">
        <f>IF('Model output'!Q71&lt;&gt;"",'Model output'!Q71,IF('Classification result'!S72="positive",IF(ISNUMBER(SEARCH("single",'Model output'!P71)),1,IF(OR(ISNUMBER(SEARCH("&lt;4",'Model output'!P71)),ISNUMBER(SEARCH("&lt; 4",'Model output'!P71)),ISNUMBER(SEARCH("less than 4",'Model output'!P71))),"&lt;4",IF(OR(ISNUMBER(SEARCH("&gt;4",'Model output'!P71)),ISNUMBER(SEARCH("&gt; 4",'Model output'!P71)),ISNUMBER(SEARCH("4 or more",'Model output'!P71))),"&gt;4",""))),""))</f>
        <v/>
      </c>
      <c r="V72" t="str">
        <f>IF(S72="negative","",IF(OR(ISNUMBER(SEARCH("Focal",'Model output'!P71)),'Classification result'!U72&lt;4,ISNUMBER(SEARCH("Focal",'Classification result'!U72)),ISNUMBER(SEARCH("&lt;4",'Classification result'!U72)),ISNUMBER(SEARCH("&lt; 4",'Classification result'!U72))),"minimal", IF(OR(ISNUMBER(SEARCH("Extensive",'Model output'!P71)),ISNUMBER(SEARCH("Extensive",'Classification result'!U72)),ISNUMBER(SEARCH("&gt;4",'Classification result'!U72)),ISNUMBER(SEARCH("&gt; 4",'Classification result'!U72)),ISNUMBER(SEARCH("4 or more",'Classification result'!U72))),"extensive","")))</f>
        <v/>
      </c>
      <c r="W72" t="str">
        <f>IF(OR('Model output'!R71="",ISNUMBER(SEARCH("Not identified", 'Model output'!R71)),ISNUMBER(SEARCH("Absent",'Model output'!R71)),ISNUMBER(SEARCH("No",'Model output'!R71)),ISNUMBER(SEARCH("Negative",'Model output'!R71)),ISNUMBER(SEARCH("None seen",'Model output'!R71)),ISNUMBER(SEARCH("Free",'Model output'!R71)),ISNUMBER(SEARCH("Cannot be assessed",'Model output'!R71))),"negative","positive")</f>
        <v>positive</v>
      </c>
      <c r="X72" s="15" t="str">
        <f>IF('Model output'!S71="","",'Model output'!S71)</f>
        <v>Not identified</v>
      </c>
      <c r="Y72" t="str">
        <f>IF(OR('Model output'!S71="",ISNUMBER(SEARCH("No extension",'Model output'!S71)),ISNUMBER(SEARCH("Absent",'Model output'!S71)),ISNUMBER(SEARCH("Not identified",'Model output'!S71)),AND(ISNUMBER(SEARCH("No",'Model output'!S71)),NOT(ISNUMBER(SEARCH("carcinoma",'Model output'!S71)))),ISNUMBER(SEARCH("negative",'Model output'!S71))),"negative",IF(Z72="positive","gETE", "positive"))</f>
        <v>negative</v>
      </c>
      <c r="Z72" t="str">
        <f>IF(OR('Model output'!S71="",ISNUMBER(SEARCH("Absent",'Model output'!S71)),ISNUMBER(SEARCH("Not identified",'Model output'!S71)),ISNUMBER(SEARCH("No",'Model output'!S71)),ISNUMBER(SEARCH("Minimal",'Model output'!S71)),ISNUMBER(SEARCH("negative",'Model output'!S71))),"negative",IF(OR(ISNUMBER(SEARCH("extensive",X72)),ISNUMBER(SEARCH("skeletal muscle",X72)),ISNUMBER(SEARCH("larynx",X72)),ISNUMBER(SEARCH("trachea",X72)),ISNUMBER(SEARCH("esophagus",X72)),ISNUMBER(SEARCH("recurrent laryngeal nerve",X72))),"positive","negative"))</f>
        <v>negative</v>
      </c>
      <c r="AA72" t="str">
        <f>IF('Model output'!T71="","",IF('Model output'!T71="Not mentioned", "No", "Yes"))</f>
        <v/>
      </c>
      <c r="AB72" t="str">
        <f>IF(AA72&lt;&gt;"Yes","",IF(OR('Model output'!U71="",ISNUMBER(SEARCH("Not identified",'Model output'!U71))),"",'Model output'!U71))</f>
        <v/>
      </c>
      <c r="AC72" s="8" t="str">
        <f>IF(OR('Model output'!V71="", AND(ISERROR(SEARCH("Positive",'Model output'!V71)), ISNUMBER(SEARCH("Negative",'Model output'!V71))), ISNUMBER(SEARCH("Cannot be assessed",'Model output'!V71)), AND(ISNUMBER(SEARCH("Uninvolved",'Model output'!V71)),NOT(ISNUMBER(SEARCH("margin(s) involved",'Model output'!V71)))), ISNUMBER(SEARCH("No involvement",'Model output'!V71)), AND(NOT(ISNUMBER(SEARCH("focal",'Model output'!V71))),ISNUMBER(SEARCH("Free",'Model output'!V71))), ISNUMBER(SEARCH("narrowly excised",'Model output'!V71)), ISNUMBER(SEARCH("none",'Model output'!V71)), ISNUMBER(SEARCH("R0",'Model output'!V71)), ISNUMBER(SEARCH("1 mm",'Model output'!V71)), ISNUMBER(SEARCH("0.1 CM",'Model output'!V71)), ISNUMBER(SEARCH("less than 0.2 mm",'Model output'!V71)), ISNUMBER(SEARCH("less than 1.0 mm",'Model output'!V71)), ISNUMBER(SEARCH("less than 0.5 mm",'Model output'!V71)), ISNUMBER(SEARCH("abut",'Model output'!V71))), "negative", "positive")</f>
        <v>negative</v>
      </c>
      <c r="AE72" s="34" t="str" cm="1">
        <f t="array" aca="1" ref="AE72" ca="1">IF(OR(AC72="positive",Z72="positive",AND(OR(ISNUMBER(SEARCH("Follicular carcinoma",N72)),ISNUMBER(SEARCH("Follicular thyroid carcinoma",N72))),V72="extensive"),AND(AND(ISNUMBER(J72),J72&gt;0),AND(ISNUMBER(M72),M72&gt;3)),OR(H72="positive",AH72=1)),"high",IF(OR(ISNUMBER(SEARCH("lateral",G72,1)),ISNUMBER(SEARCH("positive",Y72,1)),ISNUMBER(SEARCH("tall",O72,1)),ISNUMBER(SEARCH("hobnail",O72,1)),ISNUMBER(SEARCH("cribriform",O72,1)),ISNUMBER(SEARCH("diffuse",O72,1)),ISNUMBER(SEARCH("columnar",O72,1)),ISNUMBER(SEARCH("solid",O72,1)),ISNUMBER(SEARCH("tall",N72,1)),ISNUMBER(SEARCH("hobnail",N72,1)),ISNUMBER(SEARCH("cribriform",N72,1)),ISNUMBER(SEARCH("diffuse",N72,1)),ISNUMBER(SEARCH("columnar",N72,1)),ISNUMBER(SEARCH("solid",N72,1)),AND(OR(ISNUMBER(SEARCH("papillary",N72,1)),ISNUMBER(SEARCH("papillary carcinoma",O72,1))),S72="positive"),AND(AND(ISNUMBER(J72),J72&gt;=5),M72=""),AND(AND(ISNUMBER(J72),J72&gt;=5),AND(ISNUMBER(M72),M72&gt;=1)),AND(ISNUMBER(SERACH("papillary",N72)),OR(Y72="positive",Z72="positive"), ISNUMBER(SEARCH("BRAF",AB72)))),"intermediate","low"))</f>
        <v>low</v>
      </c>
      <c r="AF72" s="35" t="str">
        <f t="shared" si="15"/>
        <v>1b</v>
      </c>
      <c r="AG72" s="35" t="str">
        <f t="shared" si="16"/>
        <v>0</v>
      </c>
      <c r="AH72" s="35" t="str">
        <f t="shared" si="18"/>
        <v>0</v>
      </c>
      <c r="AI72" s="40" t="str">
        <f t="shared" si="19"/>
        <v>I</v>
      </c>
      <c r="AJ72" s="34" t="s">
        <v>627</v>
      </c>
      <c r="AK72" s="39" t="s">
        <v>893</v>
      </c>
      <c r="AL72" s="39" t="s">
        <v>894</v>
      </c>
      <c r="AM72" s="39" t="s">
        <v>897</v>
      </c>
      <c r="AN72" s="39" t="s">
        <v>59</v>
      </c>
      <c r="AO72" s="34">
        <f t="shared" ca="1" si="20"/>
        <v>1</v>
      </c>
      <c r="AP72" s="39">
        <f t="shared" si="21"/>
        <v>1</v>
      </c>
      <c r="AQ72" s="39">
        <f t="shared" si="22"/>
        <v>1</v>
      </c>
      <c r="AR72" s="39">
        <f t="shared" si="23"/>
        <v>1</v>
      </c>
      <c r="AS72" s="40">
        <f t="shared" si="17"/>
        <v>1</v>
      </c>
    </row>
    <row r="73" spans="1:45">
      <c r="A73" t="str">
        <f>'Model output'!A72</f>
        <v>TCGA-DJ-A2PY</v>
      </c>
      <c r="B73" s="46">
        <v>46</v>
      </c>
      <c r="C73" s="1" t="str">
        <f>IF(OR(ISNUMBER(SEARCH("0",'Model output'!D72)), ISNUMBER(SEARCH("1",'Model output'!D72)), ISNUMBER(SEARCH("1a",'Model output'!D72)), ISNUMBER(SEARCH("1b",'Model output'!D72)), ISNUMBER(SEARCH("2",'Model output'!D72)), ISNUMBER(SEARCH("3",'Model output'!D72)), ISNUMBER(SEARCH("4a",'Model output'!D72)), ISNUMBER(SEARCH("4b",'Model output'!D72))), IF(ISNUMBER(SEARCH("pT",'Model output'!D72)),IF(OR(ISNUMBER(SEARCH("a",'Model output'!D72)),ISNUMBER(SEARCH("b",'Model output'!D72))),MID(SUBSTITUTE('Model output'!D72," ",""),SEARCH("pT",'Model output'!D72)+2,2),MID(SUBSTITUTE('Model output'!D72," ",""),SEARCH("pT",'Model output'!D72)+2,1)),IF(ISNUMBER(SEARCH("T",'Model output'!D72)),IF(OR(ISNUMBER(SEARCH("a",'Model output'!D72)),ISNUMBER(SEARCH("b",'Model output'!D72))),MID(SUBSTITUTE('Model output'!D72," ",""),SEARCH("T",'Model output'!D72)+1,2),MID(SUBSTITUTE('Model output'!D72," ",""),SEARCH("T",'Model output'!D72)+1,1)),SUBSTITUTE('Model output'!D72," ",""))),"")</f>
        <v>2</v>
      </c>
      <c r="D73" s="1" t="str">
        <f>IF(ISNUMBER(SEARCH("lymph node",'Model output'!E72)),"1", IF(AND('Model output'!E72&lt;&gt;"",ISNUMBER('Model output'!E72),'Model output'!E72&gt;0),"1",IF(OR(ISNUMBER(SEARCH("0",'Model output'!E72)), ISNUMBER(SEARCH("1",'Model output'!E72)), ISNUMBER(SEARCH("1a",'Model output'!E72)), ISNUMBER(SEARCH("1b",'Model output'!E72)), ISNUMBER(SEARCH("X",'Model output'!E72))), IF(ISNUMBER(SEARCH("pN",'Model output'!E72)),IF(OR(ISNUMBER(SEARCH("a",'Model output'!E72)),ISNUMBER(SEARCH("b",'Model output'!E72))),MID(SUBSTITUTE('Model output'!E72," ",""),SEARCH("pN",'Model output'!E72)+2,2),MID(SUBSTITUTE('Model output'!E72," ",""),SEARCH("pN",'Model output'!E72)+2,1)),IF(ISNUMBER(SEARCH("N",'Model output'!E72)),IF(OR(ISNUMBER(SEARCH("a",'Model output'!E72)),ISNUMBER(SEARCH("b",'Model output'!E72))),MID(SUBSTITUTE('Model output'!E72," ",""),SEARCH("N",'Model output'!E72)+1,2),MID(SUBSTITUTE('Model output'!E72," ",""),SEARCH("N",'Model output'!E72)+1,1)),SUBSTITUTE('Model output'!E72," ",""))),"")))</f>
        <v>1a</v>
      </c>
      <c r="E73" s="1" t="str">
        <f>IF(OR(ISNUMBER(SEARCH("Not applicable",'Model output'!F72)), ISNUMBER(SEARCH("N/A",'Model output'!F72))),"0",IF(OR(ISNUMBER(SEARCH("0",'Model output'!F72)), ISNUMBER(SEARCH("1",'Model output'!F72)), ISNUMBER(SEARCH("X",'Model output'!F72))), IF(ISNUMBER(SEARCH("pM",'Model output'!F72)),MID(SUBSTITUTE('Model output'!F72," ",""),SEARCH("pM",'Model output'!F72)+2,1),IF(ISNUMBER(SEARCH("M",'Model output'!F72)),MID(SUBSTITUTE('Model output'!F72," ",""),SEARCH("M",'Model output'!F72)+1,1),SUBSTITUTE('Model output'!F72," ",""))),""))</f>
        <v/>
      </c>
      <c r="F73" t="str">
        <f t="shared" si="12"/>
        <v>positive</v>
      </c>
      <c r="G73" t="str">
        <f>IF(OR('Model output'!G72="",AND(ISNUMBER('Model output'!J72),'Model output'!J72&lt;1)),"",IF(OR(ISNUMBER(SEARCH("lateral",'Model output'!G72)),ISNUMBER(SEARCH("cervical",'Model output'!G72)),ISNUMBER(SEARCH("jugular",'Model output'!G72)),ISNUMBER(SEARCH("left neck",'Model output'!G72)),ISNUMBER(SEARCH("left anterior neck",'Model output'!G72)),ISNUMBER(SEARCH("left posterior neck",'Model output'!G72)),ISNUMBER(SEARCH("right neck",'Model output'!G72)),ISNUMBER(SEARCH("right anterior neck",'Model output'!G72)),ISNUMBER(SEARCH("right posterior neck",'Model output'!G72)),AND(ISNUMBER(SEARCH("level",'Model output'!G72)),OR(,ISNUMBER(SEARCH("II",'Model output'!G72)),ISNUMBER(SEARCH("two",'Model output'!G72)),AND(ISNUMBER(SEARCH("2",'Model output'!G72)),NOT(ISNUMBER(SEARCH("1 of 2",'Model output'!G72)))),ISNUMBER(SEARCH("III",'Model output'!G72)),ISNUMBER(SEARCH("three",'Model output'!G72)),AND(ISNUMBER(SEARCH("3",'Model output'!G72)), NOT(ISNUMBER(SEARCH("N3",'Model output'!G72)))),ISNUMBER(SEARCH("IV",'Model output'!G72)),ISNUMBER(SEARCH("four",'Model output'!G72)),AND(ISNUMBER(SEARCH("4",'Model output'!G72)),NOT(ISNUMBER(SEARCH("1/4",'Model output'!G72)))),ISNUMBER(SEARCH("V ",'Model output'!G72)),ISNUMBER(SEARCH("five",'Model output'!G72)),ISNUMBER(SEARCH("5",'Model output'!G72))))), "lateral", "central"))</f>
        <v>central</v>
      </c>
      <c r="H73" t="str">
        <f>IF('Model output'!H72="","negative", IF('Model output'!H72=" ", "negative", IF('Model output'!H72="[]", "negative", IF(ISNUMBER(SEARCH("lymph node",'Model output'!H72)),"negative", IF(ISNUMBER(SEARCH("adipose tissue",'Model output'!H72)), "negative", IF(ISNUMBER(SEARCH("neck dissection",'Model output'!H72)),"negative","positive"))))))</f>
        <v>negative</v>
      </c>
      <c r="I73">
        <f>IF('Model output'!I72="","",IF(ISNUMBER('Model output'!I72),'Model output'!I72,1))</f>
        <v>2</v>
      </c>
      <c r="J73">
        <f>IF('Model output'!J72="","",IF(AND(ISNUMBER('Model output'!J72),'Model output'!J72&lt;=I73),'Model output'!J72,IF(ISNUMBER(SEARCH("0/",'Model output'!J72)),0,1)))</f>
        <v>1</v>
      </c>
      <c r="K73" t="str" cm="1">
        <f t="array" ref="K73">IF(COUNT(FIND({0,1,2,3,4,5,6,7,8,9},'Model output'!K72))&gt;0,'Model output'!K72,"")</f>
        <v>0.3cm</v>
      </c>
      <c r="L73" s="28" t="str">
        <f t="shared" si="14"/>
        <v>0.3cm</v>
      </c>
      <c r="M73" cm="1">
        <f t="array" ref="M73">IF(L73="","",IF(ISNUMBER(SEARCH("cm",L73)),MAX(VALUE(SUBSTITUTE(_xlfn.FILTERXML("&lt;t&gt;&lt;s&gt;"&amp;SUBSTITUTE(L73,",","&lt;/s&gt;&lt;s&gt;")&amp;"&lt;/s&gt;&lt;/t&gt;","//s"),"cm",""))),MAX(VALUE(SUBSTITUTE(_xlfn.FILTERXML("&lt;t&gt;&lt;s&gt;"&amp;SUBSTITUTE(L73,",","&lt;/s&gt;&lt;s&gt;")&amp;"&lt;/s&gt;&lt;/t&gt;","//s"),"mm","")))/10))</f>
        <v>0.3</v>
      </c>
      <c r="N73" t="str">
        <f>IF('Model output'!L72="","",'Model output'!L72)</f>
        <v>papillary</v>
      </c>
      <c r="O73" t="str">
        <f>IF('Model output'!M72="","",'Model output'!M72)</f>
        <v>classical with tall cell features</v>
      </c>
      <c r="P73" t="str">
        <f>IF('Model output'!N72="","",'Model output'!N72)</f>
        <v>2.5 cm</v>
      </c>
      <c r="Q73" t="str">
        <f t="shared" si="13"/>
        <v>2.5cm</v>
      </c>
      <c r="R73" cm="1">
        <f t="array" ref="R73">IF(Q73="","",IF(ISNUMBER(SEARCH("cm",Q73)),MAX(VALUE(SUBSTITUTE(_xlfn.FILTERXML("&lt;t&gt;&lt;s&gt;"&amp;SUBSTITUTE(Q73,",","&lt;/s&gt;&lt;s&gt;")&amp;"&lt;/s&gt;&lt;/t&gt;","//s"),"cm",""))),IF(ISNUMBER(SEARCH("mm",Q73)), MAX(VALUE(SUBSTITUTE(_xlfn.FILTERXML("&lt;t&gt;&lt;s&gt;"&amp;SUBSTITUTE(Q73,",","&lt;/s&gt;&lt;s&gt;")&amp;"&lt;/s&gt;&lt;/t&gt;","//s"),"mm","")))/10, MAX(VALUE(_xlfn.FILTERXML("&lt;t&gt;&lt;s&gt;"&amp;SUBSTITUTE(Q73,",","&lt;/s&gt;&lt;s&gt;")&amp;"&lt;/s&gt;&lt;/t&gt;","//s"))))))</f>
        <v>2.5</v>
      </c>
      <c r="S73" t="str">
        <f>IF(OR('Model output'!P72="",'Model output'!P72="C",ISNUMBER(SEARCH("Not identified", 'Model output'!P72)),ISNUMBER(SEARCH("Absent",'Model output'!P72)),ISNUMBER(SEARCH("Absence",'Model output'!P72)),AND(ISNUMBER(SEARCH("No",'Model output'!P72)),NOT(ISNUMBER(SEARCH("diagnostic",'Model output'!P72)))),ISNUMBER(SEARCH("Negative",'Model output'!P72))),"negative","positive")</f>
        <v>negative</v>
      </c>
      <c r="T73">
        <f>IF('Model output'!O72="","",'Model output'!O72)</f>
        <v>6</v>
      </c>
      <c r="U73" t="str">
        <f>IF('Model output'!Q72&lt;&gt;"",'Model output'!Q72,IF('Classification result'!S73="positive",IF(ISNUMBER(SEARCH("single",'Model output'!P72)),1,IF(OR(ISNUMBER(SEARCH("&lt;4",'Model output'!P72)),ISNUMBER(SEARCH("&lt; 4",'Model output'!P72)),ISNUMBER(SEARCH("less than 4",'Model output'!P72))),"&lt;4",IF(OR(ISNUMBER(SEARCH("&gt;4",'Model output'!P72)),ISNUMBER(SEARCH("&gt; 4",'Model output'!P72)),ISNUMBER(SEARCH("4 or more",'Model output'!P72))),"&gt;4",""))),""))</f>
        <v/>
      </c>
      <c r="V73" t="str">
        <f>IF(S73="negative","",IF(OR(ISNUMBER(SEARCH("Focal",'Model output'!P72)),'Classification result'!U73&lt;4,ISNUMBER(SEARCH("Focal",'Classification result'!U73)),ISNUMBER(SEARCH("&lt;4",'Classification result'!U73)),ISNUMBER(SEARCH("&lt; 4",'Classification result'!U73))),"minimal", IF(OR(ISNUMBER(SEARCH("Extensive",'Model output'!P72)),ISNUMBER(SEARCH("Extensive",'Classification result'!U73)),ISNUMBER(SEARCH("&gt;4",'Classification result'!U73)),ISNUMBER(SEARCH("&gt; 4",'Classification result'!U73)),ISNUMBER(SEARCH("4 or more",'Classification result'!U73))),"extensive","")))</f>
        <v/>
      </c>
      <c r="W73" t="str">
        <f>IF(OR('Model output'!R72="",ISNUMBER(SEARCH("Not identified", 'Model output'!R72)),ISNUMBER(SEARCH("Absent",'Model output'!R72)),ISNUMBER(SEARCH("No",'Model output'!R72)),ISNUMBER(SEARCH("Negative",'Model output'!R72)),ISNUMBER(SEARCH("None seen",'Model output'!R72)),ISNUMBER(SEARCH("Free",'Model output'!R72)),ISNUMBER(SEARCH("Cannot be assessed",'Model output'!R72))),"negative","positive")</f>
        <v>positive</v>
      </c>
      <c r="X73" s="15" t="str">
        <f>IF('Model output'!S72="","",'Model output'!S72)</f>
        <v>Invades: perithyroidal soft tissue</v>
      </c>
      <c r="Y73" t="str">
        <f>IF(OR('Model output'!S72="",ISNUMBER(SEARCH("No extension",'Model output'!S72)),ISNUMBER(SEARCH("Absent",'Model output'!S72)),ISNUMBER(SEARCH("Not identified",'Model output'!S72)),AND(ISNUMBER(SEARCH("No",'Model output'!S72)),NOT(ISNUMBER(SEARCH("carcinoma",'Model output'!S72)))),ISNUMBER(SEARCH("negative",'Model output'!S72))),"negative",IF(Z73="positive","gETE", "positive"))</f>
        <v>positive</v>
      </c>
      <c r="Z73" t="str">
        <f>IF(OR('Model output'!S72="",ISNUMBER(SEARCH("Absent",'Model output'!S72)),ISNUMBER(SEARCH("Not identified",'Model output'!S72)),ISNUMBER(SEARCH("No",'Model output'!S72)),ISNUMBER(SEARCH("Minimal",'Model output'!S72)),ISNUMBER(SEARCH("negative",'Model output'!S72))),"negative",IF(OR(ISNUMBER(SEARCH("extensive",X73)),ISNUMBER(SEARCH("skeletal muscle",X73)),ISNUMBER(SEARCH("larynx",X73)),ISNUMBER(SEARCH("trachea",X73)),ISNUMBER(SEARCH("esophagus",X73)),ISNUMBER(SEARCH("recurrent laryngeal nerve",X73))),"positive","negative"))</f>
        <v>negative</v>
      </c>
      <c r="AA73" t="str">
        <f>IF('Model output'!T72="","",IF('Model output'!T72="Not mentioned", "No", "Yes"))</f>
        <v/>
      </c>
      <c r="AB73" t="str">
        <f>IF(AA73&lt;&gt;"Yes","",IF(OR('Model output'!U72="",ISNUMBER(SEARCH("Not identified",'Model output'!U72))),"",'Model output'!U72))</f>
        <v/>
      </c>
      <c r="AC73" s="8" t="str">
        <f>IF(OR('Model output'!V72="", AND(ISERROR(SEARCH("Positive",'Model output'!V72)), ISNUMBER(SEARCH("Negative",'Model output'!V72))), ISNUMBER(SEARCH("Cannot be assessed",'Model output'!V72)), AND(ISNUMBER(SEARCH("Uninvolved",'Model output'!V72)),NOT(ISNUMBER(SEARCH("margin(s) involved",'Model output'!V72)))), ISNUMBER(SEARCH("No involvement",'Model output'!V72)), AND(NOT(ISNUMBER(SEARCH("focal",'Model output'!V72))),ISNUMBER(SEARCH("Free",'Model output'!V72))), ISNUMBER(SEARCH("narrowly excised",'Model output'!V72)), ISNUMBER(SEARCH("none",'Model output'!V72)), ISNUMBER(SEARCH("R0",'Model output'!V72)), ISNUMBER(SEARCH("1 mm",'Model output'!V72)), ISNUMBER(SEARCH("0.1 CM",'Model output'!V72)), ISNUMBER(SEARCH("less than 0.2 mm",'Model output'!V72)), ISNUMBER(SEARCH("less than 1.0 mm",'Model output'!V72)), ISNUMBER(SEARCH("less than 0.5 mm",'Model output'!V72)), ISNUMBER(SEARCH("abut",'Model output'!V72))), "negative", "positive")</f>
        <v>negative</v>
      </c>
      <c r="AE73" s="34" t="str" cm="1">
        <f t="array" aca="1" ref="AE73" ca="1">IF(OR(AC73="positive",Z73="positive",AND(OR(ISNUMBER(SEARCH("Follicular carcinoma",N73)),ISNUMBER(SEARCH("Follicular thyroid carcinoma",N73))),V73="extensive"),AND(AND(ISNUMBER(J73),J73&gt;0),AND(ISNUMBER(M73),M73&gt;3)),OR(H73="positive",AH73=1)),"high",IF(OR(ISNUMBER(SEARCH("lateral",G73,1)),ISNUMBER(SEARCH("positive",Y73,1)),ISNUMBER(SEARCH("tall",O73,1)),ISNUMBER(SEARCH("hobnail",O73,1)),ISNUMBER(SEARCH("cribriform",O73,1)),ISNUMBER(SEARCH("diffuse",O73,1)),ISNUMBER(SEARCH("columnar",O73,1)),ISNUMBER(SEARCH("solid",O73,1)),ISNUMBER(SEARCH("tall",N73,1)),ISNUMBER(SEARCH("hobnail",N73,1)),ISNUMBER(SEARCH("cribriform",N73,1)),ISNUMBER(SEARCH("diffuse",N73,1)),ISNUMBER(SEARCH("columnar",N73,1)),ISNUMBER(SEARCH("solid",N73,1)),AND(OR(ISNUMBER(SEARCH("papillary",N73,1)),ISNUMBER(SEARCH("papillary carcinoma",O73,1))),S73="positive"),AND(AND(ISNUMBER(J73),J73&gt;=5),M73=""),AND(AND(ISNUMBER(J73),J73&gt;=5),AND(ISNUMBER(M73),M73&gt;=1)),AND(ISNUMBER(SERACH("papillary",N73)),OR(Y73="positive",Z73="positive"), ISNUMBER(SEARCH("BRAF",AB73)))),"intermediate","low"))</f>
        <v>intermediate</v>
      </c>
      <c r="AF73" s="35" t="str">
        <f t="shared" si="15"/>
        <v>2</v>
      </c>
      <c r="AG73" s="35" t="str">
        <f t="shared" si="16"/>
        <v>1a</v>
      </c>
      <c r="AH73" s="35" t="str">
        <f t="shared" si="18"/>
        <v>0</v>
      </c>
      <c r="AI73" s="40" t="str">
        <f t="shared" si="19"/>
        <v>I</v>
      </c>
      <c r="AJ73" s="34" t="s">
        <v>629</v>
      </c>
      <c r="AK73" s="39" t="s">
        <v>896</v>
      </c>
      <c r="AL73" s="39" t="s">
        <v>898</v>
      </c>
      <c r="AM73" s="39" t="s">
        <v>897</v>
      </c>
      <c r="AN73" s="39" t="s">
        <v>59</v>
      </c>
      <c r="AO73" s="34">
        <f t="shared" ca="1" si="20"/>
        <v>1</v>
      </c>
      <c r="AP73" s="39">
        <f t="shared" si="21"/>
        <v>1</v>
      </c>
      <c r="AQ73" s="39">
        <f t="shared" si="22"/>
        <v>1</v>
      </c>
      <c r="AR73" s="39">
        <f t="shared" si="23"/>
        <v>1</v>
      </c>
      <c r="AS73" s="40">
        <f t="shared" si="17"/>
        <v>1</v>
      </c>
    </row>
    <row r="74" spans="1:45">
      <c r="A74" t="str">
        <f>'Model output'!A73</f>
        <v>TCGA-DJ-A2PZ</v>
      </c>
      <c r="B74" s="46">
        <v>63</v>
      </c>
      <c r="C74" s="1" t="str">
        <f>IF(OR(ISNUMBER(SEARCH("0",'Model output'!D73)), ISNUMBER(SEARCH("1",'Model output'!D73)), ISNUMBER(SEARCH("1a",'Model output'!D73)), ISNUMBER(SEARCH("1b",'Model output'!D73)), ISNUMBER(SEARCH("2",'Model output'!D73)), ISNUMBER(SEARCH("3",'Model output'!D73)), ISNUMBER(SEARCH("4a",'Model output'!D73)), ISNUMBER(SEARCH("4b",'Model output'!D73))), IF(ISNUMBER(SEARCH("pT",'Model output'!D73)),IF(OR(ISNUMBER(SEARCH("a",'Model output'!D73)),ISNUMBER(SEARCH("b",'Model output'!D73))),MID(SUBSTITUTE('Model output'!D73," ",""),SEARCH("pT",'Model output'!D73)+2,2),MID(SUBSTITUTE('Model output'!D73," ",""),SEARCH("pT",'Model output'!D73)+2,1)),IF(ISNUMBER(SEARCH("T",'Model output'!D73)),IF(OR(ISNUMBER(SEARCH("a",'Model output'!D73)),ISNUMBER(SEARCH("b",'Model output'!D73))),MID(SUBSTITUTE('Model output'!D73," ",""),SEARCH("T",'Model output'!D73)+1,2),MID(SUBSTITUTE('Model output'!D73," ",""),SEARCH("T",'Model output'!D73)+1,1)),SUBSTITUTE('Model output'!D73," ",""))),"")</f>
        <v>2</v>
      </c>
      <c r="D74" s="1" t="str">
        <f>IF(ISNUMBER(SEARCH("lymph node",'Model output'!E73)),"1", IF(AND('Model output'!E73&lt;&gt;"",ISNUMBER('Model output'!E73),'Model output'!E73&gt;0),"1",IF(OR(ISNUMBER(SEARCH("0",'Model output'!E73)), ISNUMBER(SEARCH("1",'Model output'!E73)), ISNUMBER(SEARCH("1a",'Model output'!E73)), ISNUMBER(SEARCH("1b",'Model output'!E73)), ISNUMBER(SEARCH("X",'Model output'!E73))), IF(ISNUMBER(SEARCH("pN",'Model output'!E73)),IF(OR(ISNUMBER(SEARCH("a",'Model output'!E73)),ISNUMBER(SEARCH("b",'Model output'!E73))),MID(SUBSTITUTE('Model output'!E73," ",""),SEARCH("pN",'Model output'!E73)+2,2),MID(SUBSTITUTE('Model output'!E73," ",""),SEARCH("pN",'Model output'!E73)+2,1)),IF(ISNUMBER(SEARCH("N",'Model output'!E73)),IF(OR(ISNUMBER(SEARCH("a",'Model output'!E73)),ISNUMBER(SEARCH("b",'Model output'!E73))),MID(SUBSTITUTE('Model output'!E73," ",""),SEARCH("N",'Model output'!E73)+1,2),MID(SUBSTITUTE('Model output'!E73," ",""),SEARCH("N",'Model output'!E73)+1,1)),SUBSTITUTE('Model output'!E73," ",""))),"")))</f>
        <v>x</v>
      </c>
      <c r="E74" s="1" t="str">
        <f>IF(OR(ISNUMBER(SEARCH("Not applicable",'Model output'!F73)), ISNUMBER(SEARCH("N/A",'Model output'!F73))),"0",IF(OR(ISNUMBER(SEARCH("0",'Model output'!F73)), ISNUMBER(SEARCH("1",'Model output'!F73)), ISNUMBER(SEARCH("X",'Model output'!F73))), IF(ISNUMBER(SEARCH("pM",'Model output'!F73)),MID(SUBSTITUTE('Model output'!F73," ",""),SEARCH("pM",'Model output'!F73)+2,1),IF(ISNUMBER(SEARCH("M",'Model output'!F73)),MID(SUBSTITUTE('Model output'!F73," ",""),SEARCH("M",'Model output'!F73)+1,1),SUBSTITUTE('Model output'!F73," ",""))),""))</f>
        <v>0</v>
      </c>
      <c r="F74" t="str">
        <f t="shared" si="12"/>
        <v>positive</v>
      </c>
      <c r="G74" t="str">
        <f>IF(OR('Model output'!G73="",AND(ISNUMBER('Model output'!J73),'Model output'!J73&lt;1)),"",IF(OR(ISNUMBER(SEARCH("lateral",'Model output'!G73)),ISNUMBER(SEARCH("cervical",'Model output'!G73)),ISNUMBER(SEARCH("jugular",'Model output'!G73)),ISNUMBER(SEARCH("left neck",'Model output'!G73)),ISNUMBER(SEARCH("left anterior neck",'Model output'!G73)),ISNUMBER(SEARCH("left posterior neck",'Model output'!G73)),ISNUMBER(SEARCH("right neck",'Model output'!G73)),ISNUMBER(SEARCH("right anterior neck",'Model output'!G73)),ISNUMBER(SEARCH("right posterior neck",'Model output'!G73)),AND(ISNUMBER(SEARCH("level",'Model output'!G73)),OR(,ISNUMBER(SEARCH("II",'Model output'!G73)),ISNUMBER(SEARCH("two",'Model output'!G73)),AND(ISNUMBER(SEARCH("2",'Model output'!G73)),NOT(ISNUMBER(SEARCH("1 of 2",'Model output'!G73)))),ISNUMBER(SEARCH("III",'Model output'!G73)),ISNUMBER(SEARCH("three",'Model output'!G73)),AND(ISNUMBER(SEARCH("3",'Model output'!G73)), NOT(ISNUMBER(SEARCH("N3",'Model output'!G73)))),ISNUMBER(SEARCH("IV",'Model output'!G73)),ISNUMBER(SEARCH("four",'Model output'!G73)),AND(ISNUMBER(SEARCH("4",'Model output'!G73)),NOT(ISNUMBER(SEARCH("1/4",'Model output'!G73)))),ISNUMBER(SEARCH("V ",'Model output'!G73)),ISNUMBER(SEARCH("five",'Model output'!G73)),ISNUMBER(SEARCH("5",'Model output'!G73))))), "lateral", "central"))</f>
        <v/>
      </c>
      <c r="H74" t="str">
        <f>IF('Model output'!H73="","negative", IF('Model output'!H73=" ", "negative", IF('Model output'!H73="[]", "negative", IF(ISNUMBER(SEARCH("lymph node",'Model output'!H73)),"negative", IF(ISNUMBER(SEARCH("adipose tissue",'Model output'!H73)), "negative", IF(ISNUMBER(SEARCH("neck dissection",'Model output'!H73)),"negative","positive"))))))</f>
        <v>negative</v>
      </c>
      <c r="I74">
        <f>IF('Model output'!I73="","",IF(ISNUMBER('Model output'!I73),'Model output'!I73,1))</f>
        <v>1</v>
      </c>
      <c r="J74">
        <f>IF('Model output'!J73="","",IF(AND(ISNUMBER('Model output'!J73),'Model output'!J73&lt;=I74),'Model output'!J73,IF(ISNUMBER(SEARCH("0/",'Model output'!J73)),0,1)))</f>
        <v>0</v>
      </c>
      <c r="K74" t="str" cm="1">
        <f t="array" ref="K74">IF(COUNT(FIND({0,1,2,3,4,5,6,7,8,9},'Model output'!K73))&gt;0,'Model output'!K73,"")</f>
        <v>0.3 cm</v>
      </c>
      <c r="L74" s="28" t="str">
        <f t="shared" si="14"/>
        <v>0.3cm</v>
      </c>
      <c r="M74" cm="1">
        <f t="array" ref="M74">IF(L74="","",IF(ISNUMBER(SEARCH("cm",L74)),MAX(VALUE(SUBSTITUTE(_xlfn.FILTERXML("&lt;t&gt;&lt;s&gt;"&amp;SUBSTITUTE(L74,",","&lt;/s&gt;&lt;s&gt;")&amp;"&lt;/s&gt;&lt;/t&gt;","//s"),"cm",""))),MAX(VALUE(SUBSTITUTE(_xlfn.FILTERXML("&lt;t&gt;&lt;s&gt;"&amp;SUBSTITUTE(L74,",","&lt;/s&gt;&lt;s&gt;")&amp;"&lt;/s&gt;&lt;/t&gt;","//s"),"mm","")))/10))</f>
        <v>0.3</v>
      </c>
      <c r="N74" t="str">
        <f>IF('Model output'!L73="","",'Model output'!L73)</f>
        <v>papillary</v>
      </c>
      <c r="O74" t="str">
        <f>IF('Model output'!M73="","",'Model output'!M73)</f>
        <v>classic</v>
      </c>
      <c r="P74" t="str">
        <f>IF('Model output'!N73="","",'Model output'!N73)</f>
        <v>1.7 cm</v>
      </c>
      <c r="Q74" t="str">
        <f t="shared" si="13"/>
        <v>1.7cm</v>
      </c>
      <c r="R74" cm="1">
        <f t="array" ref="R74">IF(Q74="","",IF(ISNUMBER(SEARCH("cm",Q74)),MAX(VALUE(SUBSTITUTE(_xlfn.FILTERXML("&lt;t&gt;&lt;s&gt;"&amp;SUBSTITUTE(Q74,",","&lt;/s&gt;&lt;s&gt;")&amp;"&lt;/s&gt;&lt;/t&gt;","//s"),"cm",""))),IF(ISNUMBER(SEARCH("mm",Q74)), MAX(VALUE(SUBSTITUTE(_xlfn.FILTERXML("&lt;t&gt;&lt;s&gt;"&amp;SUBSTITUTE(Q74,",","&lt;/s&gt;&lt;s&gt;")&amp;"&lt;/s&gt;&lt;/t&gt;","//s"),"mm","")))/10, MAX(VALUE(_xlfn.FILTERXML("&lt;t&gt;&lt;s&gt;"&amp;SUBSTITUTE(Q74,",","&lt;/s&gt;&lt;s&gt;")&amp;"&lt;/s&gt;&lt;/t&gt;","//s"))))))</f>
        <v>1.7</v>
      </c>
      <c r="S74" t="str">
        <f>IF(OR('Model output'!P73="",'Model output'!P73="C",ISNUMBER(SEARCH("Not identified", 'Model output'!P73)),ISNUMBER(SEARCH("Absent",'Model output'!P73)),ISNUMBER(SEARCH("Absence",'Model output'!P73)),AND(ISNUMBER(SEARCH("No",'Model output'!P73)),NOT(ISNUMBER(SEARCH("diagnostic",'Model output'!P73)))),ISNUMBER(SEARCH("Negative",'Model output'!P73))),"negative","positive")</f>
        <v>negative</v>
      </c>
      <c r="T74">
        <f>IF('Model output'!O73="","",'Model output'!O73)</f>
        <v>1</v>
      </c>
      <c r="U74" t="str">
        <f>IF('Model output'!Q73&lt;&gt;"",'Model output'!Q73,IF('Classification result'!S74="positive",IF(ISNUMBER(SEARCH("single",'Model output'!P73)),1,IF(OR(ISNUMBER(SEARCH("&lt;4",'Model output'!P73)),ISNUMBER(SEARCH("&lt; 4",'Model output'!P73)),ISNUMBER(SEARCH("less than 4",'Model output'!P73))),"&lt;4",IF(OR(ISNUMBER(SEARCH("&gt;4",'Model output'!P73)),ISNUMBER(SEARCH("&gt; 4",'Model output'!P73)),ISNUMBER(SEARCH("4 or more",'Model output'!P73))),"&gt;4",""))),""))</f>
        <v/>
      </c>
      <c r="V74" t="str">
        <f>IF(S74="negative","",IF(OR(ISNUMBER(SEARCH("Focal",'Model output'!P73)),'Classification result'!U74&lt;4,ISNUMBER(SEARCH("Focal",'Classification result'!U74)),ISNUMBER(SEARCH("&lt;4",'Classification result'!U74)),ISNUMBER(SEARCH("&lt; 4",'Classification result'!U74))),"minimal", IF(OR(ISNUMBER(SEARCH("Extensive",'Model output'!P73)),ISNUMBER(SEARCH("Extensive",'Classification result'!U74)),ISNUMBER(SEARCH("&gt;4",'Classification result'!U74)),ISNUMBER(SEARCH("&gt; 4",'Classification result'!U74)),ISNUMBER(SEARCH("4 or more",'Classification result'!U74))),"extensive","")))</f>
        <v/>
      </c>
      <c r="W74" t="str">
        <f>IF(OR('Model output'!R73="",ISNUMBER(SEARCH("Not identified", 'Model output'!R73)),ISNUMBER(SEARCH("Absent",'Model output'!R73)),ISNUMBER(SEARCH("No",'Model output'!R73)),ISNUMBER(SEARCH("Negative",'Model output'!R73)),ISNUMBER(SEARCH("None seen",'Model output'!R73)),ISNUMBER(SEARCH("Free",'Model output'!R73)),ISNUMBER(SEARCH("Cannot be assessed",'Model output'!R73))),"negative","positive")</f>
        <v>positive</v>
      </c>
      <c r="X74" s="15" t="str">
        <f>IF('Model output'!S73="","",'Model output'!S73)</f>
        <v>Present</v>
      </c>
      <c r="Y74" t="str">
        <f>IF(OR('Model output'!S73="",ISNUMBER(SEARCH("No extension",'Model output'!S73)),ISNUMBER(SEARCH("Absent",'Model output'!S73)),ISNUMBER(SEARCH("Not identified",'Model output'!S73)),AND(ISNUMBER(SEARCH("No",'Model output'!S73)),NOT(ISNUMBER(SEARCH("carcinoma",'Model output'!S73)))),ISNUMBER(SEARCH("negative",'Model output'!S73))),"negative",IF(Z74="positive","gETE", "positive"))</f>
        <v>positive</v>
      </c>
      <c r="Z74" t="str">
        <f>IF(OR('Model output'!S73="",ISNUMBER(SEARCH("Absent",'Model output'!S73)),ISNUMBER(SEARCH("Not identified",'Model output'!S73)),ISNUMBER(SEARCH("No",'Model output'!S73)),ISNUMBER(SEARCH("Minimal",'Model output'!S73)),ISNUMBER(SEARCH("negative",'Model output'!S73))),"negative",IF(OR(ISNUMBER(SEARCH("extensive",X74)),ISNUMBER(SEARCH("skeletal muscle",X74)),ISNUMBER(SEARCH("larynx",X74)),ISNUMBER(SEARCH("trachea",X74)),ISNUMBER(SEARCH("esophagus",X74)),ISNUMBER(SEARCH("recurrent laryngeal nerve",X74))),"positive","negative"))</f>
        <v>negative</v>
      </c>
      <c r="AA74" t="str">
        <f>IF('Model output'!T73="","",IF('Model output'!T73="Not mentioned", "No", "Yes"))</f>
        <v/>
      </c>
      <c r="AB74" t="str">
        <f>IF(AA74&lt;&gt;"Yes","",IF(OR('Model output'!U73="",ISNUMBER(SEARCH("Not identified",'Model output'!U73))),"",'Model output'!U73))</f>
        <v/>
      </c>
      <c r="AC74" s="8" t="str">
        <f>IF(OR('Model output'!V73="", AND(ISERROR(SEARCH("Positive",'Model output'!V73)), ISNUMBER(SEARCH("Negative",'Model output'!V73))), ISNUMBER(SEARCH("Cannot be assessed",'Model output'!V73)), AND(ISNUMBER(SEARCH("Uninvolved",'Model output'!V73)),NOT(ISNUMBER(SEARCH("margin(s) involved",'Model output'!V73)))), ISNUMBER(SEARCH("No involvement",'Model output'!V73)), AND(NOT(ISNUMBER(SEARCH("focal",'Model output'!V73))),ISNUMBER(SEARCH("Free",'Model output'!V73))), ISNUMBER(SEARCH("narrowly excised",'Model output'!V73)), ISNUMBER(SEARCH("none",'Model output'!V73)), ISNUMBER(SEARCH("R0",'Model output'!V73)), ISNUMBER(SEARCH("1 mm",'Model output'!V73)), ISNUMBER(SEARCH("0.1 CM",'Model output'!V73)), ISNUMBER(SEARCH("less than 0.2 mm",'Model output'!V73)), ISNUMBER(SEARCH("less than 1.0 mm",'Model output'!V73)), ISNUMBER(SEARCH("less than 0.5 mm",'Model output'!V73)), ISNUMBER(SEARCH("abut",'Model output'!V73))), "negative", "positive")</f>
        <v>negative</v>
      </c>
      <c r="AE74" s="34" t="str" cm="1">
        <f t="array" aca="1" ref="AE74" ca="1">IF(OR(AC74="positive",Z74="positive",AND(OR(ISNUMBER(SEARCH("Follicular carcinoma",N74)),ISNUMBER(SEARCH("Follicular thyroid carcinoma",N74))),V74="extensive"),AND(AND(ISNUMBER(J74),J74&gt;0),AND(ISNUMBER(M74),M74&gt;3)),OR(H74="positive",AH74=1)),"high",IF(OR(ISNUMBER(SEARCH("lateral",G74,1)),ISNUMBER(SEARCH("positive",Y74,1)),ISNUMBER(SEARCH("tall",O74,1)),ISNUMBER(SEARCH("hobnail",O74,1)),ISNUMBER(SEARCH("cribriform",O74,1)),ISNUMBER(SEARCH("diffuse",O74,1)),ISNUMBER(SEARCH("columnar",O74,1)),ISNUMBER(SEARCH("solid",O74,1)),ISNUMBER(SEARCH("tall",N74,1)),ISNUMBER(SEARCH("hobnail",N74,1)),ISNUMBER(SEARCH("cribriform",N74,1)),ISNUMBER(SEARCH("diffuse",N74,1)),ISNUMBER(SEARCH("columnar",N74,1)),ISNUMBER(SEARCH("solid",N74,1)),AND(OR(ISNUMBER(SEARCH("papillary",N74,1)),ISNUMBER(SEARCH("papillary carcinoma",O74,1))),S74="positive"),AND(AND(ISNUMBER(J74),J74&gt;=5),M74=""),AND(AND(ISNUMBER(J74),J74&gt;=5),AND(ISNUMBER(M74),M74&gt;=1)),AND(ISNUMBER(SERACH("papillary",N74)),OR(Y74="positive",Z74="positive"), ISNUMBER(SEARCH("BRAF",AB74)))),"intermediate","low"))</f>
        <v>intermediate</v>
      </c>
      <c r="AF74" s="35" t="str">
        <f t="shared" si="15"/>
        <v>1b</v>
      </c>
      <c r="AG74" s="35" t="str">
        <f t="shared" si="16"/>
        <v>0</v>
      </c>
      <c r="AH74" s="35" t="str">
        <f t="shared" si="18"/>
        <v>0</v>
      </c>
      <c r="AI74" s="40" t="str">
        <f t="shared" si="19"/>
        <v>I</v>
      </c>
      <c r="AJ74" s="34" t="s">
        <v>629</v>
      </c>
      <c r="AK74" s="39" t="s">
        <v>893</v>
      </c>
      <c r="AL74" s="39" t="s">
        <v>894</v>
      </c>
      <c r="AM74" s="39" t="s">
        <v>897</v>
      </c>
      <c r="AN74" s="39" t="s">
        <v>59</v>
      </c>
      <c r="AO74" s="34">
        <f t="shared" ca="1" si="20"/>
        <v>1</v>
      </c>
      <c r="AP74" s="39">
        <f t="shared" si="21"/>
        <v>1</v>
      </c>
      <c r="AQ74" s="39">
        <f t="shared" si="22"/>
        <v>1</v>
      </c>
      <c r="AR74" s="39">
        <f t="shared" si="23"/>
        <v>1</v>
      </c>
      <c r="AS74" s="40">
        <f t="shared" si="17"/>
        <v>1</v>
      </c>
    </row>
    <row r="75" spans="1:45">
      <c r="A75" t="str">
        <f>'Model output'!A74</f>
        <v>TCGA-DJ-A2Q0</v>
      </c>
      <c r="B75" s="46">
        <v>57</v>
      </c>
      <c r="C75" s="1" t="str">
        <f>IF(OR(ISNUMBER(SEARCH("0",'Model output'!D74)), ISNUMBER(SEARCH("1",'Model output'!D74)), ISNUMBER(SEARCH("1a",'Model output'!D74)), ISNUMBER(SEARCH("1b",'Model output'!D74)), ISNUMBER(SEARCH("2",'Model output'!D74)), ISNUMBER(SEARCH("3",'Model output'!D74)), ISNUMBER(SEARCH("4a",'Model output'!D74)), ISNUMBER(SEARCH("4b",'Model output'!D74))), IF(ISNUMBER(SEARCH("pT",'Model output'!D74)),IF(OR(ISNUMBER(SEARCH("a",'Model output'!D74)),ISNUMBER(SEARCH("b",'Model output'!D74))),MID(SUBSTITUTE('Model output'!D74," ",""),SEARCH("pT",'Model output'!D74)+2,2),MID(SUBSTITUTE('Model output'!D74," ",""),SEARCH("pT",'Model output'!D74)+2,1)),IF(ISNUMBER(SEARCH("T",'Model output'!D74)),IF(OR(ISNUMBER(SEARCH("a",'Model output'!D74)),ISNUMBER(SEARCH("b",'Model output'!D74))),MID(SUBSTITUTE('Model output'!D74," ",""),SEARCH("T",'Model output'!D74)+1,2),MID(SUBSTITUTE('Model output'!D74," ",""),SEARCH("T",'Model output'!D74)+1,1)),SUBSTITUTE('Model output'!D74," ",""))),"")</f>
        <v>2</v>
      </c>
      <c r="D75" s="1" t="str">
        <f>IF(ISNUMBER(SEARCH("lymph node",'Model output'!E74)),"1", IF(AND('Model output'!E74&lt;&gt;"",ISNUMBER('Model output'!E74),'Model output'!E74&gt;0),"1",IF(OR(ISNUMBER(SEARCH("0",'Model output'!E74)), ISNUMBER(SEARCH("1",'Model output'!E74)), ISNUMBER(SEARCH("1a",'Model output'!E74)), ISNUMBER(SEARCH("1b",'Model output'!E74)), ISNUMBER(SEARCH("X",'Model output'!E74))), IF(ISNUMBER(SEARCH("pN",'Model output'!E74)),IF(OR(ISNUMBER(SEARCH("a",'Model output'!E74)),ISNUMBER(SEARCH("b",'Model output'!E74))),MID(SUBSTITUTE('Model output'!E74," ",""),SEARCH("pN",'Model output'!E74)+2,2),MID(SUBSTITUTE('Model output'!E74," ",""),SEARCH("pN",'Model output'!E74)+2,1)),IF(ISNUMBER(SEARCH("N",'Model output'!E74)),IF(OR(ISNUMBER(SEARCH("a",'Model output'!E74)),ISNUMBER(SEARCH("b",'Model output'!E74))),MID(SUBSTITUTE('Model output'!E74," ",""),SEARCH("N",'Model output'!E74)+1,2),MID(SUBSTITUTE('Model output'!E74," ",""),SEARCH("N",'Model output'!E74)+1,1)),SUBSTITUTE('Model output'!E74," ",""))),"")))</f>
        <v>x</v>
      </c>
      <c r="E75" s="1" t="str">
        <f>IF(OR(ISNUMBER(SEARCH("Not applicable",'Model output'!F74)), ISNUMBER(SEARCH("N/A",'Model output'!F74))),"0",IF(OR(ISNUMBER(SEARCH("0",'Model output'!F74)), ISNUMBER(SEARCH("1",'Model output'!F74)), ISNUMBER(SEARCH("X",'Model output'!F74))), IF(ISNUMBER(SEARCH("pM",'Model output'!F74)),MID(SUBSTITUTE('Model output'!F74," ",""),SEARCH("pM",'Model output'!F74)+2,1),IF(ISNUMBER(SEARCH("M",'Model output'!F74)),MID(SUBSTITUTE('Model output'!F74," ",""),SEARCH("M",'Model output'!F74)+1,1),SUBSTITUTE('Model output'!F74," ",""))),""))</f>
        <v>0</v>
      </c>
      <c r="F75" t="str">
        <f t="shared" si="12"/>
        <v>negative</v>
      </c>
      <c r="G75" t="str">
        <f>IF(OR('Model output'!G74="",AND(ISNUMBER('Model output'!J74),'Model output'!J74&lt;1)),"",IF(OR(ISNUMBER(SEARCH("lateral",'Model output'!G74)),ISNUMBER(SEARCH("cervical",'Model output'!G74)),ISNUMBER(SEARCH("jugular",'Model output'!G74)),ISNUMBER(SEARCH("left neck",'Model output'!G74)),ISNUMBER(SEARCH("left anterior neck",'Model output'!G74)),ISNUMBER(SEARCH("left posterior neck",'Model output'!G74)),ISNUMBER(SEARCH("right neck",'Model output'!G74)),ISNUMBER(SEARCH("right anterior neck",'Model output'!G74)),ISNUMBER(SEARCH("right posterior neck",'Model output'!G74)),AND(ISNUMBER(SEARCH("level",'Model output'!G74)),OR(,ISNUMBER(SEARCH("II",'Model output'!G74)),ISNUMBER(SEARCH("two",'Model output'!G74)),AND(ISNUMBER(SEARCH("2",'Model output'!G74)),NOT(ISNUMBER(SEARCH("1 of 2",'Model output'!G74)))),ISNUMBER(SEARCH("III",'Model output'!G74)),ISNUMBER(SEARCH("three",'Model output'!G74)),AND(ISNUMBER(SEARCH("3",'Model output'!G74)), NOT(ISNUMBER(SEARCH("N3",'Model output'!G74)))),ISNUMBER(SEARCH("IV",'Model output'!G74)),ISNUMBER(SEARCH("four",'Model output'!G74)),AND(ISNUMBER(SEARCH("4",'Model output'!G74)),NOT(ISNUMBER(SEARCH("1/4",'Model output'!G74)))),ISNUMBER(SEARCH("V ",'Model output'!G74)),ISNUMBER(SEARCH("five",'Model output'!G74)),ISNUMBER(SEARCH("5",'Model output'!G74))))), "lateral", "central"))</f>
        <v/>
      </c>
      <c r="H75" t="str">
        <f>IF('Model output'!H74="","negative", IF('Model output'!H74=" ", "negative", IF('Model output'!H74="[]", "negative", IF(ISNUMBER(SEARCH("lymph node",'Model output'!H74)),"negative", IF(ISNUMBER(SEARCH("adipose tissue",'Model output'!H74)), "negative", IF(ISNUMBER(SEARCH("neck dissection",'Model output'!H74)),"negative","positive"))))))</f>
        <v>negative</v>
      </c>
      <c r="I75" t="str">
        <f>IF('Model output'!I74="","",IF(ISNUMBER('Model output'!I74),'Model output'!I74,1))</f>
        <v/>
      </c>
      <c r="J75" t="str">
        <f>IF('Model output'!J74="","",IF(AND(ISNUMBER('Model output'!J74),'Model output'!J74&lt;=I75),'Model output'!J74,IF(ISNUMBER(SEARCH("0/",'Model output'!J74)),0,1)))</f>
        <v/>
      </c>
      <c r="K75" t="str" cm="1">
        <f t="array" ref="K75">IF(COUNT(FIND({0,1,2,3,4,5,6,7,8,9},'Model output'!K74))&gt;0,'Model output'!K74,"")</f>
        <v/>
      </c>
      <c r="L75" s="28" t="str">
        <f t="shared" si="14"/>
        <v/>
      </c>
      <c r="M75" t="str" cm="1">
        <f t="array" ref="M75">IF(L75="","",IF(ISNUMBER(SEARCH("cm",L75)),MAX(VALUE(SUBSTITUTE(_xlfn.FILTERXML("&lt;t&gt;&lt;s&gt;"&amp;SUBSTITUTE(L75,",","&lt;/s&gt;&lt;s&gt;")&amp;"&lt;/s&gt;&lt;/t&gt;","//s"),"cm",""))),MAX(VALUE(SUBSTITUTE(_xlfn.FILTERXML("&lt;t&gt;&lt;s&gt;"&amp;SUBSTITUTE(L75,",","&lt;/s&gt;&lt;s&gt;")&amp;"&lt;/s&gt;&lt;/t&gt;","//s"),"mm","")))/10))</f>
        <v/>
      </c>
      <c r="N75" t="str">
        <f>IF('Model output'!L74="","",'Model output'!L74)</f>
        <v>Papillary</v>
      </c>
      <c r="O75" t="str">
        <f>IF('Model output'!M74="","",'Model output'!M74)</f>
        <v>Classical, oncocytic features</v>
      </c>
      <c r="P75" t="str">
        <f>IF('Model output'!N74="","",'Model output'!N74)</f>
        <v>2.8 cm</v>
      </c>
      <c r="Q75" t="str">
        <f t="shared" si="13"/>
        <v>2.8cm</v>
      </c>
      <c r="R75" cm="1">
        <f t="array" ref="R75">IF(Q75="","",IF(ISNUMBER(SEARCH("cm",Q75)),MAX(VALUE(SUBSTITUTE(_xlfn.FILTERXML("&lt;t&gt;&lt;s&gt;"&amp;SUBSTITUTE(Q75,",","&lt;/s&gt;&lt;s&gt;")&amp;"&lt;/s&gt;&lt;/t&gt;","//s"),"cm",""))),IF(ISNUMBER(SEARCH("mm",Q75)), MAX(VALUE(SUBSTITUTE(_xlfn.FILTERXML("&lt;t&gt;&lt;s&gt;"&amp;SUBSTITUTE(Q75,",","&lt;/s&gt;&lt;s&gt;")&amp;"&lt;/s&gt;&lt;/t&gt;","//s"),"mm","")))/10, MAX(VALUE(_xlfn.FILTERXML("&lt;t&gt;&lt;s&gt;"&amp;SUBSTITUTE(Q75,",","&lt;/s&gt;&lt;s&gt;")&amp;"&lt;/s&gt;&lt;/t&gt;","//s"))))))</f>
        <v>2.8</v>
      </c>
      <c r="S75" t="str">
        <f>IF(OR('Model output'!P74="",'Model output'!P74="C",ISNUMBER(SEARCH("Not identified", 'Model output'!P74)),ISNUMBER(SEARCH("Absent",'Model output'!P74)),ISNUMBER(SEARCH("Absence",'Model output'!P74)),AND(ISNUMBER(SEARCH("No",'Model output'!P74)),NOT(ISNUMBER(SEARCH("diagnostic",'Model output'!P74)))),ISNUMBER(SEARCH("Negative",'Model output'!P74))),"negative","positive")</f>
        <v>negative</v>
      </c>
      <c r="T75">
        <f>IF('Model output'!O74="","",'Model output'!O74)</f>
        <v>1</v>
      </c>
      <c r="U75" t="str">
        <f>IF('Model output'!Q74&lt;&gt;"",'Model output'!Q74,IF('Classification result'!S75="positive",IF(ISNUMBER(SEARCH("single",'Model output'!P74)),1,IF(OR(ISNUMBER(SEARCH("&lt;4",'Model output'!P74)),ISNUMBER(SEARCH("&lt; 4",'Model output'!P74)),ISNUMBER(SEARCH("less than 4",'Model output'!P74))),"&lt;4",IF(OR(ISNUMBER(SEARCH("&gt;4",'Model output'!P74)),ISNUMBER(SEARCH("&gt; 4",'Model output'!P74)),ISNUMBER(SEARCH("4 or more",'Model output'!P74))),"&gt;4",""))),""))</f>
        <v/>
      </c>
      <c r="V75" t="str">
        <f>IF(S75="negative","",IF(OR(ISNUMBER(SEARCH("Focal",'Model output'!P74)),'Classification result'!U75&lt;4,ISNUMBER(SEARCH("Focal",'Classification result'!U75)),ISNUMBER(SEARCH("&lt;4",'Classification result'!U75)),ISNUMBER(SEARCH("&lt; 4",'Classification result'!U75))),"minimal", IF(OR(ISNUMBER(SEARCH("Extensive",'Model output'!P74)),ISNUMBER(SEARCH("Extensive",'Classification result'!U75)),ISNUMBER(SEARCH("&gt;4",'Classification result'!U75)),ISNUMBER(SEARCH("&gt; 4",'Classification result'!U75)),ISNUMBER(SEARCH("4 or more",'Classification result'!U75))),"extensive","")))</f>
        <v/>
      </c>
      <c r="W75" t="str">
        <f>IF(OR('Model output'!R74="",ISNUMBER(SEARCH("Not identified", 'Model output'!R74)),ISNUMBER(SEARCH("Absent",'Model output'!R74)),ISNUMBER(SEARCH("No",'Model output'!R74)),ISNUMBER(SEARCH("Negative",'Model output'!R74)),ISNUMBER(SEARCH("None seen",'Model output'!R74)),ISNUMBER(SEARCH("Free",'Model output'!R74)),ISNUMBER(SEARCH("Cannot be assessed",'Model output'!R74))),"negative","positive")</f>
        <v>negative</v>
      </c>
      <c r="X75" s="15" t="str">
        <f>IF('Model output'!S74="","",'Model output'!S74)</f>
        <v>Not identified</v>
      </c>
      <c r="Y75" t="str">
        <f>IF(OR('Model output'!S74="",ISNUMBER(SEARCH("No extension",'Model output'!S74)),ISNUMBER(SEARCH("Absent",'Model output'!S74)),ISNUMBER(SEARCH("Not identified",'Model output'!S74)),AND(ISNUMBER(SEARCH("No",'Model output'!S74)),NOT(ISNUMBER(SEARCH("carcinoma",'Model output'!S74)))),ISNUMBER(SEARCH("negative",'Model output'!S74))),"negative",IF(Z75="positive","gETE", "positive"))</f>
        <v>negative</v>
      </c>
      <c r="Z75" t="str">
        <f>IF(OR('Model output'!S74="",ISNUMBER(SEARCH("Absent",'Model output'!S74)),ISNUMBER(SEARCH("Not identified",'Model output'!S74)),ISNUMBER(SEARCH("No",'Model output'!S74)),ISNUMBER(SEARCH("Minimal",'Model output'!S74)),ISNUMBER(SEARCH("negative",'Model output'!S74))),"negative",IF(OR(ISNUMBER(SEARCH("extensive",X75)),ISNUMBER(SEARCH("skeletal muscle",X75)),ISNUMBER(SEARCH("larynx",X75)),ISNUMBER(SEARCH("trachea",X75)),ISNUMBER(SEARCH("esophagus",X75)),ISNUMBER(SEARCH("recurrent laryngeal nerve",X75))),"positive","negative"))</f>
        <v>negative</v>
      </c>
      <c r="AA75" t="str">
        <f>IF('Model output'!T74="","",IF('Model output'!T74="Not mentioned", "No", "Yes"))</f>
        <v/>
      </c>
      <c r="AB75" t="str">
        <f>IF(AA75&lt;&gt;"Yes","",IF(OR('Model output'!U74="",ISNUMBER(SEARCH("Not identified",'Model output'!U74))),"",'Model output'!U74))</f>
        <v/>
      </c>
      <c r="AC75" s="8" t="str">
        <f>IF(OR('Model output'!V74="", AND(ISERROR(SEARCH("Positive",'Model output'!V74)), ISNUMBER(SEARCH("Negative",'Model output'!V74))), ISNUMBER(SEARCH("Cannot be assessed",'Model output'!V74)), AND(ISNUMBER(SEARCH("Uninvolved",'Model output'!V74)),NOT(ISNUMBER(SEARCH("margin(s) involved",'Model output'!V74)))), ISNUMBER(SEARCH("No involvement",'Model output'!V74)), AND(NOT(ISNUMBER(SEARCH("focal",'Model output'!V74))),ISNUMBER(SEARCH("Free",'Model output'!V74))), ISNUMBER(SEARCH("narrowly excised",'Model output'!V74)), ISNUMBER(SEARCH("none",'Model output'!V74)), ISNUMBER(SEARCH("R0",'Model output'!V74)), ISNUMBER(SEARCH("1 mm",'Model output'!V74)), ISNUMBER(SEARCH("0.1 CM",'Model output'!V74)), ISNUMBER(SEARCH("less than 0.2 mm",'Model output'!V74)), ISNUMBER(SEARCH("less than 1.0 mm",'Model output'!V74)), ISNUMBER(SEARCH("less than 0.5 mm",'Model output'!V74)), ISNUMBER(SEARCH("abut",'Model output'!V74))), "negative", "positive")</f>
        <v>negative</v>
      </c>
      <c r="AE75" s="34" t="str" cm="1">
        <f t="array" aca="1" ref="AE75" ca="1">IF(OR(AC75="positive",Z75="positive",AND(OR(ISNUMBER(SEARCH("Follicular carcinoma",N75)),ISNUMBER(SEARCH("Follicular thyroid carcinoma",N75))),V75="extensive"),AND(AND(ISNUMBER(J75),J75&gt;0),AND(ISNUMBER(M75),M75&gt;3)),OR(H75="positive",AH75=1)),"high",IF(OR(ISNUMBER(SEARCH("lateral",G75,1)),ISNUMBER(SEARCH("positive",Y75,1)),ISNUMBER(SEARCH("tall",O75,1)),ISNUMBER(SEARCH("hobnail",O75,1)),ISNUMBER(SEARCH("cribriform",O75,1)),ISNUMBER(SEARCH("diffuse",O75,1)),ISNUMBER(SEARCH("columnar",O75,1)),ISNUMBER(SEARCH("solid",O75,1)),ISNUMBER(SEARCH("tall",N75,1)),ISNUMBER(SEARCH("hobnail",N75,1)),ISNUMBER(SEARCH("cribriform",N75,1)),ISNUMBER(SEARCH("diffuse",N75,1)),ISNUMBER(SEARCH("columnar",N75,1)),ISNUMBER(SEARCH("solid",N75,1)),AND(OR(ISNUMBER(SEARCH("papillary",N75,1)),ISNUMBER(SEARCH("papillary carcinoma",O75,1))),S75="positive"),AND(AND(ISNUMBER(J75),J75&gt;=5),M75=""),AND(AND(ISNUMBER(J75),J75&gt;=5),AND(ISNUMBER(M75),M75&gt;=1)),AND(ISNUMBER(SERACH("papillary",N75)),OR(Y75="positive",Z75="positive"), ISNUMBER(SEARCH("BRAF",AB75)))),"intermediate","low"))</f>
        <v>low</v>
      </c>
      <c r="AF75" s="35" t="str">
        <f t="shared" si="15"/>
        <v>2</v>
      </c>
      <c r="AG75" s="35" t="str">
        <f t="shared" si="16"/>
        <v>0</v>
      </c>
      <c r="AH75" s="35" t="str">
        <f t="shared" si="18"/>
        <v>0</v>
      </c>
      <c r="AI75" s="40" t="str">
        <f t="shared" si="19"/>
        <v>I</v>
      </c>
      <c r="AJ75" s="34" t="s">
        <v>627</v>
      </c>
      <c r="AK75" s="39" t="s">
        <v>896</v>
      </c>
      <c r="AL75" s="39" t="s">
        <v>894</v>
      </c>
      <c r="AM75" s="39" t="s">
        <v>897</v>
      </c>
      <c r="AN75" s="39" t="s">
        <v>59</v>
      </c>
      <c r="AO75" s="34">
        <f t="shared" ca="1" si="20"/>
        <v>1</v>
      </c>
      <c r="AP75" s="39">
        <f t="shared" si="21"/>
        <v>1</v>
      </c>
      <c r="AQ75" s="39">
        <f t="shared" si="22"/>
        <v>1</v>
      </c>
      <c r="AR75" s="39">
        <f t="shared" si="23"/>
        <v>1</v>
      </c>
      <c r="AS75" s="40">
        <f t="shared" si="17"/>
        <v>1</v>
      </c>
    </row>
    <row r="76" spans="1:45">
      <c r="A76" t="str">
        <f>'Model output'!A75</f>
        <v>TCGA-DJ-A2Q1</v>
      </c>
      <c r="B76" s="46">
        <v>44</v>
      </c>
      <c r="C76" s="1" t="str">
        <f>IF(OR(ISNUMBER(SEARCH("0",'Model output'!D75)), ISNUMBER(SEARCH("1",'Model output'!D75)), ISNUMBER(SEARCH("1a",'Model output'!D75)), ISNUMBER(SEARCH("1b",'Model output'!D75)), ISNUMBER(SEARCH("2",'Model output'!D75)), ISNUMBER(SEARCH("3",'Model output'!D75)), ISNUMBER(SEARCH("4a",'Model output'!D75)), ISNUMBER(SEARCH("4b",'Model output'!D75))), IF(ISNUMBER(SEARCH("pT",'Model output'!D75)),IF(OR(ISNUMBER(SEARCH("a",'Model output'!D75)),ISNUMBER(SEARCH("b",'Model output'!D75))),MID(SUBSTITUTE('Model output'!D75," ",""),SEARCH("pT",'Model output'!D75)+2,2),MID(SUBSTITUTE('Model output'!D75," ",""),SEARCH("pT",'Model output'!D75)+2,1)),IF(ISNUMBER(SEARCH("T",'Model output'!D75)),IF(OR(ISNUMBER(SEARCH("a",'Model output'!D75)),ISNUMBER(SEARCH("b",'Model output'!D75))),MID(SUBSTITUTE('Model output'!D75," ",""),SEARCH("T",'Model output'!D75)+1,2),MID(SUBSTITUTE('Model output'!D75," ",""),SEARCH("T",'Model output'!D75)+1,1)),SUBSTITUTE('Model output'!D75," ",""))),"")</f>
        <v>1</v>
      </c>
      <c r="D76" s="1" t="str">
        <f>IF(ISNUMBER(SEARCH("lymph node",'Model output'!E75)),"1", IF(AND('Model output'!E75&lt;&gt;"",ISNUMBER('Model output'!E75),'Model output'!E75&gt;0),"1",IF(OR(ISNUMBER(SEARCH("0",'Model output'!E75)), ISNUMBER(SEARCH("1",'Model output'!E75)), ISNUMBER(SEARCH("1a",'Model output'!E75)), ISNUMBER(SEARCH("1b",'Model output'!E75)), ISNUMBER(SEARCH("X",'Model output'!E75))), IF(ISNUMBER(SEARCH("pN",'Model output'!E75)),IF(OR(ISNUMBER(SEARCH("a",'Model output'!E75)),ISNUMBER(SEARCH("b",'Model output'!E75))),MID(SUBSTITUTE('Model output'!E75," ",""),SEARCH("pN",'Model output'!E75)+2,2),MID(SUBSTITUTE('Model output'!E75," ",""),SEARCH("pN",'Model output'!E75)+2,1)),IF(ISNUMBER(SEARCH("N",'Model output'!E75)),IF(OR(ISNUMBER(SEARCH("a",'Model output'!E75)),ISNUMBER(SEARCH("b",'Model output'!E75))),MID(SUBSTITUTE('Model output'!E75," ",""),SEARCH("N",'Model output'!E75)+1,2),MID(SUBSTITUTE('Model output'!E75," ",""),SEARCH("N",'Model output'!E75)+1,1)),SUBSTITUTE('Model output'!E75," ",""))),"")))</f>
        <v>1b</v>
      </c>
      <c r="E76" s="1" t="str">
        <f>IF(OR(ISNUMBER(SEARCH("Not applicable",'Model output'!F75)), ISNUMBER(SEARCH("N/A",'Model output'!F75))),"0",IF(OR(ISNUMBER(SEARCH("0",'Model output'!F75)), ISNUMBER(SEARCH("1",'Model output'!F75)), ISNUMBER(SEARCH("X",'Model output'!F75))), IF(ISNUMBER(SEARCH("pM",'Model output'!F75)),MID(SUBSTITUTE('Model output'!F75," ",""),SEARCH("pM",'Model output'!F75)+2,1),IF(ISNUMBER(SEARCH("M",'Model output'!F75)),MID(SUBSTITUTE('Model output'!F75," ",""),SEARCH("M",'Model output'!F75)+1,1),SUBSTITUTE('Model output'!F75," ",""))),""))</f>
        <v/>
      </c>
      <c r="F76" t="str">
        <f t="shared" si="12"/>
        <v>positive</v>
      </c>
      <c r="G76" t="str">
        <f>IF(OR('Model output'!G75="",AND(ISNUMBER('Model output'!J75),'Model output'!J75&lt;1)),"",IF(OR(ISNUMBER(SEARCH("lateral",'Model output'!G75)),ISNUMBER(SEARCH("cervical",'Model output'!G75)),ISNUMBER(SEARCH("jugular",'Model output'!G75)),ISNUMBER(SEARCH("left neck",'Model output'!G75)),ISNUMBER(SEARCH("left anterior neck",'Model output'!G75)),ISNUMBER(SEARCH("left posterior neck",'Model output'!G75)),ISNUMBER(SEARCH("right neck",'Model output'!G75)),ISNUMBER(SEARCH("right anterior neck",'Model output'!G75)),ISNUMBER(SEARCH("right posterior neck",'Model output'!G75)),AND(ISNUMBER(SEARCH("level",'Model output'!G75)),OR(,ISNUMBER(SEARCH("II",'Model output'!G75)),ISNUMBER(SEARCH("two",'Model output'!G75)),AND(ISNUMBER(SEARCH("2",'Model output'!G75)),NOT(ISNUMBER(SEARCH("1 of 2",'Model output'!G75)))),ISNUMBER(SEARCH("III",'Model output'!G75)),ISNUMBER(SEARCH("three",'Model output'!G75)),AND(ISNUMBER(SEARCH("3",'Model output'!G75)), NOT(ISNUMBER(SEARCH("N3",'Model output'!G75)))),ISNUMBER(SEARCH("IV",'Model output'!G75)),ISNUMBER(SEARCH("four",'Model output'!G75)),AND(ISNUMBER(SEARCH("4",'Model output'!G75)),NOT(ISNUMBER(SEARCH("1/4",'Model output'!G75)))),ISNUMBER(SEARCH("V ",'Model output'!G75)),ISNUMBER(SEARCH("five",'Model output'!G75)),ISNUMBER(SEARCH("5",'Model output'!G75))))), "lateral", "central"))</f>
        <v>lateral</v>
      </c>
      <c r="H76" t="str">
        <f>IF('Model output'!H75="","negative", IF('Model output'!H75=" ", "negative", IF('Model output'!H75="[]", "negative", IF(ISNUMBER(SEARCH("lymph node",'Model output'!H75)),"negative", IF(ISNUMBER(SEARCH("adipose tissue",'Model output'!H75)), "negative", IF(ISNUMBER(SEARCH("neck dissection",'Model output'!H75)),"negative","positive"))))))</f>
        <v>negative</v>
      </c>
      <c r="I76">
        <f>IF('Model output'!I75="","",IF(ISNUMBER('Model output'!I75),'Model output'!I75,1))</f>
        <v>64</v>
      </c>
      <c r="J76">
        <f>IF('Model output'!J75="","",IF(AND(ISNUMBER('Model output'!J75),'Model output'!J75&lt;=I76),'Model output'!J75,IF(ISNUMBER(SEARCH("0/",'Model output'!J75)),0,1)))</f>
        <v>17</v>
      </c>
      <c r="K76" t="str" cm="1">
        <f t="array" ref="K76">IF(COUNT(FIND({0,1,2,3,4,5,6,7,8,9},'Model output'!K75))&gt;0,'Model output'!K75,"")</f>
        <v>1.3 cm</v>
      </c>
      <c r="L76" s="28" t="str">
        <f t="shared" si="14"/>
        <v>1.3cm</v>
      </c>
      <c r="M76" cm="1">
        <f t="array" ref="M76">IF(L76="","",IF(ISNUMBER(SEARCH("cm",L76)),MAX(VALUE(SUBSTITUTE(_xlfn.FILTERXML("&lt;t&gt;&lt;s&gt;"&amp;SUBSTITUTE(L76,",","&lt;/s&gt;&lt;s&gt;")&amp;"&lt;/s&gt;&lt;/t&gt;","//s"),"cm",""))),MAX(VALUE(SUBSTITUTE(_xlfn.FILTERXML("&lt;t&gt;&lt;s&gt;"&amp;SUBSTITUTE(L76,",","&lt;/s&gt;&lt;s&gt;")&amp;"&lt;/s&gt;&lt;/t&gt;","//s"),"mm","")))/10))</f>
        <v>1.3</v>
      </c>
      <c r="N76" t="str">
        <f>IF('Model output'!L75="","",'Model output'!L75)</f>
        <v>papillary</v>
      </c>
      <c r="O76" t="str">
        <f>IF('Model output'!M75="","",'Model output'!M75)</f>
        <v>classical</v>
      </c>
      <c r="P76" t="str">
        <f>IF('Model output'!N75="","",'Model output'!N75)</f>
        <v>1.6 cm</v>
      </c>
      <c r="Q76" t="str">
        <f t="shared" si="13"/>
        <v>1.6cm</v>
      </c>
      <c r="R76" cm="1">
        <f t="array" ref="R76">IF(Q76="","",IF(ISNUMBER(SEARCH("cm",Q76)),MAX(VALUE(SUBSTITUTE(_xlfn.FILTERXML("&lt;t&gt;&lt;s&gt;"&amp;SUBSTITUTE(Q76,",","&lt;/s&gt;&lt;s&gt;")&amp;"&lt;/s&gt;&lt;/t&gt;","//s"),"cm",""))),IF(ISNUMBER(SEARCH("mm",Q76)), MAX(VALUE(SUBSTITUTE(_xlfn.FILTERXML("&lt;t&gt;&lt;s&gt;"&amp;SUBSTITUTE(Q76,",","&lt;/s&gt;&lt;s&gt;")&amp;"&lt;/s&gt;&lt;/t&gt;","//s"),"mm","")))/10, MAX(VALUE(_xlfn.FILTERXML("&lt;t&gt;&lt;s&gt;"&amp;SUBSTITUTE(Q76,",","&lt;/s&gt;&lt;s&gt;")&amp;"&lt;/s&gt;&lt;/t&gt;","//s"))))))</f>
        <v>1.6</v>
      </c>
      <c r="S76" t="str">
        <f>IF(OR('Model output'!P75="",'Model output'!P75="C",ISNUMBER(SEARCH("Not identified", 'Model output'!P75)),ISNUMBER(SEARCH("Absent",'Model output'!P75)),ISNUMBER(SEARCH("Absence",'Model output'!P75)),AND(ISNUMBER(SEARCH("No",'Model output'!P75)),NOT(ISNUMBER(SEARCH("diagnostic",'Model output'!P75)))),ISNUMBER(SEARCH("Negative",'Model output'!P75))),"negative","positive")</f>
        <v>negative</v>
      </c>
      <c r="T76">
        <f>IF('Model output'!O75="","",'Model output'!O75)</f>
        <v>5</v>
      </c>
      <c r="U76" t="str">
        <f>IF('Model output'!Q75&lt;&gt;"",'Model output'!Q75,IF('Classification result'!S76="positive",IF(ISNUMBER(SEARCH("single",'Model output'!P75)),1,IF(OR(ISNUMBER(SEARCH("&lt;4",'Model output'!P75)),ISNUMBER(SEARCH("&lt; 4",'Model output'!P75)),ISNUMBER(SEARCH("less than 4",'Model output'!P75))),"&lt;4",IF(OR(ISNUMBER(SEARCH("&gt;4",'Model output'!P75)),ISNUMBER(SEARCH("&gt; 4",'Model output'!P75)),ISNUMBER(SEARCH("4 or more",'Model output'!P75))),"&gt;4",""))),""))</f>
        <v/>
      </c>
      <c r="V76" t="str">
        <f>IF(S76="negative","",IF(OR(ISNUMBER(SEARCH("Focal",'Model output'!P75)),'Classification result'!U76&lt;4,ISNUMBER(SEARCH("Focal",'Classification result'!U76)),ISNUMBER(SEARCH("&lt;4",'Classification result'!U76)),ISNUMBER(SEARCH("&lt; 4",'Classification result'!U76))),"minimal", IF(OR(ISNUMBER(SEARCH("Extensive",'Model output'!P75)),ISNUMBER(SEARCH("Extensive",'Classification result'!U76)),ISNUMBER(SEARCH("&gt;4",'Classification result'!U76)),ISNUMBER(SEARCH("&gt; 4",'Classification result'!U76)),ISNUMBER(SEARCH("4 or more",'Classification result'!U76))),"extensive","")))</f>
        <v/>
      </c>
      <c r="W76" t="str">
        <f>IF(OR('Model output'!R75="",ISNUMBER(SEARCH("Not identified", 'Model output'!R75)),ISNUMBER(SEARCH("Absent",'Model output'!R75)),ISNUMBER(SEARCH("No",'Model output'!R75)),ISNUMBER(SEARCH("Negative",'Model output'!R75)),ISNUMBER(SEARCH("None seen",'Model output'!R75)),ISNUMBER(SEARCH("Free",'Model output'!R75)),ISNUMBER(SEARCH("Cannot be assessed",'Model output'!R75))),"negative","positive")</f>
        <v>positive</v>
      </c>
      <c r="X76" s="15" t="str">
        <f>IF('Model output'!S75="","",'Model output'!S75)</f>
        <v>Not identified</v>
      </c>
      <c r="Y76" t="str">
        <f>IF(OR('Model output'!S75="",ISNUMBER(SEARCH("No extension",'Model output'!S75)),ISNUMBER(SEARCH("Absent",'Model output'!S75)),ISNUMBER(SEARCH("Not identified",'Model output'!S75)),AND(ISNUMBER(SEARCH("No",'Model output'!S75)),NOT(ISNUMBER(SEARCH("carcinoma",'Model output'!S75)))),ISNUMBER(SEARCH("negative",'Model output'!S75))),"negative",IF(Z76="positive","gETE", "positive"))</f>
        <v>negative</v>
      </c>
      <c r="Z76" t="str">
        <f>IF(OR('Model output'!S75="",ISNUMBER(SEARCH("Absent",'Model output'!S75)),ISNUMBER(SEARCH("Not identified",'Model output'!S75)),ISNUMBER(SEARCH("No",'Model output'!S75)),ISNUMBER(SEARCH("Minimal",'Model output'!S75)),ISNUMBER(SEARCH("negative",'Model output'!S75))),"negative",IF(OR(ISNUMBER(SEARCH("extensive",X76)),ISNUMBER(SEARCH("skeletal muscle",X76)),ISNUMBER(SEARCH("larynx",X76)),ISNUMBER(SEARCH("trachea",X76)),ISNUMBER(SEARCH("esophagus",X76)),ISNUMBER(SEARCH("recurrent laryngeal nerve",X76))),"positive","negative"))</f>
        <v>negative</v>
      </c>
      <c r="AA76" t="str">
        <f>IF('Model output'!T75="","",IF('Model output'!T75="Not mentioned", "No", "Yes"))</f>
        <v/>
      </c>
      <c r="AB76" t="str">
        <f>IF(AA76&lt;&gt;"Yes","",IF(OR('Model output'!U75="",ISNUMBER(SEARCH("Not identified",'Model output'!U75))),"",'Model output'!U75))</f>
        <v/>
      </c>
      <c r="AC76" s="8" t="str">
        <f>IF(OR('Model output'!V75="", AND(ISERROR(SEARCH("Positive",'Model output'!V75)), ISNUMBER(SEARCH("Negative",'Model output'!V75))), ISNUMBER(SEARCH("Cannot be assessed",'Model output'!V75)), AND(ISNUMBER(SEARCH("Uninvolved",'Model output'!V75)),NOT(ISNUMBER(SEARCH("margin(s) involved",'Model output'!V75)))), ISNUMBER(SEARCH("No involvement",'Model output'!V75)), AND(NOT(ISNUMBER(SEARCH("focal",'Model output'!V75))),ISNUMBER(SEARCH("Free",'Model output'!V75))), ISNUMBER(SEARCH("narrowly excised",'Model output'!V75)), ISNUMBER(SEARCH("none",'Model output'!V75)), ISNUMBER(SEARCH("R0",'Model output'!V75)), ISNUMBER(SEARCH("1 mm",'Model output'!V75)), ISNUMBER(SEARCH("0.1 CM",'Model output'!V75)), ISNUMBER(SEARCH("less than 0.2 mm",'Model output'!V75)), ISNUMBER(SEARCH("less than 1.0 mm",'Model output'!V75)), ISNUMBER(SEARCH("less than 0.5 mm",'Model output'!V75)), ISNUMBER(SEARCH("abut",'Model output'!V75))), "negative", "positive")</f>
        <v>negative</v>
      </c>
      <c r="AE76" s="34" t="str" cm="1">
        <f t="array" aca="1" ref="AE76" ca="1">IF(OR(AC76="positive",Z76="positive",AND(OR(ISNUMBER(SEARCH("Follicular carcinoma",N76)),ISNUMBER(SEARCH("Follicular thyroid carcinoma",N76))),V76="extensive"),AND(AND(ISNUMBER(J76),J76&gt;0),AND(ISNUMBER(M76),M76&gt;3)),OR(H76="positive",AH76=1)),"high",IF(OR(ISNUMBER(SEARCH("lateral",G76,1)),ISNUMBER(SEARCH("positive",Y76,1)),ISNUMBER(SEARCH("tall",O76,1)),ISNUMBER(SEARCH("hobnail",O76,1)),ISNUMBER(SEARCH("cribriform",O76,1)),ISNUMBER(SEARCH("diffuse",O76,1)),ISNUMBER(SEARCH("columnar",O76,1)),ISNUMBER(SEARCH("solid",O76,1)),ISNUMBER(SEARCH("tall",N76,1)),ISNUMBER(SEARCH("hobnail",N76,1)),ISNUMBER(SEARCH("cribriform",N76,1)),ISNUMBER(SEARCH("diffuse",N76,1)),ISNUMBER(SEARCH("columnar",N76,1)),ISNUMBER(SEARCH("solid",N76,1)),AND(OR(ISNUMBER(SEARCH("papillary",N76,1)),ISNUMBER(SEARCH("papillary carcinoma",O76,1))),S76="positive"),AND(AND(ISNUMBER(J76),J76&gt;=5),M76=""),AND(AND(ISNUMBER(J76),J76&gt;=5),AND(ISNUMBER(M76),M76&gt;=1)),AND(ISNUMBER(SERACH("papillary",N76)),OR(Y76="positive",Z76="positive"), ISNUMBER(SEARCH("BRAF",AB76)))),"intermediate","low"))</f>
        <v>intermediate</v>
      </c>
      <c r="AF76" s="35" t="str">
        <f t="shared" si="15"/>
        <v>1b</v>
      </c>
      <c r="AG76" s="35" t="str">
        <f t="shared" si="16"/>
        <v>1b</v>
      </c>
      <c r="AH76" s="35" t="str">
        <f t="shared" si="18"/>
        <v>0</v>
      </c>
      <c r="AI76" s="40" t="str">
        <f t="shared" si="19"/>
        <v>I</v>
      </c>
      <c r="AJ76" s="34" t="s">
        <v>629</v>
      </c>
      <c r="AK76" s="39" t="s">
        <v>893</v>
      </c>
      <c r="AL76" s="39" t="s">
        <v>893</v>
      </c>
      <c r="AM76" s="39" t="s">
        <v>897</v>
      </c>
      <c r="AN76" s="39" t="s">
        <v>59</v>
      </c>
      <c r="AO76" s="34">
        <f t="shared" ca="1" si="20"/>
        <v>1</v>
      </c>
      <c r="AP76" s="39">
        <f t="shared" si="21"/>
        <v>1</v>
      </c>
      <c r="AQ76" s="39">
        <f t="shared" si="22"/>
        <v>1</v>
      </c>
      <c r="AR76" s="39">
        <f t="shared" si="23"/>
        <v>1</v>
      </c>
      <c r="AS76" s="40">
        <f t="shared" si="17"/>
        <v>1</v>
      </c>
    </row>
    <row r="77" spans="1:45">
      <c r="A77" t="str">
        <f>'Model output'!A76</f>
        <v>TCGA-DJ-A2Q2</v>
      </c>
      <c r="B77" s="46">
        <v>57</v>
      </c>
      <c r="C77" s="1" t="str">
        <f>IF(OR(ISNUMBER(SEARCH("0",'Model output'!D76)), ISNUMBER(SEARCH("1",'Model output'!D76)), ISNUMBER(SEARCH("1a",'Model output'!D76)), ISNUMBER(SEARCH("1b",'Model output'!D76)), ISNUMBER(SEARCH("2",'Model output'!D76)), ISNUMBER(SEARCH("3",'Model output'!D76)), ISNUMBER(SEARCH("4a",'Model output'!D76)), ISNUMBER(SEARCH("4b",'Model output'!D76))), IF(ISNUMBER(SEARCH("pT",'Model output'!D76)),IF(OR(ISNUMBER(SEARCH("a",'Model output'!D76)),ISNUMBER(SEARCH("b",'Model output'!D76))),MID(SUBSTITUTE('Model output'!D76," ",""),SEARCH("pT",'Model output'!D76)+2,2),MID(SUBSTITUTE('Model output'!D76," ",""),SEARCH("pT",'Model output'!D76)+2,1)),IF(ISNUMBER(SEARCH("T",'Model output'!D76)),IF(OR(ISNUMBER(SEARCH("a",'Model output'!D76)),ISNUMBER(SEARCH("b",'Model output'!D76))),MID(SUBSTITUTE('Model output'!D76," ",""),SEARCH("T",'Model output'!D76)+1,2),MID(SUBSTITUTE('Model output'!D76," ",""),SEARCH("T",'Model output'!D76)+1,1)),SUBSTITUTE('Model output'!D76," ",""))),"")</f>
        <v>3</v>
      </c>
      <c r="D77" s="1" t="str">
        <f>IF(ISNUMBER(SEARCH("lymph node",'Model output'!E76)),"1", IF(AND('Model output'!E76&lt;&gt;"",ISNUMBER('Model output'!E76),'Model output'!E76&gt;0),"1",IF(OR(ISNUMBER(SEARCH("0",'Model output'!E76)), ISNUMBER(SEARCH("1",'Model output'!E76)), ISNUMBER(SEARCH("1a",'Model output'!E76)), ISNUMBER(SEARCH("1b",'Model output'!E76)), ISNUMBER(SEARCH("X",'Model output'!E76))), IF(ISNUMBER(SEARCH("pN",'Model output'!E76)),IF(OR(ISNUMBER(SEARCH("a",'Model output'!E76)),ISNUMBER(SEARCH("b",'Model output'!E76))),MID(SUBSTITUTE('Model output'!E76," ",""),SEARCH("pN",'Model output'!E76)+2,2),MID(SUBSTITUTE('Model output'!E76," ",""),SEARCH("pN",'Model output'!E76)+2,1)),IF(ISNUMBER(SEARCH("N",'Model output'!E76)),IF(OR(ISNUMBER(SEARCH("a",'Model output'!E76)),ISNUMBER(SEARCH("b",'Model output'!E76))),MID(SUBSTITUTE('Model output'!E76," ",""),SEARCH("N",'Model output'!E76)+1,2),MID(SUBSTITUTE('Model output'!E76," ",""),SEARCH("N",'Model output'!E76)+1,1)),SUBSTITUTE('Model output'!E76," ",""))),"")))</f>
        <v>x</v>
      </c>
      <c r="E77" s="1" t="str">
        <f>IF(OR(ISNUMBER(SEARCH("Not applicable",'Model output'!F76)), ISNUMBER(SEARCH("N/A",'Model output'!F76))),"0",IF(OR(ISNUMBER(SEARCH("0",'Model output'!F76)), ISNUMBER(SEARCH("1",'Model output'!F76)), ISNUMBER(SEARCH("X",'Model output'!F76))), IF(ISNUMBER(SEARCH("pM",'Model output'!F76)),MID(SUBSTITUTE('Model output'!F76," ",""),SEARCH("pM",'Model output'!F76)+2,1),IF(ISNUMBER(SEARCH("M",'Model output'!F76)),MID(SUBSTITUTE('Model output'!F76," ",""),SEARCH("M",'Model output'!F76)+1,1),SUBSTITUTE('Model output'!F76," ",""))),""))</f>
        <v>x</v>
      </c>
      <c r="F77" t="str">
        <f t="shared" si="12"/>
        <v>negative</v>
      </c>
      <c r="G77" t="str">
        <f>IF(OR('Model output'!G76="",AND(ISNUMBER('Model output'!J76),'Model output'!J76&lt;1)),"",IF(OR(ISNUMBER(SEARCH("lateral",'Model output'!G76)),ISNUMBER(SEARCH("cervical",'Model output'!G76)),ISNUMBER(SEARCH("jugular",'Model output'!G76)),ISNUMBER(SEARCH("left neck",'Model output'!G76)),ISNUMBER(SEARCH("left anterior neck",'Model output'!G76)),ISNUMBER(SEARCH("left posterior neck",'Model output'!G76)),ISNUMBER(SEARCH("right neck",'Model output'!G76)),ISNUMBER(SEARCH("right anterior neck",'Model output'!G76)),ISNUMBER(SEARCH("right posterior neck",'Model output'!G76)),AND(ISNUMBER(SEARCH("level",'Model output'!G76)),OR(,ISNUMBER(SEARCH("II",'Model output'!G76)),ISNUMBER(SEARCH("two",'Model output'!G76)),AND(ISNUMBER(SEARCH("2",'Model output'!G76)),NOT(ISNUMBER(SEARCH("1 of 2",'Model output'!G76)))),ISNUMBER(SEARCH("III",'Model output'!G76)),ISNUMBER(SEARCH("three",'Model output'!G76)),AND(ISNUMBER(SEARCH("3",'Model output'!G76)), NOT(ISNUMBER(SEARCH("N3",'Model output'!G76)))),ISNUMBER(SEARCH("IV",'Model output'!G76)),ISNUMBER(SEARCH("four",'Model output'!G76)),AND(ISNUMBER(SEARCH("4",'Model output'!G76)),NOT(ISNUMBER(SEARCH("1/4",'Model output'!G76)))),ISNUMBER(SEARCH("V ",'Model output'!G76)),ISNUMBER(SEARCH("five",'Model output'!G76)),ISNUMBER(SEARCH("5",'Model output'!G76))))), "lateral", "central"))</f>
        <v/>
      </c>
      <c r="H77" t="str">
        <f>IF('Model output'!H76="","negative", IF('Model output'!H76=" ", "negative", IF('Model output'!H76="[]", "negative", IF(ISNUMBER(SEARCH("lymph node",'Model output'!H76)),"negative", IF(ISNUMBER(SEARCH("adipose tissue",'Model output'!H76)), "negative", IF(ISNUMBER(SEARCH("neck dissection",'Model output'!H76)),"negative","positive"))))))</f>
        <v>negative</v>
      </c>
      <c r="I77">
        <f>IF('Model output'!I76="","",IF(ISNUMBER('Model output'!I76),'Model output'!I76,1))</f>
        <v>1</v>
      </c>
      <c r="J77">
        <f>IF('Model output'!J76="","",IF(AND(ISNUMBER('Model output'!J76),'Model output'!J76&lt;=I77),'Model output'!J76,IF(ISNUMBER(SEARCH("0/",'Model output'!J76)),0,1)))</f>
        <v>0</v>
      </c>
      <c r="K77" t="str" cm="1">
        <f t="array" ref="K77">IF(COUNT(FIND({0,1,2,3,4,5,6,7,8,9},'Model output'!K76))&gt;0,'Model output'!K76,"")</f>
        <v/>
      </c>
      <c r="L77" s="28" t="str">
        <f t="shared" si="14"/>
        <v/>
      </c>
      <c r="M77" t="str" cm="1">
        <f t="array" ref="M77">IF(L77="","",IF(ISNUMBER(SEARCH("cm",L77)),MAX(VALUE(SUBSTITUTE(_xlfn.FILTERXML("&lt;t&gt;&lt;s&gt;"&amp;SUBSTITUTE(L77,",","&lt;/s&gt;&lt;s&gt;")&amp;"&lt;/s&gt;&lt;/t&gt;","//s"),"cm",""))),MAX(VALUE(SUBSTITUTE(_xlfn.FILTERXML("&lt;t&gt;&lt;s&gt;"&amp;SUBSTITUTE(L77,",","&lt;/s&gt;&lt;s&gt;")&amp;"&lt;/s&gt;&lt;/t&gt;","//s"),"mm","")))/10))</f>
        <v/>
      </c>
      <c r="N77" t="str">
        <f>IF('Model output'!L76="","",'Model output'!L76)</f>
        <v>papillary</v>
      </c>
      <c r="O77" t="str">
        <f>IF('Model output'!M76="","",'Model output'!M76)</f>
        <v>follicular variant</v>
      </c>
      <c r="P77" t="str">
        <f>IF('Model output'!N76="","",'Model output'!N76)</f>
        <v>4.9 cm</v>
      </c>
      <c r="Q77" t="str">
        <f t="shared" si="13"/>
        <v>4.9cm</v>
      </c>
      <c r="R77" cm="1">
        <f t="array" ref="R77">IF(Q77="","",IF(ISNUMBER(SEARCH("cm",Q77)),MAX(VALUE(SUBSTITUTE(_xlfn.FILTERXML("&lt;t&gt;&lt;s&gt;"&amp;SUBSTITUTE(Q77,",","&lt;/s&gt;&lt;s&gt;")&amp;"&lt;/s&gt;&lt;/t&gt;","//s"),"cm",""))),IF(ISNUMBER(SEARCH("mm",Q77)), MAX(VALUE(SUBSTITUTE(_xlfn.FILTERXML("&lt;t&gt;&lt;s&gt;"&amp;SUBSTITUTE(Q77,",","&lt;/s&gt;&lt;s&gt;")&amp;"&lt;/s&gt;&lt;/t&gt;","//s"),"mm","")))/10, MAX(VALUE(_xlfn.FILTERXML("&lt;t&gt;&lt;s&gt;"&amp;SUBSTITUTE(Q77,",","&lt;/s&gt;&lt;s&gt;")&amp;"&lt;/s&gt;&lt;/t&gt;","//s"))))))</f>
        <v>4.9000000000000004</v>
      </c>
      <c r="S77" t="str">
        <f>IF(OR('Model output'!P76="",'Model output'!P76="C",ISNUMBER(SEARCH("Not identified", 'Model output'!P76)),ISNUMBER(SEARCH("Absent",'Model output'!P76)),ISNUMBER(SEARCH("Absence",'Model output'!P76)),AND(ISNUMBER(SEARCH("No",'Model output'!P76)),NOT(ISNUMBER(SEARCH("diagnostic",'Model output'!P76)))),ISNUMBER(SEARCH("Negative",'Model output'!P76))),"negative","positive")</f>
        <v>negative</v>
      </c>
      <c r="T77">
        <f>IF('Model output'!O76="","",'Model output'!O76)</f>
        <v>2</v>
      </c>
      <c r="U77" t="str">
        <f>IF('Model output'!Q76&lt;&gt;"",'Model output'!Q76,IF('Classification result'!S77="positive",IF(ISNUMBER(SEARCH("single",'Model output'!P76)),1,IF(OR(ISNUMBER(SEARCH("&lt;4",'Model output'!P76)),ISNUMBER(SEARCH("&lt; 4",'Model output'!P76)),ISNUMBER(SEARCH("less than 4",'Model output'!P76))),"&lt;4",IF(OR(ISNUMBER(SEARCH("&gt;4",'Model output'!P76)),ISNUMBER(SEARCH("&gt; 4",'Model output'!P76)),ISNUMBER(SEARCH("4 or more",'Model output'!P76))),"&gt;4",""))),""))</f>
        <v/>
      </c>
      <c r="V77" t="str">
        <f>IF(S77="negative","",IF(OR(ISNUMBER(SEARCH("Focal",'Model output'!P76)),'Classification result'!U77&lt;4,ISNUMBER(SEARCH("Focal",'Classification result'!U77)),ISNUMBER(SEARCH("&lt;4",'Classification result'!U77)),ISNUMBER(SEARCH("&lt; 4",'Classification result'!U77))),"minimal", IF(OR(ISNUMBER(SEARCH("Extensive",'Model output'!P76)),ISNUMBER(SEARCH("Extensive",'Classification result'!U77)),ISNUMBER(SEARCH("&gt;4",'Classification result'!U77)),ISNUMBER(SEARCH("&gt; 4",'Classification result'!U77)),ISNUMBER(SEARCH("4 or more",'Classification result'!U77))),"extensive","")))</f>
        <v/>
      </c>
      <c r="W77" t="str">
        <f>IF(OR('Model output'!R76="",ISNUMBER(SEARCH("Not identified", 'Model output'!R76)),ISNUMBER(SEARCH("Absent",'Model output'!R76)),ISNUMBER(SEARCH("No",'Model output'!R76)),ISNUMBER(SEARCH("Negative",'Model output'!R76)),ISNUMBER(SEARCH("None seen",'Model output'!R76)),ISNUMBER(SEARCH("Free",'Model output'!R76)),ISNUMBER(SEARCH("Cannot be assessed",'Model output'!R76))),"negative","positive")</f>
        <v>negative</v>
      </c>
      <c r="X77" s="15" t="str">
        <f>IF('Model output'!S76="","",'Model output'!S76)</f>
        <v>Not identified</v>
      </c>
      <c r="Y77" t="str">
        <f>IF(OR('Model output'!S76="",ISNUMBER(SEARCH("No extension",'Model output'!S76)),ISNUMBER(SEARCH("Absent",'Model output'!S76)),ISNUMBER(SEARCH("Not identified",'Model output'!S76)),AND(ISNUMBER(SEARCH("No",'Model output'!S76)),NOT(ISNUMBER(SEARCH("carcinoma",'Model output'!S76)))),ISNUMBER(SEARCH("negative",'Model output'!S76))),"negative",IF(Z77="positive","gETE", "positive"))</f>
        <v>negative</v>
      </c>
      <c r="Z77" t="str">
        <f>IF(OR('Model output'!S76="",ISNUMBER(SEARCH("Absent",'Model output'!S76)),ISNUMBER(SEARCH("Not identified",'Model output'!S76)),ISNUMBER(SEARCH("No",'Model output'!S76)),ISNUMBER(SEARCH("Minimal",'Model output'!S76)),ISNUMBER(SEARCH("negative",'Model output'!S76))),"negative",IF(OR(ISNUMBER(SEARCH("extensive",X77)),ISNUMBER(SEARCH("skeletal muscle",X77)),ISNUMBER(SEARCH("larynx",X77)),ISNUMBER(SEARCH("trachea",X77)),ISNUMBER(SEARCH("esophagus",X77)),ISNUMBER(SEARCH("recurrent laryngeal nerve",X77))),"positive","negative"))</f>
        <v>negative</v>
      </c>
      <c r="AA77" t="str">
        <f>IF('Model output'!T76="","",IF('Model output'!T76="Not mentioned", "No", "Yes"))</f>
        <v/>
      </c>
      <c r="AB77" t="str">
        <f>IF(AA77&lt;&gt;"Yes","",IF(OR('Model output'!U76="",ISNUMBER(SEARCH("Not identified",'Model output'!U76))),"",'Model output'!U76))</f>
        <v/>
      </c>
      <c r="AC77" s="8" t="str">
        <f>IF(OR('Model output'!V76="", AND(ISERROR(SEARCH("Positive",'Model output'!V76)), ISNUMBER(SEARCH("Negative",'Model output'!V76))), ISNUMBER(SEARCH("Cannot be assessed",'Model output'!V76)), AND(ISNUMBER(SEARCH("Uninvolved",'Model output'!V76)),NOT(ISNUMBER(SEARCH("margin(s) involved",'Model output'!V76)))), ISNUMBER(SEARCH("No involvement",'Model output'!V76)), AND(NOT(ISNUMBER(SEARCH("focal",'Model output'!V76))),ISNUMBER(SEARCH("Free",'Model output'!V76))), ISNUMBER(SEARCH("narrowly excised",'Model output'!V76)), ISNUMBER(SEARCH("none",'Model output'!V76)), ISNUMBER(SEARCH("R0",'Model output'!V76)), ISNUMBER(SEARCH("1 mm",'Model output'!V76)), ISNUMBER(SEARCH("0.1 CM",'Model output'!V76)), ISNUMBER(SEARCH("less than 0.2 mm",'Model output'!V76)), ISNUMBER(SEARCH("less than 1.0 mm",'Model output'!V76)), ISNUMBER(SEARCH("less than 0.5 mm",'Model output'!V76)), ISNUMBER(SEARCH("abut",'Model output'!V76))), "negative", "positive")</f>
        <v>negative</v>
      </c>
      <c r="AE77" s="34" t="str" cm="1">
        <f t="array" aca="1" ref="AE77" ca="1">IF(OR(AC77="positive",Z77="positive",AND(OR(ISNUMBER(SEARCH("Follicular carcinoma",N77)),ISNUMBER(SEARCH("Follicular thyroid carcinoma",N77))),V77="extensive"),AND(AND(ISNUMBER(J77),J77&gt;0),AND(ISNUMBER(M77),M77&gt;3)),OR(H77="positive",AH77=1)),"high",IF(OR(ISNUMBER(SEARCH("lateral",G77,1)),ISNUMBER(SEARCH("positive",Y77,1)),ISNUMBER(SEARCH("tall",O77,1)),ISNUMBER(SEARCH("hobnail",O77,1)),ISNUMBER(SEARCH("cribriform",O77,1)),ISNUMBER(SEARCH("diffuse",O77,1)),ISNUMBER(SEARCH("columnar",O77,1)),ISNUMBER(SEARCH("solid",O77,1)),ISNUMBER(SEARCH("tall",N77,1)),ISNUMBER(SEARCH("hobnail",N77,1)),ISNUMBER(SEARCH("cribriform",N77,1)),ISNUMBER(SEARCH("diffuse",N77,1)),ISNUMBER(SEARCH("columnar",N77,1)),ISNUMBER(SEARCH("solid",N77,1)),AND(OR(ISNUMBER(SEARCH("papillary",N77,1)),ISNUMBER(SEARCH("papillary carcinoma",O77,1))),S77="positive"),AND(AND(ISNUMBER(J77),J77&gt;=5),M77=""),AND(AND(ISNUMBER(J77),J77&gt;=5),AND(ISNUMBER(M77),M77&gt;=1)),AND(ISNUMBER(SERACH("papillary",N77)),OR(Y77="positive",Z77="positive"), ISNUMBER(SEARCH("BRAF",AB77)))),"intermediate","low"))</f>
        <v>low</v>
      </c>
      <c r="AF77" s="35" t="str">
        <f t="shared" si="15"/>
        <v>3a</v>
      </c>
      <c r="AG77" s="35" t="str">
        <f t="shared" si="16"/>
        <v>0</v>
      </c>
      <c r="AH77" s="35" t="str">
        <f t="shared" si="18"/>
        <v>0</v>
      </c>
      <c r="AI77" s="40" t="str">
        <f t="shared" si="19"/>
        <v>II</v>
      </c>
      <c r="AJ77" s="34" t="s">
        <v>627</v>
      </c>
      <c r="AK77" s="39" t="s">
        <v>899</v>
      </c>
      <c r="AL77" s="39" t="s">
        <v>894</v>
      </c>
      <c r="AM77" s="39" t="s">
        <v>897</v>
      </c>
      <c r="AN77" s="39" t="s">
        <v>895</v>
      </c>
      <c r="AO77" s="34">
        <f t="shared" ca="1" si="20"/>
        <v>1</v>
      </c>
      <c r="AP77" s="39">
        <f t="shared" si="21"/>
        <v>1</v>
      </c>
      <c r="AQ77" s="39">
        <f t="shared" si="22"/>
        <v>1</v>
      </c>
      <c r="AR77" s="39">
        <f t="shared" si="23"/>
        <v>1</v>
      </c>
      <c r="AS77" s="40">
        <f t="shared" si="17"/>
        <v>1</v>
      </c>
    </row>
    <row r="78" spans="1:45">
      <c r="A78" t="str">
        <f>'Model output'!A77</f>
        <v>TCGA-DJ-A2Q3</v>
      </c>
      <c r="B78" s="46">
        <v>61</v>
      </c>
      <c r="C78" s="1" t="str">
        <f>IF(OR(ISNUMBER(SEARCH("0",'Model output'!D77)), ISNUMBER(SEARCH("1",'Model output'!D77)), ISNUMBER(SEARCH("1a",'Model output'!D77)), ISNUMBER(SEARCH("1b",'Model output'!D77)), ISNUMBER(SEARCH("2",'Model output'!D77)), ISNUMBER(SEARCH("3",'Model output'!D77)), ISNUMBER(SEARCH("4a",'Model output'!D77)), ISNUMBER(SEARCH("4b",'Model output'!D77))), IF(ISNUMBER(SEARCH("pT",'Model output'!D77)),IF(OR(ISNUMBER(SEARCH("a",'Model output'!D77)),ISNUMBER(SEARCH("b",'Model output'!D77))),MID(SUBSTITUTE('Model output'!D77," ",""),SEARCH("pT",'Model output'!D77)+2,2),MID(SUBSTITUTE('Model output'!D77," ",""),SEARCH("pT",'Model output'!D77)+2,1)),IF(ISNUMBER(SEARCH("T",'Model output'!D77)),IF(OR(ISNUMBER(SEARCH("a",'Model output'!D77)),ISNUMBER(SEARCH("b",'Model output'!D77))),MID(SUBSTITUTE('Model output'!D77," ",""),SEARCH("T",'Model output'!D77)+1,2),MID(SUBSTITUTE('Model output'!D77," ",""),SEARCH("T",'Model output'!D77)+1,1)),SUBSTITUTE('Model output'!D77," ",""))),"")</f>
        <v>1</v>
      </c>
      <c r="D78" s="1" t="str">
        <f>IF(ISNUMBER(SEARCH("lymph node",'Model output'!E77)),"1", IF(AND('Model output'!E77&lt;&gt;"",ISNUMBER('Model output'!E77),'Model output'!E77&gt;0),"1",IF(OR(ISNUMBER(SEARCH("0",'Model output'!E77)), ISNUMBER(SEARCH("1",'Model output'!E77)), ISNUMBER(SEARCH("1a",'Model output'!E77)), ISNUMBER(SEARCH("1b",'Model output'!E77)), ISNUMBER(SEARCH("X",'Model output'!E77))), IF(ISNUMBER(SEARCH("pN",'Model output'!E77)),IF(OR(ISNUMBER(SEARCH("a",'Model output'!E77)),ISNUMBER(SEARCH("b",'Model output'!E77))),MID(SUBSTITUTE('Model output'!E77," ",""),SEARCH("pN",'Model output'!E77)+2,2),MID(SUBSTITUTE('Model output'!E77," ",""),SEARCH("pN",'Model output'!E77)+2,1)),IF(ISNUMBER(SEARCH("N",'Model output'!E77)),IF(OR(ISNUMBER(SEARCH("a",'Model output'!E77)),ISNUMBER(SEARCH("b",'Model output'!E77))),MID(SUBSTITUTE('Model output'!E77," ",""),SEARCH("N",'Model output'!E77)+1,2),MID(SUBSTITUTE('Model output'!E77," ",""),SEARCH("N",'Model output'!E77)+1,1)),SUBSTITUTE('Model output'!E77," ",""))),"")))</f>
        <v>1a</v>
      </c>
      <c r="E78" s="1" t="str">
        <f>IF(OR(ISNUMBER(SEARCH("Not applicable",'Model output'!F77)), ISNUMBER(SEARCH("N/A",'Model output'!F77))),"0",IF(OR(ISNUMBER(SEARCH("0",'Model output'!F77)), ISNUMBER(SEARCH("1",'Model output'!F77)), ISNUMBER(SEARCH("X",'Model output'!F77))), IF(ISNUMBER(SEARCH("pM",'Model output'!F77)),MID(SUBSTITUTE('Model output'!F77," ",""),SEARCH("pM",'Model output'!F77)+2,1),IF(ISNUMBER(SEARCH("M",'Model output'!F77)),MID(SUBSTITUTE('Model output'!F77," ",""),SEARCH("M",'Model output'!F77)+1,1),SUBSTITUTE('Model output'!F77," ",""))),""))</f>
        <v/>
      </c>
      <c r="F78" t="str">
        <f t="shared" si="12"/>
        <v>positive</v>
      </c>
      <c r="G78" t="str">
        <f>IF(OR('Model output'!G77="",AND(ISNUMBER('Model output'!J77),'Model output'!J77&lt;1)),"",IF(OR(ISNUMBER(SEARCH("lateral",'Model output'!G77)),ISNUMBER(SEARCH("cervical",'Model output'!G77)),ISNUMBER(SEARCH("jugular",'Model output'!G77)),ISNUMBER(SEARCH("left neck",'Model output'!G77)),ISNUMBER(SEARCH("left anterior neck",'Model output'!G77)),ISNUMBER(SEARCH("left posterior neck",'Model output'!G77)),ISNUMBER(SEARCH("right neck",'Model output'!G77)),ISNUMBER(SEARCH("right anterior neck",'Model output'!G77)),ISNUMBER(SEARCH("right posterior neck",'Model output'!G77)),AND(ISNUMBER(SEARCH("level",'Model output'!G77)),OR(,ISNUMBER(SEARCH("II",'Model output'!G77)),ISNUMBER(SEARCH("two",'Model output'!G77)),AND(ISNUMBER(SEARCH("2",'Model output'!G77)),NOT(ISNUMBER(SEARCH("1 of 2",'Model output'!G77)))),ISNUMBER(SEARCH("III",'Model output'!G77)),ISNUMBER(SEARCH("three",'Model output'!G77)),AND(ISNUMBER(SEARCH("3",'Model output'!G77)), NOT(ISNUMBER(SEARCH("N3",'Model output'!G77)))),ISNUMBER(SEARCH("IV",'Model output'!G77)),ISNUMBER(SEARCH("four",'Model output'!G77)),AND(ISNUMBER(SEARCH("4",'Model output'!G77)),NOT(ISNUMBER(SEARCH("1/4",'Model output'!G77)))),ISNUMBER(SEARCH("V ",'Model output'!G77)),ISNUMBER(SEARCH("five",'Model output'!G77)),ISNUMBER(SEARCH("5",'Model output'!G77))))), "lateral", "central"))</f>
        <v>central</v>
      </c>
      <c r="H78" t="str">
        <f>IF('Model output'!H77="","negative", IF('Model output'!H77=" ", "negative", IF('Model output'!H77="[]", "negative", IF(ISNUMBER(SEARCH("lymph node",'Model output'!H77)),"negative", IF(ISNUMBER(SEARCH("adipose tissue",'Model output'!H77)), "negative", IF(ISNUMBER(SEARCH("neck dissection",'Model output'!H77)),"negative","positive"))))))</f>
        <v>negative</v>
      </c>
      <c r="I78">
        <f>IF('Model output'!I77="","",IF(ISNUMBER('Model output'!I77),'Model output'!I77,1))</f>
        <v>5</v>
      </c>
      <c r="J78">
        <f>IF('Model output'!J77="","",IF(AND(ISNUMBER('Model output'!J77),'Model output'!J77&lt;=I78),'Model output'!J77,IF(ISNUMBER(SEARCH("0/",'Model output'!J77)),0,1)))</f>
        <v>1</v>
      </c>
      <c r="K78" t="str" cm="1">
        <f t="array" ref="K78">IF(COUNT(FIND({0,1,2,3,4,5,6,7,8,9},'Model output'!K77))&gt;0,'Model output'!K77,"")</f>
        <v>0.55 cm</v>
      </c>
      <c r="L78" s="28" t="str">
        <f t="shared" si="14"/>
        <v>0.55cm</v>
      </c>
      <c r="M78" cm="1">
        <f t="array" ref="M78">IF(L78="","",IF(ISNUMBER(SEARCH("cm",L78)),MAX(VALUE(SUBSTITUTE(_xlfn.FILTERXML("&lt;t&gt;&lt;s&gt;"&amp;SUBSTITUTE(L78,",","&lt;/s&gt;&lt;s&gt;")&amp;"&lt;/s&gt;&lt;/t&gt;","//s"),"cm",""))),MAX(VALUE(SUBSTITUTE(_xlfn.FILTERXML("&lt;t&gt;&lt;s&gt;"&amp;SUBSTITUTE(L78,",","&lt;/s&gt;&lt;s&gt;")&amp;"&lt;/s&gt;&lt;/t&gt;","//s"),"mm","")))/10))</f>
        <v>0.55000000000000004</v>
      </c>
      <c r="N78" t="str">
        <f>IF('Model output'!L77="","",'Model output'!L77)</f>
        <v>papillary</v>
      </c>
      <c r="O78" t="str">
        <f>IF('Model output'!M77="","",'Model output'!M77)</f>
        <v>tall cell variant</v>
      </c>
      <c r="P78" t="str">
        <f>IF('Model output'!N77="","",'Model output'!N77)</f>
        <v>0.8 cm</v>
      </c>
      <c r="Q78" t="str">
        <f t="shared" si="13"/>
        <v>0.8cm</v>
      </c>
      <c r="R78" cm="1">
        <f t="array" ref="R78">IF(Q78="","",IF(ISNUMBER(SEARCH("cm",Q78)),MAX(VALUE(SUBSTITUTE(_xlfn.FILTERXML("&lt;t&gt;&lt;s&gt;"&amp;SUBSTITUTE(Q78,",","&lt;/s&gt;&lt;s&gt;")&amp;"&lt;/s&gt;&lt;/t&gt;","//s"),"cm",""))),IF(ISNUMBER(SEARCH("mm",Q78)), MAX(VALUE(SUBSTITUTE(_xlfn.FILTERXML("&lt;t&gt;&lt;s&gt;"&amp;SUBSTITUTE(Q78,",","&lt;/s&gt;&lt;s&gt;")&amp;"&lt;/s&gt;&lt;/t&gt;","//s"),"mm","")))/10, MAX(VALUE(_xlfn.FILTERXML("&lt;t&gt;&lt;s&gt;"&amp;SUBSTITUTE(Q78,",","&lt;/s&gt;&lt;s&gt;")&amp;"&lt;/s&gt;&lt;/t&gt;","//s"))))))</f>
        <v>0.8</v>
      </c>
      <c r="S78" t="str">
        <f>IF(OR('Model output'!P77="",'Model output'!P77="C",ISNUMBER(SEARCH("Not identified", 'Model output'!P77)),ISNUMBER(SEARCH("Absent",'Model output'!P77)),ISNUMBER(SEARCH("Absence",'Model output'!P77)),AND(ISNUMBER(SEARCH("No",'Model output'!P77)),NOT(ISNUMBER(SEARCH("diagnostic",'Model output'!P77)))),ISNUMBER(SEARCH("Negative",'Model output'!P77))),"negative","positive")</f>
        <v>negative</v>
      </c>
      <c r="T78" t="str">
        <f>IF('Model output'!O77="","",'Model output'!O77)</f>
        <v/>
      </c>
      <c r="U78" t="str">
        <f>IF('Model output'!Q77&lt;&gt;"",'Model output'!Q77,IF('Classification result'!S78="positive",IF(ISNUMBER(SEARCH("single",'Model output'!P77)),1,IF(OR(ISNUMBER(SEARCH("&lt;4",'Model output'!P77)),ISNUMBER(SEARCH("&lt; 4",'Model output'!P77)),ISNUMBER(SEARCH("less than 4",'Model output'!P77))),"&lt;4",IF(OR(ISNUMBER(SEARCH("&gt;4",'Model output'!P77)),ISNUMBER(SEARCH("&gt; 4",'Model output'!P77)),ISNUMBER(SEARCH("4 or more",'Model output'!P77))),"&gt;4",""))),""))</f>
        <v/>
      </c>
      <c r="V78" t="str">
        <f>IF(S78="negative","",IF(OR(ISNUMBER(SEARCH("Focal",'Model output'!P77)),'Classification result'!U78&lt;4,ISNUMBER(SEARCH("Focal",'Classification result'!U78)),ISNUMBER(SEARCH("&lt;4",'Classification result'!U78)),ISNUMBER(SEARCH("&lt; 4",'Classification result'!U78))),"minimal", IF(OR(ISNUMBER(SEARCH("Extensive",'Model output'!P77)),ISNUMBER(SEARCH("Extensive",'Classification result'!U78)),ISNUMBER(SEARCH("&gt;4",'Classification result'!U78)),ISNUMBER(SEARCH("&gt; 4",'Classification result'!U78)),ISNUMBER(SEARCH("4 or more",'Classification result'!U78))),"extensive","")))</f>
        <v/>
      </c>
      <c r="W78" t="str">
        <f>IF(OR('Model output'!R77="",ISNUMBER(SEARCH("Not identified", 'Model output'!R77)),ISNUMBER(SEARCH("Absent",'Model output'!R77)),ISNUMBER(SEARCH("No",'Model output'!R77)),ISNUMBER(SEARCH("Negative",'Model output'!R77)),ISNUMBER(SEARCH("None seen",'Model output'!R77)),ISNUMBER(SEARCH("Free",'Model output'!R77)),ISNUMBER(SEARCH("Cannot be assessed",'Model output'!R77))),"negative","positive")</f>
        <v>negative</v>
      </c>
      <c r="X78" s="15" t="str">
        <f>IF('Model output'!S77="","",'Model output'!S77)</f>
        <v>Present</v>
      </c>
      <c r="Y78" t="str">
        <f>IF(OR('Model output'!S77="",ISNUMBER(SEARCH("No extension",'Model output'!S77)),ISNUMBER(SEARCH("Absent",'Model output'!S77)),ISNUMBER(SEARCH("Not identified",'Model output'!S77)),AND(ISNUMBER(SEARCH("No",'Model output'!S77)),NOT(ISNUMBER(SEARCH("carcinoma",'Model output'!S77)))),ISNUMBER(SEARCH("negative",'Model output'!S77))),"negative",IF(Z78="positive","gETE", "positive"))</f>
        <v>positive</v>
      </c>
      <c r="Z78" t="str">
        <f>IF(OR('Model output'!S77="",ISNUMBER(SEARCH("Absent",'Model output'!S77)),ISNUMBER(SEARCH("Not identified",'Model output'!S77)),ISNUMBER(SEARCH("No",'Model output'!S77)),ISNUMBER(SEARCH("Minimal",'Model output'!S77)),ISNUMBER(SEARCH("negative",'Model output'!S77))),"negative",IF(OR(ISNUMBER(SEARCH("extensive",X78)),ISNUMBER(SEARCH("skeletal muscle",X78)),ISNUMBER(SEARCH("larynx",X78)),ISNUMBER(SEARCH("trachea",X78)),ISNUMBER(SEARCH("esophagus",X78)),ISNUMBER(SEARCH("recurrent laryngeal nerve",X78))),"positive","negative"))</f>
        <v>negative</v>
      </c>
      <c r="AA78" t="str">
        <f>IF('Model output'!T77="","",IF('Model output'!T77="Not mentioned", "No", "Yes"))</f>
        <v/>
      </c>
      <c r="AB78" t="str">
        <f>IF(AA78&lt;&gt;"Yes","",IF(OR('Model output'!U77="",ISNUMBER(SEARCH("Not identified",'Model output'!U77))),"",'Model output'!U77))</f>
        <v/>
      </c>
      <c r="AC78" s="8" t="str">
        <f>IF(OR('Model output'!V77="", AND(ISERROR(SEARCH("Positive",'Model output'!V77)), ISNUMBER(SEARCH("Negative",'Model output'!V77))), ISNUMBER(SEARCH("Cannot be assessed",'Model output'!V77)), AND(ISNUMBER(SEARCH("Uninvolved",'Model output'!V77)),NOT(ISNUMBER(SEARCH("margin(s) involved",'Model output'!V77)))), ISNUMBER(SEARCH("No involvement",'Model output'!V77)), AND(NOT(ISNUMBER(SEARCH("focal",'Model output'!V77))),ISNUMBER(SEARCH("Free",'Model output'!V77))), ISNUMBER(SEARCH("narrowly excised",'Model output'!V77)), ISNUMBER(SEARCH("none",'Model output'!V77)), ISNUMBER(SEARCH("R0",'Model output'!V77)), ISNUMBER(SEARCH("1 mm",'Model output'!V77)), ISNUMBER(SEARCH("0.1 CM",'Model output'!V77)), ISNUMBER(SEARCH("less than 0.2 mm",'Model output'!V77)), ISNUMBER(SEARCH("less than 1.0 mm",'Model output'!V77)), ISNUMBER(SEARCH("less than 0.5 mm",'Model output'!V77)), ISNUMBER(SEARCH("abut",'Model output'!V77))), "negative", "positive")</f>
        <v>negative</v>
      </c>
      <c r="AE78" s="34" t="str" cm="1">
        <f t="array" aca="1" ref="AE78" ca="1">IF(OR(AC78="positive",Z78="positive",AND(OR(ISNUMBER(SEARCH("Follicular carcinoma",N78)),ISNUMBER(SEARCH("Follicular thyroid carcinoma",N78))),V78="extensive"),AND(AND(ISNUMBER(J78),J78&gt;0),AND(ISNUMBER(M78),M78&gt;3)),OR(H78="positive",AH78=1)),"high",IF(OR(ISNUMBER(SEARCH("lateral",G78,1)),ISNUMBER(SEARCH("positive",Y78,1)),ISNUMBER(SEARCH("tall",O78,1)),ISNUMBER(SEARCH("hobnail",O78,1)),ISNUMBER(SEARCH("cribriform",O78,1)),ISNUMBER(SEARCH("diffuse",O78,1)),ISNUMBER(SEARCH("columnar",O78,1)),ISNUMBER(SEARCH("solid",O78,1)),ISNUMBER(SEARCH("tall",N78,1)),ISNUMBER(SEARCH("hobnail",N78,1)),ISNUMBER(SEARCH("cribriform",N78,1)),ISNUMBER(SEARCH("diffuse",N78,1)),ISNUMBER(SEARCH("columnar",N78,1)),ISNUMBER(SEARCH("solid",N78,1)),AND(OR(ISNUMBER(SEARCH("papillary",N78,1)),ISNUMBER(SEARCH("papillary carcinoma",O78,1))),S78="positive"),AND(AND(ISNUMBER(J78),J78&gt;=5),M78=""),AND(AND(ISNUMBER(J78),J78&gt;=5),AND(ISNUMBER(M78),M78&gt;=1)),AND(ISNUMBER(SERACH("papillary",N78)),OR(Y78="positive",Z78="positive"), ISNUMBER(SEARCH("BRAF",AB78)))),"intermediate","low"))</f>
        <v>intermediate</v>
      </c>
      <c r="AF78" s="35" t="str">
        <f t="shared" si="15"/>
        <v>1a</v>
      </c>
      <c r="AG78" s="35" t="str">
        <f t="shared" si="16"/>
        <v>1a</v>
      </c>
      <c r="AH78" s="35" t="str">
        <f t="shared" si="18"/>
        <v>0</v>
      </c>
      <c r="AI78" s="40" t="str">
        <f t="shared" si="19"/>
        <v>II</v>
      </c>
      <c r="AJ78" s="34" t="s">
        <v>624</v>
      </c>
      <c r="AK78" s="39" t="s">
        <v>892</v>
      </c>
      <c r="AL78" s="39" t="s">
        <v>898</v>
      </c>
      <c r="AM78" s="39" t="s">
        <v>897</v>
      </c>
      <c r="AN78" s="39" t="s">
        <v>895</v>
      </c>
      <c r="AO78" s="34">
        <f t="shared" ca="1" si="20"/>
        <v>0</v>
      </c>
      <c r="AP78" s="39">
        <f t="shared" si="21"/>
        <v>0</v>
      </c>
      <c r="AQ78" s="39">
        <f t="shared" si="22"/>
        <v>1</v>
      </c>
      <c r="AR78" s="39">
        <f t="shared" si="23"/>
        <v>1</v>
      </c>
      <c r="AS78" s="40">
        <f t="shared" si="17"/>
        <v>1</v>
      </c>
    </row>
    <row r="79" spans="1:45">
      <c r="A79" t="str">
        <f>'Model output'!A78</f>
        <v>TCGA-DJ-A2Q5</v>
      </c>
      <c r="B79" s="46">
        <v>51</v>
      </c>
      <c r="C79" s="1" t="str">
        <f>IF(OR(ISNUMBER(SEARCH("0",'Model output'!D78)), ISNUMBER(SEARCH("1",'Model output'!D78)), ISNUMBER(SEARCH("1a",'Model output'!D78)), ISNUMBER(SEARCH("1b",'Model output'!D78)), ISNUMBER(SEARCH("2",'Model output'!D78)), ISNUMBER(SEARCH("3",'Model output'!D78)), ISNUMBER(SEARCH("4a",'Model output'!D78)), ISNUMBER(SEARCH("4b",'Model output'!D78))), IF(ISNUMBER(SEARCH("pT",'Model output'!D78)),IF(OR(ISNUMBER(SEARCH("a",'Model output'!D78)),ISNUMBER(SEARCH("b",'Model output'!D78))),MID(SUBSTITUTE('Model output'!D78," ",""),SEARCH("pT",'Model output'!D78)+2,2),MID(SUBSTITUTE('Model output'!D78," ",""),SEARCH("pT",'Model output'!D78)+2,1)),IF(ISNUMBER(SEARCH("T",'Model output'!D78)),IF(OR(ISNUMBER(SEARCH("a",'Model output'!D78)),ISNUMBER(SEARCH("b",'Model output'!D78))),MID(SUBSTITUTE('Model output'!D78," ",""),SEARCH("T",'Model output'!D78)+1,2),MID(SUBSTITUTE('Model output'!D78," ",""),SEARCH("T",'Model output'!D78)+1,1)),SUBSTITUTE('Model output'!D78," ",""))),"")</f>
        <v/>
      </c>
      <c r="D79" s="1" t="str">
        <f>IF(ISNUMBER(SEARCH("lymph node",'Model output'!E78)),"1", IF(AND('Model output'!E78&lt;&gt;"",ISNUMBER('Model output'!E78),'Model output'!E78&gt;0),"1",IF(OR(ISNUMBER(SEARCH("0",'Model output'!E78)), ISNUMBER(SEARCH("1",'Model output'!E78)), ISNUMBER(SEARCH("1a",'Model output'!E78)), ISNUMBER(SEARCH("1b",'Model output'!E78)), ISNUMBER(SEARCH("X",'Model output'!E78))), IF(ISNUMBER(SEARCH("pN",'Model output'!E78)),IF(OR(ISNUMBER(SEARCH("a",'Model output'!E78)),ISNUMBER(SEARCH("b",'Model output'!E78))),MID(SUBSTITUTE('Model output'!E78," ",""),SEARCH("pN",'Model output'!E78)+2,2),MID(SUBSTITUTE('Model output'!E78," ",""),SEARCH("pN",'Model output'!E78)+2,1)),IF(ISNUMBER(SEARCH("N",'Model output'!E78)),IF(OR(ISNUMBER(SEARCH("a",'Model output'!E78)),ISNUMBER(SEARCH("b",'Model output'!E78))),MID(SUBSTITUTE('Model output'!E78," ",""),SEARCH("N",'Model output'!E78)+1,2),MID(SUBSTITUTE('Model output'!E78," ",""),SEARCH("N",'Model output'!E78)+1,1)),SUBSTITUTE('Model output'!E78," ",""))),"")))</f>
        <v>1b</v>
      </c>
      <c r="E79" s="1" t="str">
        <f>IF(OR(ISNUMBER(SEARCH("Not applicable",'Model output'!F78)), ISNUMBER(SEARCH("N/A",'Model output'!F78))),"0",IF(OR(ISNUMBER(SEARCH("0",'Model output'!F78)), ISNUMBER(SEARCH("1",'Model output'!F78)), ISNUMBER(SEARCH("X",'Model output'!F78))), IF(ISNUMBER(SEARCH("pM",'Model output'!F78)),MID(SUBSTITUTE('Model output'!F78," ",""),SEARCH("pM",'Model output'!F78)+2,1),IF(ISNUMBER(SEARCH("M",'Model output'!F78)),MID(SUBSTITUTE('Model output'!F78," ",""),SEARCH("M",'Model output'!F78)+1,1),SUBSTITUTE('Model output'!F78," ",""))),""))</f>
        <v/>
      </c>
      <c r="F79" t="str">
        <f t="shared" si="12"/>
        <v>positive</v>
      </c>
      <c r="G79" t="str">
        <f>IF(OR('Model output'!G78="",AND(ISNUMBER('Model output'!J78),'Model output'!J78&lt;1)),"",IF(OR(ISNUMBER(SEARCH("lateral",'Model output'!G78)),ISNUMBER(SEARCH("cervical",'Model output'!G78)),ISNUMBER(SEARCH("jugular",'Model output'!G78)),ISNUMBER(SEARCH("left neck",'Model output'!G78)),ISNUMBER(SEARCH("left anterior neck",'Model output'!G78)),ISNUMBER(SEARCH("left posterior neck",'Model output'!G78)),ISNUMBER(SEARCH("right neck",'Model output'!G78)),ISNUMBER(SEARCH("right anterior neck",'Model output'!G78)),ISNUMBER(SEARCH("right posterior neck",'Model output'!G78)),AND(ISNUMBER(SEARCH("level",'Model output'!G78)),OR(,ISNUMBER(SEARCH("II",'Model output'!G78)),ISNUMBER(SEARCH("two",'Model output'!G78)),AND(ISNUMBER(SEARCH("2",'Model output'!G78)),NOT(ISNUMBER(SEARCH("1 of 2",'Model output'!G78)))),ISNUMBER(SEARCH("III",'Model output'!G78)),ISNUMBER(SEARCH("three",'Model output'!G78)),AND(ISNUMBER(SEARCH("3",'Model output'!G78)), NOT(ISNUMBER(SEARCH("N3",'Model output'!G78)))),ISNUMBER(SEARCH("IV",'Model output'!G78)),ISNUMBER(SEARCH("four",'Model output'!G78)),AND(ISNUMBER(SEARCH("4",'Model output'!G78)),NOT(ISNUMBER(SEARCH("1/4",'Model output'!G78)))),ISNUMBER(SEARCH("V ",'Model output'!G78)),ISNUMBER(SEARCH("five",'Model output'!G78)),ISNUMBER(SEARCH("5",'Model output'!G78))))), "lateral", "central"))</f>
        <v>lateral</v>
      </c>
      <c r="H79" t="str">
        <f>IF('Model output'!H78="","negative", IF('Model output'!H78=" ", "negative", IF('Model output'!H78="[]", "negative", IF(ISNUMBER(SEARCH("lymph node",'Model output'!H78)),"negative", IF(ISNUMBER(SEARCH("adipose tissue",'Model output'!H78)), "negative", IF(ISNUMBER(SEARCH("neck dissection",'Model output'!H78)),"negative","positive"))))))</f>
        <v>negative</v>
      </c>
      <c r="I79">
        <f>IF('Model output'!I78="","",IF(ISNUMBER('Model output'!I78),'Model output'!I78,1))</f>
        <v>5</v>
      </c>
      <c r="J79">
        <f>IF('Model output'!J78="","",IF(AND(ISNUMBER('Model output'!J78),'Model output'!J78&lt;=I79),'Model output'!J78,IF(ISNUMBER(SEARCH("0/",'Model output'!J78)),0,1)))</f>
        <v>2</v>
      </c>
      <c r="K79" t="str" cm="1">
        <f t="array" ref="K79">IF(COUNT(FIND({0,1,2,3,4,5,6,7,8,9},'Model output'!K78))&gt;0,'Model output'!K78,"")</f>
        <v>2.1 cm</v>
      </c>
      <c r="L79" s="28" t="str">
        <f t="shared" si="14"/>
        <v>2.1cm</v>
      </c>
      <c r="M79" cm="1">
        <f t="array" ref="M79">IF(L79="","",IF(ISNUMBER(SEARCH("cm",L79)),MAX(VALUE(SUBSTITUTE(_xlfn.FILTERXML("&lt;t&gt;&lt;s&gt;"&amp;SUBSTITUTE(L79,",","&lt;/s&gt;&lt;s&gt;")&amp;"&lt;/s&gt;&lt;/t&gt;","//s"),"cm",""))),MAX(VALUE(SUBSTITUTE(_xlfn.FILTERXML("&lt;t&gt;&lt;s&gt;"&amp;SUBSTITUTE(L79,",","&lt;/s&gt;&lt;s&gt;")&amp;"&lt;/s&gt;&lt;/t&gt;","//s"),"mm","")))/10))</f>
        <v>2.1</v>
      </c>
      <c r="N79" t="str">
        <f>IF('Model output'!L78="","",'Model output'!L78)</f>
        <v>papillary</v>
      </c>
      <c r="O79" t="str">
        <f>IF('Model output'!M78="","",'Model output'!M78)</f>
        <v>classical</v>
      </c>
      <c r="P79" t="str">
        <f>IF('Model output'!N78="","",'Model output'!N78)</f>
        <v>4 cm</v>
      </c>
      <c r="Q79" t="str">
        <f t="shared" si="13"/>
        <v>4cm</v>
      </c>
      <c r="R79" cm="1">
        <f t="array" ref="R79">IF(Q79="","",IF(ISNUMBER(SEARCH("cm",Q79)),MAX(VALUE(SUBSTITUTE(_xlfn.FILTERXML("&lt;t&gt;&lt;s&gt;"&amp;SUBSTITUTE(Q79,",","&lt;/s&gt;&lt;s&gt;")&amp;"&lt;/s&gt;&lt;/t&gt;","//s"),"cm",""))),IF(ISNUMBER(SEARCH("mm",Q79)), MAX(VALUE(SUBSTITUTE(_xlfn.FILTERXML("&lt;t&gt;&lt;s&gt;"&amp;SUBSTITUTE(Q79,",","&lt;/s&gt;&lt;s&gt;")&amp;"&lt;/s&gt;&lt;/t&gt;","//s"),"mm","")))/10, MAX(VALUE(_xlfn.FILTERXML("&lt;t&gt;&lt;s&gt;"&amp;SUBSTITUTE(Q79,",","&lt;/s&gt;&lt;s&gt;")&amp;"&lt;/s&gt;&lt;/t&gt;","//s"))))))</f>
        <v>4</v>
      </c>
      <c r="S79" t="str">
        <f>IF(OR('Model output'!P78="",'Model output'!P78="C",ISNUMBER(SEARCH("Not identified", 'Model output'!P78)),ISNUMBER(SEARCH("Absent",'Model output'!P78)),ISNUMBER(SEARCH("Absence",'Model output'!P78)),AND(ISNUMBER(SEARCH("No",'Model output'!P78)),NOT(ISNUMBER(SEARCH("diagnostic",'Model output'!P78)))),ISNUMBER(SEARCH("Negative",'Model output'!P78))),"negative","positive")</f>
        <v>negative</v>
      </c>
      <c r="T79">
        <f>IF('Model output'!O78="","",'Model output'!O78)</f>
        <v>1</v>
      </c>
      <c r="U79" t="str">
        <f>IF('Model output'!Q78&lt;&gt;"",'Model output'!Q78,IF('Classification result'!S79="positive",IF(ISNUMBER(SEARCH("single",'Model output'!P78)),1,IF(OR(ISNUMBER(SEARCH("&lt;4",'Model output'!P78)),ISNUMBER(SEARCH("&lt; 4",'Model output'!P78)),ISNUMBER(SEARCH("less than 4",'Model output'!P78))),"&lt;4",IF(OR(ISNUMBER(SEARCH("&gt;4",'Model output'!P78)),ISNUMBER(SEARCH("&gt; 4",'Model output'!P78)),ISNUMBER(SEARCH("4 or more",'Model output'!P78))),"&gt;4",""))),""))</f>
        <v/>
      </c>
      <c r="V79" t="str">
        <f>IF(S79="negative","",IF(OR(ISNUMBER(SEARCH("Focal",'Model output'!P78)),'Classification result'!U79&lt;4,ISNUMBER(SEARCH("Focal",'Classification result'!U79)),ISNUMBER(SEARCH("&lt;4",'Classification result'!U79)),ISNUMBER(SEARCH("&lt; 4",'Classification result'!U79))),"minimal", IF(OR(ISNUMBER(SEARCH("Extensive",'Model output'!P78)),ISNUMBER(SEARCH("Extensive",'Classification result'!U79)),ISNUMBER(SEARCH("&gt;4",'Classification result'!U79)),ISNUMBER(SEARCH("&gt; 4",'Classification result'!U79)),ISNUMBER(SEARCH("4 or more",'Classification result'!U79))),"extensive","")))</f>
        <v/>
      </c>
      <c r="W79" t="str">
        <f>IF(OR('Model output'!R78="",ISNUMBER(SEARCH("Not identified", 'Model output'!R78)),ISNUMBER(SEARCH("Absent",'Model output'!R78)),ISNUMBER(SEARCH("No",'Model output'!R78)),ISNUMBER(SEARCH("Negative",'Model output'!R78)),ISNUMBER(SEARCH("None seen",'Model output'!R78)),ISNUMBER(SEARCH("Free",'Model output'!R78)),ISNUMBER(SEARCH("Cannot be assessed",'Model output'!R78))),"negative","positive")</f>
        <v>positive</v>
      </c>
      <c r="X79" s="15" t="str">
        <f>IF('Model output'!S78="","",'Model output'!S78)</f>
        <v/>
      </c>
      <c r="Y79" t="str">
        <f>IF(OR('Model output'!S78="",ISNUMBER(SEARCH("No extension",'Model output'!S78)),ISNUMBER(SEARCH("Absent",'Model output'!S78)),ISNUMBER(SEARCH("Not identified",'Model output'!S78)),AND(ISNUMBER(SEARCH("No",'Model output'!S78)),NOT(ISNUMBER(SEARCH("carcinoma",'Model output'!S78)))),ISNUMBER(SEARCH("negative",'Model output'!S78))),"negative",IF(Z79="positive","gETE", "positive"))</f>
        <v>negative</v>
      </c>
      <c r="Z79" t="str">
        <f>IF(OR('Model output'!S78="",ISNUMBER(SEARCH("Absent",'Model output'!S78)),ISNUMBER(SEARCH("Not identified",'Model output'!S78)),ISNUMBER(SEARCH("No",'Model output'!S78)),ISNUMBER(SEARCH("Minimal",'Model output'!S78)),ISNUMBER(SEARCH("negative",'Model output'!S78))),"negative",IF(OR(ISNUMBER(SEARCH("extensive",X79)),ISNUMBER(SEARCH("skeletal muscle",X79)),ISNUMBER(SEARCH("larynx",X79)),ISNUMBER(SEARCH("trachea",X79)),ISNUMBER(SEARCH("esophagus",X79)),ISNUMBER(SEARCH("recurrent laryngeal nerve",X79))),"positive","negative"))</f>
        <v>negative</v>
      </c>
      <c r="AA79" t="str">
        <f>IF('Model output'!T78="","",IF('Model output'!T78="Not mentioned", "No", "Yes"))</f>
        <v/>
      </c>
      <c r="AB79" t="str">
        <f>IF(AA79&lt;&gt;"Yes","",IF(OR('Model output'!U78="",ISNUMBER(SEARCH("Not identified",'Model output'!U78))),"",'Model output'!U78))</f>
        <v/>
      </c>
      <c r="AC79" s="8" t="str">
        <f>IF(OR('Model output'!V78="", AND(ISERROR(SEARCH("Positive",'Model output'!V78)), ISNUMBER(SEARCH("Negative",'Model output'!V78))), ISNUMBER(SEARCH("Cannot be assessed",'Model output'!V78)), AND(ISNUMBER(SEARCH("Uninvolved",'Model output'!V78)),NOT(ISNUMBER(SEARCH("margin(s) involved",'Model output'!V78)))), ISNUMBER(SEARCH("No involvement",'Model output'!V78)), AND(NOT(ISNUMBER(SEARCH("focal",'Model output'!V78))),ISNUMBER(SEARCH("Free",'Model output'!V78))), ISNUMBER(SEARCH("narrowly excised",'Model output'!V78)), ISNUMBER(SEARCH("none",'Model output'!V78)), ISNUMBER(SEARCH("R0",'Model output'!V78)), ISNUMBER(SEARCH("1 mm",'Model output'!V78)), ISNUMBER(SEARCH("0.1 CM",'Model output'!V78)), ISNUMBER(SEARCH("less than 0.2 mm",'Model output'!V78)), ISNUMBER(SEARCH("less than 1.0 mm",'Model output'!V78)), ISNUMBER(SEARCH("less than 0.5 mm",'Model output'!V78)), ISNUMBER(SEARCH("abut",'Model output'!V78))), "negative", "positive")</f>
        <v>negative</v>
      </c>
      <c r="AE79" s="34" t="str" cm="1">
        <f t="array" aca="1" ref="AE79" ca="1">IF(OR(AC79="positive",Z79="positive",AND(OR(ISNUMBER(SEARCH("Follicular carcinoma",N79)),ISNUMBER(SEARCH("Follicular thyroid carcinoma",N79))),V79="extensive"),AND(AND(ISNUMBER(J79),J79&gt;0),AND(ISNUMBER(M79),M79&gt;3)),OR(H79="positive",AH79=1)),"high",IF(OR(ISNUMBER(SEARCH("lateral",G79,1)),ISNUMBER(SEARCH("positive",Y79,1)),ISNUMBER(SEARCH("tall",O79,1)),ISNUMBER(SEARCH("hobnail",O79,1)),ISNUMBER(SEARCH("cribriform",O79,1)),ISNUMBER(SEARCH("diffuse",O79,1)),ISNUMBER(SEARCH("columnar",O79,1)),ISNUMBER(SEARCH("solid",O79,1)),ISNUMBER(SEARCH("tall",N79,1)),ISNUMBER(SEARCH("hobnail",N79,1)),ISNUMBER(SEARCH("cribriform",N79,1)),ISNUMBER(SEARCH("diffuse",N79,1)),ISNUMBER(SEARCH("columnar",N79,1)),ISNUMBER(SEARCH("solid",N79,1)),AND(OR(ISNUMBER(SEARCH("papillary",N79,1)),ISNUMBER(SEARCH("papillary carcinoma",O79,1))),S79="positive"),AND(AND(ISNUMBER(J79),J79&gt;=5),M79=""),AND(AND(ISNUMBER(J79),J79&gt;=5),AND(ISNUMBER(M79),M79&gt;=1)),AND(ISNUMBER(SERACH("papillary",N79)),OR(Y79="positive",Z79="positive"), ISNUMBER(SEARCH("BRAF",AB79)))),"intermediate","low"))</f>
        <v>intermediate</v>
      </c>
      <c r="AF79" s="35" t="str">
        <f t="shared" si="15"/>
        <v>2</v>
      </c>
      <c r="AG79" s="35" t="str">
        <f t="shared" si="16"/>
        <v>1b</v>
      </c>
      <c r="AH79" s="35" t="str">
        <f t="shared" si="18"/>
        <v>0</v>
      </c>
      <c r="AI79" s="40" t="str">
        <f t="shared" si="19"/>
        <v>I</v>
      </c>
      <c r="AJ79" s="34" t="s">
        <v>629</v>
      </c>
      <c r="AK79" s="39" t="s">
        <v>896</v>
      </c>
      <c r="AL79" s="39" t="s">
        <v>893</v>
      </c>
      <c r="AM79" s="39" t="s">
        <v>897</v>
      </c>
      <c r="AN79" s="39" t="s">
        <v>59</v>
      </c>
      <c r="AO79" s="34">
        <f t="shared" ca="1" si="20"/>
        <v>1</v>
      </c>
      <c r="AP79" s="39">
        <f t="shared" si="21"/>
        <v>1</v>
      </c>
      <c r="AQ79" s="39">
        <f t="shared" si="22"/>
        <v>1</v>
      </c>
      <c r="AR79" s="39">
        <f t="shared" si="23"/>
        <v>1</v>
      </c>
      <c r="AS79" s="40">
        <f t="shared" si="17"/>
        <v>1</v>
      </c>
    </row>
    <row r="80" spans="1:45">
      <c r="A80" t="str">
        <f>'Model output'!A79</f>
        <v>TCGA-DJ-A2Q6</v>
      </c>
      <c r="B80" s="46">
        <v>38</v>
      </c>
      <c r="C80" s="1" t="str">
        <f>IF(OR(ISNUMBER(SEARCH("0",'Model output'!D79)), ISNUMBER(SEARCH("1",'Model output'!D79)), ISNUMBER(SEARCH("1a",'Model output'!D79)), ISNUMBER(SEARCH("1b",'Model output'!D79)), ISNUMBER(SEARCH("2",'Model output'!D79)), ISNUMBER(SEARCH("3",'Model output'!D79)), ISNUMBER(SEARCH("4a",'Model output'!D79)), ISNUMBER(SEARCH("4b",'Model output'!D79))), IF(ISNUMBER(SEARCH("pT",'Model output'!D79)),IF(OR(ISNUMBER(SEARCH("a",'Model output'!D79)),ISNUMBER(SEARCH("b",'Model output'!D79))),MID(SUBSTITUTE('Model output'!D79," ",""),SEARCH("pT",'Model output'!D79)+2,2),MID(SUBSTITUTE('Model output'!D79," ",""),SEARCH("pT",'Model output'!D79)+2,1)),IF(ISNUMBER(SEARCH("T",'Model output'!D79)),IF(OR(ISNUMBER(SEARCH("a",'Model output'!D79)),ISNUMBER(SEARCH("b",'Model output'!D79))),MID(SUBSTITUTE('Model output'!D79," ",""),SEARCH("T",'Model output'!D79)+1,2),MID(SUBSTITUTE('Model output'!D79," ",""),SEARCH("T",'Model output'!D79)+1,1)),SUBSTITUTE('Model output'!D79," ",""))),"")</f>
        <v/>
      </c>
      <c r="D80" s="1" t="str">
        <f>IF(ISNUMBER(SEARCH("lymph node",'Model output'!E79)),"1", IF(AND('Model output'!E79&lt;&gt;"",ISNUMBER('Model output'!E79),'Model output'!E79&gt;0),"1",IF(OR(ISNUMBER(SEARCH("0",'Model output'!E79)), ISNUMBER(SEARCH("1",'Model output'!E79)), ISNUMBER(SEARCH("1a",'Model output'!E79)), ISNUMBER(SEARCH("1b",'Model output'!E79)), ISNUMBER(SEARCH("X",'Model output'!E79))), IF(ISNUMBER(SEARCH("pN",'Model output'!E79)),IF(OR(ISNUMBER(SEARCH("a",'Model output'!E79)),ISNUMBER(SEARCH("b",'Model output'!E79))),MID(SUBSTITUTE('Model output'!E79," ",""),SEARCH("pN",'Model output'!E79)+2,2),MID(SUBSTITUTE('Model output'!E79," ",""),SEARCH("pN",'Model output'!E79)+2,1)),IF(ISNUMBER(SEARCH("N",'Model output'!E79)),IF(OR(ISNUMBER(SEARCH("a",'Model output'!E79)),ISNUMBER(SEARCH("b",'Model output'!E79))),MID(SUBSTITUTE('Model output'!E79," ",""),SEARCH("N",'Model output'!E79)+1,2),MID(SUBSTITUTE('Model output'!E79," ",""),SEARCH("N",'Model output'!E79)+1,1)),SUBSTITUTE('Model output'!E79," ",""))),"")))</f>
        <v/>
      </c>
      <c r="E80" s="1" t="str">
        <f>IF(OR(ISNUMBER(SEARCH("Not applicable",'Model output'!F79)), ISNUMBER(SEARCH("N/A",'Model output'!F79))),"0",IF(OR(ISNUMBER(SEARCH("0",'Model output'!F79)), ISNUMBER(SEARCH("1",'Model output'!F79)), ISNUMBER(SEARCH("X",'Model output'!F79))), IF(ISNUMBER(SEARCH("pM",'Model output'!F79)),MID(SUBSTITUTE('Model output'!F79," ",""),SEARCH("pM",'Model output'!F79)+2,1),IF(ISNUMBER(SEARCH("M",'Model output'!F79)),MID(SUBSTITUTE('Model output'!F79," ",""),SEARCH("M",'Model output'!F79)+1,1),SUBSTITUTE('Model output'!F79," ",""))),""))</f>
        <v>X</v>
      </c>
      <c r="F80" t="str">
        <f t="shared" si="12"/>
        <v>positive</v>
      </c>
      <c r="G80" t="str">
        <f>IF(OR('Model output'!G79="",AND(ISNUMBER('Model output'!J79),'Model output'!J79&lt;1)),"",IF(OR(ISNUMBER(SEARCH("lateral",'Model output'!G79)),ISNUMBER(SEARCH("cervical",'Model output'!G79)),ISNUMBER(SEARCH("jugular",'Model output'!G79)),ISNUMBER(SEARCH("left neck",'Model output'!G79)),ISNUMBER(SEARCH("left anterior neck",'Model output'!G79)),ISNUMBER(SEARCH("left posterior neck",'Model output'!G79)),ISNUMBER(SEARCH("right neck",'Model output'!G79)),ISNUMBER(SEARCH("right anterior neck",'Model output'!G79)),ISNUMBER(SEARCH("right posterior neck",'Model output'!G79)),AND(ISNUMBER(SEARCH("level",'Model output'!G79)),OR(,ISNUMBER(SEARCH("II",'Model output'!G79)),ISNUMBER(SEARCH("two",'Model output'!G79)),AND(ISNUMBER(SEARCH("2",'Model output'!G79)),NOT(ISNUMBER(SEARCH("1 of 2",'Model output'!G79)))),ISNUMBER(SEARCH("III",'Model output'!G79)),ISNUMBER(SEARCH("three",'Model output'!G79)),AND(ISNUMBER(SEARCH("3",'Model output'!G79)), NOT(ISNUMBER(SEARCH("N3",'Model output'!G79)))),ISNUMBER(SEARCH("IV",'Model output'!G79)),ISNUMBER(SEARCH("four",'Model output'!G79)),AND(ISNUMBER(SEARCH("4",'Model output'!G79)),NOT(ISNUMBER(SEARCH("1/4",'Model output'!G79)))),ISNUMBER(SEARCH("V ",'Model output'!G79)),ISNUMBER(SEARCH("five",'Model output'!G79)),ISNUMBER(SEARCH("5",'Model output'!G79))))), "lateral", "central"))</f>
        <v>lateral</v>
      </c>
      <c r="H80" t="str">
        <f>IF('Model output'!H79="","negative", IF('Model output'!H79=" ", "negative", IF('Model output'!H79="[]", "negative", IF(ISNUMBER(SEARCH("lymph node",'Model output'!H79)),"negative", IF(ISNUMBER(SEARCH("adipose tissue",'Model output'!H79)), "negative", IF(ISNUMBER(SEARCH("neck dissection",'Model output'!H79)),"negative","positive"))))))</f>
        <v>negative</v>
      </c>
      <c r="I80">
        <f>IF('Model output'!I79="","",IF(ISNUMBER('Model output'!I79),'Model output'!I79,1))</f>
        <v>16</v>
      </c>
      <c r="J80">
        <f>IF('Model output'!J79="","",IF(AND(ISNUMBER('Model output'!J79),'Model output'!J79&lt;=I80),'Model output'!J79,IF(ISNUMBER(SEARCH("0/",'Model output'!J79)),0,1)))</f>
        <v>15</v>
      </c>
      <c r="K80" t="str" cm="1">
        <f t="array" ref="K80">IF(COUNT(FIND({0,1,2,3,4,5,6,7,8,9},'Model output'!K79))&gt;0,'Model output'!K79,"")</f>
        <v>1.1 cm</v>
      </c>
      <c r="L80" s="28" t="str">
        <f t="shared" si="14"/>
        <v>1.1cm</v>
      </c>
      <c r="M80" cm="1">
        <f t="array" ref="M80">IF(L80="","",IF(ISNUMBER(SEARCH("cm",L80)),MAX(VALUE(SUBSTITUTE(_xlfn.FILTERXML("&lt;t&gt;&lt;s&gt;"&amp;SUBSTITUTE(L80,",","&lt;/s&gt;&lt;s&gt;")&amp;"&lt;/s&gt;&lt;/t&gt;","//s"),"cm",""))),MAX(VALUE(SUBSTITUTE(_xlfn.FILTERXML("&lt;t&gt;&lt;s&gt;"&amp;SUBSTITUTE(L80,",","&lt;/s&gt;&lt;s&gt;")&amp;"&lt;/s&gt;&lt;/t&gt;","//s"),"mm","")))/10))</f>
        <v>1.1000000000000001</v>
      </c>
      <c r="N80" t="str">
        <f>IF('Model output'!L79="","",'Model output'!L79)</f>
        <v>papillary</v>
      </c>
      <c r="O80" t="str">
        <f>IF('Model output'!M79="","",'Model output'!M79)</f>
        <v>classic, microcarcinoma</v>
      </c>
      <c r="P80" t="str">
        <f>IF('Model output'!N79="","",'Model output'!N79)</f>
        <v>1.1 cm</v>
      </c>
      <c r="Q80" t="str">
        <f t="shared" si="13"/>
        <v>1.1cm</v>
      </c>
      <c r="R80" cm="1">
        <f t="array" ref="R80">IF(Q80="","",IF(ISNUMBER(SEARCH("cm",Q80)),MAX(VALUE(SUBSTITUTE(_xlfn.FILTERXML("&lt;t&gt;&lt;s&gt;"&amp;SUBSTITUTE(Q80,",","&lt;/s&gt;&lt;s&gt;")&amp;"&lt;/s&gt;&lt;/t&gt;","//s"),"cm",""))),IF(ISNUMBER(SEARCH("mm",Q80)), MAX(VALUE(SUBSTITUTE(_xlfn.FILTERXML("&lt;t&gt;&lt;s&gt;"&amp;SUBSTITUTE(Q80,",","&lt;/s&gt;&lt;s&gt;")&amp;"&lt;/s&gt;&lt;/t&gt;","//s"),"mm","")))/10, MAX(VALUE(_xlfn.FILTERXML("&lt;t&gt;&lt;s&gt;"&amp;SUBSTITUTE(Q80,",","&lt;/s&gt;&lt;s&gt;")&amp;"&lt;/s&gt;&lt;/t&gt;","//s"))))))</f>
        <v>1.1000000000000001</v>
      </c>
      <c r="S80" t="str">
        <f>IF(OR('Model output'!P79="",'Model output'!P79="C",ISNUMBER(SEARCH("Not identified", 'Model output'!P79)),ISNUMBER(SEARCH("Absent",'Model output'!P79)),ISNUMBER(SEARCH("Absence",'Model output'!P79)),AND(ISNUMBER(SEARCH("No",'Model output'!P79)),NOT(ISNUMBER(SEARCH("diagnostic",'Model output'!P79)))),ISNUMBER(SEARCH("Negative",'Model output'!P79))),"negative","positive")</f>
        <v>negative</v>
      </c>
      <c r="T80">
        <f>IF('Model output'!O79="","",'Model output'!O79)</f>
        <v>2</v>
      </c>
      <c r="U80" t="str">
        <f>IF('Model output'!Q79&lt;&gt;"",'Model output'!Q79,IF('Classification result'!S80="positive",IF(ISNUMBER(SEARCH("single",'Model output'!P79)),1,IF(OR(ISNUMBER(SEARCH("&lt;4",'Model output'!P79)),ISNUMBER(SEARCH("&lt; 4",'Model output'!P79)),ISNUMBER(SEARCH("less than 4",'Model output'!P79))),"&lt;4",IF(OR(ISNUMBER(SEARCH("&gt;4",'Model output'!P79)),ISNUMBER(SEARCH("&gt; 4",'Model output'!P79)),ISNUMBER(SEARCH("4 or more",'Model output'!P79))),"&gt;4",""))),""))</f>
        <v/>
      </c>
      <c r="V80" t="str">
        <f>IF(S80="negative","",IF(OR(ISNUMBER(SEARCH("Focal",'Model output'!P79)),'Classification result'!U80&lt;4,ISNUMBER(SEARCH("Focal",'Classification result'!U80)),ISNUMBER(SEARCH("&lt;4",'Classification result'!U80)),ISNUMBER(SEARCH("&lt; 4",'Classification result'!U80))),"minimal", IF(OR(ISNUMBER(SEARCH("Extensive",'Model output'!P79)),ISNUMBER(SEARCH("Extensive",'Classification result'!U80)),ISNUMBER(SEARCH("&gt;4",'Classification result'!U80)),ISNUMBER(SEARCH("&gt; 4",'Classification result'!U80)),ISNUMBER(SEARCH("4 or more",'Classification result'!U80))),"extensive","")))</f>
        <v/>
      </c>
      <c r="W80" t="str">
        <f>IF(OR('Model output'!R79="",ISNUMBER(SEARCH("Not identified", 'Model output'!R79)),ISNUMBER(SEARCH("Absent",'Model output'!R79)),ISNUMBER(SEARCH("No",'Model output'!R79)),ISNUMBER(SEARCH("Negative",'Model output'!R79)),ISNUMBER(SEARCH("None seen",'Model output'!R79)),ISNUMBER(SEARCH("Free",'Model output'!R79)),ISNUMBER(SEARCH("Cannot be assessed",'Model output'!R79))),"negative","positive")</f>
        <v>negative</v>
      </c>
      <c r="X80" s="15" t="str">
        <f>IF('Model output'!S79="","",'Model output'!S79)</f>
        <v>invades : fibroadipose tissue</v>
      </c>
      <c r="Y80" t="str">
        <f>IF(OR('Model output'!S79="",ISNUMBER(SEARCH("No extension",'Model output'!S79)),ISNUMBER(SEARCH("Absent",'Model output'!S79)),ISNUMBER(SEARCH("Not identified",'Model output'!S79)),AND(ISNUMBER(SEARCH("No",'Model output'!S79)),NOT(ISNUMBER(SEARCH("carcinoma",'Model output'!S79)))),ISNUMBER(SEARCH("negative",'Model output'!S79))),"negative",IF(Z80="positive","gETE", "positive"))</f>
        <v>positive</v>
      </c>
      <c r="Z80" t="str">
        <f>IF(OR('Model output'!S79="",ISNUMBER(SEARCH("Absent",'Model output'!S79)),ISNUMBER(SEARCH("Not identified",'Model output'!S79)),ISNUMBER(SEARCH("No",'Model output'!S79)),ISNUMBER(SEARCH("Minimal",'Model output'!S79)),ISNUMBER(SEARCH("negative",'Model output'!S79))),"negative",IF(OR(ISNUMBER(SEARCH("extensive",X80)),ISNUMBER(SEARCH("skeletal muscle",X80)),ISNUMBER(SEARCH("larynx",X80)),ISNUMBER(SEARCH("trachea",X80)),ISNUMBER(SEARCH("esophagus",X80)),ISNUMBER(SEARCH("recurrent laryngeal nerve",X80))),"positive","negative"))</f>
        <v>negative</v>
      </c>
      <c r="AA80" t="str">
        <f>IF('Model output'!T79="","",IF('Model output'!T79="Not mentioned", "No", "Yes"))</f>
        <v/>
      </c>
      <c r="AB80" t="str">
        <f>IF(AA80&lt;&gt;"Yes","",IF(OR('Model output'!U79="",ISNUMBER(SEARCH("Not identified",'Model output'!U79))),"",'Model output'!U79))</f>
        <v/>
      </c>
      <c r="AC80" s="8" t="str">
        <f>IF(OR('Model output'!V79="", AND(ISERROR(SEARCH("Positive",'Model output'!V79)), ISNUMBER(SEARCH("Negative",'Model output'!V79))), ISNUMBER(SEARCH("Cannot be assessed",'Model output'!V79)), AND(ISNUMBER(SEARCH("Uninvolved",'Model output'!V79)),NOT(ISNUMBER(SEARCH("margin(s) involved",'Model output'!V79)))), ISNUMBER(SEARCH("No involvement",'Model output'!V79)), AND(NOT(ISNUMBER(SEARCH("focal",'Model output'!V79))),ISNUMBER(SEARCH("Free",'Model output'!V79))), ISNUMBER(SEARCH("narrowly excised",'Model output'!V79)), ISNUMBER(SEARCH("none",'Model output'!V79)), ISNUMBER(SEARCH("R0",'Model output'!V79)), ISNUMBER(SEARCH("1 mm",'Model output'!V79)), ISNUMBER(SEARCH("0.1 CM",'Model output'!V79)), ISNUMBER(SEARCH("less than 0.2 mm",'Model output'!V79)), ISNUMBER(SEARCH("less than 1.0 mm",'Model output'!V79)), ISNUMBER(SEARCH("less than 0.5 mm",'Model output'!V79)), ISNUMBER(SEARCH("abut",'Model output'!V79))), "negative", "positive")</f>
        <v>negative</v>
      </c>
      <c r="AE80" s="34" t="str" cm="1">
        <f t="array" aca="1" ref="AE80" ca="1">IF(OR(AC80="positive",Z80="positive",AND(OR(ISNUMBER(SEARCH("Follicular carcinoma",N80)),ISNUMBER(SEARCH("Follicular thyroid carcinoma",N80))),V80="extensive"),AND(AND(ISNUMBER(J80),J80&gt;0),AND(ISNUMBER(M80),M80&gt;3)),OR(H80="positive",AH80=1)),"high",IF(OR(ISNUMBER(SEARCH("lateral",G80,1)),ISNUMBER(SEARCH("positive",Y80,1)),ISNUMBER(SEARCH("tall",O80,1)),ISNUMBER(SEARCH("hobnail",O80,1)),ISNUMBER(SEARCH("cribriform",O80,1)),ISNUMBER(SEARCH("diffuse",O80,1)),ISNUMBER(SEARCH("columnar",O80,1)),ISNUMBER(SEARCH("solid",O80,1)),ISNUMBER(SEARCH("tall",N80,1)),ISNUMBER(SEARCH("hobnail",N80,1)),ISNUMBER(SEARCH("cribriform",N80,1)),ISNUMBER(SEARCH("diffuse",N80,1)),ISNUMBER(SEARCH("columnar",N80,1)),ISNUMBER(SEARCH("solid",N80,1)),AND(OR(ISNUMBER(SEARCH("papillary",N80,1)),ISNUMBER(SEARCH("papillary carcinoma",O80,1))),S80="positive"),AND(AND(ISNUMBER(J80),J80&gt;=5),M80=""),AND(AND(ISNUMBER(J80),J80&gt;=5),AND(ISNUMBER(M80),M80&gt;=1)),AND(ISNUMBER(SERACH("papillary",N80)),OR(Y80="positive",Z80="positive"), ISNUMBER(SEARCH("BRAF",AB80)))),"intermediate","low"))</f>
        <v>intermediate</v>
      </c>
      <c r="AF80" s="35" t="str">
        <f t="shared" si="15"/>
        <v>1b</v>
      </c>
      <c r="AG80" s="35" t="str">
        <f t="shared" si="16"/>
        <v>1b</v>
      </c>
      <c r="AH80" s="35" t="str">
        <f t="shared" si="18"/>
        <v>0</v>
      </c>
      <c r="AI80" s="40" t="str">
        <f t="shared" si="19"/>
        <v>I</v>
      </c>
      <c r="AJ80" s="34" t="s">
        <v>629</v>
      </c>
      <c r="AK80" s="39" t="s">
        <v>893</v>
      </c>
      <c r="AL80" s="39" t="s">
        <v>893</v>
      </c>
      <c r="AM80" s="39" t="s">
        <v>897</v>
      </c>
      <c r="AN80" s="39" t="s">
        <v>59</v>
      </c>
      <c r="AO80" s="34">
        <f t="shared" ca="1" si="20"/>
        <v>1</v>
      </c>
      <c r="AP80" s="39">
        <f t="shared" si="21"/>
        <v>1</v>
      </c>
      <c r="AQ80" s="39">
        <f t="shared" si="22"/>
        <v>1</v>
      </c>
      <c r="AR80" s="39">
        <f t="shared" si="23"/>
        <v>1</v>
      </c>
      <c r="AS80" s="40">
        <f t="shared" si="17"/>
        <v>1</v>
      </c>
    </row>
    <row r="81" spans="1:45">
      <c r="A81" t="str">
        <f>'Model output'!A80</f>
        <v>TCGA-DJ-A2Q7</v>
      </c>
      <c r="B81" s="46">
        <v>52</v>
      </c>
      <c r="C81" s="1" t="str">
        <f>IF(OR(ISNUMBER(SEARCH("0",'Model output'!D80)), ISNUMBER(SEARCH("1",'Model output'!D80)), ISNUMBER(SEARCH("1a",'Model output'!D80)), ISNUMBER(SEARCH("1b",'Model output'!D80)), ISNUMBER(SEARCH("2",'Model output'!D80)), ISNUMBER(SEARCH("3",'Model output'!D80)), ISNUMBER(SEARCH("4a",'Model output'!D80)), ISNUMBER(SEARCH("4b",'Model output'!D80))), IF(ISNUMBER(SEARCH("pT",'Model output'!D80)),IF(OR(ISNUMBER(SEARCH("a",'Model output'!D80)),ISNUMBER(SEARCH("b",'Model output'!D80))),MID(SUBSTITUTE('Model output'!D80," ",""),SEARCH("pT",'Model output'!D80)+2,2),MID(SUBSTITUTE('Model output'!D80," ",""),SEARCH("pT",'Model output'!D80)+2,1)),IF(ISNUMBER(SEARCH("T",'Model output'!D80)),IF(OR(ISNUMBER(SEARCH("a",'Model output'!D80)),ISNUMBER(SEARCH("b",'Model output'!D80))),MID(SUBSTITUTE('Model output'!D80," ",""),SEARCH("T",'Model output'!D80)+1,2),MID(SUBSTITUTE('Model output'!D80," ",""),SEARCH("T",'Model output'!D80)+1,1)),SUBSTITUTE('Model output'!D80," ",""))),"")</f>
        <v>2</v>
      </c>
      <c r="D81" s="1" t="str">
        <f>IF(ISNUMBER(SEARCH("lymph node",'Model output'!E80)),"1", IF(AND('Model output'!E80&lt;&gt;"",ISNUMBER('Model output'!E80),'Model output'!E80&gt;0),"1",IF(OR(ISNUMBER(SEARCH("0",'Model output'!E80)), ISNUMBER(SEARCH("1",'Model output'!E80)), ISNUMBER(SEARCH("1a",'Model output'!E80)), ISNUMBER(SEARCH("1b",'Model output'!E80)), ISNUMBER(SEARCH("X",'Model output'!E80))), IF(ISNUMBER(SEARCH("pN",'Model output'!E80)),IF(OR(ISNUMBER(SEARCH("a",'Model output'!E80)),ISNUMBER(SEARCH("b",'Model output'!E80))),MID(SUBSTITUTE('Model output'!E80," ",""),SEARCH("pN",'Model output'!E80)+2,2),MID(SUBSTITUTE('Model output'!E80," ",""),SEARCH("pN",'Model output'!E80)+2,1)),IF(ISNUMBER(SEARCH("N",'Model output'!E80)),IF(OR(ISNUMBER(SEARCH("a",'Model output'!E80)),ISNUMBER(SEARCH("b",'Model output'!E80))),MID(SUBSTITUTE('Model output'!E80," ",""),SEARCH("N",'Model output'!E80)+1,2),MID(SUBSTITUTE('Model output'!E80," ",""),SEARCH("N",'Model output'!E80)+1,1)),SUBSTITUTE('Model output'!E80," ",""))),"")))</f>
        <v>1</v>
      </c>
      <c r="E81" s="1" t="str">
        <f>IF(OR(ISNUMBER(SEARCH("Not applicable",'Model output'!F80)), ISNUMBER(SEARCH("N/A",'Model output'!F80))),"0",IF(OR(ISNUMBER(SEARCH("0",'Model output'!F80)), ISNUMBER(SEARCH("1",'Model output'!F80)), ISNUMBER(SEARCH("X",'Model output'!F80))), IF(ISNUMBER(SEARCH("pM",'Model output'!F80)),MID(SUBSTITUTE('Model output'!F80," ",""),SEARCH("pM",'Model output'!F80)+2,1),IF(ISNUMBER(SEARCH("M",'Model output'!F80)),MID(SUBSTITUTE('Model output'!F80," ",""),SEARCH("M",'Model output'!F80)+1,1),SUBSTITUTE('Model output'!F80," ",""))),""))</f>
        <v/>
      </c>
      <c r="F81" t="str">
        <f t="shared" si="12"/>
        <v>positive</v>
      </c>
      <c r="G81" t="str">
        <f>IF(OR('Model output'!G80="",AND(ISNUMBER('Model output'!J80),'Model output'!J80&lt;1)),"",IF(OR(ISNUMBER(SEARCH("lateral",'Model output'!G80)),ISNUMBER(SEARCH("cervical",'Model output'!G80)),ISNUMBER(SEARCH("jugular",'Model output'!G80)),ISNUMBER(SEARCH("left neck",'Model output'!G80)),ISNUMBER(SEARCH("left anterior neck",'Model output'!G80)),ISNUMBER(SEARCH("left posterior neck",'Model output'!G80)),ISNUMBER(SEARCH("right neck",'Model output'!G80)),ISNUMBER(SEARCH("right anterior neck",'Model output'!G80)),ISNUMBER(SEARCH("right posterior neck",'Model output'!G80)),AND(ISNUMBER(SEARCH("level",'Model output'!G80)),OR(,ISNUMBER(SEARCH("II",'Model output'!G80)),ISNUMBER(SEARCH("two",'Model output'!G80)),AND(ISNUMBER(SEARCH("2",'Model output'!G80)),NOT(ISNUMBER(SEARCH("1 of 2",'Model output'!G80)))),ISNUMBER(SEARCH("III",'Model output'!G80)),ISNUMBER(SEARCH("three",'Model output'!G80)),AND(ISNUMBER(SEARCH("3",'Model output'!G80)), NOT(ISNUMBER(SEARCH("N3",'Model output'!G80)))),ISNUMBER(SEARCH("IV",'Model output'!G80)),ISNUMBER(SEARCH("four",'Model output'!G80)),AND(ISNUMBER(SEARCH("4",'Model output'!G80)),NOT(ISNUMBER(SEARCH("1/4",'Model output'!G80)))),ISNUMBER(SEARCH("V ",'Model output'!G80)),ISNUMBER(SEARCH("five",'Model output'!G80)),ISNUMBER(SEARCH("5",'Model output'!G80))))), "lateral", "central"))</f>
        <v>lateral</v>
      </c>
      <c r="H81" t="str">
        <f>IF('Model output'!H80="","negative", IF('Model output'!H80=" ", "negative", IF('Model output'!H80="[]", "negative", IF(ISNUMBER(SEARCH("lymph node",'Model output'!H80)),"negative", IF(ISNUMBER(SEARCH("adipose tissue",'Model output'!H80)), "negative", IF(ISNUMBER(SEARCH("neck dissection",'Model output'!H80)),"negative","positive"))))))</f>
        <v>negative</v>
      </c>
      <c r="I81">
        <f>IF('Model output'!I80="","",IF(ISNUMBER('Model output'!I80),'Model output'!I80,1))</f>
        <v>2</v>
      </c>
      <c r="J81">
        <f>IF('Model output'!J80="","",IF(AND(ISNUMBER('Model output'!J80),'Model output'!J80&lt;=I81),'Model output'!J80,IF(ISNUMBER(SEARCH("0/",'Model output'!J80)),0,1)))</f>
        <v>2</v>
      </c>
      <c r="K81" t="str" cm="1">
        <f t="array" ref="K81">IF(COUNT(FIND({0,1,2,3,4,5,6,7,8,9},'Model output'!K80))&gt;0,'Model output'!K80,"")</f>
        <v>0.8 cm</v>
      </c>
      <c r="L81" s="28" t="str">
        <f t="shared" si="14"/>
        <v>0.8cm</v>
      </c>
      <c r="M81" cm="1">
        <f t="array" ref="M81">IF(L81="","",IF(ISNUMBER(SEARCH("cm",L81)),MAX(VALUE(SUBSTITUTE(_xlfn.FILTERXML("&lt;t&gt;&lt;s&gt;"&amp;SUBSTITUTE(L81,",","&lt;/s&gt;&lt;s&gt;")&amp;"&lt;/s&gt;&lt;/t&gt;","//s"),"cm",""))),MAX(VALUE(SUBSTITUTE(_xlfn.FILTERXML("&lt;t&gt;&lt;s&gt;"&amp;SUBSTITUTE(L81,",","&lt;/s&gt;&lt;s&gt;")&amp;"&lt;/s&gt;&lt;/t&gt;","//s"),"mm","")))/10))</f>
        <v>0.8</v>
      </c>
      <c r="N81" t="str">
        <f>IF('Model output'!L80="","",'Model output'!L80)</f>
        <v>papillary</v>
      </c>
      <c r="O81" t="str">
        <f>IF('Model output'!M80="","",'Model output'!M80)</f>
        <v>classic</v>
      </c>
      <c r="P81" t="str">
        <f>IF('Model output'!N80="","",'Model output'!N80)</f>
        <v>2.5 cm for left lobe, 1 x 0.8 x 0.5 cm for right lobe</v>
      </c>
      <c r="Q81" t="str">
        <f t="shared" si="13"/>
        <v>2.5cm1,0.8,0.5cm</v>
      </c>
      <c r="R81" cm="1">
        <f t="array" ref="R81">IF(Q81="","",IF(ISNUMBER(SEARCH("cm",Q81)),MAX(VALUE(SUBSTITUTE(_xlfn.FILTERXML("&lt;t&gt;&lt;s&gt;"&amp;SUBSTITUTE(Q81,",","&lt;/s&gt;&lt;s&gt;")&amp;"&lt;/s&gt;&lt;/t&gt;","//s"),"cm",""))),IF(ISNUMBER(SEARCH("mm",Q81)), MAX(VALUE(SUBSTITUTE(_xlfn.FILTERXML("&lt;t&gt;&lt;s&gt;"&amp;SUBSTITUTE(Q81,",","&lt;/s&gt;&lt;s&gt;")&amp;"&lt;/s&gt;&lt;/t&gt;","//s"),"mm","")))/10, MAX(VALUE(_xlfn.FILTERXML("&lt;t&gt;&lt;s&gt;"&amp;SUBSTITUTE(Q81,",","&lt;/s&gt;&lt;s&gt;")&amp;"&lt;/s&gt;&lt;/t&gt;","//s"))))))</f>
        <v>2.5099999999999998</v>
      </c>
      <c r="S81" t="str">
        <f>IF(OR('Model output'!P80="",'Model output'!P80="C",ISNUMBER(SEARCH("Not identified", 'Model output'!P80)),ISNUMBER(SEARCH("Absent",'Model output'!P80)),ISNUMBER(SEARCH("Absence",'Model output'!P80)),AND(ISNUMBER(SEARCH("No",'Model output'!P80)),NOT(ISNUMBER(SEARCH("diagnostic",'Model output'!P80)))),ISNUMBER(SEARCH("Negative",'Model output'!P80))),"negative","positive")</f>
        <v>negative</v>
      </c>
      <c r="T81" t="str">
        <f>IF('Model output'!O80="","",'Model output'!O80)</f>
        <v>Two foci in the isthmus and left lobe, three foci in the right lobe</v>
      </c>
      <c r="U81" t="str">
        <f>IF('Model output'!Q80&lt;&gt;"",'Model output'!Q80,IF('Classification result'!S81="positive",IF(ISNUMBER(SEARCH("single",'Model output'!P80)),1,IF(OR(ISNUMBER(SEARCH("&lt;4",'Model output'!P80)),ISNUMBER(SEARCH("&lt; 4",'Model output'!P80)),ISNUMBER(SEARCH("less than 4",'Model output'!P80))),"&lt;4",IF(OR(ISNUMBER(SEARCH("&gt;4",'Model output'!P80)),ISNUMBER(SEARCH("&gt; 4",'Model output'!P80)),ISNUMBER(SEARCH("4 or more",'Model output'!P80))),"&gt;4",""))),""))</f>
        <v/>
      </c>
      <c r="V81" t="str">
        <f>IF(S81="negative","",IF(OR(ISNUMBER(SEARCH("Focal",'Model output'!P80)),'Classification result'!U81&lt;4,ISNUMBER(SEARCH("Focal",'Classification result'!U81)),ISNUMBER(SEARCH("&lt;4",'Classification result'!U81)),ISNUMBER(SEARCH("&lt; 4",'Classification result'!U81))),"minimal", IF(OR(ISNUMBER(SEARCH("Extensive",'Model output'!P80)),ISNUMBER(SEARCH("Extensive",'Classification result'!U81)),ISNUMBER(SEARCH("&gt;4",'Classification result'!U81)),ISNUMBER(SEARCH("&gt; 4",'Classification result'!U81)),ISNUMBER(SEARCH("4 or more",'Classification result'!U81))),"extensive","")))</f>
        <v/>
      </c>
      <c r="W81" t="str">
        <f>IF(OR('Model output'!R80="",ISNUMBER(SEARCH("Not identified", 'Model output'!R80)),ISNUMBER(SEARCH("Absent",'Model output'!R80)),ISNUMBER(SEARCH("No",'Model output'!R80)),ISNUMBER(SEARCH("Negative",'Model output'!R80)),ISNUMBER(SEARCH("None seen",'Model output'!R80)),ISNUMBER(SEARCH("Free",'Model output'!R80)),ISNUMBER(SEARCH("Cannot be assessed",'Model output'!R80))),"negative","positive")</f>
        <v>positive</v>
      </c>
      <c r="X81" s="15" t="str">
        <f>IF('Model output'!S80="","",'Model output'!S80)</f>
        <v>Focal extrathyroidal fibrous tissue</v>
      </c>
      <c r="Y81" t="str">
        <f>IF(OR('Model output'!S80="",ISNUMBER(SEARCH("No extension",'Model output'!S80)),ISNUMBER(SEARCH("Absent",'Model output'!S80)),ISNUMBER(SEARCH("Not identified",'Model output'!S80)),AND(ISNUMBER(SEARCH("No",'Model output'!S80)),NOT(ISNUMBER(SEARCH("carcinoma",'Model output'!S80)))),ISNUMBER(SEARCH("negative",'Model output'!S80))),"negative",IF(Z81="positive","gETE", "positive"))</f>
        <v>positive</v>
      </c>
      <c r="Z81" t="str">
        <f>IF(OR('Model output'!S80="",ISNUMBER(SEARCH("Absent",'Model output'!S80)),ISNUMBER(SEARCH("Not identified",'Model output'!S80)),ISNUMBER(SEARCH("No",'Model output'!S80)),ISNUMBER(SEARCH("Minimal",'Model output'!S80)),ISNUMBER(SEARCH("negative",'Model output'!S80))),"negative",IF(OR(ISNUMBER(SEARCH("extensive",X81)),ISNUMBER(SEARCH("skeletal muscle",X81)),ISNUMBER(SEARCH("larynx",X81)),ISNUMBER(SEARCH("trachea",X81)),ISNUMBER(SEARCH("esophagus",X81)),ISNUMBER(SEARCH("recurrent laryngeal nerve",X81))),"positive","negative"))</f>
        <v>negative</v>
      </c>
      <c r="AA81" t="str">
        <f>IF('Model output'!T80="","",IF('Model output'!T80="Not mentioned", "No", "Yes"))</f>
        <v/>
      </c>
      <c r="AB81" t="str">
        <f>IF(AA81&lt;&gt;"Yes","",IF(OR('Model output'!U80="",ISNUMBER(SEARCH("Not identified",'Model output'!U80))),"",'Model output'!U80))</f>
        <v/>
      </c>
      <c r="AC81" s="8" t="str">
        <f>IF(OR('Model output'!V80="", AND(ISERROR(SEARCH("Positive",'Model output'!V80)), ISNUMBER(SEARCH("Negative",'Model output'!V80))), ISNUMBER(SEARCH("Cannot be assessed",'Model output'!V80)), AND(ISNUMBER(SEARCH("Uninvolved",'Model output'!V80)),NOT(ISNUMBER(SEARCH("margin(s) involved",'Model output'!V80)))), ISNUMBER(SEARCH("No involvement",'Model output'!V80)), AND(NOT(ISNUMBER(SEARCH("focal",'Model output'!V80))),ISNUMBER(SEARCH("Free",'Model output'!V80))), ISNUMBER(SEARCH("narrowly excised",'Model output'!V80)), ISNUMBER(SEARCH("none",'Model output'!V80)), ISNUMBER(SEARCH("R0",'Model output'!V80)), ISNUMBER(SEARCH("1 mm",'Model output'!V80)), ISNUMBER(SEARCH("0.1 CM",'Model output'!V80)), ISNUMBER(SEARCH("less than 0.2 mm",'Model output'!V80)), ISNUMBER(SEARCH("less than 1.0 mm",'Model output'!V80)), ISNUMBER(SEARCH("less than 0.5 mm",'Model output'!V80)), ISNUMBER(SEARCH("abut",'Model output'!V80))), "negative", "positive")</f>
        <v>positive</v>
      </c>
      <c r="AE81" s="34" t="str" cm="1">
        <f t="array" ref="AE81">IF(OR(AC81="positive",Z81="positive",AND(OR(ISNUMBER(SEARCH("Follicular carcinoma",N81)),ISNUMBER(SEARCH("Follicular thyroid carcinoma",N81))),V81="extensive"),AND(AND(ISNUMBER(J81),J81&gt;0),AND(ISNUMBER(M81),M81&gt;3)),OR(H81="positive",AH81=1)),"high",IF(OR(ISNUMBER(SEARCH("lateral",G81,1)),ISNUMBER(SEARCH("positive",Y81,1)),ISNUMBER(SEARCH("tall",O81,1)),ISNUMBER(SEARCH("hobnail",O81,1)),ISNUMBER(SEARCH("cribriform",O81,1)),ISNUMBER(SEARCH("diffuse",O81,1)),ISNUMBER(SEARCH("columnar",O81,1)),ISNUMBER(SEARCH("solid",O81,1)),ISNUMBER(SEARCH("tall",N81,1)),ISNUMBER(SEARCH("hobnail",N81,1)),ISNUMBER(SEARCH("cribriform",N81,1)),ISNUMBER(SEARCH("diffuse",N81,1)),ISNUMBER(SEARCH("columnar",N81,1)),ISNUMBER(SEARCH("solid",N81,1)),AND(OR(ISNUMBER(SEARCH("papillary",N81,1)),ISNUMBER(SEARCH("papillary carcinoma",O81,1))),S81="positive"),AND(AND(ISNUMBER(J81),J81&gt;=5),M81=""),AND(AND(ISNUMBER(J81),J81&gt;=5),AND(ISNUMBER(M81),M81&gt;=1)),AND(ISNUMBER(SERACH("papillary",N81)),OR(Y81="positive",Z81="positive"), ISNUMBER(SEARCH("BRAF",AB81)))),"intermediate","low"))</f>
        <v>high</v>
      </c>
      <c r="AF81" s="35" t="str">
        <f t="shared" si="15"/>
        <v>2</v>
      </c>
      <c r="AG81" s="35" t="str">
        <f t="shared" si="16"/>
        <v>1b</v>
      </c>
      <c r="AH81" s="35" t="str">
        <f t="shared" si="18"/>
        <v>0</v>
      </c>
      <c r="AI81" s="40" t="str">
        <f t="shared" si="19"/>
        <v>I</v>
      </c>
      <c r="AJ81" s="34" t="s">
        <v>624</v>
      </c>
      <c r="AK81" s="39" t="s">
        <v>896</v>
      </c>
      <c r="AL81" s="39" t="s">
        <v>898</v>
      </c>
      <c r="AM81" s="39" t="s">
        <v>897</v>
      </c>
      <c r="AN81" s="39" t="s">
        <v>59</v>
      </c>
      <c r="AO81" s="34">
        <f t="shared" si="20"/>
        <v>1</v>
      </c>
      <c r="AP81" s="39">
        <f t="shared" si="21"/>
        <v>1</v>
      </c>
      <c r="AQ81" s="39">
        <f t="shared" si="22"/>
        <v>0</v>
      </c>
      <c r="AR81" s="39">
        <f t="shared" si="23"/>
        <v>1</v>
      </c>
      <c r="AS81" s="40">
        <f t="shared" si="17"/>
        <v>1</v>
      </c>
    </row>
    <row r="82" spans="1:45">
      <c r="A82" t="str">
        <f>'Model output'!A81</f>
        <v>TCGA-DJ-A2Q8</v>
      </c>
      <c r="B82" s="46">
        <v>47</v>
      </c>
      <c r="C82" s="1" t="str">
        <f>IF(OR(ISNUMBER(SEARCH("0",'Model output'!D81)), ISNUMBER(SEARCH("1",'Model output'!D81)), ISNUMBER(SEARCH("1a",'Model output'!D81)), ISNUMBER(SEARCH("1b",'Model output'!D81)), ISNUMBER(SEARCH("2",'Model output'!D81)), ISNUMBER(SEARCH("3",'Model output'!D81)), ISNUMBER(SEARCH("4a",'Model output'!D81)), ISNUMBER(SEARCH("4b",'Model output'!D81))), IF(ISNUMBER(SEARCH("pT",'Model output'!D81)),IF(OR(ISNUMBER(SEARCH("a",'Model output'!D81)),ISNUMBER(SEARCH("b",'Model output'!D81))),MID(SUBSTITUTE('Model output'!D81," ",""),SEARCH("pT",'Model output'!D81)+2,2),MID(SUBSTITUTE('Model output'!D81," ",""),SEARCH("pT",'Model output'!D81)+2,1)),IF(ISNUMBER(SEARCH("T",'Model output'!D81)),IF(OR(ISNUMBER(SEARCH("a",'Model output'!D81)),ISNUMBER(SEARCH("b",'Model output'!D81))),MID(SUBSTITUTE('Model output'!D81," ",""),SEARCH("T",'Model output'!D81)+1,2),MID(SUBSTITUTE('Model output'!D81," ",""),SEARCH("T",'Model output'!D81)+1,1)),SUBSTITUTE('Model output'!D81," ",""))),"")</f>
        <v>1</v>
      </c>
      <c r="D82" s="1" t="str">
        <f>IF(ISNUMBER(SEARCH("lymph node",'Model output'!E81)),"1", IF(AND('Model output'!E81&lt;&gt;"",ISNUMBER('Model output'!E81),'Model output'!E81&gt;0),"1",IF(OR(ISNUMBER(SEARCH("0",'Model output'!E81)), ISNUMBER(SEARCH("1",'Model output'!E81)), ISNUMBER(SEARCH("1a",'Model output'!E81)), ISNUMBER(SEARCH("1b",'Model output'!E81)), ISNUMBER(SEARCH("X",'Model output'!E81))), IF(ISNUMBER(SEARCH("pN",'Model output'!E81)),IF(OR(ISNUMBER(SEARCH("a",'Model output'!E81)),ISNUMBER(SEARCH("b",'Model output'!E81))),MID(SUBSTITUTE('Model output'!E81," ",""),SEARCH("pN",'Model output'!E81)+2,2),MID(SUBSTITUTE('Model output'!E81," ",""),SEARCH("pN",'Model output'!E81)+2,1)),IF(ISNUMBER(SEARCH("N",'Model output'!E81)),IF(OR(ISNUMBER(SEARCH("a",'Model output'!E81)),ISNUMBER(SEARCH("b",'Model output'!E81))),MID(SUBSTITUTE('Model output'!E81," ",""),SEARCH("N",'Model output'!E81)+1,2),MID(SUBSTITUTE('Model output'!E81," ",""),SEARCH("N",'Model output'!E81)+1,1)),SUBSTITUTE('Model output'!E81," ",""))),"")))</f>
        <v>0</v>
      </c>
      <c r="E82" s="1" t="str">
        <f>IF(OR(ISNUMBER(SEARCH("Not applicable",'Model output'!F81)), ISNUMBER(SEARCH("N/A",'Model output'!F81))),"0",IF(OR(ISNUMBER(SEARCH("0",'Model output'!F81)), ISNUMBER(SEARCH("1",'Model output'!F81)), ISNUMBER(SEARCH("X",'Model output'!F81))), IF(ISNUMBER(SEARCH("pM",'Model output'!F81)),MID(SUBSTITUTE('Model output'!F81," ",""),SEARCH("pM",'Model output'!F81)+2,1),IF(ISNUMBER(SEARCH("M",'Model output'!F81)),MID(SUBSTITUTE('Model output'!F81," ",""),SEARCH("M",'Model output'!F81)+1,1),SUBSTITUTE('Model output'!F81," ",""))),""))</f>
        <v/>
      </c>
      <c r="F82" t="str">
        <f t="shared" si="12"/>
        <v>negative</v>
      </c>
      <c r="G82" t="str">
        <f>IF(OR('Model output'!G81="",AND(ISNUMBER('Model output'!J81),'Model output'!J81&lt;1)),"",IF(OR(ISNUMBER(SEARCH("lateral",'Model output'!G81)),ISNUMBER(SEARCH("cervical",'Model output'!G81)),ISNUMBER(SEARCH("jugular",'Model output'!G81)),ISNUMBER(SEARCH("left neck",'Model output'!G81)),ISNUMBER(SEARCH("left anterior neck",'Model output'!G81)),ISNUMBER(SEARCH("left posterior neck",'Model output'!G81)),ISNUMBER(SEARCH("right neck",'Model output'!G81)),ISNUMBER(SEARCH("right anterior neck",'Model output'!G81)),ISNUMBER(SEARCH("right posterior neck",'Model output'!G81)),AND(ISNUMBER(SEARCH("level",'Model output'!G81)),OR(,ISNUMBER(SEARCH("II",'Model output'!G81)),ISNUMBER(SEARCH("two",'Model output'!G81)),AND(ISNUMBER(SEARCH("2",'Model output'!G81)),NOT(ISNUMBER(SEARCH("1 of 2",'Model output'!G81)))),ISNUMBER(SEARCH("III",'Model output'!G81)),ISNUMBER(SEARCH("three",'Model output'!G81)),AND(ISNUMBER(SEARCH("3",'Model output'!G81)), NOT(ISNUMBER(SEARCH("N3",'Model output'!G81)))),ISNUMBER(SEARCH("IV",'Model output'!G81)),ISNUMBER(SEARCH("four",'Model output'!G81)),AND(ISNUMBER(SEARCH("4",'Model output'!G81)),NOT(ISNUMBER(SEARCH("1/4",'Model output'!G81)))),ISNUMBER(SEARCH("V ",'Model output'!G81)),ISNUMBER(SEARCH("five",'Model output'!G81)),ISNUMBER(SEARCH("5",'Model output'!G81))))), "lateral", "central"))</f>
        <v/>
      </c>
      <c r="H82" t="str">
        <f>IF('Model output'!H81="","negative", IF('Model output'!H81=" ", "negative", IF('Model output'!H81="[]", "negative", IF(ISNUMBER(SEARCH("lymph node",'Model output'!H81)),"negative", IF(ISNUMBER(SEARCH("adipose tissue",'Model output'!H81)), "negative", IF(ISNUMBER(SEARCH("neck dissection",'Model output'!H81)),"negative","positive"))))))</f>
        <v>negative</v>
      </c>
      <c r="I82" t="str">
        <f>IF('Model output'!I81="","",IF(ISNUMBER('Model output'!I81),'Model output'!I81,1))</f>
        <v/>
      </c>
      <c r="J82">
        <f>IF('Model output'!J81="","",IF(AND(ISNUMBER('Model output'!J81),'Model output'!J81&lt;=I82),'Model output'!J81,IF(ISNUMBER(SEARCH("0/",'Model output'!J81)),0,1)))</f>
        <v>0</v>
      </c>
      <c r="K82" t="str" cm="1">
        <f t="array" ref="K82">IF(COUNT(FIND({0,1,2,3,4,5,6,7,8,9},'Model output'!K81))&gt;0,'Model output'!K81,"")</f>
        <v/>
      </c>
      <c r="L82" s="28" t="str">
        <f t="shared" si="14"/>
        <v/>
      </c>
      <c r="M82" t="str" cm="1">
        <f t="array" ref="M82">IF(L82="","",IF(ISNUMBER(SEARCH("cm",L82)),MAX(VALUE(SUBSTITUTE(_xlfn.FILTERXML("&lt;t&gt;&lt;s&gt;"&amp;SUBSTITUTE(L82,",","&lt;/s&gt;&lt;s&gt;")&amp;"&lt;/s&gt;&lt;/t&gt;","//s"),"cm",""))),MAX(VALUE(SUBSTITUTE(_xlfn.FILTERXML("&lt;t&gt;&lt;s&gt;"&amp;SUBSTITUTE(L82,",","&lt;/s&gt;&lt;s&gt;")&amp;"&lt;/s&gt;&lt;/t&gt;","//s"),"mm","")))/10))</f>
        <v/>
      </c>
      <c r="N82" t="str">
        <f>IF('Model output'!L81="","",'Model output'!L81)</f>
        <v>papillary</v>
      </c>
      <c r="O82" t="str">
        <f>IF('Model output'!M81="","",'Model output'!M81)</f>
        <v>microcarcinoma</v>
      </c>
      <c r="P82" t="str">
        <f>IF('Model output'!N81="","",'Model output'!N81)</f>
        <v>0.9 cm</v>
      </c>
      <c r="Q82" t="str">
        <f t="shared" si="13"/>
        <v>0.9cm</v>
      </c>
      <c r="R82" cm="1">
        <f t="array" ref="R82">IF(Q82="","",IF(ISNUMBER(SEARCH("cm",Q82)),MAX(VALUE(SUBSTITUTE(_xlfn.FILTERXML("&lt;t&gt;&lt;s&gt;"&amp;SUBSTITUTE(Q82,",","&lt;/s&gt;&lt;s&gt;")&amp;"&lt;/s&gt;&lt;/t&gt;","//s"),"cm",""))),IF(ISNUMBER(SEARCH("mm",Q82)), MAX(VALUE(SUBSTITUTE(_xlfn.FILTERXML("&lt;t&gt;&lt;s&gt;"&amp;SUBSTITUTE(Q82,",","&lt;/s&gt;&lt;s&gt;")&amp;"&lt;/s&gt;&lt;/t&gt;","//s"),"mm","")))/10, MAX(VALUE(_xlfn.FILTERXML("&lt;t&gt;&lt;s&gt;"&amp;SUBSTITUTE(Q82,",","&lt;/s&gt;&lt;s&gt;")&amp;"&lt;/s&gt;&lt;/t&gt;","//s"))))))</f>
        <v>0.9</v>
      </c>
      <c r="S82" t="str">
        <f>IF(OR('Model output'!P81="",'Model output'!P81="C",ISNUMBER(SEARCH("Not identified", 'Model output'!P81)),ISNUMBER(SEARCH("Absent",'Model output'!P81)),ISNUMBER(SEARCH("Absence",'Model output'!P81)),AND(ISNUMBER(SEARCH("No",'Model output'!P81)),NOT(ISNUMBER(SEARCH("diagnostic",'Model output'!P81)))),ISNUMBER(SEARCH("Negative",'Model output'!P81))),"negative","positive")</f>
        <v>negative</v>
      </c>
      <c r="T82">
        <f>IF('Model output'!O81="","",'Model output'!O81)</f>
        <v>1</v>
      </c>
      <c r="U82" t="str">
        <f>IF('Model output'!Q81&lt;&gt;"",'Model output'!Q81,IF('Classification result'!S82="positive",IF(ISNUMBER(SEARCH("single",'Model output'!P81)),1,IF(OR(ISNUMBER(SEARCH("&lt;4",'Model output'!P81)),ISNUMBER(SEARCH("&lt; 4",'Model output'!P81)),ISNUMBER(SEARCH("less than 4",'Model output'!P81))),"&lt;4",IF(OR(ISNUMBER(SEARCH("&gt;4",'Model output'!P81)),ISNUMBER(SEARCH("&gt; 4",'Model output'!P81)),ISNUMBER(SEARCH("4 or more",'Model output'!P81))),"&gt;4",""))),""))</f>
        <v/>
      </c>
      <c r="V82" t="str">
        <f>IF(S82="negative","",IF(OR(ISNUMBER(SEARCH("Focal",'Model output'!P81)),'Classification result'!U82&lt;4,ISNUMBER(SEARCH("Focal",'Classification result'!U82)),ISNUMBER(SEARCH("&lt;4",'Classification result'!U82)),ISNUMBER(SEARCH("&lt; 4",'Classification result'!U82))),"minimal", IF(OR(ISNUMBER(SEARCH("Extensive",'Model output'!P81)),ISNUMBER(SEARCH("Extensive",'Classification result'!U82)),ISNUMBER(SEARCH("&gt;4",'Classification result'!U82)),ISNUMBER(SEARCH("&gt; 4",'Classification result'!U82)),ISNUMBER(SEARCH("4 or more",'Classification result'!U82))),"extensive","")))</f>
        <v/>
      </c>
      <c r="W82" t="str">
        <f>IF(OR('Model output'!R81="",ISNUMBER(SEARCH("Not identified", 'Model output'!R81)),ISNUMBER(SEARCH("Absent",'Model output'!R81)),ISNUMBER(SEARCH("No",'Model output'!R81)),ISNUMBER(SEARCH("Negative",'Model output'!R81)),ISNUMBER(SEARCH("None seen",'Model output'!R81)),ISNUMBER(SEARCH("Free",'Model output'!R81)),ISNUMBER(SEARCH("Cannot be assessed",'Model output'!R81))),"negative","positive")</f>
        <v>positive</v>
      </c>
      <c r="X82" s="15" t="str">
        <f>IF('Model output'!S81="","",'Model output'!S81)</f>
        <v>Not identified</v>
      </c>
      <c r="Y82" t="str">
        <f>IF(OR('Model output'!S81="",ISNUMBER(SEARCH("No extension",'Model output'!S81)),ISNUMBER(SEARCH("Absent",'Model output'!S81)),ISNUMBER(SEARCH("Not identified",'Model output'!S81)),AND(ISNUMBER(SEARCH("No",'Model output'!S81)),NOT(ISNUMBER(SEARCH("carcinoma",'Model output'!S81)))),ISNUMBER(SEARCH("negative",'Model output'!S81))),"negative",IF(Z82="positive","gETE", "positive"))</f>
        <v>negative</v>
      </c>
      <c r="Z82" t="str">
        <f>IF(OR('Model output'!S81="",ISNUMBER(SEARCH("Absent",'Model output'!S81)),ISNUMBER(SEARCH("Not identified",'Model output'!S81)),ISNUMBER(SEARCH("No",'Model output'!S81)),ISNUMBER(SEARCH("Minimal",'Model output'!S81)),ISNUMBER(SEARCH("negative",'Model output'!S81))),"negative",IF(OR(ISNUMBER(SEARCH("extensive",X82)),ISNUMBER(SEARCH("skeletal muscle",X82)),ISNUMBER(SEARCH("larynx",X82)),ISNUMBER(SEARCH("trachea",X82)),ISNUMBER(SEARCH("esophagus",X82)),ISNUMBER(SEARCH("recurrent laryngeal nerve",X82))),"positive","negative"))</f>
        <v>negative</v>
      </c>
      <c r="AA82" t="str">
        <f>IF('Model output'!T81="","",IF('Model output'!T81="Not mentioned", "No", "Yes"))</f>
        <v/>
      </c>
      <c r="AB82" t="str">
        <f>IF(AA82&lt;&gt;"Yes","",IF(OR('Model output'!U81="",ISNUMBER(SEARCH("Not identified",'Model output'!U81))),"",'Model output'!U81))</f>
        <v/>
      </c>
      <c r="AC82" s="8" t="str">
        <f>IF(OR('Model output'!V81="", AND(ISERROR(SEARCH("Positive",'Model output'!V81)), ISNUMBER(SEARCH("Negative",'Model output'!V81))), ISNUMBER(SEARCH("Cannot be assessed",'Model output'!V81)), AND(ISNUMBER(SEARCH("Uninvolved",'Model output'!V81)),NOT(ISNUMBER(SEARCH("margin(s) involved",'Model output'!V81)))), ISNUMBER(SEARCH("No involvement",'Model output'!V81)), AND(NOT(ISNUMBER(SEARCH("focal",'Model output'!V81))),ISNUMBER(SEARCH("Free",'Model output'!V81))), ISNUMBER(SEARCH("narrowly excised",'Model output'!V81)), ISNUMBER(SEARCH("none",'Model output'!V81)), ISNUMBER(SEARCH("R0",'Model output'!V81)), ISNUMBER(SEARCH("1 mm",'Model output'!V81)), ISNUMBER(SEARCH("0.1 CM",'Model output'!V81)), ISNUMBER(SEARCH("less than 0.2 mm",'Model output'!V81)), ISNUMBER(SEARCH("less than 1.0 mm",'Model output'!V81)), ISNUMBER(SEARCH("less than 0.5 mm",'Model output'!V81)), ISNUMBER(SEARCH("abut",'Model output'!V81))), "negative", "positive")</f>
        <v>negative</v>
      </c>
      <c r="AE82" s="34" t="str" cm="1">
        <f t="array" aca="1" ref="AE82" ca="1">IF(OR(AC82="positive",Z82="positive",AND(OR(ISNUMBER(SEARCH("Follicular carcinoma",N82)),ISNUMBER(SEARCH("Follicular thyroid carcinoma",N82))),V82="extensive"),AND(AND(ISNUMBER(J82),J82&gt;0),AND(ISNUMBER(M82),M82&gt;3)),OR(H82="positive",AH82=1)),"high",IF(OR(ISNUMBER(SEARCH("lateral",G82,1)),ISNUMBER(SEARCH("positive",Y82,1)),ISNUMBER(SEARCH("tall",O82,1)),ISNUMBER(SEARCH("hobnail",O82,1)),ISNUMBER(SEARCH("cribriform",O82,1)),ISNUMBER(SEARCH("diffuse",O82,1)),ISNUMBER(SEARCH("columnar",O82,1)),ISNUMBER(SEARCH("solid",O82,1)),ISNUMBER(SEARCH("tall",N82,1)),ISNUMBER(SEARCH("hobnail",N82,1)),ISNUMBER(SEARCH("cribriform",N82,1)),ISNUMBER(SEARCH("diffuse",N82,1)),ISNUMBER(SEARCH("columnar",N82,1)),ISNUMBER(SEARCH("solid",N82,1)),AND(OR(ISNUMBER(SEARCH("papillary",N82,1)),ISNUMBER(SEARCH("papillary carcinoma",O82,1))),S82="positive"),AND(AND(ISNUMBER(J82),J82&gt;=5),M82=""),AND(AND(ISNUMBER(J82),J82&gt;=5),AND(ISNUMBER(M82),M82&gt;=1)),AND(ISNUMBER(SERACH("papillary",N82)),OR(Y82="positive",Z82="positive"), ISNUMBER(SEARCH("BRAF",AB82)))),"intermediate","low"))</f>
        <v>low</v>
      </c>
      <c r="AF82" s="35" t="str">
        <f t="shared" si="15"/>
        <v>1a</v>
      </c>
      <c r="AG82" s="35" t="str">
        <f t="shared" si="16"/>
        <v>0</v>
      </c>
      <c r="AH82" s="35" t="str">
        <f t="shared" si="18"/>
        <v>0</v>
      </c>
      <c r="AI82" s="40" t="str">
        <f t="shared" si="19"/>
        <v>I</v>
      </c>
      <c r="AJ82" s="34" t="s">
        <v>627</v>
      </c>
      <c r="AK82" s="39" t="s">
        <v>898</v>
      </c>
      <c r="AL82" s="39" t="s">
        <v>894</v>
      </c>
      <c r="AM82" s="39" t="s">
        <v>897</v>
      </c>
      <c r="AN82" s="39" t="s">
        <v>59</v>
      </c>
      <c r="AO82" s="34">
        <f t="shared" ca="1" si="20"/>
        <v>1</v>
      </c>
      <c r="AP82" s="39">
        <f t="shared" si="21"/>
        <v>1</v>
      </c>
      <c r="AQ82" s="39">
        <f t="shared" si="22"/>
        <v>1</v>
      </c>
      <c r="AR82" s="39">
        <f t="shared" si="23"/>
        <v>1</v>
      </c>
      <c r="AS82" s="40">
        <f t="shared" si="17"/>
        <v>1</v>
      </c>
    </row>
    <row r="83" spans="1:45">
      <c r="A83" t="str">
        <f>'Model output'!A82</f>
        <v>TCGA-DJ-A2QA</v>
      </c>
      <c r="B83" s="46">
        <v>56</v>
      </c>
      <c r="C83" s="1" t="str">
        <f>IF(OR(ISNUMBER(SEARCH("0",'Model output'!D82)), ISNUMBER(SEARCH("1",'Model output'!D82)), ISNUMBER(SEARCH("1a",'Model output'!D82)), ISNUMBER(SEARCH("1b",'Model output'!D82)), ISNUMBER(SEARCH("2",'Model output'!D82)), ISNUMBER(SEARCH("3",'Model output'!D82)), ISNUMBER(SEARCH("4a",'Model output'!D82)), ISNUMBER(SEARCH("4b",'Model output'!D82))), IF(ISNUMBER(SEARCH("pT",'Model output'!D82)),IF(OR(ISNUMBER(SEARCH("a",'Model output'!D82)),ISNUMBER(SEARCH("b",'Model output'!D82))),MID(SUBSTITUTE('Model output'!D82," ",""),SEARCH("pT",'Model output'!D82)+2,2),MID(SUBSTITUTE('Model output'!D82," ",""),SEARCH("pT",'Model output'!D82)+2,1)),IF(ISNUMBER(SEARCH("T",'Model output'!D82)),IF(OR(ISNUMBER(SEARCH("a",'Model output'!D82)),ISNUMBER(SEARCH("b",'Model output'!D82))),MID(SUBSTITUTE('Model output'!D82," ",""),SEARCH("T",'Model output'!D82)+1,2),MID(SUBSTITUTE('Model output'!D82," ",""),SEARCH("T",'Model output'!D82)+1,1)),SUBSTITUTE('Model output'!D82," ",""))),"")</f>
        <v>2</v>
      </c>
      <c r="D83" s="1" t="str">
        <f>IF(ISNUMBER(SEARCH("lymph node",'Model output'!E82)),"1", IF(AND('Model output'!E82&lt;&gt;"",ISNUMBER('Model output'!E82),'Model output'!E82&gt;0),"1",IF(OR(ISNUMBER(SEARCH("0",'Model output'!E82)), ISNUMBER(SEARCH("1",'Model output'!E82)), ISNUMBER(SEARCH("1a",'Model output'!E82)), ISNUMBER(SEARCH("1b",'Model output'!E82)), ISNUMBER(SEARCH("X",'Model output'!E82))), IF(ISNUMBER(SEARCH("pN",'Model output'!E82)),IF(OR(ISNUMBER(SEARCH("a",'Model output'!E82)),ISNUMBER(SEARCH("b",'Model output'!E82))),MID(SUBSTITUTE('Model output'!E82," ",""),SEARCH("pN",'Model output'!E82)+2,2),MID(SUBSTITUTE('Model output'!E82," ",""),SEARCH("pN",'Model output'!E82)+2,1)),IF(ISNUMBER(SEARCH("N",'Model output'!E82)),IF(OR(ISNUMBER(SEARCH("a",'Model output'!E82)),ISNUMBER(SEARCH("b",'Model output'!E82))),MID(SUBSTITUTE('Model output'!E82," ",""),SEARCH("N",'Model output'!E82)+1,2),MID(SUBSTITUTE('Model output'!E82," ",""),SEARCH("N",'Model output'!E82)+1,1)),SUBSTITUTE('Model output'!E82," ",""))),"")))</f>
        <v>0</v>
      </c>
      <c r="E83" s="1" t="str">
        <f>IF(OR(ISNUMBER(SEARCH("Not applicable",'Model output'!F82)), ISNUMBER(SEARCH("N/A",'Model output'!F82))),"0",IF(OR(ISNUMBER(SEARCH("0",'Model output'!F82)), ISNUMBER(SEARCH("1",'Model output'!F82)), ISNUMBER(SEARCH("X",'Model output'!F82))), IF(ISNUMBER(SEARCH("pM",'Model output'!F82)),MID(SUBSTITUTE('Model output'!F82," ",""),SEARCH("pM",'Model output'!F82)+2,1),IF(ISNUMBER(SEARCH("M",'Model output'!F82)),MID(SUBSTITUTE('Model output'!F82," ",""),SEARCH("M",'Model output'!F82)+1,1),SUBSTITUTE('Model output'!F82," ",""))),""))</f>
        <v/>
      </c>
      <c r="F83" t="str">
        <f t="shared" si="12"/>
        <v>negative</v>
      </c>
      <c r="G83" t="str">
        <f>IF(OR('Model output'!G82="",AND(ISNUMBER('Model output'!J82),'Model output'!J82&lt;1)),"",IF(OR(ISNUMBER(SEARCH("lateral",'Model output'!G82)),ISNUMBER(SEARCH("cervical",'Model output'!G82)),ISNUMBER(SEARCH("jugular",'Model output'!G82)),ISNUMBER(SEARCH("left neck",'Model output'!G82)),ISNUMBER(SEARCH("left anterior neck",'Model output'!G82)),ISNUMBER(SEARCH("left posterior neck",'Model output'!G82)),ISNUMBER(SEARCH("right neck",'Model output'!G82)),ISNUMBER(SEARCH("right anterior neck",'Model output'!G82)),ISNUMBER(SEARCH("right posterior neck",'Model output'!G82)),AND(ISNUMBER(SEARCH("level",'Model output'!G82)),OR(,ISNUMBER(SEARCH("II",'Model output'!G82)),ISNUMBER(SEARCH("two",'Model output'!G82)),AND(ISNUMBER(SEARCH("2",'Model output'!G82)),NOT(ISNUMBER(SEARCH("1 of 2",'Model output'!G82)))),ISNUMBER(SEARCH("III",'Model output'!G82)),ISNUMBER(SEARCH("three",'Model output'!G82)),AND(ISNUMBER(SEARCH("3",'Model output'!G82)), NOT(ISNUMBER(SEARCH("N3",'Model output'!G82)))),ISNUMBER(SEARCH("IV",'Model output'!G82)),ISNUMBER(SEARCH("four",'Model output'!G82)),AND(ISNUMBER(SEARCH("4",'Model output'!G82)),NOT(ISNUMBER(SEARCH("1/4",'Model output'!G82)))),ISNUMBER(SEARCH("V ",'Model output'!G82)),ISNUMBER(SEARCH("five",'Model output'!G82)),ISNUMBER(SEARCH("5",'Model output'!G82))))), "lateral", "central"))</f>
        <v/>
      </c>
      <c r="H83" t="str">
        <f>IF('Model output'!H82="","negative", IF('Model output'!H82=" ", "negative", IF('Model output'!H82="[]", "negative", IF(ISNUMBER(SEARCH("lymph node",'Model output'!H82)),"negative", IF(ISNUMBER(SEARCH("adipose tissue",'Model output'!H82)), "negative", IF(ISNUMBER(SEARCH("neck dissection",'Model output'!H82)),"negative","positive"))))))</f>
        <v>negative</v>
      </c>
      <c r="I83">
        <f>IF('Model output'!I82="","",IF(ISNUMBER('Model output'!I82),'Model output'!I82,1))</f>
        <v>1</v>
      </c>
      <c r="J83">
        <f>IF('Model output'!J82="","",IF(AND(ISNUMBER('Model output'!J82),'Model output'!J82&lt;=I83),'Model output'!J82,IF(ISNUMBER(SEARCH("0/",'Model output'!J82)),0,1)))</f>
        <v>0</v>
      </c>
      <c r="K83" t="str" cm="1">
        <f t="array" ref="K83">IF(COUNT(FIND({0,1,2,3,4,5,6,7,8,9},'Model output'!K82))&gt;0,'Model output'!K82,"")</f>
        <v/>
      </c>
      <c r="L83" s="28" t="str">
        <f t="shared" si="14"/>
        <v/>
      </c>
      <c r="M83" t="str" cm="1">
        <f t="array" ref="M83">IF(L83="","",IF(ISNUMBER(SEARCH("cm",L83)),MAX(VALUE(SUBSTITUTE(_xlfn.FILTERXML("&lt;t&gt;&lt;s&gt;"&amp;SUBSTITUTE(L83,",","&lt;/s&gt;&lt;s&gt;")&amp;"&lt;/s&gt;&lt;/t&gt;","//s"),"cm",""))),MAX(VALUE(SUBSTITUTE(_xlfn.FILTERXML("&lt;t&gt;&lt;s&gt;"&amp;SUBSTITUTE(L83,",","&lt;/s&gt;&lt;s&gt;")&amp;"&lt;/s&gt;&lt;/t&gt;","//s"),"mm","")))/10))</f>
        <v/>
      </c>
      <c r="N83" t="str">
        <f>IF('Model output'!L82="","",'Model output'!L82)</f>
        <v>papillary</v>
      </c>
      <c r="O83" t="str">
        <f>IF('Model output'!M82="","",'Model output'!M82)</f>
        <v>follicular variant, infiltrative</v>
      </c>
      <c r="P83" t="str">
        <f>IF('Model output'!N82="","",'Model output'!N82)</f>
        <v>1.3 cm</v>
      </c>
      <c r="Q83" t="str">
        <f t="shared" si="13"/>
        <v>1.3cm</v>
      </c>
      <c r="R83" cm="1">
        <f t="array" ref="R83">IF(Q83="","",IF(ISNUMBER(SEARCH("cm",Q83)),MAX(VALUE(SUBSTITUTE(_xlfn.FILTERXML("&lt;t&gt;&lt;s&gt;"&amp;SUBSTITUTE(Q83,",","&lt;/s&gt;&lt;s&gt;")&amp;"&lt;/s&gt;&lt;/t&gt;","//s"),"cm",""))),IF(ISNUMBER(SEARCH("mm",Q83)), MAX(VALUE(SUBSTITUTE(_xlfn.FILTERXML("&lt;t&gt;&lt;s&gt;"&amp;SUBSTITUTE(Q83,",","&lt;/s&gt;&lt;s&gt;")&amp;"&lt;/s&gt;&lt;/t&gt;","//s"),"mm","")))/10, MAX(VALUE(_xlfn.FILTERXML("&lt;t&gt;&lt;s&gt;"&amp;SUBSTITUTE(Q83,",","&lt;/s&gt;&lt;s&gt;")&amp;"&lt;/s&gt;&lt;/t&gt;","//s"))))))</f>
        <v>1.3</v>
      </c>
      <c r="S83" t="str">
        <f>IF(OR('Model output'!P82="",'Model output'!P82="C",ISNUMBER(SEARCH("Not identified", 'Model output'!P82)),ISNUMBER(SEARCH("Absent",'Model output'!P82)),ISNUMBER(SEARCH("Absence",'Model output'!P82)),AND(ISNUMBER(SEARCH("No",'Model output'!P82)),NOT(ISNUMBER(SEARCH("diagnostic",'Model output'!P82)))),ISNUMBER(SEARCH("Negative",'Model output'!P82))),"negative","positive")</f>
        <v>negative</v>
      </c>
      <c r="T83">
        <f>IF('Model output'!O82="","",'Model output'!O82)</f>
        <v>2</v>
      </c>
      <c r="U83" t="str">
        <f>IF('Model output'!Q82&lt;&gt;"",'Model output'!Q82,IF('Classification result'!S83="positive",IF(ISNUMBER(SEARCH("single",'Model output'!P82)),1,IF(OR(ISNUMBER(SEARCH("&lt;4",'Model output'!P82)),ISNUMBER(SEARCH("&lt; 4",'Model output'!P82)),ISNUMBER(SEARCH("less than 4",'Model output'!P82))),"&lt;4",IF(OR(ISNUMBER(SEARCH("&gt;4",'Model output'!P82)),ISNUMBER(SEARCH("&gt; 4",'Model output'!P82)),ISNUMBER(SEARCH("4 or more",'Model output'!P82))),"&gt;4",""))),""))</f>
        <v/>
      </c>
      <c r="V83" t="str">
        <f>IF(S83="negative","",IF(OR(ISNUMBER(SEARCH("Focal",'Model output'!P82)),'Classification result'!U83&lt;4,ISNUMBER(SEARCH("Focal",'Classification result'!U83)),ISNUMBER(SEARCH("&lt;4",'Classification result'!U83)),ISNUMBER(SEARCH("&lt; 4",'Classification result'!U83))),"minimal", IF(OR(ISNUMBER(SEARCH("Extensive",'Model output'!P82)),ISNUMBER(SEARCH("Extensive",'Classification result'!U83)),ISNUMBER(SEARCH("&gt;4",'Classification result'!U83)),ISNUMBER(SEARCH("&gt; 4",'Classification result'!U83)),ISNUMBER(SEARCH("4 or more",'Classification result'!U83))),"extensive","")))</f>
        <v/>
      </c>
      <c r="W83" t="str">
        <f>IF(OR('Model output'!R82="",ISNUMBER(SEARCH("Not identified", 'Model output'!R82)),ISNUMBER(SEARCH("Absent",'Model output'!R82)),ISNUMBER(SEARCH("No",'Model output'!R82)),ISNUMBER(SEARCH("Negative",'Model output'!R82)),ISNUMBER(SEARCH("None seen",'Model output'!R82)),ISNUMBER(SEARCH("Free",'Model output'!R82)),ISNUMBER(SEARCH("Cannot be assessed",'Model output'!R82))),"negative","positive")</f>
        <v>negative</v>
      </c>
      <c r="X83" s="15" t="str">
        <f>IF('Model output'!S82="","",'Model output'!S82)</f>
        <v>Invades:focally into peril-thyroid fibroadipose tissue</v>
      </c>
      <c r="Y83" t="str">
        <f>IF(OR('Model output'!S82="",ISNUMBER(SEARCH("No extension",'Model output'!S82)),ISNUMBER(SEARCH("Absent",'Model output'!S82)),ISNUMBER(SEARCH("Not identified",'Model output'!S82)),AND(ISNUMBER(SEARCH("No",'Model output'!S82)),NOT(ISNUMBER(SEARCH("carcinoma",'Model output'!S82)))),ISNUMBER(SEARCH("negative",'Model output'!S82))),"negative",IF(Z83="positive","gETE", "positive"))</f>
        <v>positive</v>
      </c>
      <c r="Z83" t="str">
        <f>IF(OR('Model output'!S82="",ISNUMBER(SEARCH("Absent",'Model output'!S82)),ISNUMBER(SEARCH("Not identified",'Model output'!S82)),ISNUMBER(SEARCH("No",'Model output'!S82)),ISNUMBER(SEARCH("Minimal",'Model output'!S82)),ISNUMBER(SEARCH("negative",'Model output'!S82))),"negative",IF(OR(ISNUMBER(SEARCH("extensive",X83)),ISNUMBER(SEARCH("skeletal muscle",X83)),ISNUMBER(SEARCH("larynx",X83)),ISNUMBER(SEARCH("trachea",X83)),ISNUMBER(SEARCH("esophagus",X83)),ISNUMBER(SEARCH("recurrent laryngeal nerve",X83))),"positive","negative"))</f>
        <v>negative</v>
      </c>
      <c r="AA83" t="str">
        <f>IF('Model output'!T82="","",IF('Model output'!T82="Not mentioned", "No", "Yes"))</f>
        <v/>
      </c>
      <c r="AB83" t="str">
        <f>IF(AA83&lt;&gt;"Yes","",IF(OR('Model output'!U82="",ISNUMBER(SEARCH("Not identified",'Model output'!U82))),"",'Model output'!U82))</f>
        <v/>
      </c>
      <c r="AC83" s="8" t="str">
        <f>IF(OR('Model output'!V82="", AND(ISERROR(SEARCH("Positive",'Model output'!V82)), ISNUMBER(SEARCH("Negative",'Model output'!V82))), ISNUMBER(SEARCH("Cannot be assessed",'Model output'!V82)), AND(ISNUMBER(SEARCH("Uninvolved",'Model output'!V82)),NOT(ISNUMBER(SEARCH("margin(s) involved",'Model output'!V82)))), ISNUMBER(SEARCH("No involvement",'Model output'!V82)), AND(NOT(ISNUMBER(SEARCH("focal",'Model output'!V82))),ISNUMBER(SEARCH("Free",'Model output'!V82))), ISNUMBER(SEARCH("narrowly excised",'Model output'!V82)), ISNUMBER(SEARCH("none",'Model output'!V82)), ISNUMBER(SEARCH("R0",'Model output'!V82)), ISNUMBER(SEARCH("1 mm",'Model output'!V82)), ISNUMBER(SEARCH("0.1 CM",'Model output'!V82)), ISNUMBER(SEARCH("less than 0.2 mm",'Model output'!V82)), ISNUMBER(SEARCH("less than 1.0 mm",'Model output'!V82)), ISNUMBER(SEARCH("less than 0.5 mm",'Model output'!V82)), ISNUMBER(SEARCH("abut",'Model output'!V82))), "negative", "positive")</f>
        <v>negative</v>
      </c>
      <c r="AE83" s="34" t="str" cm="1">
        <f t="array" aca="1" ref="AE83" ca="1">IF(OR(AC83="positive",Z83="positive",AND(OR(ISNUMBER(SEARCH("Follicular carcinoma",N83)),ISNUMBER(SEARCH("Follicular thyroid carcinoma",N83))),V83="extensive"),AND(AND(ISNUMBER(J83),J83&gt;0),AND(ISNUMBER(M83),M83&gt;3)),OR(H83="positive",AH83=1)),"high",IF(OR(ISNUMBER(SEARCH("lateral",G83,1)),ISNUMBER(SEARCH("positive",Y83,1)),ISNUMBER(SEARCH("tall",O83,1)),ISNUMBER(SEARCH("hobnail",O83,1)),ISNUMBER(SEARCH("cribriform",O83,1)),ISNUMBER(SEARCH("diffuse",O83,1)),ISNUMBER(SEARCH("columnar",O83,1)),ISNUMBER(SEARCH("solid",O83,1)),ISNUMBER(SEARCH("tall",N83,1)),ISNUMBER(SEARCH("hobnail",N83,1)),ISNUMBER(SEARCH("cribriform",N83,1)),ISNUMBER(SEARCH("diffuse",N83,1)),ISNUMBER(SEARCH("columnar",N83,1)),ISNUMBER(SEARCH("solid",N83,1)),AND(OR(ISNUMBER(SEARCH("papillary",N83,1)),ISNUMBER(SEARCH("papillary carcinoma",O83,1))),S83="positive"),AND(AND(ISNUMBER(J83),J83&gt;=5),M83=""),AND(AND(ISNUMBER(J83),J83&gt;=5),AND(ISNUMBER(M83),M83&gt;=1)),AND(ISNUMBER(SERACH("papillary",N83)),OR(Y83="positive",Z83="positive"), ISNUMBER(SEARCH("BRAF",AB83)))),"intermediate","low"))</f>
        <v>intermediate</v>
      </c>
      <c r="AF83" s="35" t="str">
        <f t="shared" si="15"/>
        <v>1b</v>
      </c>
      <c r="AG83" s="35" t="str">
        <f t="shared" si="16"/>
        <v>0</v>
      </c>
      <c r="AH83" s="35" t="str">
        <f t="shared" si="18"/>
        <v>0</v>
      </c>
      <c r="AI83" s="40" t="str">
        <f t="shared" si="19"/>
        <v>I</v>
      </c>
      <c r="AJ83" s="34" t="s">
        <v>629</v>
      </c>
      <c r="AK83" s="39" t="s">
        <v>893</v>
      </c>
      <c r="AL83" s="39" t="s">
        <v>894</v>
      </c>
      <c r="AM83" s="39" t="s">
        <v>897</v>
      </c>
      <c r="AN83" s="39" t="s">
        <v>59</v>
      </c>
      <c r="AO83" s="34">
        <f t="shared" ca="1" si="20"/>
        <v>1</v>
      </c>
      <c r="AP83" s="39">
        <f t="shared" si="21"/>
        <v>1</v>
      </c>
      <c r="AQ83" s="39">
        <f t="shared" si="22"/>
        <v>1</v>
      </c>
      <c r="AR83" s="39">
        <f t="shared" si="23"/>
        <v>1</v>
      </c>
      <c r="AS83" s="40">
        <f t="shared" si="17"/>
        <v>1</v>
      </c>
    </row>
    <row r="84" spans="1:45">
      <c r="A84" t="str">
        <f>'Model output'!A83</f>
        <v>TCGA-DJ-A2QB</v>
      </c>
      <c r="B84" s="46">
        <v>53</v>
      </c>
      <c r="C84" s="1" t="str">
        <f>IF(OR(ISNUMBER(SEARCH("0",'Model output'!D83)), ISNUMBER(SEARCH("1",'Model output'!D83)), ISNUMBER(SEARCH("1a",'Model output'!D83)), ISNUMBER(SEARCH("1b",'Model output'!D83)), ISNUMBER(SEARCH("2",'Model output'!D83)), ISNUMBER(SEARCH("3",'Model output'!D83)), ISNUMBER(SEARCH("4a",'Model output'!D83)), ISNUMBER(SEARCH("4b",'Model output'!D83))), IF(ISNUMBER(SEARCH("pT",'Model output'!D83)),IF(OR(ISNUMBER(SEARCH("a",'Model output'!D83)),ISNUMBER(SEARCH("b",'Model output'!D83))),MID(SUBSTITUTE('Model output'!D83," ",""),SEARCH("pT",'Model output'!D83)+2,2),MID(SUBSTITUTE('Model output'!D83," ",""),SEARCH("pT",'Model output'!D83)+2,1)),IF(ISNUMBER(SEARCH("T",'Model output'!D83)),IF(OR(ISNUMBER(SEARCH("a",'Model output'!D83)),ISNUMBER(SEARCH("b",'Model output'!D83))),MID(SUBSTITUTE('Model output'!D83," ",""),SEARCH("T",'Model output'!D83)+1,2),MID(SUBSTITUTE('Model output'!D83," ",""),SEARCH("T",'Model output'!D83)+1,1)),SUBSTITUTE('Model output'!D83," ",""))),"")</f>
        <v/>
      </c>
      <c r="D84" s="1" t="str">
        <f>IF(ISNUMBER(SEARCH("lymph node",'Model output'!E83)),"1", IF(AND('Model output'!E83&lt;&gt;"",ISNUMBER('Model output'!E83),'Model output'!E83&gt;0),"1",IF(OR(ISNUMBER(SEARCH("0",'Model output'!E83)), ISNUMBER(SEARCH("1",'Model output'!E83)), ISNUMBER(SEARCH("1a",'Model output'!E83)), ISNUMBER(SEARCH("1b",'Model output'!E83)), ISNUMBER(SEARCH("X",'Model output'!E83))), IF(ISNUMBER(SEARCH("pN",'Model output'!E83)),IF(OR(ISNUMBER(SEARCH("a",'Model output'!E83)),ISNUMBER(SEARCH("b",'Model output'!E83))),MID(SUBSTITUTE('Model output'!E83," ",""),SEARCH("pN",'Model output'!E83)+2,2),MID(SUBSTITUTE('Model output'!E83," ",""),SEARCH("pN",'Model output'!E83)+2,1)),IF(ISNUMBER(SEARCH("N",'Model output'!E83)),IF(OR(ISNUMBER(SEARCH("a",'Model output'!E83)),ISNUMBER(SEARCH("b",'Model output'!E83))),MID(SUBSTITUTE('Model output'!E83," ",""),SEARCH("N",'Model output'!E83)+1,2),MID(SUBSTITUTE('Model output'!E83," ",""),SEARCH("N",'Model output'!E83)+1,1)),SUBSTITUTE('Model output'!E83," ",""))),"")))</f>
        <v>1b</v>
      </c>
      <c r="E84" s="1" t="str">
        <f>IF(OR(ISNUMBER(SEARCH("Not applicable",'Model output'!F83)), ISNUMBER(SEARCH("N/A",'Model output'!F83))),"0",IF(OR(ISNUMBER(SEARCH("0",'Model output'!F83)), ISNUMBER(SEARCH("1",'Model output'!F83)), ISNUMBER(SEARCH("X",'Model output'!F83))), IF(ISNUMBER(SEARCH("pM",'Model output'!F83)),MID(SUBSTITUTE('Model output'!F83," ",""),SEARCH("pM",'Model output'!F83)+2,1),IF(ISNUMBER(SEARCH("M",'Model output'!F83)),MID(SUBSTITUTE('Model output'!F83," ",""),SEARCH("M",'Model output'!F83)+1,1),SUBSTITUTE('Model output'!F83," ",""))),""))</f>
        <v/>
      </c>
      <c r="F84" t="str">
        <f t="shared" si="12"/>
        <v>positive</v>
      </c>
      <c r="G84" t="str">
        <f>IF(OR('Model output'!G83="",AND(ISNUMBER('Model output'!J83),'Model output'!J83&lt;1)),"",IF(OR(ISNUMBER(SEARCH("lateral",'Model output'!G83)),ISNUMBER(SEARCH("cervical",'Model output'!G83)),ISNUMBER(SEARCH("jugular",'Model output'!G83)),ISNUMBER(SEARCH("left neck",'Model output'!G83)),ISNUMBER(SEARCH("left anterior neck",'Model output'!G83)),ISNUMBER(SEARCH("left posterior neck",'Model output'!G83)),ISNUMBER(SEARCH("right neck",'Model output'!G83)),ISNUMBER(SEARCH("right anterior neck",'Model output'!G83)),ISNUMBER(SEARCH("right posterior neck",'Model output'!G83)),AND(ISNUMBER(SEARCH("level",'Model output'!G83)),OR(,ISNUMBER(SEARCH("II",'Model output'!G83)),ISNUMBER(SEARCH("two",'Model output'!G83)),AND(ISNUMBER(SEARCH("2",'Model output'!G83)),NOT(ISNUMBER(SEARCH("1 of 2",'Model output'!G83)))),ISNUMBER(SEARCH("III",'Model output'!G83)),ISNUMBER(SEARCH("three",'Model output'!G83)),AND(ISNUMBER(SEARCH("3",'Model output'!G83)), NOT(ISNUMBER(SEARCH("N3",'Model output'!G83)))),ISNUMBER(SEARCH("IV",'Model output'!G83)),ISNUMBER(SEARCH("four",'Model output'!G83)),AND(ISNUMBER(SEARCH("4",'Model output'!G83)),NOT(ISNUMBER(SEARCH("1/4",'Model output'!G83)))),ISNUMBER(SEARCH("V ",'Model output'!G83)),ISNUMBER(SEARCH("five",'Model output'!G83)),ISNUMBER(SEARCH("5",'Model output'!G83))))), "lateral", "central"))</f>
        <v>lateral</v>
      </c>
      <c r="H84" t="str">
        <f>IF('Model output'!H83="","negative", IF('Model output'!H83=" ", "negative", IF('Model output'!H83="[]", "negative", IF(ISNUMBER(SEARCH("lymph node",'Model output'!H83)),"negative", IF(ISNUMBER(SEARCH("adipose tissue",'Model output'!H83)), "negative", IF(ISNUMBER(SEARCH("neck dissection",'Model output'!H83)),"negative","positive"))))))</f>
        <v>negative</v>
      </c>
      <c r="I84">
        <f>IF('Model output'!I83="","",IF(ISNUMBER('Model output'!I83),'Model output'!I83,1))</f>
        <v>29</v>
      </c>
      <c r="J84">
        <f>IF('Model output'!J83="","",IF(AND(ISNUMBER('Model output'!J83),'Model output'!J83&lt;=I84),'Model output'!J83,IF(ISNUMBER(SEARCH("0/",'Model output'!J83)),0,1)))</f>
        <v>4</v>
      </c>
      <c r="K84" t="str" cm="1">
        <f t="array" ref="K84">IF(COUNT(FIND({0,1,2,3,4,5,6,7,8,9},'Model output'!K83))&gt;0,'Model output'!K83,"")</f>
        <v>0.5 cm</v>
      </c>
      <c r="L84" s="28" t="str">
        <f t="shared" si="14"/>
        <v>0.5cm</v>
      </c>
      <c r="M84" cm="1">
        <f t="array" ref="M84">IF(L84="","",IF(ISNUMBER(SEARCH("cm",L84)),MAX(VALUE(SUBSTITUTE(_xlfn.FILTERXML("&lt;t&gt;&lt;s&gt;"&amp;SUBSTITUTE(L84,",","&lt;/s&gt;&lt;s&gt;")&amp;"&lt;/s&gt;&lt;/t&gt;","//s"),"cm",""))),MAX(VALUE(SUBSTITUTE(_xlfn.FILTERXML("&lt;t&gt;&lt;s&gt;"&amp;SUBSTITUTE(L84,",","&lt;/s&gt;&lt;s&gt;")&amp;"&lt;/s&gt;&lt;/t&gt;","//s"),"mm","")))/10))</f>
        <v>0.5</v>
      </c>
      <c r="N84" t="str">
        <f>IF('Model output'!L83="","",'Model output'!L83)</f>
        <v>papillary</v>
      </c>
      <c r="O84" t="str">
        <f>IF('Model output'!M83="","",'Model output'!M83)</f>
        <v/>
      </c>
      <c r="P84" t="str">
        <f>IF('Model output'!N83="","",'Model output'!N83)</f>
        <v>1.6 cm</v>
      </c>
      <c r="Q84" t="str">
        <f t="shared" si="13"/>
        <v>1.6cm</v>
      </c>
      <c r="R84" cm="1">
        <f t="array" ref="R84">IF(Q84="","",IF(ISNUMBER(SEARCH("cm",Q84)),MAX(VALUE(SUBSTITUTE(_xlfn.FILTERXML("&lt;t&gt;&lt;s&gt;"&amp;SUBSTITUTE(Q84,",","&lt;/s&gt;&lt;s&gt;")&amp;"&lt;/s&gt;&lt;/t&gt;","//s"),"cm",""))),IF(ISNUMBER(SEARCH("mm",Q84)), MAX(VALUE(SUBSTITUTE(_xlfn.FILTERXML("&lt;t&gt;&lt;s&gt;"&amp;SUBSTITUTE(Q84,",","&lt;/s&gt;&lt;s&gt;")&amp;"&lt;/s&gt;&lt;/t&gt;","//s"),"mm","")))/10, MAX(VALUE(_xlfn.FILTERXML("&lt;t&gt;&lt;s&gt;"&amp;SUBSTITUTE(Q84,",","&lt;/s&gt;&lt;s&gt;")&amp;"&lt;/s&gt;&lt;/t&gt;","//s"))))))</f>
        <v>1.6</v>
      </c>
      <c r="S84" t="str">
        <f>IF(OR('Model output'!P83="",'Model output'!P83="C",ISNUMBER(SEARCH("Not identified", 'Model output'!P83)),ISNUMBER(SEARCH("Absent",'Model output'!P83)),ISNUMBER(SEARCH("Absence",'Model output'!P83)),AND(ISNUMBER(SEARCH("No",'Model output'!P83)),NOT(ISNUMBER(SEARCH("diagnostic",'Model output'!P83)))),ISNUMBER(SEARCH("Negative",'Model output'!P83))),"negative","positive")</f>
        <v>negative</v>
      </c>
      <c r="T84">
        <f>IF('Model output'!O83="","",'Model output'!O83)</f>
        <v>7</v>
      </c>
      <c r="U84" t="str">
        <f>IF('Model output'!Q83&lt;&gt;"",'Model output'!Q83,IF('Classification result'!S84="positive",IF(ISNUMBER(SEARCH("single",'Model output'!P83)),1,IF(OR(ISNUMBER(SEARCH("&lt;4",'Model output'!P83)),ISNUMBER(SEARCH("&lt; 4",'Model output'!P83)),ISNUMBER(SEARCH("less than 4",'Model output'!P83))),"&lt;4",IF(OR(ISNUMBER(SEARCH("&gt;4",'Model output'!P83)),ISNUMBER(SEARCH("&gt; 4",'Model output'!P83)),ISNUMBER(SEARCH("4 or more",'Model output'!P83))),"&gt;4",""))),""))</f>
        <v/>
      </c>
      <c r="V84" t="str">
        <f>IF(S84="negative","",IF(OR(ISNUMBER(SEARCH("Focal",'Model output'!P83)),'Classification result'!U84&lt;4,ISNUMBER(SEARCH("Focal",'Classification result'!U84)),ISNUMBER(SEARCH("&lt;4",'Classification result'!U84)),ISNUMBER(SEARCH("&lt; 4",'Classification result'!U84))),"minimal", IF(OR(ISNUMBER(SEARCH("Extensive",'Model output'!P83)),ISNUMBER(SEARCH("Extensive",'Classification result'!U84)),ISNUMBER(SEARCH("&gt;4",'Classification result'!U84)),ISNUMBER(SEARCH("&gt; 4",'Classification result'!U84)),ISNUMBER(SEARCH("4 or more",'Classification result'!U84))),"extensive","")))</f>
        <v/>
      </c>
      <c r="W84" t="str">
        <f>IF(OR('Model output'!R83="",ISNUMBER(SEARCH("Not identified", 'Model output'!R83)),ISNUMBER(SEARCH("Absent",'Model output'!R83)),ISNUMBER(SEARCH("No",'Model output'!R83)),ISNUMBER(SEARCH("Negative",'Model output'!R83)),ISNUMBER(SEARCH("None seen",'Model output'!R83)),ISNUMBER(SEARCH("Free",'Model output'!R83)),ISNUMBER(SEARCH("Cannot be assessed",'Model output'!R83))),"negative","positive")</f>
        <v>positive</v>
      </c>
      <c r="X84" s="15" t="str">
        <f>IF('Model output'!S83="","",'Model output'!S83)</f>
        <v>Invades: perithyroidal fibroadipose tissue</v>
      </c>
      <c r="Y84" t="str">
        <f>IF(OR('Model output'!S83="",ISNUMBER(SEARCH("No extension",'Model output'!S83)),ISNUMBER(SEARCH("Absent",'Model output'!S83)),ISNUMBER(SEARCH("Not identified",'Model output'!S83)),AND(ISNUMBER(SEARCH("No",'Model output'!S83)),NOT(ISNUMBER(SEARCH("carcinoma",'Model output'!S83)))),ISNUMBER(SEARCH("negative",'Model output'!S83))),"negative",IF(Z84="positive","gETE", "positive"))</f>
        <v>positive</v>
      </c>
      <c r="Z84" t="str">
        <f>IF(OR('Model output'!S83="",ISNUMBER(SEARCH("Absent",'Model output'!S83)),ISNUMBER(SEARCH("Not identified",'Model output'!S83)),ISNUMBER(SEARCH("No",'Model output'!S83)),ISNUMBER(SEARCH("Minimal",'Model output'!S83)),ISNUMBER(SEARCH("negative",'Model output'!S83))),"negative",IF(OR(ISNUMBER(SEARCH("extensive",X84)),ISNUMBER(SEARCH("skeletal muscle",X84)),ISNUMBER(SEARCH("larynx",X84)),ISNUMBER(SEARCH("trachea",X84)),ISNUMBER(SEARCH("esophagus",X84)),ISNUMBER(SEARCH("recurrent laryngeal nerve",X84))),"positive","negative"))</f>
        <v>negative</v>
      </c>
      <c r="AA84" t="str">
        <f>IF('Model output'!T83="","",IF('Model output'!T83="Not mentioned", "No", "Yes"))</f>
        <v/>
      </c>
      <c r="AB84" t="str">
        <f>IF(AA84&lt;&gt;"Yes","",IF(OR('Model output'!U83="",ISNUMBER(SEARCH("Not identified",'Model output'!U83))),"",'Model output'!U83))</f>
        <v/>
      </c>
      <c r="AC84" s="8" t="str">
        <f>IF(OR('Model output'!V83="", AND(ISERROR(SEARCH("Positive",'Model output'!V83)), ISNUMBER(SEARCH("Negative",'Model output'!V83))), ISNUMBER(SEARCH("Cannot be assessed",'Model output'!V83)), AND(ISNUMBER(SEARCH("Uninvolved",'Model output'!V83)),NOT(ISNUMBER(SEARCH("margin(s) involved",'Model output'!V83)))), ISNUMBER(SEARCH("No involvement",'Model output'!V83)), AND(NOT(ISNUMBER(SEARCH("focal",'Model output'!V83))),ISNUMBER(SEARCH("Free",'Model output'!V83))), ISNUMBER(SEARCH("narrowly excised",'Model output'!V83)), ISNUMBER(SEARCH("none",'Model output'!V83)), ISNUMBER(SEARCH("R0",'Model output'!V83)), ISNUMBER(SEARCH("1 mm",'Model output'!V83)), ISNUMBER(SEARCH("0.1 CM",'Model output'!V83)), ISNUMBER(SEARCH("less than 0.2 mm",'Model output'!V83)), ISNUMBER(SEARCH("less than 1.0 mm",'Model output'!V83)), ISNUMBER(SEARCH("less than 0.5 mm",'Model output'!V83)), ISNUMBER(SEARCH("abut",'Model output'!V83))), "negative", "positive")</f>
        <v>positive</v>
      </c>
      <c r="AE84" s="34" t="str" cm="1">
        <f t="array" ref="AE84">IF(OR(AC84="positive",Z84="positive",AND(OR(ISNUMBER(SEARCH("Follicular carcinoma",N84)),ISNUMBER(SEARCH("Follicular thyroid carcinoma",N84))),V84="extensive"),AND(AND(ISNUMBER(J84),J84&gt;0),AND(ISNUMBER(M84),M84&gt;3)),OR(H84="positive",AH84=1)),"high",IF(OR(ISNUMBER(SEARCH("lateral",G84,1)),ISNUMBER(SEARCH("positive",Y84,1)),ISNUMBER(SEARCH("tall",O84,1)),ISNUMBER(SEARCH("hobnail",O84,1)),ISNUMBER(SEARCH("cribriform",O84,1)),ISNUMBER(SEARCH("diffuse",O84,1)),ISNUMBER(SEARCH("columnar",O84,1)),ISNUMBER(SEARCH("solid",O84,1)),ISNUMBER(SEARCH("tall",N84,1)),ISNUMBER(SEARCH("hobnail",N84,1)),ISNUMBER(SEARCH("cribriform",N84,1)),ISNUMBER(SEARCH("diffuse",N84,1)),ISNUMBER(SEARCH("columnar",N84,1)),ISNUMBER(SEARCH("solid",N84,1)),AND(OR(ISNUMBER(SEARCH("papillary",N84,1)),ISNUMBER(SEARCH("papillary carcinoma",O84,1))),S84="positive"),AND(AND(ISNUMBER(J84),J84&gt;=5),M84=""),AND(AND(ISNUMBER(J84),J84&gt;=5),AND(ISNUMBER(M84),M84&gt;=1)),AND(ISNUMBER(SERACH("papillary",N84)),OR(Y84="positive",Z84="positive"), ISNUMBER(SEARCH("BRAF",AB84)))),"intermediate","low"))</f>
        <v>high</v>
      </c>
      <c r="AF84" s="35" t="str">
        <f t="shared" si="15"/>
        <v>1b</v>
      </c>
      <c r="AG84" s="35" t="str">
        <f t="shared" si="16"/>
        <v>1b</v>
      </c>
      <c r="AH84" s="35" t="str">
        <f t="shared" si="18"/>
        <v>0</v>
      </c>
      <c r="AI84" s="40" t="str">
        <f t="shared" si="19"/>
        <v>I</v>
      </c>
      <c r="AJ84" s="34" t="s">
        <v>624</v>
      </c>
      <c r="AK84" s="39" t="s">
        <v>893</v>
      </c>
      <c r="AL84" s="39" t="s">
        <v>893</v>
      </c>
      <c r="AM84" s="39" t="s">
        <v>897</v>
      </c>
      <c r="AN84" s="39" t="s">
        <v>59</v>
      </c>
      <c r="AO84" s="34">
        <f t="shared" si="20"/>
        <v>1</v>
      </c>
      <c r="AP84" s="39">
        <f t="shared" si="21"/>
        <v>1</v>
      </c>
      <c r="AQ84" s="39">
        <f t="shared" si="22"/>
        <v>1</v>
      </c>
      <c r="AR84" s="39">
        <f t="shared" si="23"/>
        <v>1</v>
      </c>
      <c r="AS84" s="40">
        <f t="shared" si="17"/>
        <v>1</v>
      </c>
    </row>
    <row r="85" spans="1:45">
      <c r="A85" t="str">
        <f>'Model output'!A84</f>
        <v>TCGA-DJ-A2QC</v>
      </c>
      <c r="B85" s="46">
        <v>70</v>
      </c>
      <c r="C85" s="1" t="str">
        <f>IF(OR(ISNUMBER(SEARCH("0",'Model output'!D84)), ISNUMBER(SEARCH("1",'Model output'!D84)), ISNUMBER(SEARCH("1a",'Model output'!D84)), ISNUMBER(SEARCH("1b",'Model output'!D84)), ISNUMBER(SEARCH("2",'Model output'!D84)), ISNUMBER(SEARCH("3",'Model output'!D84)), ISNUMBER(SEARCH("4a",'Model output'!D84)), ISNUMBER(SEARCH("4b",'Model output'!D84))), IF(ISNUMBER(SEARCH("pT",'Model output'!D84)),IF(OR(ISNUMBER(SEARCH("a",'Model output'!D84)),ISNUMBER(SEARCH("b",'Model output'!D84))),MID(SUBSTITUTE('Model output'!D84," ",""),SEARCH("pT",'Model output'!D84)+2,2),MID(SUBSTITUTE('Model output'!D84," ",""),SEARCH("pT",'Model output'!D84)+2,1)),IF(ISNUMBER(SEARCH("T",'Model output'!D84)),IF(OR(ISNUMBER(SEARCH("a",'Model output'!D84)),ISNUMBER(SEARCH("b",'Model output'!D84))),MID(SUBSTITUTE('Model output'!D84," ",""),SEARCH("T",'Model output'!D84)+1,2),MID(SUBSTITUTE('Model output'!D84," ",""),SEARCH("T",'Model output'!D84)+1,1)),SUBSTITUTE('Model output'!D84," ",""))),"")</f>
        <v/>
      </c>
      <c r="D85" s="1" t="str">
        <f>IF(ISNUMBER(SEARCH("lymph node",'Model output'!E84)),"1", IF(AND('Model output'!E84&lt;&gt;"",ISNUMBER('Model output'!E84),'Model output'!E84&gt;0),"1",IF(OR(ISNUMBER(SEARCH("0",'Model output'!E84)), ISNUMBER(SEARCH("1",'Model output'!E84)), ISNUMBER(SEARCH("1a",'Model output'!E84)), ISNUMBER(SEARCH("1b",'Model output'!E84)), ISNUMBER(SEARCH("X",'Model output'!E84))), IF(ISNUMBER(SEARCH("pN",'Model output'!E84)),IF(OR(ISNUMBER(SEARCH("a",'Model output'!E84)),ISNUMBER(SEARCH("b",'Model output'!E84))),MID(SUBSTITUTE('Model output'!E84," ",""),SEARCH("pN",'Model output'!E84)+2,2),MID(SUBSTITUTE('Model output'!E84," ",""),SEARCH("pN",'Model output'!E84)+2,1)),IF(ISNUMBER(SEARCH("N",'Model output'!E84)),IF(OR(ISNUMBER(SEARCH("a",'Model output'!E84)),ISNUMBER(SEARCH("b",'Model output'!E84))),MID(SUBSTITUTE('Model output'!E84," ",""),SEARCH("N",'Model output'!E84)+1,2),MID(SUBSTITUTE('Model output'!E84," ",""),SEARCH("N",'Model output'!E84)+1,1)),SUBSTITUTE('Model output'!E84," ",""))),"")))</f>
        <v/>
      </c>
      <c r="E85" s="1" t="str">
        <f>IF(OR(ISNUMBER(SEARCH("Not applicable",'Model output'!F84)), ISNUMBER(SEARCH("N/A",'Model output'!F84))),"0",IF(OR(ISNUMBER(SEARCH("0",'Model output'!F84)), ISNUMBER(SEARCH("1",'Model output'!F84)), ISNUMBER(SEARCH("X",'Model output'!F84))), IF(ISNUMBER(SEARCH("pM",'Model output'!F84)),MID(SUBSTITUTE('Model output'!F84," ",""),SEARCH("pM",'Model output'!F84)+2,1),IF(ISNUMBER(SEARCH("M",'Model output'!F84)),MID(SUBSTITUTE('Model output'!F84," ",""),SEARCH("M",'Model output'!F84)+1,1),SUBSTITUTE('Model output'!F84," ",""))),""))</f>
        <v/>
      </c>
      <c r="F85" t="str">
        <f t="shared" si="12"/>
        <v>negative</v>
      </c>
      <c r="G85" t="str">
        <f>IF(OR('Model output'!G84="",AND(ISNUMBER('Model output'!J84),'Model output'!J84&lt;1)),"",IF(OR(ISNUMBER(SEARCH("lateral",'Model output'!G84)),ISNUMBER(SEARCH("cervical",'Model output'!G84)),ISNUMBER(SEARCH("jugular",'Model output'!G84)),ISNUMBER(SEARCH("left neck",'Model output'!G84)),ISNUMBER(SEARCH("left anterior neck",'Model output'!G84)),ISNUMBER(SEARCH("left posterior neck",'Model output'!G84)),ISNUMBER(SEARCH("right neck",'Model output'!G84)),ISNUMBER(SEARCH("right anterior neck",'Model output'!G84)),ISNUMBER(SEARCH("right posterior neck",'Model output'!G84)),AND(ISNUMBER(SEARCH("level",'Model output'!G84)),OR(,ISNUMBER(SEARCH("II",'Model output'!G84)),ISNUMBER(SEARCH("two",'Model output'!G84)),AND(ISNUMBER(SEARCH("2",'Model output'!G84)),NOT(ISNUMBER(SEARCH("1 of 2",'Model output'!G84)))),ISNUMBER(SEARCH("III",'Model output'!G84)),ISNUMBER(SEARCH("three",'Model output'!G84)),AND(ISNUMBER(SEARCH("3",'Model output'!G84)), NOT(ISNUMBER(SEARCH("N3",'Model output'!G84)))),ISNUMBER(SEARCH("IV",'Model output'!G84)),ISNUMBER(SEARCH("four",'Model output'!G84)),AND(ISNUMBER(SEARCH("4",'Model output'!G84)),NOT(ISNUMBER(SEARCH("1/4",'Model output'!G84)))),ISNUMBER(SEARCH("V ",'Model output'!G84)),ISNUMBER(SEARCH("five",'Model output'!G84)),ISNUMBER(SEARCH("5",'Model output'!G84))))), "lateral", "central"))</f>
        <v/>
      </c>
      <c r="H85" t="str">
        <f>IF('Model output'!H84="","negative", IF('Model output'!H84=" ", "negative", IF('Model output'!H84="[]", "negative", IF(ISNUMBER(SEARCH("lymph node",'Model output'!H84)),"negative", IF(ISNUMBER(SEARCH("adipose tissue",'Model output'!H84)), "negative", IF(ISNUMBER(SEARCH("neck dissection",'Model output'!H84)),"negative","positive"))))))</f>
        <v>negative</v>
      </c>
      <c r="I85" t="str">
        <f>IF('Model output'!I84="","",IF(ISNUMBER('Model output'!I84),'Model output'!I84,1))</f>
        <v/>
      </c>
      <c r="J85" t="str">
        <f>IF('Model output'!J84="","",IF(AND(ISNUMBER('Model output'!J84),'Model output'!J84&lt;=I85),'Model output'!J84,IF(ISNUMBER(SEARCH("0/",'Model output'!J84)),0,1)))</f>
        <v/>
      </c>
      <c r="K85" t="str" cm="1">
        <f t="array" ref="K85">IF(COUNT(FIND({0,1,2,3,4,5,6,7,8,9},'Model output'!K84))&gt;0,'Model output'!K84,"")</f>
        <v/>
      </c>
      <c r="L85" s="28" t="str">
        <f t="shared" si="14"/>
        <v/>
      </c>
      <c r="M85" t="str" cm="1">
        <f t="array" ref="M85">IF(L85="","",IF(ISNUMBER(SEARCH("cm",L85)),MAX(VALUE(SUBSTITUTE(_xlfn.FILTERXML("&lt;t&gt;&lt;s&gt;"&amp;SUBSTITUTE(L85,",","&lt;/s&gt;&lt;s&gt;")&amp;"&lt;/s&gt;&lt;/t&gt;","//s"),"cm",""))),MAX(VALUE(SUBSTITUTE(_xlfn.FILTERXML("&lt;t&gt;&lt;s&gt;"&amp;SUBSTITUTE(L85,",","&lt;/s&gt;&lt;s&gt;")&amp;"&lt;/s&gt;&lt;/t&gt;","//s"),"mm","")))/10))</f>
        <v/>
      </c>
      <c r="N85" t="str">
        <f>IF('Model output'!L84="","",'Model output'!L84)</f>
        <v>papillary</v>
      </c>
      <c r="O85" t="str">
        <f>IF('Model output'!M84="","",'Model output'!M84)</f>
        <v>classic</v>
      </c>
      <c r="P85" t="str">
        <f>IF('Model output'!N84="","",'Model output'!N84)</f>
        <v>2.3 cm</v>
      </c>
      <c r="Q85" t="str">
        <f t="shared" si="13"/>
        <v>2.3cm</v>
      </c>
      <c r="R85" cm="1">
        <f t="array" ref="R85">IF(Q85="","",IF(ISNUMBER(SEARCH("cm",Q85)),MAX(VALUE(SUBSTITUTE(_xlfn.FILTERXML("&lt;t&gt;&lt;s&gt;"&amp;SUBSTITUTE(Q85,",","&lt;/s&gt;&lt;s&gt;")&amp;"&lt;/s&gt;&lt;/t&gt;","//s"),"cm",""))),IF(ISNUMBER(SEARCH("mm",Q85)), MAX(VALUE(SUBSTITUTE(_xlfn.FILTERXML("&lt;t&gt;&lt;s&gt;"&amp;SUBSTITUTE(Q85,",","&lt;/s&gt;&lt;s&gt;")&amp;"&lt;/s&gt;&lt;/t&gt;","//s"),"mm","")))/10, MAX(VALUE(_xlfn.FILTERXML("&lt;t&gt;&lt;s&gt;"&amp;SUBSTITUTE(Q85,",","&lt;/s&gt;&lt;s&gt;")&amp;"&lt;/s&gt;&lt;/t&gt;","//s"))))))</f>
        <v>2.2999999999999998</v>
      </c>
      <c r="S85" t="str">
        <f>IF(OR('Model output'!P84="",'Model output'!P84="C",ISNUMBER(SEARCH("Not identified", 'Model output'!P84)),ISNUMBER(SEARCH("Absent",'Model output'!P84)),ISNUMBER(SEARCH("Absence",'Model output'!P84)),AND(ISNUMBER(SEARCH("No",'Model output'!P84)),NOT(ISNUMBER(SEARCH("diagnostic",'Model output'!P84)))),ISNUMBER(SEARCH("Negative",'Model output'!P84))),"negative","positive")</f>
        <v>negative</v>
      </c>
      <c r="T85">
        <f>IF('Model output'!O84="","",'Model output'!O84)</f>
        <v>2</v>
      </c>
      <c r="U85" t="str">
        <f>IF('Model output'!Q84&lt;&gt;"",'Model output'!Q84,IF('Classification result'!S85="positive",IF(ISNUMBER(SEARCH("single",'Model output'!P84)),1,IF(OR(ISNUMBER(SEARCH("&lt;4",'Model output'!P84)),ISNUMBER(SEARCH("&lt; 4",'Model output'!P84)),ISNUMBER(SEARCH("less than 4",'Model output'!P84))),"&lt;4",IF(OR(ISNUMBER(SEARCH("&gt;4",'Model output'!P84)),ISNUMBER(SEARCH("&gt; 4",'Model output'!P84)),ISNUMBER(SEARCH("4 or more",'Model output'!P84))),"&gt;4",""))),""))</f>
        <v/>
      </c>
      <c r="V85" t="str">
        <f>IF(S85="negative","",IF(OR(ISNUMBER(SEARCH("Focal",'Model output'!P84)),'Classification result'!U85&lt;4,ISNUMBER(SEARCH("Focal",'Classification result'!U85)),ISNUMBER(SEARCH("&lt;4",'Classification result'!U85)),ISNUMBER(SEARCH("&lt; 4",'Classification result'!U85))),"minimal", IF(OR(ISNUMBER(SEARCH("Extensive",'Model output'!P84)),ISNUMBER(SEARCH("Extensive",'Classification result'!U85)),ISNUMBER(SEARCH("&gt;4",'Classification result'!U85)),ISNUMBER(SEARCH("&gt; 4",'Classification result'!U85)),ISNUMBER(SEARCH("4 or more",'Classification result'!U85))),"extensive","")))</f>
        <v/>
      </c>
      <c r="W85" t="str">
        <f>IF(OR('Model output'!R84="",ISNUMBER(SEARCH("Not identified", 'Model output'!R84)),ISNUMBER(SEARCH("Absent",'Model output'!R84)),ISNUMBER(SEARCH("No",'Model output'!R84)),ISNUMBER(SEARCH("Negative",'Model output'!R84)),ISNUMBER(SEARCH("None seen",'Model output'!R84)),ISNUMBER(SEARCH("Free",'Model output'!R84)),ISNUMBER(SEARCH("Cannot be assessed",'Model output'!R84))),"negative","positive")</f>
        <v>negative</v>
      </c>
      <c r="X85" s="15" t="str">
        <f>IF('Model output'!S84="","",'Model output'!S84)</f>
        <v>Not identified</v>
      </c>
      <c r="Y85" t="str">
        <f>IF(OR('Model output'!S84="",ISNUMBER(SEARCH("No extension",'Model output'!S84)),ISNUMBER(SEARCH("Absent",'Model output'!S84)),ISNUMBER(SEARCH("Not identified",'Model output'!S84)),AND(ISNUMBER(SEARCH("No",'Model output'!S84)),NOT(ISNUMBER(SEARCH("carcinoma",'Model output'!S84)))),ISNUMBER(SEARCH("negative",'Model output'!S84))),"negative",IF(Z85="positive","gETE", "positive"))</f>
        <v>negative</v>
      </c>
      <c r="Z85" t="str">
        <f>IF(OR('Model output'!S84="",ISNUMBER(SEARCH("Absent",'Model output'!S84)),ISNUMBER(SEARCH("Not identified",'Model output'!S84)),ISNUMBER(SEARCH("No",'Model output'!S84)),ISNUMBER(SEARCH("Minimal",'Model output'!S84)),ISNUMBER(SEARCH("negative",'Model output'!S84))),"negative",IF(OR(ISNUMBER(SEARCH("extensive",X85)),ISNUMBER(SEARCH("skeletal muscle",X85)),ISNUMBER(SEARCH("larynx",X85)),ISNUMBER(SEARCH("trachea",X85)),ISNUMBER(SEARCH("esophagus",X85)),ISNUMBER(SEARCH("recurrent laryngeal nerve",X85))),"positive","negative"))</f>
        <v>negative</v>
      </c>
      <c r="AA85" t="str">
        <f>IF('Model output'!T84="","",IF('Model output'!T84="Not mentioned", "No", "Yes"))</f>
        <v/>
      </c>
      <c r="AB85" t="str">
        <f>IF(AA85&lt;&gt;"Yes","",IF(OR('Model output'!U84="",ISNUMBER(SEARCH("Not identified",'Model output'!U84))),"",'Model output'!U84))</f>
        <v/>
      </c>
      <c r="AC85" s="8" t="str">
        <f>IF(OR('Model output'!V84="", AND(ISERROR(SEARCH("Positive",'Model output'!V84)), ISNUMBER(SEARCH("Negative",'Model output'!V84))), ISNUMBER(SEARCH("Cannot be assessed",'Model output'!V84)), AND(ISNUMBER(SEARCH("Uninvolved",'Model output'!V84)),NOT(ISNUMBER(SEARCH("margin(s) involved",'Model output'!V84)))), ISNUMBER(SEARCH("No involvement",'Model output'!V84)), AND(NOT(ISNUMBER(SEARCH("focal",'Model output'!V84))),ISNUMBER(SEARCH("Free",'Model output'!V84))), ISNUMBER(SEARCH("narrowly excised",'Model output'!V84)), ISNUMBER(SEARCH("none",'Model output'!V84)), ISNUMBER(SEARCH("R0",'Model output'!V84)), ISNUMBER(SEARCH("1 mm",'Model output'!V84)), ISNUMBER(SEARCH("0.1 CM",'Model output'!V84)), ISNUMBER(SEARCH("less than 0.2 mm",'Model output'!V84)), ISNUMBER(SEARCH("less than 1.0 mm",'Model output'!V84)), ISNUMBER(SEARCH("less than 0.5 mm",'Model output'!V84)), ISNUMBER(SEARCH("abut",'Model output'!V84))), "negative", "positive")</f>
        <v>negative</v>
      </c>
      <c r="AE85" s="34" t="str" cm="1">
        <f t="array" aca="1" ref="AE85" ca="1">IF(OR(AC85="positive",Z85="positive",AND(OR(ISNUMBER(SEARCH("Follicular carcinoma",N85)),ISNUMBER(SEARCH("Follicular thyroid carcinoma",N85))),V85="extensive"),AND(AND(ISNUMBER(J85),J85&gt;0),AND(ISNUMBER(M85),M85&gt;3)),OR(H85="positive",AH85=1)),"high",IF(OR(ISNUMBER(SEARCH("lateral",G85,1)),ISNUMBER(SEARCH("positive",Y85,1)),ISNUMBER(SEARCH("tall",O85,1)),ISNUMBER(SEARCH("hobnail",O85,1)),ISNUMBER(SEARCH("cribriform",O85,1)),ISNUMBER(SEARCH("diffuse",O85,1)),ISNUMBER(SEARCH("columnar",O85,1)),ISNUMBER(SEARCH("solid",O85,1)),ISNUMBER(SEARCH("tall",N85,1)),ISNUMBER(SEARCH("hobnail",N85,1)),ISNUMBER(SEARCH("cribriform",N85,1)),ISNUMBER(SEARCH("diffuse",N85,1)),ISNUMBER(SEARCH("columnar",N85,1)),ISNUMBER(SEARCH("solid",N85,1)),AND(OR(ISNUMBER(SEARCH("papillary",N85,1)),ISNUMBER(SEARCH("papillary carcinoma",O85,1))),S85="positive"),AND(AND(ISNUMBER(J85),J85&gt;=5),M85=""),AND(AND(ISNUMBER(J85),J85&gt;=5),AND(ISNUMBER(M85),M85&gt;=1)),AND(ISNUMBER(SERACH("papillary",N85)),OR(Y85="positive",Z85="positive"), ISNUMBER(SEARCH("BRAF",AB85)))),"intermediate","low"))</f>
        <v>low</v>
      </c>
      <c r="AF85" s="35" t="str">
        <f t="shared" si="15"/>
        <v>2</v>
      </c>
      <c r="AG85" s="35" t="str">
        <f t="shared" si="16"/>
        <v>0</v>
      </c>
      <c r="AH85" s="35" t="str">
        <f t="shared" si="18"/>
        <v>0</v>
      </c>
      <c r="AI85" s="40" t="str">
        <f t="shared" si="19"/>
        <v>I</v>
      </c>
      <c r="AJ85" s="34" t="s">
        <v>627</v>
      </c>
      <c r="AK85" s="39" t="s">
        <v>896</v>
      </c>
      <c r="AL85" s="39" t="s">
        <v>897</v>
      </c>
      <c r="AM85" s="39" t="s">
        <v>897</v>
      </c>
      <c r="AN85" s="39" t="s">
        <v>59</v>
      </c>
      <c r="AO85" s="34">
        <f t="shared" ca="1" si="20"/>
        <v>1</v>
      </c>
      <c r="AP85" s="39">
        <f t="shared" si="21"/>
        <v>1</v>
      </c>
      <c r="AQ85" s="39">
        <f t="shared" si="22"/>
        <v>1</v>
      </c>
      <c r="AR85" s="39">
        <f t="shared" si="23"/>
        <v>1</v>
      </c>
      <c r="AS85" s="40">
        <f t="shared" si="17"/>
        <v>1</v>
      </c>
    </row>
    <row r="86" spans="1:45">
      <c r="A86" t="str">
        <f>'Model output'!A85</f>
        <v>TCGA-DJ-A3UK</v>
      </c>
      <c r="B86" s="46">
        <v>35</v>
      </c>
      <c r="C86" s="1" t="str">
        <f>IF(OR(ISNUMBER(SEARCH("0",'Model output'!D85)), ISNUMBER(SEARCH("1",'Model output'!D85)), ISNUMBER(SEARCH("1a",'Model output'!D85)), ISNUMBER(SEARCH("1b",'Model output'!D85)), ISNUMBER(SEARCH("2",'Model output'!D85)), ISNUMBER(SEARCH("3",'Model output'!D85)), ISNUMBER(SEARCH("4a",'Model output'!D85)), ISNUMBER(SEARCH("4b",'Model output'!D85))), IF(ISNUMBER(SEARCH("pT",'Model output'!D85)),IF(OR(ISNUMBER(SEARCH("a",'Model output'!D85)),ISNUMBER(SEARCH("b",'Model output'!D85))),MID(SUBSTITUTE('Model output'!D85," ",""),SEARCH("pT",'Model output'!D85)+2,2),MID(SUBSTITUTE('Model output'!D85," ",""),SEARCH("pT",'Model output'!D85)+2,1)),IF(ISNUMBER(SEARCH("T",'Model output'!D85)),IF(OR(ISNUMBER(SEARCH("a",'Model output'!D85)),ISNUMBER(SEARCH("b",'Model output'!D85))),MID(SUBSTITUTE('Model output'!D85," ",""),SEARCH("T",'Model output'!D85)+1,2),MID(SUBSTITUTE('Model output'!D85," ",""),SEARCH("T",'Model output'!D85)+1,1)),SUBSTITUTE('Model output'!D85," ",""))),"")</f>
        <v>2</v>
      </c>
      <c r="D86" s="1" t="str">
        <f>IF(ISNUMBER(SEARCH("lymph node",'Model output'!E85)),"1", IF(AND('Model output'!E85&lt;&gt;"",ISNUMBER('Model output'!E85),'Model output'!E85&gt;0),"1",IF(OR(ISNUMBER(SEARCH("0",'Model output'!E85)), ISNUMBER(SEARCH("1",'Model output'!E85)), ISNUMBER(SEARCH("1a",'Model output'!E85)), ISNUMBER(SEARCH("1b",'Model output'!E85)), ISNUMBER(SEARCH("X",'Model output'!E85))), IF(ISNUMBER(SEARCH("pN",'Model output'!E85)),IF(OR(ISNUMBER(SEARCH("a",'Model output'!E85)),ISNUMBER(SEARCH("b",'Model output'!E85))),MID(SUBSTITUTE('Model output'!E85," ",""),SEARCH("pN",'Model output'!E85)+2,2),MID(SUBSTITUTE('Model output'!E85," ",""),SEARCH("pN",'Model output'!E85)+2,1)),IF(ISNUMBER(SEARCH("N",'Model output'!E85)),IF(OR(ISNUMBER(SEARCH("a",'Model output'!E85)),ISNUMBER(SEARCH("b",'Model output'!E85))),MID(SUBSTITUTE('Model output'!E85," ",""),SEARCH("N",'Model output'!E85)+1,2),MID(SUBSTITUTE('Model output'!E85," ",""),SEARCH("N",'Model output'!E85)+1,1)),SUBSTITUTE('Model output'!E85," ",""))),"")))</f>
        <v>0</v>
      </c>
      <c r="E86" s="1" t="str">
        <f>IF(OR(ISNUMBER(SEARCH("Not applicable",'Model output'!F85)), ISNUMBER(SEARCH("N/A",'Model output'!F85))),"0",IF(OR(ISNUMBER(SEARCH("0",'Model output'!F85)), ISNUMBER(SEARCH("1",'Model output'!F85)), ISNUMBER(SEARCH("X",'Model output'!F85))), IF(ISNUMBER(SEARCH("pM",'Model output'!F85)),MID(SUBSTITUTE('Model output'!F85," ",""),SEARCH("pM",'Model output'!F85)+2,1),IF(ISNUMBER(SEARCH("M",'Model output'!F85)),MID(SUBSTITUTE('Model output'!F85," ",""),SEARCH("M",'Model output'!F85)+1,1),SUBSTITUTE('Model output'!F85," ",""))),""))</f>
        <v/>
      </c>
      <c r="F86" t="str">
        <f t="shared" si="12"/>
        <v>negative</v>
      </c>
      <c r="G86" t="str">
        <f>IF(OR('Model output'!G85="",AND(ISNUMBER('Model output'!J85),'Model output'!J85&lt;1)),"",IF(OR(ISNUMBER(SEARCH("lateral",'Model output'!G85)),ISNUMBER(SEARCH("cervical",'Model output'!G85)),ISNUMBER(SEARCH("jugular",'Model output'!G85)),ISNUMBER(SEARCH("left neck",'Model output'!G85)),ISNUMBER(SEARCH("left anterior neck",'Model output'!G85)),ISNUMBER(SEARCH("left posterior neck",'Model output'!G85)),ISNUMBER(SEARCH("right neck",'Model output'!G85)),ISNUMBER(SEARCH("right anterior neck",'Model output'!G85)),ISNUMBER(SEARCH("right posterior neck",'Model output'!G85)),AND(ISNUMBER(SEARCH("level",'Model output'!G85)),OR(,ISNUMBER(SEARCH("II",'Model output'!G85)),ISNUMBER(SEARCH("two",'Model output'!G85)),AND(ISNUMBER(SEARCH("2",'Model output'!G85)),NOT(ISNUMBER(SEARCH("1 of 2",'Model output'!G85)))),ISNUMBER(SEARCH("III",'Model output'!G85)),ISNUMBER(SEARCH("three",'Model output'!G85)),AND(ISNUMBER(SEARCH("3",'Model output'!G85)), NOT(ISNUMBER(SEARCH("N3",'Model output'!G85)))),ISNUMBER(SEARCH("IV",'Model output'!G85)),ISNUMBER(SEARCH("four",'Model output'!G85)),AND(ISNUMBER(SEARCH("4",'Model output'!G85)),NOT(ISNUMBER(SEARCH("1/4",'Model output'!G85)))),ISNUMBER(SEARCH("V ",'Model output'!G85)),ISNUMBER(SEARCH("five",'Model output'!G85)),ISNUMBER(SEARCH("5",'Model output'!G85))))), "lateral", "central"))</f>
        <v/>
      </c>
      <c r="H86" t="str">
        <f>IF('Model output'!H85="","negative", IF('Model output'!H85=" ", "negative", IF('Model output'!H85="[]", "negative", IF(ISNUMBER(SEARCH("lymph node",'Model output'!H85)),"negative", IF(ISNUMBER(SEARCH("adipose tissue",'Model output'!H85)), "negative", IF(ISNUMBER(SEARCH("neck dissection",'Model output'!H85)),"negative","positive"))))))</f>
        <v>negative</v>
      </c>
      <c r="I86">
        <f>IF('Model output'!I85="","",IF(ISNUMBER('Model output'!I85),'Model output'!I85,1))</f>
        <v>2</v>
      </c>
      <c r="J86">
        <f>IF('Model output'!J85="","",IF(AND(ISNUMBER('Model output'!J85),'Model output'!J85&lt;=I86),'Model output'!J85,IF(ISNUMBER(SEARCH("0/",'Model output'!J85)),0,1)))</f>
        <v>0</v>
      </c>
      <c r="K86" t="str" cm="1">
        <f t="array" ref="K86">IF(COUNT(FIND({0,1,2,3,4,5,6,7,8,9},'Model output'!K85))&gt;0,'Model output'!K85,"")</f>
        <v/>
      </c>
      <c r="L86" s="28" t="str">
        <f t="shared" si="14"/>
        <v/>
      </c>
      <c r="M86" t="str" cm="1">
        <f t="array" ref="M86">IF(L86="","",IF(ISNUMBER(SEARCH("cm",L86)),MAX(VALUE(SUBSTITUTE(_xlfn.FILTERXML("&lt;t&gt;&lt;s&gt;"&amp;SUBSTITUTE(L86,",","&lt;/s&gt;&lt;s&gt;")&amp;"&lt;/s&gt;&lt;/t&gt;","//s"),"cm",""))),MAX(VALUE(SUBSTITUTE(_xlfn.FILTERXML("&lt;t&gt;&lt;s&gt;"&amp;SUBSTITUTE(L86,",","&lt;/s&gt;&lt;s&gt;")&amp;"&lt;/s&gt;&lt;/t&gt;","//s"),"mm","")))/10))</f>
        <v/>
      </c>
      <c r="N86" t="str">
        <f>IF('Model output'!L85="","",'Model output'!L85)</f>
        <v>papillary</v>
      </c>
      <c r="O86" t="str">
        <f>IF('Model output'!M85="","",'Model output'!M85)</f>
        <v>classical</v>
      </c>
      <c r="P86" t="str">
        <f>IF('Model output'!N85="","",'Model output'!N85)</f>
        <v>1.5 cm</v>
      </c>
      <c r="Q86" t="str">
        <f t="shared" si="13"/>
        <v>1.5cm</v>
      </c>
      <c r="R86" cm="1">
        <f t="array" ref="R86">IF(Q86="","",IF(ISNUMBER(SEARCH("cm",Q86)),MAX(VALUE(SUBSTITUTE(_xlfn.FILTERXML("&lt;t&gt;&lt;s&gt;"&amp;SUBSTITUTE(Q86,",","&lt;/s&gt;&lt;s&gt;")&amp;"&lt;/s&gt;&lt;/t&gt;","//s"),"cm",""))),IF(ISNUMBER(SEARCH("mm",Q86)), MAX(VALUE(SUBSTITUTE(_xlfn.FILTERXML("&lt;t&gt;&lt;s&gt;"&amp;SUBSTITUTE(Q86,",","&lt;/s&gt;&lt;s&gt;")&amp;"&lt;/s&gt;&lt;/t&gt;","//s"),"mm","")))/10, MAX(VALUE(_xlfn.FILTERXML("&lt;t&gt;&lt;s&gt;"&amp;SUBSTITUTE(Q86,",","&lt;/s&gt;&lt;s&gt;")&amp;"&lt;/s&gt;&lt;/t&gt;","//s"))))))</f>
        <v>1.5</v>
      </c>
      <c r="S86" t="str">
        <f>IF(OR('Model output'!P85="",'Model output'!P85="C",ISNUMBER(SEARCH("Not identified", 'Model output'!P85)),ISNUMBER(SEARCH("Absent",'Model output'!P85)),ISNUMBER(SEARCH("Absence",'Model output'!P85)),AND(ISNUMBER(SEARCH("No",'Model output'!P85)),NOT(ISNUMBER(SEARCH("diagnostic",'Model output'!P85)))),ISNUMBER(SEARCH("Negative",'Model output'!P85))),"negative","positive")</f>
        <v>negative</v>
      </c>
      <c r="T86">
        <f>IF('Model output'!O85="","",'Model output'!O85)</f>
        <v>1</v>
      </c>
      <c r="U86" t="str">
        <f>IF('Model output'!Q85&lt;&gt;"",'Model output'!Q85,IF('Classification result'!S86="positive",IF(ISNUMBER(SEARCH("single",'Model output'!P85)),1,IF(OR(ISNUMBER(SEARCH("&lt;4",'Model output'!P85)),ISNUMBER(SEARCH("&lt; 4",'Model output'!P85)),ISNUMBER(SEARCH("less than 4",'Model output'!P85))),"&lt;4",IF(OR(ISNUMBER(SEARCH("&gt;4",'Model output'!P85)),ISNUMBER(SEARCH("&gt; 4",'Model output'!P85)),ISNUMBER(SEARCH("4 or more",'Model output'!P85))),"&gt;4",""))),""))</f>
        <v/>
      </c>
      <c r="V86" t="str">
        <f>IF(S86="negative","",IF(OR(ISNUMBER(SEARCH("Focal",'Model output'!P85)),'Classification result'!U86&lt;4,ISNUMBER(SEARCH("Focal",'Classification result'!U86)),ISNUMBER(SEARCH("&lt;4",'Classification result'!U86)),ISNUMBER(SEARCH("&lt; 4",'Classification result'!U86))),"minimal", IF(OR(ISNUMBER(SEARCH("Extensive",'Model output'!P85)),ISNUMBER(SEARCH("Extensive",'Classification result'!U86)),ISNUMBER(SEARCH("&gt;4",'Classification result'!U86)),ISNUMBER(SEARCH("&gt; 4",'Classification result'!U86)),ISNUMBER(SEARCH("4 or more",'Classification result'!U86))),"extensive","")))</f>
        <v/>
      </c>
      <c r="W86" t="str">
        <f>IF(OR('Model output'!R85="",ISNUMBER(SEARCH("Not identified", 'Model output'!R85)),ISNUMBER(SEARCH("Absent",'Model output'!R85)),ISNUMBER(SEARCH("No",'Model output'!R85)),ISNUMBER(SEARCH("Negative",'Model output'!R85)),ISNUMBER(SEARCH("None seen",'Model output'!R85)),ISNUMBER(SEARCH("Free",'Model output'!R85)),ISNUMBER(SEARCH("Cannot be assessed",'Model output'!R85))),"negative","positive")</f>
        <v>negative</v>
      </c>
      <c r="X86" s="15" t="str">
        <f>IF('Model output'!S85="","",'Model output'!S85)</f>
        <v>Not identified</v>
      </c>
      <c r="Y86" t="str">
        <f>IF(OR('Model output'!S85="",ISNUMBER(SEARCH("No extension",'Model output'!S85)),ISNUMBER(SEARCH("Absent",'Model output'!S85)),ISNUMBER(SEARCH("Not identified",'Model output'!S85)),AND(ISNUMBER(SEARCH("No",'Model output'!S85)),NOT(ISNUMBER(SEARCH("carcinoma",'Model output'!S85)))),ISNUMBER(SEARCH("negative",'Model output'!S85))),"negative",IF(Z86="positive","gETE", "positive"))</f>
        <v>negative</v>
      </c>
      <c r="Z86" t="str">
        <f>IF(OR('Model output'!S85="",ISNUMBER(SEARCH("Absent",'Model output'!S85)),ISNUMBER(SEARCH("Not identified",'Model output'!S85)),ISNUMBER(SEARCH("No",'Model output'!S85)),ISNUMBER(SEARCH("Minimal",'Model output'!S85)),ISNUMBER(SEARCH("negative",'Model output'!S85))),"negative",IF(OR(ISNUMBER(SEARCH("extensive",X86)),ISNUMBER(SEARCH("skeletal muscle",X86)),ISNUMBER(SEARCH("larynx",X86)),ISNUMBER(SEARCH("trachea",X86)),ISNUMBER(SEARCH("esophagus",X86)),ISNUMBER(SEARCH("recurrent laryngeal nerve",X86))),"positive","negative"))</f>
        <v>negative</v>
      </c>
      <c r="AA86" t="str">
        <f>IF('Model output'!T85="","",IF('Model output'!T85="Not mentioned", "No", "Yes"))</f>
        <v/>
      </c>
      <c r="AB86" t="str">
        <f>IF(AA86&lt;&gt;"Yes","",IF(OR('Model output'!U85="",ISNUMBER(SEARCH("Not identified",'Model output'!U85))),"",'Model output'!U85))</f>
        <v/>
      </c>
      <c r="AC86" s="8" t="str">
        <f>IF(OR('Model output'!V85="", AND(ISERROR(SEARCH("Positive",'Model output'!V85)), ISNUMBER(SEARCH("Negative",'Model output'!V85))), ISNUMBER(SEARCH("Cannot be assessed",'Model output'!V85)), AND(ISNUMBER(SEARCH("Uninvolved",'Model output'!V85)),NOT(ISNUMBER(SEARCH("margin(s) involved",'Model output'!V85)))), ISNUMBER(SEARCH("No involvement",'Model output'!V85)), AND(NOT(ISNUMBER(SEARCH("focal",'Model output'!V85))),ISNUMBER(SEARCH("Free",'Model output'!V85))), ISNUMBER(SEARCH("narrowly excised",'Model output'!V85)), ISNUMBER(SEARCH("none",'Model output'!V85)), ISNUMBER(SEARCH("R0",'Model output'!V85)), ISNUMBER(SEARCH("1 mm",'Model output'!V85)), ISNUMBER(SEARCH("0.1 CM",'Model output'!V85)), ISNUMBER(SEARCH("less than 0.2 mm",'Model output'!V85)), ISNUMBER(SEARCH("less than 1.0 mm",'Model output'!V85)), ISNUMBER(SEARCH("less than 0.5 mm",'Model output'!V85)), ISNUMBER(SEARCH("abut",'Model output'!V85))), "negative", "positive")</f>
        <v>negative</v>
      </c>
      <c r="AE86" s="34" t="str" cm="1">
        <f t="array" aca="1" ref="AE86" ca="1">IF(OR(AC86="positive",Z86="positive",AND(OR(ISNUMBER(SEARCH("Follicular carcinoma",N86)),ISNUMBER(SEARCH("Follicular thyroid carcinoma",N86))),V86="extensive"),AND(AND(ISNUMBER(J86),J86&gt;0),AND(ISNUMBER(M86),M86&gt;3)),OR(H86="positive",AH86=1)),"high",IF(OR(ISNUMBER(SEARCH("lateral",G86,1)),ISNUMBER(SEARCH("positive",Y86,1)),ISNUMBER(SEARCH("tall",O86,1)),ISNUMBER(SEARCH("hobnail",O86,1)),ISNUMBER(SEARCH("cribriform",O86,1)),ISNUMBER(SEARCH("diffuse",O86,1)),ISNUMBER(SEARCH("columnar",O86,1)),ISNUMBER(SEARCH("solid",O86,1)),ISNUMBER(SEARCH("tall",N86,1)),ISNUMBER(SEARCH("hobnail",N86,1)),ISNUMBER(SEARCH("cribriform",N86,1)),ISNUMBER(SEARCH("diffuse",N86,1)),ISNUMBER(SEARCH("columnar",N86,1)),ISNUMBER(SEARCH("solid",N86,1)),AND(OR(ISNUMBER(SEARCH("papillary",N86,1)),ISNUMBER(SEARCH("papillary carcinoma",O86,1))),S86="positive"),AND(AND(ISNUMBER(J86),J86&gt;=5),M86=""),AND(AND(ISNUMBER(J86),J86&gt;=5),AND(ISNUMBER(M86),M86&gt;=1)),AND(ISNUMBER(SERACH("papillary",N86)),OR(Y86="positive",Z86="positive"), ISNUMBER(SEARCH("BRAF",AB86)))),"intermediate","low"))</f>
        <v>low</v>
      </c>
      <c r="AF86" s="35" t="str">
        <f t="shared" si="15"/>
        <v>1b</v>
      </c>
      <c r="AG86" s="35" t="str">
        <f t="shared" si="16"/>
        <v>0</v>
      </c>
      <c r="AH86" s="35" t="str">
        <f t="shared" si="18"/>
        <v>0</v>
      </c>
      <c r="AI86" s="40" t="str">
        <f t="shared" si="19"/>
        <v>I</v>
      </c>
      <c r="AJ86" s="34" t="s">
        <v>627</v>
      </c>
      <c r="AK86" s="39" t="s">
        <v>893</v>
      </c>
      <c r="AL86" s="39" t="s">
        <v>894</v>
      </c>
      <c r="AM86" s="39" t="s">
        <v>897</v>
      </c>
      <c r="AN86" s="39" t="s">
        <v>59</v>
      </c>
      <c r="AO86" s="34">
        <f t="shared" ca="1" si="20"/>
        <v>1</v>
      </c>
      <c r="AP86" s="39">
        <f t="shared" si="21"/>
        <v>1</v>
      </c>
      <c r="AQ86" s="39">
        <f t="shared" si="22"/>
        <v>1</v>
      </c>
      <c r="AR86" s="39">
        <f t="shared" si="23"/>
        <v>1</v>
      </c>
      <c r="AS86" s="40">
        <f t="shared" si="17"/>
        <v>1</v>
      </c>
    </row>
    <row r="87" spans="1:45">
      <c r="A87" t="str">
        <f>'Model output'!A86</f>
        <v>TCGA-DJ-A3UM</v>
      </c>
      <c r="B87" s="46">
        <v>45</v>
      </c>
      <c r="C87" s="1" t="str">
        <f>IF(OR(ISNUMBER(SEARCH("0",'Model output'!D86)), ISNUMBER(SEARCH("1",'Model output'!D86)), ISNUMBER(SEARCH("1a",'Model output'!D86)), ISNUMBER(SEARCH("1b",'Model output'!D86)), ISNUMBER(SEARCH("2",'Model output'!D86)), ISNUMBER(SEARCH("3",'Model output'!D86)), ISNUMBER(SEARCH("4a",'Model output'!D86)), ISNUMBER(SEARCH("4b",'Model output'!D86))), IF(ISNUMBER(SEARCH("pT",'Model output'!D86)),IF(OR(ISNUMBER(SEARCH("a",'Model output'!D86)),ISNUMBER(SEARCH("b",'Model output'!D86))),MID(SUBSTITUTE('Model output'!D86," ",""),SEARCH("pT",'Model output'!D86)+2,2),MID(SUBSTITUTE('Model output'!D86," ",""),SEARCH("pT",'Model output'!D86)+2,1)),IF(ISNUMBER(SEARCH("T",'Model output'!D86)),IF(OR(ISNUMBER(SEARCH("a",'Model output'!D86)),ISNUMBER(SEARCH("b",'Model output'!D86))),MID(SUBSTITUTE('Model output'!D86," ",""),SEARCH("T",'Model output'!D86)+1,2),MID(SUBSTITUTE('Model output'!D86," ",""),SEARCH("T",'Model output'!D86)+1,1)),SUBSTITUTE('Model output'!D86," ",""))),"")</f>
        <v>1</v>
      </c>
      <c r="D87" s="1" t="str">
        <f>IF(ISNUMBER(SEARCH("lymph node",'Model output'!E86)),"1", IF(AND('Model output'!E86&lt;&gt;"",ISNUMBER('Model output'!E86),'Model output'!E86&gt;0),"1",IF(OR(ISNUMBER(SEARCH("0",'Model output'!E86)), ISNUMBER(SEARCH("1",'Model output'!E86)), ISNUMBER(SEARCH("1a",'Model output'!E86)), ISNUMBER(SEARCH("1b",'Model output'!E86)), ISNUMBER(SEARCH("X",'Model output'!E86))), IF(ISNUMBER(SEARCH("pN",'Model output'!E86)),IF(OR(ISNUMBER(SEARCH("a",'Model output'!E86)),ISNUMBER(SEARCH("b",'Model output'!E86))),MID(SUBSTITUTE('Model output'!E86," ",""),SEARCH("pN",'Model output'!E86)+2,2),MID(SUBSTITUTE('Model output'!E86," ",""),SEARCH("pN",'Model output'!E86)+2,1)),IF(ISNUMBER(SEARCH("N",'Model output'!E86)),IF(OR(ISNUMBER(SEARCH("a",'Model output'!E86)),ISNUMBER(SEARCH("b",'Model output'!E86))),MID(SUBSTITUTE('Model output'!E86," ",""),SEARCH("N",'Model output'!E86)+1,2),MID(SUBSTITUTE('Model output'!E86," ",""),SEARCH("N",'Model output'!E86)+1,1)),SUBSTITUTE('Model output'!E86," ",""))),"")))</f>
        <v>X</v>
      </c>
      <c r="E87" s="1" t="str">
        <f>IF(OR(ISNUMBER(SEARCH("Not applicable",'Model output'!F86)), ISNUMBER(SEARCH("N/A",'Model output'!F86))),"0",IF(OR(ISNUMBER(SEARCH("0",'Model output'!F86)), ISNUMBER(SEARCH("1",'Model output'!F86)), ISNUMBER(SEARCH("X",'Model output'!F86))), IF(ISNUMBER(SEARCH("pM",'Model output'!F86)),MID(SUBSTITUTE('Model output'!F86," ",""),SEARCH("pM",'Model output'!F86)+2,1),IF(ISNUMBER(SEARCH("M",'Model output'!F86)),MID(SUBSTITUTE('Model output'!F86," ",""),SEARCH("M",'Model output'!F86)+1,1),SUBSTITUTE('Model output'!F86," ",""))),""))</f>
        <v>X</v>
      </c>
      <c r="F87" t="str">
        <f t="shared" si="12"/>
        <v>negative</v>
      </c>
      <c r="G87" t="str">
        <f>IF(OR('Model output'!G86="",AND(ISNUMBER('Model output'!J86),'Model output'!J86&lt;1)),"",IF(OR(ISNUMBER(SEARCH("lateral",'Model output'!G86)),ISNUMBER(SEARCH("cervical",'Model output'!G86)),ISNUMBER(SEARCH("jugular",'Model output'!G86)),ISNUMBER(SEARCH("left neck",'Model output'!G86)),ISNUMBER(SEARCH("left anterior neck",'Model output'!G86)),ISNUMBER(SEARCH("left posterior neck",'Model output'!G86)),ISNUMBER(SEARCH("right neck",'Model output'!G86)),ISNUMBER(SEARCH("right anterior neck",'Model output'!G86)),ISNUMBER(SEARCH("right posterior neck",'Model output'!G86)),AND(ISNUMBER(SEARCH("level",'Model output'!G86)),OR(,ISNUMBER(SEARCH("II",'Model output'!G86)),ISNUMBER(SEARCH("two",'Model output'!G86)),AND(ISNUMBER(SEARCH("2",'Model output'!G86)),NOT(ISNUMBER(SEARCH("1 of 2",'Model output'!G86)))),ISNUMBER(SEARCH("III",'Model output'!G86)),ISNUMBER(SEARCH("three",'Model output'!G86)),AND(ISNUMBER(SEARCH("3",'Model output'!G86)), NOT(ISNUMBER(SEARCH("N3",'Model output'!G86)))),ISNUMBER(SEARCH("IV",'Model output'!G86)),ISNUMBER(SEARCH("four",'Model output'!G86)),AND(ISNUMBER(SEARCH("4",'Model output'!G86)),NOT(ISNUMBER(SEARCH("1/4",'Model output'!G86)))),ISNUMBER(SEARCH("V ",'Model output'!G86)),ISNUMBER(SEARCH("five",'Model output'!G86)),ISNUMBER(SEARCH("5",'Model output'!G86))))), "lateral", "central"))</f>
        <v/>
      </c>
      <c r="H87" t="str">
        <f>IF('Model output'!H86="","negative", IF('Model output'!H86=" ", "negative", IF('Model output'!H86="[]", "negative", IF(ISNUMBER(SEARCH("lymph node",'Model output'!H86)),"negative", IF(ISNUMBER(SEARCH("adipose tissue",'Model output'!H86)), "negative", IF(ISNUMBER(SEARCH("neck dissection",'Model output'!H86)),"negative","positive"))))))</f>
        <v>negative</v>
      </c>
      <c r="I87">
        <f>IF('Model output'!I86="","",IF(ISNUMBER('Model output'!I86),'Model output'!I86,1))</f>
        <v>3</v>
      </c>
      <c r="J87">
        <f>IF('Model output'!J86="","",IF(AND(ISNUMBER('Model output'!J86),'Model output'!J86&lt;=I87),'Model output'!J86,IF(ISNUMBER(SEARCH("0/",'Model output'!J86)),0,1)))</f>
        <v>0</v>
      </c>
      <c r="K87" t="str" cm="1">
        <f t="array" ref="K87">IF(COUNT(FIND({0,1,2,3,4,5,6,7,8,9},'Model output'!K86))&gt;0,'Model output'!K86,"")</f>
        <v/>
      </c>
      <c r="L87" s="28" t="str">
        <f t="shared" si="14"/>
        <v/>
      </c>
      <c r="M87" t="str" cm="1">
        <f t="array" ref="M87">IF(L87="","",IF(ISNUMBER(SEARCH("cm",L87)),MAX(VALUE(SUBSTITUTE(_xlfn.FILTERXML("&lt;t&gt;&lt;s&gt;"&amp;SUBSTITUTE(L87,",","&lt;/s&gt;&lt;s&gt;")&amp;"&lt;/s&gt;&lt;/t&gt;","//s"),"cm",""))),MAX(VALUE(SUBSTITUTE(_xlfn.FILTERXML("&lt;t&gt;&lt;s&gt;"&amp;SUBSTITUTE(L87,",","&lt;/s&gt;&lt;s&gt;")&amp;"&lt;/s&gt;&lt;/t&gt;","//s"),"mm","")))/10))</f>
        <v/>
      </c>
      <c r="N87" t="str">
        <f>IF('Model output'!L86="","",'Model output'!L86)</f>
        <v>papillary</v>
      </c>
      <c r="O87" t="str">
        <f>IF('Model output'!M86="","",'Model output'!M86)</f>
        <v>classical</v>
      </c>
      <c r="P87" t="str">
        <f>IF('Model output'!N86="","",'Model output'!N86)</f>
        <v>1.3 cm</v>
      </c>
      <c r="Q87" t="str">
        <f t="shared" si="13"/>
        <v>1.3cm</v>
      </c>
      <c r="R87" cm="1">
        <f t="array" ref="R87">IF(Q87="","",IF(ISNUMBER(SEARCH("cm",Q87)),MAX(VALUE(SUBSTITUTE(_xlfn.FILTERXML("&lt;t&gt;&lt;s&gt;"&amp;SUBSTITUTE(Q87,",","&lt;/s&gt;&lt;s&gt;")&amp;"&lt;/s&gt;&lt;/t&gt;","//s"),"cm",""))),IF(ISNUMBER(SEARCH("mm",Q87)), MAX(VALUE(SUBSTITUTE(_xlfn.FILTERXML("&lt;t&gt;&lt;s&gt;"&amp;SUBSTITUTE(Q87,",","&lt;/s&gt;&lt;s&gt;")&amp;"&lt;/s&gt;&lt;/t&gt;","//s"),"mm","")))/10, MAX(VALUE(_xlfn.FILTERXML("&lt;t&gt;&lt;s&gt;"&amp;SUBSTITUTE(Q87,",","&lt;/s&gt;&lt;s&gt;")&amp;"&lt;/s&gt;&lt;/t&gt;","//s"))))))</f>
        <v>1.3</v>
      </c>
      <c r="S87" t="str">
        <f>IF(OR('Model output'!P86="",'Model output'!P86="C",ISNUMBER(SEARCH("Not identified", 'Model output'!P86)),ISNUMBER(SEARCH("Absent",'Model output'!P86)),ISNUMBER(SEARCH("Absence",'Model output'!P86)),AND(ISNUMBER(SEARCH("No",'Model output'!P86)),NOT(ISNUMBER(SEARCH("diagnostic",'Model output'!P86)))),ISNUMBER(SEARCH("Negative",'Model output'!P86))),"negative","positive")</f>
        <v>negative</v>
      </c>
      <c r="T87">
        <f>IF('Model output'!O86="","",'Model output'!O86)</f>
        <v>1</v>
      </c>
      <c r="U87" t="str">
        <f>IF('Model output'!Q86&lt;&gt;"",'Model output'!Q86,IF('Classification result'!S87="positive",IF(ISNUMBER(SEARCH("single",'Model output'!P86)),1,IF(OR(ISNUMBER(SEARCH("&lt;4",'Model output'!P86)),ISNUMBER(SEARCH("&lt; 4",'Model output'!P86)),ISNUMBER(SEARCH("less than 4",'Model output'!P86))),"&lt;4",IF(OR(ISNUMBER(SEARCH("&gt;4",'Model output'!P86)),ISNUMBER(SEARCH("&gt; 4",'Model output'!P86)),ISNUMBER(SEARCH("4 or more",'Model output'!P86))),"&gt;4",""))),""))</f>
        <v/>
      </c>
      <c r="V87" t="str">
        <f>IF(S87="negative","",IF(OR(ISNUMBER(SEARCH("Focal",'Model output'!P86)),'Classification result'!U87&lt;4,ISNUMBER(SEARCH("Focal",'Classification result'!U87)),ISNUMBER(SEARCH("&lt;4",'Classification result'!U87)),ISNUMBER(SEARCH("&lt; 4",'Classification result'!U87))),"minimal", IF(OR(ISNUMBER(SEARCH("Extensive",'Model output'!P86)),ISNUMBER(SEARCH("Extensive",'Classification result'!U87)),ISNUMBER(SEARCH("&gt;4",'Classification result'!U87)),ISNUMBER(SEARCH("&gt; 4",'Classification result'!U87)),ISNUMBER(SEARCH("4 or more",'Classification result'!U87))),"extensive","")))</f>
        <v/>
      </c>
      <c r="W87" t="str">
        <f>IF(OR('Model output'!R86="",ISNUMBER(SEARCH("Not identified", 'Model output'!R86)),ISNUMBER(SEARCH("Absent",'Model output'!R86)),ISNUMBER(SEARCH("No",'Model output'!R86)),ISNUMBER(SEARCH("Negative",'Model output'!R86)),ISNUMBER(SEARCH("None seen",'Model output'!R86)),ISNUMBER(SEARCH("Free",'Model output'!R86)),ISNUMBER(SEARCH("Cannot be assessed",'Model output'!R86))),"negative","positive")</f>
        <v>negative</v>
      </c>
      <c r="X87" s="15" t="str">
        <f>IF('Model output'!S86="","",'Model output'!S86)</f>
        <v>Not identified</v>
      </c>
      <c r="Y87" t="str">
        <f>IF(OR('Model output'!S86="",ISNUMBER(SEARCH("No extension",'Model output'!S86)),ISNUMBER(SEARCH("Absent",'Model output'!S86)),ISNUMBER(SEARCH("Not identified",'Model output'!S86)),AND(ISNUMBER(SEARCH("No",'Model output'!S86)),NOT(ISNUMBER(SEARCH("carcinoma",'Model output'!S86)))),ISNUMBER(SEARCH("negative",'Model output'!S86))),"negative",IF(Z87="positive","gETE", "positive"))</f>
        <v>negative</v>
      </c>
      <c r="Z87" t="str">
        <f>IF(OR('Model output'!S86="",ISNUMBER(SEARCH("Absent",'Model output'!S86)),ISNUMBER(SEARCH("Not identified",'Model output'!S86)),ISNUMBER(SEARCH("No",'Model output'!S86)),ISNUMBER(SEARCH("Minimal",'Model output'!S86)),ISNUMBER(SEARCH("negative",'Model output'!S86))),"negative",IF(OR(ISNUMBER(SEARCH("extensive",X87)),ISNUMBER(SEARCH("skeletal muscle",X87)),ISNUMBER(SEARCH("larynx",X87)),ISNUMBER(SEARCH("trachea",X87)),ISNUMBER(SEARCH("esophagus",X87)),ISNUMBER(SEARCH("recurrent laryngeal nerve",X87))),"positive","negative"))</f>
        <v>negative</v>
      </c>
      <c r="AA87" t="str">
        <f>IF('Model output'!T86="","",IF('Model output'!T86="Not mentioned", "No", "Yes"))</f>
        <v/>
      </c>
      <c r="AB87" t="str">
        <f>IF(AA87&lt;&gt;"Yes","",IF(OR('Model output'!U86="",ISNUMBER(SEARCH("Not identified",'Model output'!U86))),"",'Model output'!U86))</f>
        <v/>
      </c>
      <c r="AC87" s="8" t="str">
        <f>IF(OR('Model output'!V86="", AND(ISERROR(SEARCH("Positive",'Model output'!V86)), ISNUMBER(SEARCH("Negative",'Model output'!V86))), ISNUMBER(SEARCH("Cannot be assessed",'Model output'!V86)), AND(ISNUMBER(SEARCH("Uninvolved",'Model output'!V86)),NOT(ISNUMBER(SEARCH("margin(s) involved",'Model output'!V86)))), ISNUMBER(SEARCH("No involvement",'Model output'!V86)), AND(NOT(ISNUMBER(SEARCH("focal",'Model output'!V86))),ISNUMBER(SEARCH("Free",'Model output'!V86))), ISNUMBER(SEARCH("narrowly excised",'Model output'!V86)), ISNUMBER(SEARCH("none",'Model output'!V86)), ISNUMBER(SEARCH("R0",'Model output'!V86)), ISNUMBER(SEARCH("1 mm",'Model output'!V86)), ISNUMBER(SEARCH("0.1 CM",'Model output'!V86)), ISNUMBER(SEARCH("less than 0.2 mm",'Model output'!V86)), ISNUMBER(SEARCH("less than 1.0 mm",'Model output'!V86)), ISNUMBER(SEARCH("less than 0.5 mm",'Model output'!V86)), ISNUMBER(SEARCH("abut",'Model output'!V86))), "negative", "positive")</f>
        <v>negative</v>
      </c>
      <c r="AE87" s="34" t="str" cm="1">
        <f t="array" aca="1" ref="AE87" ca="1">IF(OR(AC87="positive",Z87="positive",AND(OR(ISNUMBER(SEARCH("Follicular carcinoma",N87)),ISNUMBER(SEARCH("Follicular thyroid carcinoma",N87))),V87="extensive"),AND(AND(ISNUMBER(J87),J87&gt;0),AND(ISNUMBER(M87),M87&gt;3)),OR(H87="positive",AH87=1)),"high",IF(OR(ISNUMBER(SEARCH("lateral",G87,1)),ISNUMBER(SEARCH("positive",Y87,1)),ISNUMBER(SEARCH("tall",O87,1)),ISNUMBER(SEARCH("hobnail",O87,1)),ISNUMBER(SEARCH("cribriform",O87,1)),ISNUMBER(SEARCH("diffuse",O87,1)),ISNUMBER(SEARCH("columnar",O87,1)),ISNUMBER(SEARCH("solid",O87,1)),ISNUMBER(SEARCH("tall",N87,1)),ISNUMBER(SEARCH("hobnail",N87,1)),ISNUMBER(SEARCH("cribriform",N87,1)),ISNUMBER(SEARCH("diffuse",N87,1)),ISNUMBER(SEARCH("columnar",N87,1)),ISNUMBER(SEARCH("solid",N87,1)),AND(OR(ISNUMBER(SEARCH("papillary",N87,1)),ISNUMBER(SEARCH("papillary carcinoma",O87,1))),S87="positive"),AND(AND(ISNUMBER(J87),J87&gt;=5),M87=""),AND(AND(ISNUMBER(J87),J87&gt;=5),AND(ISNUMBER(M87),M87&gt;=1)),AND(ISNUMBER(SERACH("papillary",N87)),OR(Y87="positive",Z87="positive"), ISNUMBER(SEARCH("BRAF",AB87)))),"intermediate","low"))</f>
        <v>low</v>
      </c>
      <c r="AF87" s="35" t="str">
        <f t="shared" si="15"/>
        <v>1b</v>
      </c>
      <c r="AG87" s="35" t="str">
        <f t="shared" si="16"/>
        <v>0</v>
      </c>
      <c r="AH87" s="35" t="str">
        <f t="shared" si="18"/>
        <v>0</v>
      </c>
      <c r="AI87" s="40" t="str">
        <f t="shared" si="19"/>
        <v>I</v>
      </c>
      <c r="AJ87" s="34" t="s">
        <v>629</v>
      </c>
      <c r="AK87" s="39" t="s">
        <v>893</v>
      </c>
      <c r="AL87" s="39" t="s">
        <v>894</v>
      </c>
      <c r="AM87" s="39" t="s">
        <v>897</v>
      </c>
      <c r="AN87" s="39" t="s">
        <v>59</v>
      </c>
      <c r="AO87" s="34">
        <f t="shared" ca="1" si="20"/>
        <v>0</v>
      </c>
      <c r="AP87" s="39">
        <f t="shared" si="21"/>
        <v>1</v>
      </c>
      <c r="AQ87" s="39">
        <f t="shared" si="22"/>
        <v>1</v>
      </c>
      <c r="AR87" s="39">
        <f t="shared" si="23"/>
        <v>1</v>
      </c>
      <c r="AS87" s="40">
        <f t="shared" si="17"/>
        <v>1</v>
      </c>
    </row>
    <row r="88" spans="1:45">
      <c r="A88" t="str">
        <f>'Model output'!A87</f>
        <v>TCGA-DJ-A3UN</v>
      </c>
      <c r="B88" s="46">
        <v>51</v>
      </c>
      <c r="C88" s="1" t="str">
        <f>IF(OR(ISNUMBER(SEARCH("0",'Model output'!D87)), ISNUMBER(SEARCH("1",'Model output'!D87)), ISNUMBER(SEARCH("1a",'Model output'!D87)), ISNUMBER(SEARCH("1b",'Model output'!D87)), ISNUMBER(SEARCH("2",'Model output'!D87)), ISNUMBER(SEARCH("3",'Model output'!D87)), ISNUMBER(SEARCH("4a",'Model output'!D87)), ISNUMBER(SEARCH("4b",'Model output'!D87))), IF(ISNUMBER(SEARCH("pT",'Model output'!D87)),IF(OR(ISNUMBER(SEARCH("a",'Model output'!D87)),ISNUMBER(SEARCH("b",'Model output'!D87))),MID(SUBSTITUTE('Model output'!D87," ",""),SEARCH("pT",'Model output'!D87)+2,2),MID(SUBSTITUTE('Model output'!D87," ",""),SEARCH("pT",'Model output'!D87)+2,1)),IF(ISNUMBER(SEARCH("T",'Model output'!D87)),IF(OR(ISNUMBER(SEARCH("a",'Model output'!D87)),ISNUMBER(SEARCH("b",'Model output'!D87))),MID(SUBSTITUTE('Model output'!D87," ",""),SEARCH("T",'Model output'!D87)+1,2),MID(SUBSTITUTE('Model output'!D87," ",""),SEARCH("T",'Model output'!D87)+1,1)),SUBSTITUTE('Model output'!D87," ",""))),"")</f>
        <v>1</v>
      </c>
      <c r="D88" s="1" t="str">
        <f>IF(ISNUMBER(SEARCH("lymph node",'Model output'!E87)),"1", IF(AND('Model output'!E87&lt;&gt;"",ISNUMBER('Model output'!E87),'Model output'!E87&gt;0),"1",IF(OR(ISNUMBER(SEARCH("0",'Model output'!E87)), ISNUMBER(SEARCH("1",'Model output'!E87)), ISNUMBER(SEARCH("1a",'Model output'!E87)), ISNUMBER(SEARCH("1b",'Model output'!E87)), ISNUMBER(SEARCH("X",'Model output'!E87))), IF(ISNUMBER(SEARCH("pN",'Model output'!E87)),IF(OR(ISNUMBER(SEARCH("a",'Model output'!E87)),ISNUMBER(SEARCH("b",'Model output'!E87))),MID(SUBSTITUTE('Model output'!E87," ",""),SEARCH("pN",'Model output'!E87)+2,2),MID(SUBSTITUTE('Model output'!E87," ",""),SEARCH("pN",'Model output'!E87)+2,1)),IF(ISNUMBER(SEARCH("N",'Model output'!E87)),IF(OR(ISNUMBER(SEARCH("a",'Model output'!E87)),ISNUMBER(SEARCH("b",'Model output'!E87))),MID(SUBSTITUTE('Model output'!E87," ",""),SEARCH("N",'Model output'!E87)+1,2),MID(SUBSTITUTE('Model output'!E87," ",""),SEARCH("N",'Model output'!E87)+1,1)),SUBSTITUTE('Model output'!E87," ",""))),"")))</f>
        <v>X</v>
      </c>
      <c r="E88" s="1" t="str">
        <f>IF(OR(ISNUMBER(SEARCH("Not applicable",'Model output'!F87)), ISNUMBER(SEARCH("N/A",'Model output'!F87))),"0",IF(OR(ISNUMBER(SEARCH("0",'Model output'!F87)), ISNUMBER(SEARCH("1",'Model output'!F87)), ISNUMBER(SEARCH("X",'Model output'!F87))), IF(ISNUMBER(SEARCH("pM",'Model output'!F87)),MID(SUBSTITUTE('Model output'!F87," ",""),SEARCH("pM",'Model output'!F87)+2,1),IF(ISNUMBER(SEARCH("M",'Model output'!F87)),MID(SUBSTITUTE('Model output'!F87," ",""),SEARCH("M",'Model output'!F87)+1,1),SUBSTITUTE('Model output'!F87," ",""))),""))</f>
        <v>X</v>
      </c>
      <c r="F88" t="str">
        <f t="shared" si="12"/>
        <v>negative</v>
      </c>
      <c r="G88" t="str">
        <f>IF(OR('Model output'!G87="",AND(ISNUMBER('Model output'!J87),'Model output'!J87&lt;1)),"",IF(OR(ISNUMBER(SEARCH("lateral",'Model output'!G87)),ISNUMBER(SEARCH("cervical",'Model output'!G87)),ISNUMBER(SEARCH("jugular",'Model output'!G87)),ISNUMBER(SEARCH("left neck",'Model output'!G87)),ISNUMBER(SEARCH("left anterior neck",'Model output'!G87)),ISNUMBER(SEARCH("left posterior neck",'Model output'!G87)),ISNUMBER(SEARCH("right neck",'Model output'!G87)),ISNUMBER(SEARCH("right anterior neck",'Model output'!G87)),ISNUMBER(SEARCH("right posterior neck",'Model output'!G87)),AND(ISNUMBER(SEARCH("level",'Model output'!G87)),OR(,ISNUMBER(SEARCH("II",'Model output'!G87)),ISNUMBER(SEARCH("two",'Model output'!G87)),AND(ISNUMBER(SEARCH("2",'Model output'!G87)),NOT(ISNUMBER(SEARCH("1 of 2",'Model output'!G87)))),ISNUMBER(SEARCH("III",'Model output'!G87)),ISNUMBER(SEARCH("three",'Model output'!G87)),AND(ISNUMBER(SEARCH("3",'Model output'!G87)), NOT(ISNUMBER(SEARCH("N3",'Model output'!G87)))),ISNUMBER(SEARCH("IV",'Model output'!G87)),ISNUMBER(SEARCH("four",'Model output'!G87)),AND(ISNUMBER(SEARCH("4",'Model output'!G87)),NOT(ISNUMBER(SEARCH("1/4",'Model output'!G87)))),ISNUMBER(SEARCH("V ",'Model output'!G87)),ISNUMBER(SEARCH("five",'Model output'!G87)),ISNUMBER(SEARCH("5",'Model output'!G87))))), "lateral", "central"))</f>
        <v/>
      </c>
      <c r="H88" t="str">
        <f>IF('Model output'!H87="","negative", IF('Model output'!H87=" ", "negative", IF('Model output'!H87="[]", "negative", IF(ISNUMBER(SEARCH("lymph node",'Model output'!H87)),"negative", IF(ISNUMBER(SEARCH("adipose tissue",'Model output'!H87)), "negative", IF(ISNUMBER(SEARCH("neck dissection",'Model output'!H87)),"negative","positive"))))))</f>
        <v>negative</v>
      </c>
      <c r="I88" t="str">
        <f>IF('Model output'!I87="","",IF(ISNUMBER('Model output'!I87),'Model output'!I87,1))</f>
        <v/>
      </c>
      <c r="J88" t="str">
        <f>IF('Model output'!J87="","",IF(AND(ISNUMBER('Model output'!J87),'Model output'!J87&lt;=I88),'Model output'!J87,IF(ISNUMBER(SEARCH("0/",'Model output'!J87)),0,1)))</f>
        <v/>
      </c>
      <c r="K88" t="str" cm="1">
        <f t="array" ref="K88">IF(COUNT(FIND({0,1,2,3,4,5,6,7,8,9},'Model output'!K87))&gt;0,'Model output'!K87,"")</f>
        <v/>
      </c>
      <c r="L88" s="28" t="str">
        <f t="shared" si="14"/>
        <v/>
      </c>
      <c r="M88" t="str" cm="1">
        <f t="array" ref="M88">IF(L88="","",IF(ISNUMBER(SEARCH("cm",L88)),MAX(VALUE(SUBSTITUTE(_xlfn.FILTERXML("&lt;t&gt;&lt;s&gt;"&amp;SUBSTITUTE(L88,",","&lt;/s&gt;&lt;s&gt;")&amp;"&lt;/s&gt;&lt;/t&gt;","//s"),"cm",""))),MAX(VALUE(SUBSTITUTE(_xlfn.FILTERXML("&lt;t&gt;&lt;s&gt;"&amp;SUBSTITUTE(L88,",","&lt;/s&gt;&lt;s&gt;")&amp;"&lt;/s&gt;&lt;/t&gt;","//s"),"mm","")))/10))</f>
        <v/>
      </c>
      <c r="N88" t="str">
        <f>IF('Model output'!L87="","",'Model output'!L87)</f>
        <v>papillary</v>
      </c>
      <c r="O88" t="str">
        <f>IF('Model output'!M87="","",'Model output'!M87)</f>
        <v>classic</v>
      </c>
      <c r="P88" t="str">
        <f>IF('Model output'!N87="","",'Model output'!N87)</f>
        <v>1.2 cm</v>
      </c>
      <c r="Q88" t="str">
        <f t="shared" si="13"/>
        <v>1.2cm</v>
      </c>
      <c r="R88" cm="1">
        <f t="array" ref="R88">IF(Q88="","",IF(ISNUMBER(SEARCH("cm",Q88)),MAX(VALUE(SUBSTITUTE(_xlfn.FILTERXML("&lt;t&gt;&lt;s&gt;"&amp;SUBSTITUTE(Q88,",","&lt;/s&gt;&lt;s&gt;")&amp;"&lt;/s&gt;&lt;/t&gt;","//s"),"cm",""))),IF(ISNUMBER(SEARCH("mm",Q88)), MAX(VALUE(SUBSTITUTE(_xlfn.FILTERXML("&lt;t&gt;&lt;s&gt;"&amp;SUBSTITUTE(Q88,",","&lt;/s&gt;&lt;s&gt;")&amp;"&lt;/s&gt;&lt;/t&gt;","//s"),"mm","")))/10, MAX(VALUE(_xlfn.FILTERXML("&lt;t&gt;&lt;s&gt;"&amp;SUBSTITUTE(Q88,",","&lt;/s&gt;&lt;s&gt;")&amp;"&lt;/s&gt;&lt;/t&gt;","//s"))))))</f>
        <v>1.2</v>
      </c>
      <c r="S88" t="str">
        <f>IF(OR('Model output'!P87="",'Model output'!P87="C",ISNUMBER(SEARCH("Not identified", 'Model output'!P87)),ISNUMBER(SEARCH("Absent",'Model output'!P87)),ISNUMBER(SEARCH("Absence",'Model output'!P87)),AND(ISNUMBER(SEARCH("No",'Model output'!P87)),NOT(ISNUMBER(SEARCH("diagnostic",'Model output'!P87)))),ISNUMBER(SEARCH("Negative",'Model output'!P87))),"negative","positive")</f>
        <v>negative</v>
      </c>
      <c r="T88">
        <f>IF('Model output'!O87="","",'Model output'!O87)</f>
        <v>2</v>
      </c>
      <c r="U88" t="str">
        <f>IF('Model output'!Q87&lt;&gt;"",'Model output'!Q87,IF('Classification result'!S88="positive",IF(ISNUMBER(SEARCH("single",'Model output'!P87)),1,IF(OR(ISNUMBER(SEARCH("&lt;4",'Model output'!P87)),ISNUMBER(SEARCH("&lt; 4",'Model output'!P87)),ISNUMBER(SEARCH("less than 4",'Model output'!P87))),"&lt;4",IF(OR(ISNUMBER(SEARCH("&gt;4",'Model output'!P87)),ISNUMBER(SEARCH("&gt; 4",'Model output'!P87)),ISNUMBER(SEARCH("4 or more",'Model output'!P87))),"&gt;4",""))),""))</f>
        <v/>
      </c>
      <c r="V88" t="str">
        <f>IF(S88="negative","",IF(OR(ISNUMBER(SEARCH("Focal",'Model output'!P87)),'Classification result'!U88&lt;4,ISNUMBER(SEARCH("Focal",'Classification result'!U88)),ISNUMBER(SEARCH("&lt;4",'Classification result'!U88)),ISNUMBER(SEARCH("&lt; 4",'Classification result'!U88))),"minimal", IF(OR(ISNUMBER(SEARCH("Extensive",'Model output'!P87)),ISNUMBER(SEARCH("Extensive",'Classification result'!U88)),ISNUMBER(SEARCH("&gt;4",'Classification result'!U88)),ISNUMBER(SEARCH("&gt; 4",'Classification result'!U88)),ISNUMBER(SEARCH("4 or more",'Classification result'!U88))),"extensive","")))</f>
        <v/>
      </c>
      <c r="W88" t="str">
        <f>IF(OR('Model output'!R87="",ISNUMBER(SEARCH("Not identified", 'Model output'!R87)),ISNUMBER(SEARCH("Absent",'Model output'!R87)),ISNUMBER(SEARCH("No",'Model output'!R87)),ISNUMBER(SEARCH("Negative",'Model output'!R87)),ISNUMBER(SEARCH("None seen",'Model output'!R87)),ISNUMBER(SEARCH("Free",'Model output'!R87)),ISNUMBER(SEARCH("Cannot be assessed",'Model output'!R87))),"negative","positive")</f>
        <v>positive</v>
      </c>
      <c r="X88" s="15" t="str">
        <f>IF('Model output'!S87="","",'Model output'!S87)</f>
        <v>Not identified</v>
      </c>
      <c r="Y88" t="str">
        <f>IF(OR('Model output'!S87="",ISNUMBER(SEARCH("No extension",'Model output'!S87)),ISNUMBER(SEARCH("Absent",'Model output'!S87)),ISNUMBER(SEARCH("Not identified",'Model output'!S87)),AND(ISNUMBER(SEARCH("No",'Model output'!S87)),NOT(ISNUMBER(SEARCH("carcinoma",'Model output'!S87)))),ISNUMBER(SEARCH("negative",'Model output'!S87))),"negative",IF(Z88="positive","gETE", "positive"))</f>
        <v>negative</v>
      </c>
      <c r="Z88" t="str">
        <f>IF(OR('Model output'!S87="",ISNUMBER(SEARCH("Absent",'Model output'!S87)),ISNUMBER(SEARCH("Not identified",'Model output'!S87)),ISNUMBER(SEARCH("No",'Model output'!S87)),ISNUMBER(SEARCH("Minimal",'Model output'!S87)),ISNUMBER(SEARCH("negative",'Model output'!S87))),"negative",IF(OR(ISNUMBER(SEARCH("extensive",X88)),ISNUMBER(SEARCH("skeletal muscle",X88)),ISNUMBER(SEARCH("larynx",X88)),ISNUMBER(SEARCH("trachea",X88)),ISNUMBER(SEARCH("esophagus",X88)),ISNUMBER(SEARCH("recurrent laryngeal nerve",X88))),"positive","negative"))</f>
        <v>negative</v>
      </c>
      <c r="AA88" t="str">
        <f>IF('Model output'!T87="","",IF('Model output'!T87="Not mentioned", "No", "Yes"))</f>
        <v/>
      </c>
      <c r="AB88" t="str">
        <f>IF(AA88&lt;&gt;"Yes","",IF(OR('Model output'!U87="",ISNUMBER(SEARCH("Not identified",'Model output'!U87))),"",'Model output'!U87))</f>
        <v/>
      </c>
      <c r="AC88" s="8" t="str">
        <f>IF(OR('Model output'!V87="", AND(ISERROR(SEARCH("Positive",'Model output'!V87)), ISNUMBER(SEARCH("Negative",'Model output'!V87))), ISNUMBER(SEARCH("Cannot be assessed",'Model output'!V87)), AND(ISNUMBER(SEARCH("Uninvolved",'Model output'!V87)),NOT(ISNUMBER(SEARCH("margin(s) involved",'Model output'!V87)))), ISNUMBER(SEARCH("No involvement",'Model output'!V87)), AND(NOT(ISNUMBER(SEARCH("focal",'Model output'!V87))),ISNUMBER(SEARCH("Free",'Model output'!V87))), ISNUMBER(SEARCH("narrowly excised",'Model output'!V87)), ISNUMBER(SEARCH("none",'Model output'!V87)), ISNUMBER(SEARCH("R0",'Model output'!V87)), ISNUMBER(SEARCH("1 mm",'Model output'!V87)), ISNUMBER(SEARCH("0.1 CM",'Model output'!V87)), ISNUMBER(SEARCH("less than 0.2 mm",'Model output'!V87)), ISNUMBER(SEARCH("less than 1.0 mm",'Model output'!V87)), ISNUMBER(SEARCH("less than 0.5 mm",'Model output'!V87)), ISNUMBER(SEARCH("abut",'Model output'!V87))), "negative", "positive")</f>
        <v>negative</v>
      </c>
      <c r="AE88" s="34" t="str" cm="1">
        <f t="array" aca="1" ref="AE88" ca="1">IF(OR(AC88="positive",Z88="positive",AND(OR(ISNUMBER(SEARCH("Follicular carcinoma",N88)),ISNUMBER(SEARCH("Follicular thyroid carcinoma",N88))),V88="extensive"),AND(AND(ISNUMBER(J88),J88&gt;0),AND(ISNUMBER(M88),M88&gt;3)),OR(H88="positive",AH88=1)),"high",IF(OR(ISNUMBER(SEARCH("lateral",G88,1)),ISNUMBER(SEARCH("positive",Y88,1)),ISNUMBER(SEARCH("tall",O88,1)),ISNUMBER(SEARCH("hobnail",O88,1)),ISNUMBER(SEARCH("cribriform",O88,1)),ISNUMBER(SEARCH("diffuse",O88,1)),ISNUMBER(SEARCH("columnar",O88,1)),ISNUMBER(SEARCH("solid",O88,1)),ISNUMBER(SEARCH("tall",N88,1)),ISNUMBER(SEARCH("hobnail",N88,1)),ISNUMBER(SEARCH("cribriform",N88,1)),ISNUMBER(SEARCH("diffuse",N88,1)),ISNUMBER(SEARCH("columnar",N88,1)),ISNUMBER(SEARCH("solid",N88,1)),AND(OR(ISNUMBER(SEARCH("papillary",N88,1)),ISNUMBER(SEARCH("papillary carcinoma",O88,1))),S88="positive"),AND(AND(ISNUMBER(J88),J88&gt;=5),M88=""),AND(AND(ISNUMBER(J88),J88&gt;=5),AND(ISNUMBER(M88),M88&gt;=1)),AND(ISNUMBER(SERACH("papillary",N88)),OR(Y88="positive",Z88="positive"), ISNUMBER(SEARCH("BRAF",AB88)))),"intermediate","low"))</f>
        <v>low</v>
      </c>
      <c r="AF88" s="35" t="str">
        <f t="shared" si="15"/>
        <v>1b</v>
      </c>
      <c r="AG88" s="35" t="str">
        <f t="shared" si="16"/>
        <v>0</v>
      </c>
      <c r="AH88" s="35" t="str">
        <f t="shared" si="18"/>
        <v>0</v>
      </c>
      <c r="AI88" s="40" t="str">
        <f t="shared" si="19"/>
        <v>I</v>
      </c>
      <c r="AJ88" s="34" t="s">
        <v>627</v>
      </c>
      <c r="AK88" s="39" t="s">
        <v>893</v>
      </c>
      <c r="AL88" s="39" t="s">
        <v>894</v>
      </c>
      <c r="AM88" s="39" t="s">
        <v>897</v>
      </c>
      <c r="AN88" s="39" t="s">
        <v>59</v>
      </c>
      <c r="AO88" s="34">
        <f t="shared" ca="1" si="20"/>
        <v>1</v>
      </c>
      <c r="AP88" s="39">
        <f t="shared" si="21"/>
        <v>1</v>
      </c>
      <c r="AQ88" s="39">
        <f t="shared" si="22"/>
        <v>1</v>
      </c>
      <c r="AR88" s="39">
        <f t="shared" si="23"/>
        <v>1</v>
      </c>
      <c r="AS88" s="40">
        <f t="shared" si="17"/>
        <v>1</v>
      </c>
    </row>
    <row r="89" spans="1:45">
      <c r="A89" t="str">
        <f>'Model output'!A88</f>
        <v>TCGA-DJ-A3UO</v>
      </c>
      <c r="B89" s="46">
        <v>63</v>
      </c>
      <c r="C89" s="1" t="str">
        <f>IF(OR(ISNUMBER(SEARCH("0",'Model output'!D88)), ISNUMBER(SEARCH("1",'Model output'!D88)), ISNUMBER(SEARCH("1a",'Model output'!D88)), ISNUMBER(SEARCH("1b",'Model output'!D88)), ISNUMBER(SEARCH("2",'Model output'!D88)), ISNUMBER(SEARCH("3",'Model output'!D88)), ISNUMBER(SEARCH("4a",'Model output'!D88)), ISNUMBER(SEARCH("4b",'Model output'!D88))), IF(ISNUMBER(SEARCH("pT",'Model output'!D88)),IF(OR(ISNUMBER(SEARCH("a",'Model output'!D88)),ISNUMBER(SEARCH("b",'Model output'!D88))),MID(SUBSTITUTE('Model output'!D88," ",""),SEARCH("pT",'Model output'!D88)+2,2),MID(SUBSTITUTE('Model output'!D88," ",""),SEARCH("pT",'Model output'!D88)+2,1)),IF(ISNUMBER(SEARCH("T",'Model output'!D88)),IF(OR(ISNUMBER(SEARCH("a",'Model output'!D88)),ISNUMBER(SEARCH("b",'Model output'!D88))),MID(SUBSTITUTE('Model output'!D88," ",""),SEARCH("T",'Model output'!D88)+1,2),MID(SUBSTITUTE('Model output'!D88," ",""),SEARCH("T",'Model output'!D88)+1,1)),SUBSTITUTE('Model output'!D88," ",""))),"")</f>
        <v>2</v>
      </c>
      <c r="D89" s="1" t="str">
        <f>IF(ISNUMBER(SEARCH("lymph node",'Model output'!E88)),"1", IF(AND('Model output'!E88&lt;&gt;"",ISNUMBER('Model output'!E88),'Model output'!E88&gt;0),"1",IF(OR(ISNUMBER(SEARCH("0",'Model output'!E88)), ISNUMBER(SEARCH("1",'Model output'!E88)), ISNUMBER(SEARCH("1a",'Model output'!E88)), ISNUMBER(SEARCH("1b",'Model output'!E88)), ISNUMBER(SEARCH("X",'Model output'!E88))), IF(ISNUMBER(SEARCH("pN",'Model output'!E88)),IF(OR(ISNUMBER(SEARCH("a",'Model output'!E88)),ISNUMBER(SEARCH("b",'Model output'!E88))),MID(SUBSTITUTE('Model output'!E88," ",""),SEARCH("pN",'Model output'!E88)+2,2),MID(SUBSTITUTE('Model output'!E88," ",""),SEARCH("pN",'Model output'!E88)+2,1)),IF(ISNUMBER(SEARCH("N",'Model output'!E88)),IF(OR(ISNUMBER(SEARCH("a",'Model output'!E88)),ISNUMBER(SEARCH("b",'Model output'!E88))),MID(SUBSTITUTE('Model output'!E88," ",""),SEARCH("N",'Model output'!E88)+1,2),MID(SUBSTITUTE('Model output'!E88," ",""),SEARCH("N",'Model output'!E88)+1,1)),SUBSTITUTE('Model output'!E88," ",""))),"")))</f>
        <v>1b</v>
      </c>
      <c r="E89" s="1" t="str">
        <f>IF(OR(ISNUMBER(SEARCH("Not applicable",'Model output'!F88)), ISNUMBER(SEARCH("N/A",'Model output'!F88))),"0",IF(OR(ISNUMBER(SEARCH("0",'Model output'!F88)), ISNUMBER(SEARCH("1",'Model output'!F88)), ISNUMBER(SEARCH("X",'Model output'!F88))), IF(ISNUMBER(SEARCH("pM",'Model output'!F88)),MID(SUBSTITUTE('Model output'!F88," ",""),SEARCH("pM",'Model output'!F88)+2,1),IF(ISNUMBER(SEARCH("M",'Model output'!F88)),MID(SUBSTITUTE('Model output'!F88," ",""),SEARCH("M",'Model output'!F88)+1,1),SUBSTITUTE('Model output'!F88," ",""))),""))</f>
        <v/>
      </c>
      <c r="F89" t="str">
        <f t="shared" si="12"/>
        <v>positive</v>
      </c>
      <c r="G89" t="str">
        <f>IF(OR('Model output'!G88="",AND(ISNUMBER('Model output'!J88),'Model output'!J88&lt;1)),"",IF(OR(ISNUMBER(SEARCH("lateral",'Model output'!G88)),ISNUMBER(SEARCH("cervical",'Model output'!G88)),ISNUMBER(SEARCH("jugular",'Model output'!G88)),ISNUMBER(SEARCH("left neck",'Model output'!G88)),ISNUMBER(SEARCH("left anterior neck",'Model output'!G88)),ISNUMBER(SEARCH("left posterior neck",'Model output'!G88)),ISNUMBER(SEARCH("right neck",'Model output'!G88)),ISNUMBER(SEARCH("right anterior neck",'Model output'!G88)),ISNUMBER(SEARCH("right posterior neck",'Model output'!G88)),AND(ISNUMBER(SEARCH("level",'Model output'!G88)),OR(,ISNUMBER(SEARCH("II",'Model output'!G88)),ISNUMBER(SEARCH("two",'Model output'!G88)),AND(ISNUMBER(SEARCH("2",'Model output'!G88)),NOT(ISNUMBER(SEARCH("1 of 2",'Model output'!G88)))),ISNUMBER(SEARCH("III",'Model output'!G88)),ISNUMBER(SEARCH("three",'Model output'!G88)),AND(ISNUMBER(SEARCH("3",'Model output'!G88)), NOT(ISNUMBER(SEARCH("N3",'Model output'!G88)))),ISNUMBER(SEARCH("IV",'Model output'!G88)),ISNUMBER(SEARCH("four",'Model output'!G88)),AND(ISNUMBER(SEARCH("4",'Model output'!G88)),NOT(ISNUMBER(SEARCH("1/4",'Model output'!G88)))),ISNUMBER(SEARCH("V ",'Model output'!G88)),ISNUMBER(SEARCH("five",'Model output'!G88)),ISNUMBER(SEARCH("5",'Model output'!G88))))), "lateral", "central"))</f>
        <v>lateral</v>
      </c>
      <c r="H89" t="str">
        <f>IF('Model output'!H88="","negative", IF('Model output'!H88=" ", "negative", IF('Model output'!H88="[]", "negative", IF(ISNUMBER(SEARCH("lymph node",'Model output'!H88)),"negative", IF(ISNUMBER(SEARCH("adipose tissue",'Model output'!H88)), "negative", IF(ISNUMBER(SEARCH("neck dissection",'Model output'!H88)),"negative","positive"))))))</f>
        <v>negative</v>
      </c>
      <c r="I89">
        <f>IF('Model output'!I88="","",IF(ISNUMBER('Model output'!I88),'Model output'!I88,1))</f>
        <v>32</v>
      </c>
      <c r="J89">
        <f>IF('Model output'!J88="","",IF(AND(ISNUMBER('Model output'!J88),'Model output'!J88&lt;=I89),'Model output'!J88,IF(ISNUMBER(SEARCH("0/",'Model output'!J88)),0,1)))</f>
        <v>5</v>
      </c>
      <c r="K89" t="str" cm="1">
        <f t="array" ref="K89">IF(COUNT(FIND({0,1,2,3,4,5,6,7,8,9},'Model output'!K88))&gt;0,'Model output'!K88,"")</f>
        <v>0.9 cm</v>
      </c>
      <c r="L89" s="28" t="str">
        <f t="shared" si="14"/>
        <v>0.9cm</v>
      </c>
      <c r="M89" cm="1">
        <f t="array" ref="M89">IF(L89="","",IF(ISNUMBER(SEARCH("cm",L89)),MAX(VALUE(SUBSTITUTE(_xlfn.FILTERXML("&lt;t&gt;&lt;s&gt;"&amp;SUBSTITUTE(L89,",","&lt;/s&gt;&lt;s&gt;")&amp;"&lt;/s&gt;&lt;/t&gt;","//s"),"cm",""))),MAX(VALUE(SUBSTITUTE(_xlfn.FILTERXML("&lt;t&gt;&lt;s&gt;"&amp;SUBSTITUTE(L89,",","&lt;/s&gt;&lt;s&gt;")&amp;"&lt;/s&gt;&lt;/t&gt;","//s"),"mm","")))/10))</f>
        <v>0.9</v>
      </c>
      <c r="N89" t="str">
        <f>IF('Model output'!L88="","",'Model output'!L88)</f>
        <v>papillary</v>
      </c>
      <c r="O89" t="str">
        <f>IF('Model output'!M88="","",'Model output'!M88)</f>
        <v>classical</v>
      </c>
      <c r="P89" t="str">
        <f>IF('Model output'!N88="","",'Model output'!N88)</f>
        <v>2.8 cm (right lobe) and 1.5 cm (left lobe)</v>
      </c>
      <c r="Q89" t="str">
        <f t="shared" si="13"/>
        <v>2.8cm,1.5cm</v>
      </c>
      <c r="R89" cm="1">
        <f t="array" ref="R89">IF(Q89="","",IF(ISNUMBER(SEARCH("cm",Q89)),MAX(VALUE(SUBSTITUTE(_xlfn.FILTERXML("&lt;t&gt;&lt;s&gt;"&amp;SUBSTITUTE(Q89,",","&lt;/s&gt;&lt;s&gt;")&amp;"&lt;/s&gt;&lt;/t&gt;","//s"),"cm",""))),IF(ISNUMBER(SEARCH("mm",Q89)), MAX(VALUE(SUBSTITUTE(_xlfn.FILTERXML("&lt;t&gt;&lt;s&gt;"&amp;SUBSTITUTE(Q89,",","&lt;/s&gt;&lt;s&gt;")&amp;"&lt;/s&gt;&lt;/t&gt;","//s"),"mm","")))/10, MAX(VALUE(_xlfn.FILTERXML("&lt;t&gt;&lt;s&gt;"&amp;SUBSTITUTE(Q89,",","&lt;/s&gt;&lt;s&gt;")&amp;"&lt;/s&gt;&lt;/t&gt;","//s"))))))</f>
        <v>2.8</v>
      </c>
      <c r="S89" t="str">
        <f>IF(OR('Model output'!P88="",'Model output'!P88="C",ISNUMBER(SEARCH("Not identified", 'Model output'!P88)),ISNUMBER(SEARCH("Absent",'Model output'!P88)),ISNUMBER(SEARCH("Absence",'Model output'!P88)),AND(ISNUMBER(SEARCH("No",'Model output'!P88)),NOT(ISNUMBER(SEARCH("diagnostic",'Model output'!P88)))),ISNUMBER(SEARCH("Negative",'Model output'!P88))),"negative","positive")</f>
        <v>positive</v>
      </c>
      <c r="T89" t="str">
        <f>IF('Model output'!O88="","",'Model output'!O88)</f>
        <v>Two foci</v>
      </c>
      <c r="U89" t="str">
        <f>IF('Model output'!Q88&lt;&gt;"",'Model output'!Q88,IF('Classification result'!S89="positive",IF(ISNUMBER(SEARCH("single",'Model output'!P88)),1,IF(OR(ISNUMBER(SEARCH("&lt;4",'Model output'!P88)),ISNUMBER(SEARCH("&lt; 4",'Model output'!P88)),ISNUMBER(SEARCH("less than 4",'Model output'!P88))),"&lt;4",IF(OR(ISNUMBER(SEARCH("&gt;4",'Model output'!P88)),ISNUMBER(SEARCH("&gt; 4",'Model output'!P88)),ISNUMBER(SEARCH("4 or more",'Model output'!P88))),"&gt;4",""))),""))</f>
        <v>3 foci</v>
      </c>
      <c r="V89" t="str">
        <f>IF(S89="negative","",IF(OR(ISNUMBER(SEARCH("Focal",'Model output'!P88)),'Classification result'!U89&lt;4,ISNUMBER(SEARCH("Focal",'Classification result'!U89)),ISNUMBER(SEARCH("&lt;4",'Classification result'!U89)),ISNUMBER(SEARCH("&lt; 4",'Classification result'!U89))),"minimal", IF(OR(ISNUMBER(SEARCH("Extensive",'Model output'!P88)),ISNUMBER(SEARCH("Extensive",'Classification result'!U89)),ISNUMBER(SEARCH("&gt;4",'Classification result'!U89)),ISNUMBER(SEARCH("&gt; 4",'Classification result'!U89)),ISNUMBER(SEARCH("4 or more",'Classification result'!U89))),"extensive","")))</f>
        <v/>
      </c>
      <c r="W89" t="str">
        <f>IF(OR('Model output'!R88="",ISNUMBER(SEARCH("Not identified", 'Model output'!R88)),ISNUMBER(SEARCH("Absent",'Model output'!R88)),ISNUMBER(SEARCH("No",'Model output'!R88)),ISNUMBER(SEARCH("Negative",'Model output'!R88)),ISNUMBER(SEARCH("None seen",'Model output'!R88)),ISNUMBER(SEARCH("Free",'Model output'!R88)),ISNUMBER(SEARCH("Cannot be assessed",'Model output'!R88))),"negative","positive")</f>
        <v>negative</v>
      </c>
      <c r="X89" s="15" t="str">
        <f>IF('Model output'!S88="","",'Model output'!S88)</f>
        <v>Invades: perithyroid fibroadipose tissue</v>
      </c>
      <c r="Y89" t="str">
        <f>IF(OR('Model output'!S88="",ISNUMBER(SEARCH("No extension",'Model output'!S88)),ISNUMBER(SEARCH("Absent",'Model output'!S88)),ISNUMBER(SEARCH("Not identified",'Model output'!S88)),AND(ISNUMBER(SEARCH("No",'Model output'!S88)),NOT(ISNUMBER(SEARCH("carcinoma",'Model output'!S88)))),ISNUMBER(SEARCH("negative",'Model output'!S88))),"negative",IF(Z89="positive","gETE", "positive"))</f>
        <v>positive</v>
      </c>
      <c r="Z89" t="str">
        <f>IF(OR('Model output'!S88="",ISNUMBER(SEARCH("Absent",'Model output'!S88)),ISNUMBER(SEARCH("Not identified",'Model output'!S88)),ISNUMBER(SEARCH("No",'Model output'!S88)),ISNUMBER(SEARCH("Minimal",'Model output'!S88)),ISNUMBER(SEARCH("negative",'Model output'!S88))),"negative",IF(OR(ISNUMBER(SEARCH("extensive",X89)),ISNUMBER(SEARCH("skeletal muscle",X89)),ISNUMBER(SEARCH("larynx",X89)),ISNUMBER(SEARCH("trachea",X89)),ISNUMBER(SEARCH("esophagus",X89)),ISNUMBER(SEARCH("recurrent laryngeal nerve",X89))),"positive","negative"))</f>
        <v>negative</v>
      </c>
      <c r="AA89" t="str">
        <f>IF('Model output'!T88="","",IF('Model output'!T88="Not mentioned", "No", "Yes"))</f>
        <v/>
      </c>
      <c r="AB89" t="str">
        <f>IF(AA89&lt;&gt;"Yes","",IF(OR('Model output'!U88="",ISNUMBER(SEARCH("Not identified",'Model output'!U88))),"",'Model output'!U88))</f>
        <v/>
      </c>
      <c r="AC89" s="8" t="str">
        <f>IF(OR('Model output'!V88="", AND(ISERROR(SEARCH("Positive",'Model output'!V88)), ISNUMBER(SEARCH("Negative",'Model output'!V88))), ISNUMBER(SEARCH("Cannot be assessed",'Model output'!V88)), AND(ISNUMBER(SEARCH("Uninvolved",'Model output'!V88)),NOT(ISNUMBER(SEARCH("margin(s) involved",'Model output'!V88)))), ISNUMBER(SEARCH("No involvement",'Model output'!V88)), AND(NOT(ISNUMBER(SEARCH("focal",'Model output'!V88))),ISNUMBER(SEARCH("Free",'Model output'!V88))), ISNUMBER(SEARCH("narrowly excised",'Model output'!V88)), ISNUMBER(SEARCH("none",'Model output'!V88)), ISNUMBER(SEARCH("R0",'Model output'!V88)), ISNUMBER(SEARCH("1 mm",'Model output'!V88)), ISNUMBER(SEARCH("0.1 CM",'Model output'!V88)), ISNUMBER(SEARCH("less than 0.2 mm",'Model output'!V88)), ISNUMBER(SEARCH("less than 1.0 mm",'Model output'!V88)), ISNUMBER(SEARCH("less than 0.5 mm",'Model output'!V88)), ISNUMBER(SEARCH("abut",'Model output'!V88))), "negative", "positive")</f>
        <v>negative</v>
      </c>
      <c r="AE89" s="34" t="str" cm="1">
        <f t="array" aca="1" ref="AE89" ca="1">IF(OR(AC89="positive",Z89="positive",AND(OR(ISNUMBER(SEARCH("Follicular carcinoma",N89)),ISNUMBER(SEARCH("Follicular thyroid carcinoma",N89))),V89="extensive"),AND(AND(ISNUMBER(J89),J89&gt;0),AND(ISNUMBER(M89),M89&gt;3)),OR(H89="positive",AH89=1)),"high",IF(OR(ISNUMBER(SEARCH("lateral",G89,1)),ISNUMBER(SEARCH("positive",Y89,1)),ISNUMBER(SEARCH("tall",O89,1)),ISNUMBER(SEARCH("hobnail",O89,1)),ISNUMBER(SEARCH("cribriform",O89,1)),ISNUMBER(SEARCH("diffuse",O89,1)),ISNUMBER(SEARCH("columnar",O89,1)),ISNUMBER(SEARCH("solid",O89,1)),ISNUMBER(SEARCH("tall",N89,1)),ISNUMBER(SEARCH("hobnail",N89,1)),ISNUMBER(SEARCH("cribriform",N89,1)),ISNUMBER(SEARCH("diffuse",N89,1)),ISNUMBER(SEARCH("columnar",N89,1)),ISNUMBER(SEARCH("solid",N89,1)),AND(OR(ISNUMBER(SEARCH("papillary",N89,1)),ISNUMBER(SEARCH("papillary carcinoma",O89,1))),S89="positive"),AND(AND(ISNUMBER(J89),J89&gt;=5),M89=""),AND(AND(ISNUMBER(J89),J89&gt;=5),AND(ISNUMBER(M89),M89&gt;=1)),AND(ISNUMBER(SERACH("papillary",N89)),OR(Y89="positive",Z89="positive"), ISNUMBER(SEARCH("BRAF",AB89)))),"intermediate","low"))</f>
        <v>intermediate</v>
      </c>
      <c r="AF89" s="35" t="str">
        <f t="shared" si="15"/>
        <v>2</v>
      </c>
      <c r="AG89" s="35" t="str">
        <f t="shared" si="16"/>
        <v>1b</v>
      </c>
      <c r="AH89" s="35" t="str">
        <f t="shared" si="18"/>
        <v>0</v>
      </c>
      <c r="AI89" s="40" t="str">
        <f t="shared" si="19"/>
        <v>II</v>
      </c>
      <c r="AJ89" s="34" t="s">
        <v>629</v>
      </c>
      <c r="AK89" s="39" t="s">
        <v>896</v>
      </c>
      <c r="AL89" s="39" t="s">
        <v>893</v>
      </c>
      <c r="AM89" s="39" t="s">
        <v>897</v>
      </c>
      <c r="AN89" s="39" t="s">
        <v>895</v>
      </c>
      <c r="AO89" s="34">
        <f t="shared" ca="1" si="20"/>
        <v>1</v>
      </c>
      <c r="AP89" s="39">
        <f t="shared" si="21"/>
        <v>1</v>
      </c>
      <c r="AQ89" s="39">
        <f t="shared" si="22"/>
        <v>1</v>
      </c>
      <c r="AR89" s="39">
        <f t="shared" si="23"/>
        <v>1</v>
      </c>
      <c r="AS89" s="40">
        <f t="shared" si="17"/>
        <v>1</v>
      </c>
    </row>
    <row r="90" spans="1:45">
      <c r="A90" t="str">
        <f>'Model output'!A89</f>
        <v>TCGA-DJ-A3UQ</v>
      </c>
      <c r="B90" s="46">
        <v>45</v>
      </c>
      <c r="C90" s="1" t="str">
        <f>IF(OR(ISNUMBER(SEARCH("0",'Model output'!D89)), ISNUMBER(SEARCH("1",'Model output'!D89)), ISNUMBER(SEARCH("1a",'Model output'!D89)), ISNUMBER(SEARCH("1b",'Model output'!D89)), ISNUMBER(SEARCH("2",'Model output'!D89)), ISNUMBER(SEARCH("3",'Model output'!D89)), ISNUMBER(SEARCH("4a",'Model output'!D89)), ISNUMBER(SEARCH("4b",'Model output'!D89))), IF(ISNUMBER(SEARCH("pT",'Model output'!D89)),IF(OR(ISNUMBER(SEARCH("a",'Model output'!D89)),ISNUMBER(SEARCH("b",'Model output'!D89))),MID(SUBSTITUTE('Model output'!D89," ",""),SEARCH("pT",'Model output'!D89)+2,2),MID(SUBSTITUTE('Model output'!D89," ",""),SEARCH("pT",'Model output'!D89)+2,1)),IF(ISNUMBER(SEARCH("T",'Model output'!D89)),IF(OR(ISNUMBER(SEARCH("a",'Model output'!D89)),ISNUMBER(SEARCH("b",'Model output'!D89))),MID(SUBSTITUTE('Model output'!D89," ",""),SEARCH("T",'Model output'!D89)+1,2),MID(SUBSTITUTE('Model output'!D89," ",""),SEARCH("T",'Model output'!D89)+1,1)),SUBSTITUTE('Model output'!D89," ",""))),"")</f>
        <v>2</v>
      </c>
      <c r="D90" s="1" t="str">
        <f>IF(ISNUMBER(SEARCH("lymph node",'Model output'!E89)),"1", IF(AND('Model output'!E89&lt;&gt;"",ISNUMBER('Model output'!E89),'Model output'!E89&gt;0),"1",IF(OR(ISNUMBER(SEARCH("0",'Model output'!E89)), ISNUMBER(SEARCH("1",'Model output'!E89)), ISNUMBER(SEARCH("1a",'Model output'!E89)), ISNUMBER(SEARCH("1b",'Model output'!E89)), ISNUMBER(SEARCH("X",'Model output'!E89))), IF(ISNUMBER(SEARCH("pN",'Model output'!E89)),IF(OR(ISNUMBER(SEARCH("a",'Model output'!E89)),ISNUMBER(SEARCH("b",'Model output'!E89))),MID(SUBSTITUTE('Model output'!E89," ",""),SEARCH("pN",'Model output'!E89)+2,2),MID(SUBSTITUTE('Model output'!E89," ",""),SEARCH("pN",'Model output'!E89)+2,1)),IF(ISNUMBER(SEARCH("N",'Model output'!E89)),IF(OR(ISNUMBER(SEARCH("a",'Model output'!E89)),ISNUMBER(SEARCH("b",'Model output'!E89))),MID(SUBSTITUTE('Model output'!E89," ",""),SEARCH("N",'Model output'!E89)+1,2),MID(SUBSTITUTE('Model output'!E89," ",""),SEARCH("N",'Model output'!E89)+1,1)),SUBSTITUTE('Model output'!E89," ",""))),"")))</f>
        <v>1b</v>
      </c>
      <c r="E90" s="1" t="str">
        <f>IF(OR(ISNUMBER(SEARCH("Not applicable",'Model output'!F89)), ISNUMBER(SEARCH("N/A",'Model output'!F89))),"0",IF(OR(ISNUMBER(SEARCH("0",'Model output'!F89)), ISNUMBER(SEARCH("1",'Model output'!F89)), ISNUMBER(SEARCH("X",'Model output'!F89))), IF(ISNUMBER(SEARCH("pM",'Model output'!F89)),MID(SUBSTITUTE('Model output'!F89," ",""),SEARCH("pM",'Model output'!F89)+2,1),IF(ISNUMBER(SEARCH("M",'Model output'!F89)),MID(SUBSTITUTE('Model output'!F89," ",""),SEARCH("M",'Model output'!F89)+1,1),SUBSTITUTE('Model output'!F89," ",""))),""))</f>
        <v/>
      </c>
      <c r="F90" t="str">
        <f t="shared" si="12"/>
        <v>positive</v>
      </c>
      <c r="G90" t="str">
        <f>IF(OR('Model output'!G89="",AND(ISNUMBER('Model output'!J89),'Model output'!J89&lt;1)),"",IF(OR(ISNUMBER(SEARCH("lateral",'Model output'!G89)),ISNUMBER(SEARCH("cervical",'Model output'!G89)),ISNUMBER(SEARCH("jugular",'Model output'!G89)),ISNUMBER(SEARCH("left neck",'Model output'!G89)),ISNUMBER(SEARCH("left anterior neck",'Model output'!G89)),ISNUMBER(SEARCH("left posterior neck",'Model output'!G89)),ISNUMBER(SEARCH("right neck",'Model output'!G89)),ISNUMBER(SEARCH("right anterior neck",'Model output'!G89)),ISNUMBER(SEARCH("right posterior neck",'Model output'!G89)),AND(ISNUMBER(SEARCH("level",'Model output'!G89)),OR(,ISNUMBER(SEARCH("II",'Model output'!G89)),ISNUMBER(SEARCH("two",'Model output'!G89)),AND(ISNUMBER(SEARCH("2",'Model output'!G89)),NOT(ISNUMBER(SEARCH("1 of 2",'Model output'!G89)))),ISNUMBER(SEARCH("III",'Model output'!G89)),ISNUMBER(SEARCH("three",'Model output'!G89)),AND(ISNUMBER(SEARCH("3",'Model output'!G89)), NOT(ISNUMBER(SEARCH("N3",'Model output'!G89)))),ISNUMBER(SEARCH("IV",'Model output'!G89)),ISNUMBER(SEARCH("four",'Model output'!G89)),AND(ISNUMBER(SEARCH("4",'Model output'!G89)),NOT(ISNUMBER(SEARCH("1/4",'Model output'!G89)))),ISNUMBER(SEARCH("V ",'Model output'!G89)),ISNUMBER(SEARCH("five",'Model output'!G89)),ISNUMBER(SEARCH("5",'Model output'!G89))))), "lateral", "central"))</f>
        <v>central</v>
      </c>
      <c r="H90" t="str">
        <f>IF('Model output'!H89="","negative", IF('Model output'!H89=" ", "negative", IF('Model output'!H89="[]", "negative", IF(ISNUMBER(SEARCH("lymph node",'Model output'!H89)),"negative", IF(ISNUMBER(SEARCH("adipose tissue",'Model output'!H89)), "negative", IF(ISNUMBER(SEARCH("neck dissection",'Model output'!H89)),"negative","positive"))))))</f>
        <v>negative</v>
      </c>
      <c r="I90">
        <f>IF('Model output'!I89="","",IF(ISNUMBER('Model output'!I89),'Model output'!I89,1))</f>
        <v>6</v>
      </c>
      <c r="J90">
        <f>IF('Model output'!J89="","",IF(AND(ISNUMBER('Model output'!J89),'Model output'!J89&lt;=I90),'Model output'!J89,IF(ISNUMBER(SEARCH("0/",'Model output'!J89)),0,1)))</f>
        <v>5</v>
      </c>
      <c r="K90" t="str" cm="1">
        <f t="array" ref="K90">IF(COUNT(FIND({0,1,2,3,4,5,6,7,8,9},'Model output'!K89))&gt;0,'Model output'!K89,"")</f>
        <v>0.6cm</v>
      </c>
      <c r="L90" s="28" t="str">
        <f t="shared" si="14"/>
        <v>0.6cm</v>
      </c>
      <c r="M90" cm="1">
        <f t="array" ref="M90">IF(L90="","",IF(ISNUMBER(SEARCH("cm",L90)),MAX(VALUE(SUBSTITUTE(_xlfn.FILTERXML("&lt;t&gt;&lt;s&gt;"&amp;SUBSTITUTE(L90,",","&lt;/s&gt;&lt;s&gt;")&amp;"&lt;/s&gt;&lt;/t&gt;","//s"),"cm",""))),MAX(VALUE(SUBSTITUTE(_xlfn.FILTERXML("&lt;t&gt;&lt;s&gt;"&amp;SUBSTITUTE(L90,",","&lt;/s&gt;&lt;s&gt;")&amp;"&lt;/s&gt;&lt;/t&gt;","//s"),"mm","")))/10))</f>
        <v>0.6</v>
      </c>
      <c r="N90" t="str">
        <f>IF('Model output'!L89="","",'Model output'!L89)</f>
        <v>papillary</v>
      </c>
      <c r="O90" t="str">
        <f>IF('Model output'!M89="","",'Model output'!M89)</f>
        <v>microcarcinoma with focal tall cell and columnar cell features</v>
      </c>
      <c r="P90" t="str">
        <f>IF('Model output'!N89="","",'Model output'!N89)</f>
        <v>0.8 cm</v>
      </c>
      <c r="Q90" t="str">
        <f t="shared" si="13"/>
        <v>0.8cm</v>
      </c>
      <c r="R90" cm="1">
        <f t="array" ref="R90">IF(Q90="","",IF(ISNUMBER(SEARCH("cm",Q90)),MAX(VALUE(SUBSTITUTE(_xlfn.FILTERXML("&lt;t&gt;&lt;s&gt;"&amp;SUBSTITUTE(Q90,",","&lt;/s&gt;&lt;s&gt;")&amp;"&lt;/s&gt;&lt;/t&gt;","//s"),"cm",""))),IF(ISNUMBER(SEARCH("mm",Q90)), MAX(VALUE(SUBSTITUTE(_xlfn.FILTERXML("&lt;t&gt;&lt;s&gt;"&amp;SUBSTITUTE(Q90,",","&lt;/s&gt;&lt;s&gt;")&amp;"&lt;/s&gt;&lt;/t&gt;","//s"),"mm","")))/10, MAX(VALUE(_xlfn.FILTERXML("&lt;t&gt;&lt;s&gt;"&amp;SUBSTITUTE(Q90,",","&lt;/s&gt;&lt;s&gt;")&amp;"&lt;/s&gt;&lt;/t&gt;","//s"))))))</f>
        <v>0.8</v>
      </c>
      <c r="S90" t="str">
        <f>IF(OR('Model output'!P89="",'Model output'!P89="C",ISNUMBER(SEARCH("Not identified", 'Model output'!P89)),ISNUMBER(SEARCH("Absent",'Model output'!P89)),ISNUMBER(SEARCH("Absence",'Model output'!P89)),AND(ISNUMBER(SEARCH("No",'Model output'!P89)),NOT(ISNUMBER(SEARCH("diagnostic",'Model output'!P89)))),ISNUMBER(SEARCH("Negative",'Model output'!P89))),"negative","positive")</f>
        <v>positive</v>
      </c>
      <c r="T90">
        <f>IF('Model output'!O89="","",'Model output'!O89)</f>
        <v>1</v>
      </c>
      <c r="U90" t="str">
        <f>IF('Model output'!Q89&lt;&gt;"",'Model output'!Q89,IF('Classification result'!S90="positive",IF(ISNUMBER(SEARCH("single",'Model output'!P89)),1,IF(OR(ISNUMBER(SEARCH("&lt;4",'Model output'!P89)),ISNUMBER(SEARCH("&lt; 4",'Model output'!P89)),ISNUMBER(SEARCH("less than 4",'Model output'!P89))),"&lt;4",IF(OR(ISNUMBER(SEARCH("&gt;4",'Model output'!P89)),ISNUMBER(SEARCH("&gt; 4",'Model output'!P89)),ISNUMBER(SEARCH("4 or more",'Model output'!P89))),"&gt;4",""))),""))</f>
        <v/>
      </c>
      <c r="V90" t="str">
        <f>IF(S90="negative","",IF(OR(ISNUMBER(SEARCH("Focal",'Model output'!P89)),'Classification result'!U90&lt;4,ISNUMBER(SEARCH("Focal",'Classification result'!U90)),ISNUMBER(SEARCH("&lt;4",'Classification result'!U90)),ISNUMBER(SEARCH("&lt; 4",'Classification result'!U90))),"minimal", IF(OR(ISNUMBER(SEARCH("Extensive",'Model output'!P89)),ISNUMBER(SEARCH("Extensive",'Classification result'!U90)),ISNUMBER(SEARCH("&gt;4",'Classification result'!U90)),ISNUMBER(SEARCH("&gt; 4",'Classification result'!U90)),ISNUMBER(SEARCH("4 or more",'Classification result'!U90))),"extensive","")))</f>
        <v/>
      </c>
      <c r="W90" t="str">
        <f>IF(OR('Model output'!R89="",ISNUMBER(SEARCH("Not identified", 'Model output'!R89)),ISNUMBER(SEARCH("Absent",'Model output'!R89)),ISNUMBER(SEARCH("No",'Model output'!R89)),ISNUMBER(SEARCH("Negative",'Model output'!R89)),ISNUMBER(SEARCH("None seen",'Model output'!R89)),ISNUMBER(SEARCH("Free",'Model output'!R89)),ISNUMBER(SEARCH("Cannot be assessed",'Model output'!R89))),"negative","positive")</f>
        <v>negative</v>
      </c>
      <c r="X90" s="15" t="str">
        <f>IF('Model output'!S89="","",'Model output'!S89)</f>
        <v>Present</v>
      </c>
      <c r="Y90" t="str">
        <f>IF(OR('Model output'!S89="",ISNUMBER(SEARCH("No extension",'Model output'!S89)),ISNUMBER(SEARCH("Absent",'Model output'!S89)),ISNUMBER(SEARCH("Not identified",'Model output'!S89)),AND(ISNUMBER(SEARCH("No",'Model output'!S89)),NOT(ISNUMBER(SEARCH("carcinoma",'Model output'!S89)))),ISNUMBER(SEARCH("negative",'Model output'!S89))),"negative",IF(Z90="positive","gETE", "positive"))</f>
        <v>positive</v>
      </c>
      <c r="Z90" t="str">
        <f>IF(OR('Model output'!S89="",ISNUMBER(SEARCH("Absent",'Model output'!S89)),ISNUMBER(SEARCH("Not identified",'Model output'!S89)),ISNUMBER(SEARCH("No",'Model output'!S89)),ISNUMBER(SEARCH("Minimal",'Model output'!S89)),ISNUMBER(SEARCH("negative",'Model output'!S89))),"negative",IF(OR(ISNUMBER(SEARCH("extensive",X90)),ISNUMBER(SEARCH("skeletal muscle",X90)),ISNUMBER(SEARCH("larynx",X90)),ISNUMBER(SEARCH("trachea",X90)),ISNUMBER(SEARCH("esophagus",X90)),ISNUMBER(SEARCH("recurrent laryngeal nerve",X90))),"positive","negative"))</f>
        <v>negative</v>
      </c>
      <c r="AA90" t="str">
        <f>IF('Model output'!T89="","",IF('Model output'!T89="Not mentioned", "No", "Yes"))</f>
        <v/>
      </c>
      <c r="AB90" t="str">
        <f>IF(AA90&lt;&gt;"Yes","",IF(OR('Model output'!U89="",ISNUMBER(SEARCH("Not identified",'Model output'!U89))),"",'Model output'!U89))</f>
        <v/>
      </c>
      <c r="AC90" s="8" t="str">
        <f>IF(OR('Model output'!V89="", AND(ISERROR(SEARCH("Positive",'Model output'!V89)), ISNUMBER(SEARCH("Negative",'Model output'!V89))), ISNUMBER(SEARCH("Cannot be assessed",'Model output'!V89)), AND(ISNUMBER(SEARCH("Uninvolved",'Model output'!V89)),NOT(ISNUMBER(SEARCH("margin(s) involved",'Model output'!V89)))), ISNUMBER(SEARCH("No involvement",'Model output'!V89)), AND(NOT(ISNUMBER(SEARCH("focal",'Model output'!V89))),ISNUMBER(SEARCH("Free",'Model output'!V89))), ISNUMBER(SEARCH("narrowly excised",'Model output'!V89)), ISNUMBER(SEARCH("none",'Model output'!V89)), ISNUMBER(SEARCH("R0",'Model output'!V89)), ISNUMBER(SEARCH("1 mm",'Model output'!V89)), ISNUMBER(SEARCH("0.1 CM",'Model output'!V89)), ISNUMBER(SEARCH("less than 0.2 mm",'Model output'!V89)), ISNUMBER(SEARCH("less than 1.0 mm",'Model output'!V89)), ISNUMBER(SEARCH("less than 0.5 mm",'Model output'!V89)), ISNUMBER(SEARCH("abut",'Model output'!V89))), "negative", "positive")</f>
        <v>negative</v>
      </c>
      <c r="AE90" s="34" t="str" cm="1">
        <f t="array" aca="1" ref="AE90" ca="1">IF(OR(AC90="positive",Z90="positive",AND(OR(ISNUMBER(SEARCH("Follicular carcinoma",N90)),ISNUMBER(SEARCH("Follicular thyroid carcinoma",N90))),V90="extensive"),AND(AND(ISNUMBER(J90),J90&gt;0),AND(ISNUMBER(M90),M90&gt;3)),OR(H90="positive",AH90=1)),"high",IF(OR(ISNUMBER(SEARCH("lateral",G90,1)),ISNUMBER(SEARCH("positive",Y90,1)),ISNUMBER(SEARCH("tall",O90,1)),ISNUMBER(SEARCH("hobnail",O90,1)),ISNUMBER(SEARCH("cribriform",O90,1)),ISNUMBER(SEARCH("diffuse",O90,1)),ISNUMBER(SEARCH("columnar",O90,1)),ISNUMBER(SEARCH("solid",O90,1)),ISNUMBER(SEARCH("tall",N90,1)),ISNUMBER(SEARCH("hobnail",N90,1)),ISNUMBER(SEARCH("cribriform",N90,1)),ISNUMBER(SEARCH("diffuse",N90,1)),ISNUMBER(SEARCH("columnar",N90,1)),ISNUMBER(SEARCH("solid",N90,1)),AND(OR(ISNUMBER(SEARCH("papillary",N90,1)),ISNUMBER(SEARCH("papillary carcinoma",O90,1))),S90="positive"),AND(AND(ISNUMBER(J90),J90&gt;=5),M90=""),AND(AND(ISNUMBER(J90),J90&gt;=5),AND(ISNUMBER(M90),M90&gt;=1)),AND(ISNUMBER(SERACH("papillary",N90)),OR(Y90="positive",Z90="positive"), ISNUMBER(SEARCH("BRAF",AB90)))),"intermediate","low"))</f>
        <v>intermediate</v>
      </c>
      <c r="AF90" s="35" t="str">
        <f t="shared" si="15"/>
        <v>1a</v>
      </c>
      <c r="AG90" s="35" t="str">
        <f t="shared" si="16"/>
        <v>1a</v>
      </c>
      <c r="AH90" s="35" t="str">
        <f t="shared" si="18"/>
        <v>0</v>
      </c>
      <c r="AI90" s="40" t="str">
        <f t="shared" si="19"/>
        <v>I</v>
      </c>
      <c r="AJ90" s="34" t="s">
        <v>629</v>
      </c>
      <c r="AK90" s="39" t="s">
        <v>898</v>
      </c>
      <c r="AL90" s="39" t="s">
        <v>898</v>
      </c>
      <c r="AM90" s="39" t="s">
        <v>897</v>
      </c>
      <c r="AN90" s="39" t="s">
        <v>59</v>
      </c>
      <c r="AO90" s="34">
        <f t="shared" ca="1" si="20"/>
        <v>1</v>
      </c>
      <c r="AP90" s="39">
        <f t="shared" si="21"/>
        <v>1</v>
      </c>
      <c r="AQ90" s="39">
        <f t="shared" si="22"/>
        <v>1</v>
      </c>
      <c r="AR90" s="39">
        <f t="shared" si="23"/>
        <v>1</v>
      </c>
      <c r="AS90" s="40">
        <f t="shared" si="17"/>
        <v>1</v>
      </c>
    </row>
    <row r="91" spans="1:45">
      <c r="A91" t="str">
        <f>'Model output'!A90</f>
        <v>TCGA-DJ-A3UR</v>
      </c>
      <c r="B91" s="46">
        <v>51</v>
      </c>
      <c r="C91" s="1" t="str">
        <f>IF(OR(ISNUMBER(SEARCH("0",'Model output'!D90)), ISNUMBER(SEARCH("1",'Model output'!D90)), ISNUMBER(SEARCH("1a",'Model output'!D90)), ISNUMBER(SEARCH("1b",'Model output'!D90)), ISNUMBER(SEARCH("2",'Model output'!D90)), ISNUMBER(SEARCH("3",'Model output'!D90)), ISNUMBER(SEARCH("4a",'Model output'!D90)), ISNUMBER(SEARCH("4b",'Model output'!D90))), IF(ISNUMBER(SEARCH("pT",'Model output'!D90)),IF(OR(ISNUMBER(SEARCH("a",'Model output'!D90)),ISNUMBER(SEARCH("b",'Model output'!D90))),MID(SUBSTITUTE('Model output'!D90," ",""),SEARCH("pT",'Model output'!D90)+2,2),MID(SUBSTITUTE('Model output'!D90," ",""),SEARCH("pT",'Model output'!D90)+2,1)),IF(ISNUMBER(SEARCH("T",'Model output'!D90)),IF(OR(ISNUMBER(SEARCH("a",'Model output'!D90)),ISNUMBER(SEARCH("b",'Model output'!D90))),MID(SUBSTITUTE('Model output'!D90," ",""),SEARCH("T",'Model output'!D90)+1,2),MID(SUBSTITUTE('Model output'!D90," ",""),SEARCH("T",'Model output'!D90)+1,1)),SUBSTITUTE('Model output'!D90," ",""))),"")</f>
        <v>2</v>
      </c>
      <c r="D91" s="1" t="str">
        <f>IF(ISNUMBER(SEARCH("lymph node",'Model output'!E90)),"1", IF(AND('Model output'!E90&lt;&gt;"",ISNUMBER('Model output'!E90),'Model output'!E90&gt;0),"1",IF(OR(ISNUMBER(SEARCH("0",'Model output'!E90)), ISNUMBER(SEARCH("1",'Model output'!E90)), ISNUMBER(SEARCH("1a",'Model output'!E90)), ISNUMBER(SEARCH("1b",'Model output'!E90)), ISNUMBER(SEARCH("X",'Model output'!E90))), IF(ISNUMBER(SEARCH("pN",'Model output'!E90)),IF(OR(ISNUMBER(SEARCH("a",'Model output'!E90)),ISNUMBER(SEARCH("b",'Model output'!E90))),MID(SUBSTITUTE('Model output'!E90," ",""),SEARCH("pN",'Model output'!E90)+2,2),MID(SUBSTITUTE('Model output'!E90," ",""),SEARCH("pN",'Model output'!E90)+2,1)),IF(ISNUMBER(SEARCH("N",'Model output'!E90)),IF(OR(ISNUMBER(SEARCH("a",'Model output'!E90)),ISNUMBER(SEARCH("b",'Model output'!E90))),MID(SUBSTITUTE('Model output'!E90," ",""),SEARCH("N",'Model output'!E90)+1,2),MID(SUBSTITUTE('Model output'!E90," ",""),SEARCH("N",'Model output'!E90)+1,1)),SUBSTITUTE('Model output'!E90," ",""))),"")))</f>
        <v>1b</v>
      </c>
      <c r="E91" s="1" t="str">
        <f>IF(OR(ISNUMBER(SEARCH("Not applicable",'Model output'!F90)), ISNUMBER(SEARCH("N/A",'Model output'!F90))),"0",IF(OR(ISNUMBER(SEARCH("0",'Model output'!F90)), ISNUMBER(SEARCH("1",'Model output'!F90)), ISNUMBER(SEARCH("X",'Model output'!F90))), IF(ISNUMBER(SEARCH("pM",'Model output'!F90)),MID(SUBSTITUTE('Model output'!F90," ",""),SEARCH("pM",'Model output'!F90)+2,1),IF(ISNUMBER(SEARCH("M",'Model output'!F90)),MID(SUBSTITUTE('Model output'!F90," ",""),SEARCH("M",'Model output'!F90)+1,1),SUBSTITUTE('Model output'!F90," ",""))),""))</f>
        <v/>
      </c>
      <c r="F91" t="str">
        <f t="shared" si="12"/>
        <v>positive</v>
      </c>
      <c r="G91" t="str">
        <f>IF(OR('Model output'!G90="",AND(ISNUMBER('Model output'!J90),'Model output'!J90&lt;1)),"",IF(OR(ISNUMBER(SEARCH("lateral",'Model output'!G90)),ISNUMBER(SEARCH("cervical",'Model output'!G90)),ISNUMBER(SEARCH("jugular",'Model output'!G90)),ISNUMBER(SEARCH("left neck",'Model output'!G90)),ISNUMBER(SEARCH("left anterior neck",'Model output'!G90)),ISNUMBER(SEARCH("left posterior neck",'Model output'!G90)),ISNUMBER(SEARCH("right neck",'Model output'!G90)),ISNUMBER(SEARCH("right anterior neck",'Model output'!G90)),ISNUMBER(SEARCH("right posterior neck",'Model output'!G90)),AND(ISNUMBER(SEARCH("level",'Model output'!G90)),OR(,ISNUMBER(SEARCH("II",'Model output'!G90)),ISNUMBER(SEARCH("two",'Model output'!G90)),AND(ISNUMBER(SEARCH("2",'Model output'!G90)),NOT(ISNUMBER(SEARCH("1 of 2",'Model output'!G90)))),ISNUMBER(SEARCH("III",'Model output'!G90)),ISNUMBER(SEARCH("three",'Model output'!G90)),AND(ISNUMBER(SEARCH("3",'Model output'!G90)), NOT(ISNUMBER(SEARCH("N3",'Model output'!G90)))),ISNUMBER(SEARCH("IV",'Model output'!G90)),ISNUMBER(SEARCH("four",'Model output'!G90)),AND(ISNUMBER(SEARCH("4",'Model output'!G90)),NOT(ISNUMBER(SEARCH("1/4",'Model output'!G90)))),ISNUMBER(SEARCH("V ",'Model output'!G90)),ISNUMBER(SEARCH("five",'Model output'!G90)),ISNUMBER(SEARCH("5",'Model output'!G90))))), "lateral", "central"))</f>
        <v>central</v>
      </c>
      <c r="H91" t="str">
        <f>IF('Model output'!H90="","negative", IF('Model output'!H90=" ", "negative", IF('Model output'!H90="[]", "negative", IF(ISNUMBER(SEARCH("lymph node",'Model output'!H90)),"negative", IF(ISNUMBER(SEARCH("adipose tissue",'Model output'!H90)), "negative", IF(ISNUMBER(SEARCH("neck dissection",'Model output'!H90)),"negative","positive"))))))</f>
        <v>negative</v>
      </c>
      <c r="I91">
        <f>IF('Model output'!I90="","",IF(ISNUMBER('Model output'!I90),'Model output'!I90,1))</f>
        <v>8</v>
      </c>
      <c r="J91">
        <f>IF('Model output'!J90="","",IF(AND(ISNUMBER('Model output'!J90),'Model output'!J90&lt;=I91),'Model output'!J90,IF(ISNUMBER(SEARCH("0/",'Model output'!J90)),0,1)))</f>
        <v>4</v>
      </c>
      <c r="K91" t="str" cm="1">
        <f t="array" ref="K91">IF(COUNT(FIND({0,1,2,3,4,5,6,7,8,9},'Model output'!K90))&gt;0,'Model output'!K90,"")</f>
        <v>0.5 cm</v>
      </c>
      <c r="L91" s="28" t="str">
        <f t="shared" si="14"/>
        <v>0.5cm</v>
      </c>
      <c r="M91" cm="1">
        <f t="array" ref="M91">IF(L91="","",IF(ISNUMBER(SEARCH("cm",L91)),MAX(VALUE(SUBSTITUTE(_xlfn.FILTERXML("&lt;t&gt;&lt;s&gt;"&amp;SUBSTITUTE(L91,",","&lt;/s&gt;&lt;s&gt;")&amp;"&lt;/s&gt;&lt;/t&gt;","//s"),"cm",""))),MAX(VALUE(SUBSTITUTE(_xlfn.FILTERXML("&lt;t&gt;&lt;s&gt;"&amp;SUBSTITUTE(L91,",","&lt;/s&gt;&lt;s&gt;")&amp;"&lt;/s&gt;&lt;/t&gt;","//s"),"mm","")))/10))</f>
        <v>0.5</v>
      </c>
      <c r="N91" t="str">
        <f>IF('Model output'!L90="","",'Model output'!L90)</f>
        <v>papillary</v>
      </c>
      <c r="O91" t="str">
        <f>IF('Model output'!M90="","",'Model output'!M90)</f>
        <v>microcarcinoma, follicular and microcarcinoma variants with tall cell features</v>
      </c>
      <c r="P91" t="str">
        <f>IF('Model output'!N90="","",'Model output'!N90)</f>
        <v>1 cm</v>
      </c>
      <c r="Q91" t="str">
        <f t="shared" si="13"/>
        <v>1cm</v>
      </c>
      <c r="R91" cm="1">
        <f t="array" ref="R91">IF(Q91="","",IF(ISNUMBER(SEARCH("cm",Q91)),MAX(VALUE(SUBSTITUTE(_xlfn.FILTERXML("&lt;t&gt;&lt;s&gt;"&amp;SUBSTITUTE(Q91,",","&lt;/s&gt;&lt;s&gt;")&amp;"&lt;/s&gt;&lt;/t&gt;","//s"),"cm",""))),IF(ISNUMBER(SEARCH("mm",Q91)), MAX(VALUE(SUBSTITUTE(_xlfn.FILTERXML("&lt;t&gt;&lt;s&gt;"&amp;SUBSTITUTE(Q91,",","&lt;/s&gt;&lt;s&gt;")&amp;"&lt;/s&gt;&lt;/t&gt;","//s"),"mm","")))/10, MAX(VALUE(_xlfn.FILTERXML("&lt;t&gt;&lt;s&gt;"&amp;SUBSTITUTE(Q91,",","&lt;/s&gt;&lt;s&gt;")&amp;"&lt;/s&gt;&lt;/t&gt;","//s"))))))</f>
        <v>1</v>
      </c>
      <c r="S91" t="str">
        <f>IF(OR('Model output'!P90="",'Model output'!P90="C",ISNUMBER(SEARCH("Not identified", 'Model output'!P90)),ISNUMBER(SEARCH("Absent",'Model output'!P90)),ISNUMBER(SEARCH("Absence",'Model output'!P90)),AND(ISNUMBER(SEARCH("No",'Model output'!P90)),NOT(ISNUMBER(SEARCH("diagnostic",'Model output'!P90)))),ISNUMBER(SEARCH("Negative",'Model output'!P90))),"negative","positive")</f>
        <v>negative</v>
      </c>
      <c r="T91">
        <f>IF('Model output'!O90="","",'Model output'!O90)</f>
        <v>4</v>
      </c>
      <c r="U91" t="str">
        <f>IF('Model output'!Q90&lt;&gt;"",'Model output'!Q90,IF('Classification result'!S91="positive",IF(ISNUMBER(SEARCH("single",'Model output'!P90)),1,IF(OR(ISNUMBER(SEARCH("&lt;4",'Model output'!P90)),ISNUMBER(SEARCH("&lt; 4",'Model output'!P90)),ISNUMBER(SEARCH("less than 4",'Model output'!P90))),"&lt;4",IF(OR(ISNUMBER(SEARCH("&gt;4",'Model output'!P90)),ISNUMBER(SEARCH("&gt; 4",'Model output'!P90)),ISNUMBER(SEARCH("4 or more",'Model output'!P90))),"&gt;4",""))),""))</f>
        <v/>
      </c>
      <c r="V91" t="str">
        <f>IF(S91="negative","",IF(OR(ISNUMBER(SEARCH("Focal",'Model output'!P90)),'Classification result'!U91&lt;4,ISNUMBER(SEARCH("Focal",'Classification result'!U91)),ISNUMBER(SEARCH("&lt;4",'Classification result'!U91)),ISNUMBER(SEARCH("&lt; 4",'Classification result'!U91))),"minimal", IF(OR(ISNUMBER(SEARCH("Extensive",'Model output'!P90)),ISNUMBER(SEARCH("Extensive",'Classification result'!U91)),ISNUMBER(SEARCH("&gt;4",'Classification result'!U91)),ISNUMBER(SEARCH("&gt; 4",'Classification result'!U91)),ISNUMBER(SEARCH("4 or more",'Classification result'!U91))),"extensive","")))</f>
        <v/>
      </c>
      <c r="W91" t="str">
        <f>IF(OR('Model output'!R90="",ISNUMBER(SEARCH("Not identified", 'Model output'!R90)),ISNUMBER(SEARCH("Absent",'Model output'!R90)),ISNUMBER(SEARCH("No",'Model output'!R90)),ISNUMBER(SEARCH("Negative",'Model output'!R90)),ISNUMBER(SEARCH("None seen",'Model output'!R90)),ISNUMBER(SEARCH("Free",'Model output'!R90)),ISNUMBER(SEARCH("Cannot be assessed",'Model output'!R90))),"negative","positive")</f>
        <v>negative</v>
      </c>
      <c r="X91" s="15" t="str">
        <f>IF('Model output'!S90="","",'Model output'!S90)</f>
        <v>One microcarcinoma invades extra-thyroid fibroadipose tissue</v>
      </c>
      <c r="Y91" t="str">
        <f>IF(OR('Model output'!S90="",ISNUMBER(SEARCH("No extension",'Model output'!S90)),ISNUMBER(SEARCH("Absent",'Model output'!S90)),ISNUMBER(SEARCH("Not identified",'Model output'!S90)),AND(ISNUMBER(SEARCH("No",'Model output'!S90)),NOT(ISNUMBER(SEARCH("carcinoma",'Model output'!S90)))),ISNUMBER(SEARCH("negative",'Model output'!S90))),"negative",IF(Z91="positive","gETE", "positive"))</f>
        <v>positive</v>
      </c>
      <c r="Z91" t="str">
        <f>IF(OR('Model output'!S90="",ISNUMBER(SEARCH("Absent",'Model output'!S90)),ISNUMBER(SEARCH("Not identified",'Model output'!S90)),ISNUMBER(SEARCH("No",'Model output'!S90)),ISNUMBER(SEARCH("Minimal",'Model output'!S90)),ISNUMBER(SEARCH("negative",'Model output'!S90))),"negative",IF(OR(ISNUMBER(SEARCH("extensive",X91)),ISNUMBER(SEARCH("skeletal muscle",X91)),ISNUMBER(SEARCH("larynx",X91)),ISNUMBER(SEARCH("trachea",X91)),ISNUMBER(SEARCH("esophagus",X91)),ISNUMBER(SEARCH("recurrent laryngeal nerve",X91))),"positive","negative"))</f>
        <v>negative</v>
      </c>
      <c r="AA91" t="str">
        <f>IF('Model output'!T90="","",IF('Model output'!T90="Not mentioned", "No", "Yes"))</f>
        <v/>
      </c>
      <c r="AB91" t="str">
        <f>IF(AA91&lt;&gt;"Yes","",IF(OR('Model output'!U90="",ISNUMBER(SEARCH("Not identified",'Model output'!U90))),"",'Model output'!U90))</f>
        <v/>
      </c>
      <c r="AC91" s="8" t="str">
        <f>IF(OR('Model output'!V90="", AND(ISERROR(SEARCH("Positive",'Model output'!V90)), ISNUMBER(SEARCH("Negative",'Model output'!V90))), ISNUMBER(SEARCH("Cannot be assessed",'Model output'!V90)), AND(ISNUMBER(SEARCH("Uninvolved",'Model output'!V90)),NOT(ISNUMBER(SEARCH("margin(s) involved",'Model output'!V90)))), ISNUMBER(SEARCH("No involvement",'Model output'!V90)), AND(NOT(ISNUMBER(SEARCH("focal",'Model output'!V90))),ISNUMBER(SEARCH("Free",'Model output'!V90))), ISNUMBER(SEARCH("narrowly excised",'Model output'!V90)), ISNUMBER(SEARCH("none",'Model output'!V90)), ISNUMBER(SEARCH("R0",'Model output'!V90)), ISNUMBER(SEARCH("1 mm",'Model output'!V90)), ISNUMBER(SEARCH("0.1 CM",'Model output'!V90)), ISNUMBER(SEARCH("less than 0.2 mm",'Model output'!V90)), ISNUMBER(SEARCH("less than 1.0 mm",'Model output'!V90)), ISNUMBER(SEARCH("less than 0.5 mm",'Model output'!V90)), ISNUMBER(SEARCH("abut",'Model output'!V90))), "negative", "positive")</f>
        <v>negative</v>
      </c>
      <c r="AE91" s="34" t="str" cm="1">
        <f t="array" aca="1" ref="AE91" ca="1">IF(OR(AC91="positive",Z91="positive",AND(OR(ISNUMBER(SEARCH("Follicular carcinoma",N91)),ISNUMBER(SEARCH("Follicular thyroid carcinoma",N91))),V91="extensive"),AND(AND(ISNUMBER(J91),J91&gt;0),AND(ISNUMBER(M91),M91&gt;3)),OR(H91="positive",AH91=1)),"high",IF(OR(ISNUMBER(SEARCH("lateral",G91,1)),ISNUMBER(SEARCH("positive",Y91,1)),ISNUMBER(SEARCH("tall",O91,1)),ISNUMBER(SEARCH("hobnail",O91,1)),ISNUMBER(SEARCH("cribriform",O91,1)),ISNUMBER(SEARCH("diffuse",O91,1)),ISNUMBER(SEARCH("columnar",O91,1)),ISNUMBER(SEARCH("solid",O91,1)),ISNUMBER(SEARCH("tall",N91,1)),ISNUMBER(SEARCH("hobnail",N91,1)),ISNUMBER(SEARCH("cribriform",N91,1)),ISNUMBER(SEARCH("diffuse",N91,1)),ISNUMBER(SEARCH("columnar",N91,1)),ISNUMBER(SEARCH("solid",N91,1)),AND(OR(ISNUMBER(SEARCH("papillary",N91,1)),ISNUMBER(SEARCH("papillary carcinoma",O91,1))),S91="positive"),AND(AND(ISNUMBER(J91),J91&gt;=5),M91=""),AND(AND(ISNUMBER(J91),J91&gt;=5),AND(ISNUMBER(M91),M91&gt;=1)),AND(ISNUMBER(SERACH("papillary",N91)),OR(Y91="positive",Z91="positive"), ISNUMBER(SEARCH("BRAF",AB91)))),"intermediate","low"))</f>
        <v>intermediate</v>
      </c>
      <c r="AF91" s="35" t="str">
        <f t="shared" si="15"/>
        <v>1a</v>
      </c>
      <c r="AG91" s="35" t="str">
        <f t="shared" si="16"/>
        <v>1a</v>
      </c>
      <c r="AH91" s="35" t="str">
        <f t="shared" si="18"/>
        <v>0</v>
      </c>
      <c r="AI91" s="40" t="str">
        <f t="shared" si="19"/>
        <v>I</v>
      </c>
      <c r="AJ91" s="34" t="s">
        <v>629</v>
      </c>
      <c r="AK91" s="39" t="s">
        <v>898</v>
      </c>
      <c r="AL91" s="39" t="s">
        <v>898</v>
      </c>
      <c r="AM91" s="39" t="s">
        <v>897</v>
      </c>
      <c r="AN91" s="39" t="s">
        <v>59</v>
      </c>
      <c r="AO91" s="34">
        <f t="shared" ca="1" si="20"/>
        <v>1</v>
      </c>
      <c r="AP91" s="39">
        <f t="shared" si="21"/>
        <v>1</v>
      </c>
      <c r="AQ91" s="39">
        <f t="shared" si="22"/>
        <v>1</v>
      </c>
      <c r="AR91" s="39">
        <f t="shared" si="23"/>
        <v>1</v>
      </c>
      <c r="AS91" s="40">
        <f t="shared" si="17"/>
        <v>1</v>
      </c>
    </row>
    <row r="92" spans="1:45">
      <c r="A92" t="str">
        <f>'Model output'!A91</f>
        <v>TCGA-DJ-A3US</v>
      </c>
      <c r="B92" s="46">
        <v>37</v>
      </c>
      <c r="C92" s="1" t="str">
        <f>IF(OR(ISNUMBER(SEARCH("0",'Model output'!D91)), ISNUMBER(SEARCH("1",'Model output'!D91)), ISNUMBER(SEARCH("1a",'Model output'!D91)), ISNUMBER(SEARCH("1b",'Model output'!D91)), ISNUMBER(SEARCH("2",'Model output'!D91)), ISNUMBER(SEARCH("3",'Model output'!D91)), ISNUMBER(SEARCH("4a",'Model output'!D91)), ISNUMBER(SEARCH("4b",'Model output'!D91))), IF(ISNUMBER(SEARCH("pT",'Model output'!D91)),IF(OR(ISNUMBER(SEARCH("a",'Model output'!D91)),ISNUMBER(SEARCH("b",'Model output'!D91))),MID(SUBSTITUTE('Model output'!D91," ",""),SEARCH("pT",'Model output'!D91)+2,2),MID(SUBSTITUTE('Model output'!D91," ",""),SEARCH("pT",'Model output'!D91)+2,1)),IF(ISNUMBER(SEARCH("T",'Model output'!D91)),IF(OR(ISNUMBER(SEARCH("a",'Model output'!D91)),ISNUMBER(SEARCH("b",'Model output'!D91))),MID(SUBSTITUTE('Model output'!D91," ",""),SEARCH("T",'Model output'!D91)+1,2),MID(SUBSTITUTE('Model output'!D91," ",""),SEARCH("T",'Model output'!D91)+1,1)),SUBSTITUTE('Model output'!D91," ",""))),"")</f>
        <v>1</v>
      </c>
      <c r="D92" s="1" t="str">
        <f>IF(ISNUMBER(SEARCH("lymph node",'Model output'!E91)),"1", IF(AND('Model output'!E91&lt;&gt;"",ISNUMBER('Model output'!E91),'Model output'!E91&gt;0),"1",IF(OR(ISNUMBER(SEARCH("0",'Model output'!E91)), ISNUMBER(SEARCH("1",'Model output'!E91)), ISNUMBER(SEARCH("1a",'Model output'!E91)), ISNUMBER(SEARCH("1b",'Model output'!E91)), ISNUMBER(SEARCH("X",'Model output'!E91))), IF(ISNUMBER(SEARCH("pN",'Model output'!E91)),IF(OR(ISNUMBER(SEARCH("a",'Model output'!E91)),ISNUMBER(SEARCH("b",'Model output'!E91))),MID(SUBSTITUTE('Model output'!E91," ",""),SEARCH("pN",'Model output'!E91)+2,2),MID(SUBSTITUTE('Model output'!E91," ",""),SEARCH("pN",'Model output'!E91)+2,1)),IF(ISNUMBER(SEARCH("N",'Model output'!E91)),IF(OR(ISNUMBER(SEARCH("a",'Model output'!E91)),ISNUMBER(SEARCH("b",'Model output'!E91))),MID(SUBSTITUTE('Model output'!E91," ",""),SEARCH("N",'Model output'!E91)+1,2),MID(SUBSTITUTE('Model output'!E91," ",""),SEARCH("N",'Model output'!E91)+1,1)),SUBSTITUTE('Model output'!E91," ",""))),"")))</f>
        <v/>
      </c>
      <c r="E92" s="1" t="str">
        <f>IF(OR(ISNUMBER(SEARCH("Not applicable",'Model output'!F91)), ISNUMBER(SEARCH("N/A",'Model output'!F91))),"0",IF(OR(ISNUMBER(SEARCH("0",'Model output'!F91)), ISNUMBER(SEARCH("1",'Model output'!F91)), ISNUMBER(SEARCH("X",'Model output'!F91))), IF(ISNUMBER(SEARCH("pM",'Model output'!F91)),MID(SUBSTITUTE('Model output'!F91," ",""),SEARCH("pM",'Model output'!F91)+2,1),IF(ISNUMBER(SEARCH("M",'Model output'!F91)),MID(SUBSTITUTE('Model output'!F91," ",""),SEARCH("M",'Model output'!F91)+1,1),SUBSTITUTE('Model output'!F91," ",""))),""))</f>
        <v/>
      </c>
      <c r="F92" t="str">
        <f t="shared" si="12"/>
        <v>negative</v>
      </c>
      <c r="G92" t="str">
        <f>IF(OR('Model output'!G91="",AND(ISNUMBER('Model output'!J91),'Model output'!J91&lt;1)),"",IF(OR(ISNUMBER(SEARCH("lateral",'Model output'!G91)),ISNUMBER(SEARCH("cervical",'Model output'!G91)),ISNUMBER(SEARCH("jugular",'Model output'!G91)),ISNUMBER(SEARCH("left neck",'Model output'!G91)),ISNUMBER(SEARCH("left anterior neck",'Model output'!G91)),ISNUMBER(SEARCH("left posterior neck",'Model output'!G91)),ISNUMBER(SEARCH("right neck",'Model output'!G91)),ISNUMBER(SEARCH("right anterior neck",'Model output'!G91)),ISNUMBER(SEARCH("right posterior neck",'Model output'!G91)),AND(ISNUMBER(SEARCH("level",'Model output'!G91)),OR(,ISNUMBER(SEARCH("II",'Model output'!G91)),ISNUMBER(SEARCH("two",'Model output'!G91)),AND(ISNUMBER(SEARCH("2",'Model output'!G91)),NOT(ISNUMBER(SEARCH("1 of 2",'Model output'!G91)))),ISNUMBER(SEARCH("III",'Model output'!G91)),ISNUMBER(SEARCH("three",'Model output'!G91)),AND(ISNUMBER(SEARCH("3",'Model output'!G91)), NOT(ISNUMBER(SEARCH("N3",'Model output'!G91)))),ISNUMBER(SEARCH("IV",'Model output'!G91)),ISNUMBER(SEARCH("four",'Model output'!G91)),AND(ISNUMBER(SEARCH("4",'Model output'!G91)),NOT(ISNUMBER(SEARCH("1/4",'Model output'!G91)))),ISNUMBER(SEARCH("V ",'Model output'!G91)),ISNUMBER(SEARCH("five",'Model output'!G91)),ISNUMBER(SEARCH("5",'Model output'!G91))))), "lateral", "central"))</f>
        <v/>
      </c>
      <c r="H92" t="str">
        <f>IF('Model output'!H91="","negative", IF('Model output'!H91=" ", "negative", IF('Model output'!H91="[]", "negative", IF(ISNUMBER(SEARCH("lymph node",'Model output'!H91)),"negative", IF(ISNUMBER(SEARCH("adipose tissue",'Model output'!H91)), "negative", IF(ISNUMBER(SEARCH("neck dissection",'Model output'!H91)),"negative","positive"))))))</f>
        <v>negative</v>
      </c>
      <c r="I92" t="str">
        <f>IF('Model output'!I91="","",IF(ISNUMBER('Model output'!I91),'Model output'!I91,1))</f>
        <v/>
      </c>
      <c r="J92" t="str">
        <f>IF('Model output'!J91="","",IF(AND(ISNUMBER('Model output'!J91),'Model output'!J91&lt;=I92),'Model output'!J91,IF(ISNUMBER(SEARCH("0/",'Model output'!J91)),0,1)))</f>
        <v/>
      </c>
      <c r="K92" t="str" cm="1">
        <f t="array" ref="K92">IF(COUNT(FIND({0,1,2,3,4,5,6,7,8,9},'Model output'!K91))&gt;0,'Model output'!K91,"")</f>
        <v/>
      </c>
      <c r="L92" s="28" t="str">
        <f t="shared" si="14"/>
        <v/>
      </c>
      <c r="M92" t="str" cm="1">
        <f t="array" ref="M92">IF(L92="","",IF(ISNUMBER(SEARCH("cm",L92)),MAX(VALUE(SUBSTITUTE(_xlfn.FILTERXML("&lt;t&gt;&lt;s&gt;"&amp;SUBSTITUTE(L92,",","&lt;/s&gt;&lt;s&gt;")&amp;"&lt;/s&gt;&lt;/t&gt;","//s"),"cm",""))),MAX(VALUE(SUBSTITUTE(_xlfn.FILTERXML("&lt;t&gt;&lt;s&gt;"&amp;SUBSTITUTE(L92,",","&lt;/s&gt;&lt;s&gt;")&amp;"&lt;/s&gt;&lt;/t&gt;","//s"),"mm","")))/10))</f>
        <v/>
      </c>
      <c r="N92" t="str">
        <f>IF('Model output'!L91="","",'Model output'!L91)</f>
        <v>papillary</v>
      </c>
      <c r="O92" t="str">
        <f>IF('Model output'!M91="","",'Model output'!M91)</f>
        <v>classic</v>
      </c>
      <c r="P92" t="str">
        <f>IF('Model output'!N91="","",'Model output'!N91)</f>
        <v>1.5 cm</v>
      </c>
      <c r="Q92" t="str">
        <f t="shared" si="13"/>
        <v>1.5cm</v>
      </c>
      <c r="R92" cm="1">
        <f t="array" ref="R92">IF(Q92="","",IF(ISNUMBER(SEARCH("cm",Q92)),MAX(VALUE(SUBSTITUTE(_xlfn.FILTERXML("&lt;t&gt;&lt;s&gt;"&amp;SUBSTITUTE(Q92,",","&lt;/s&gt;&lt;s&gt;")&amp;"&lt;/s&gt;&lt;/t&gt;","//s"),"cm",""))),IF(ISNUMBER(SEARCH("mm",Q92)), MAX(VALUE(SUBSTITUTE(_xlfn.FILTERXML("&lt;t&gt;&lt;s&gt;"&amp;SUBSTITUTE(Q92,",","&lt;/s&gt;&lt;s&gt;")&amp;"&lt;/s&gt;&lt;/t&gt;","//s"),"mm","")))/10, MAX(VALUE(_xlfn.FILTERXML("&lt;t&gt;&lt;s&gt;"&amp;SUBSTITUTE(Q92,",","&lt;/s&gt;&lt;s&gt;")&amp;"&lt;/s&gt;&lt;/t&gt;","//s"))))))</f>
        <v>1.5</v>
      </c>
      <c r="S92" t="str">
        <f>IF(OR('Model output'!P91="",'Model output'!P91="C",ISNUMBER(SEARCH("Not identified", 'Model output'!P91)),ISNUMBER(SEARCH("Absent",'Model output'!P91)),ISNUMBER(SEARCH("Absence",'Model output'!P91)),AND(ISNUMBER(SEARCH("No",'Model output'!P91)),NOT(ISNUMBER(SEARCH("diagnostic",'Model output'!P91)))),ISNUMBER(SEARCH("Negative",'Model output'!P91))),"negative","positive")</f>
        <v>negative</v>
      </c>
      <c r="T92">
        <f>IF('Model output'!O91="","",'Model output'!O91)</f>
        <v>1</v>
      </c>
      <c r="U92" t="str">
        <f>IF('Model output'!Q91&lt;&gt;"",'Model output'!Q91,IF('Classification result'!S92="positive",IF(ISNUMBER(SEARCH("single",'Model output'!P91)),1,IF(OR(ISNUMBER(SEARCH("&lt;4",'Model output'!P91)),ISNUMBER(SEARCH("&lt; 4",'Model output'!P91)),ISNUMBER(SEARCH("less than 4",'Model output'!P91))),"&lt;4",IF(OR(ISNUMBER(SEARCH("&gt;4",'Model output'!P91)),ISNUMBER(SEARCH("&gt; 4",'Model output'!P91)),ISNUMBER(SEARCH("4 or more",'Model output'!P91))),"&gt;4",""))),""))</f>
        <v/>
      </c>
      <c r="V92" t="str">
        <f>IF(S92="negative","",IF(OR(ISNUMBER(SEARCH("Focal",'Model output'!P91)),'Classification result'!U92&lt;4,ISNUMBER(SEARCH("Focal",'Classification result'!U92)),ISNUMBER(SEARCH("&lt;4",'Classification result'!U92)),ISNUMBER(SEARCH("&lt; 4",'Classification result'!U92))),"minimal", IF(OR(ISNUMBER(SEARCH("Extensive",'Model output'!P91)),ISNUMBER(SEARCH("Extensive",'Classification result'!U92)),ISNUMBER(SEARCH("&gt;4",'Classification result'!U92)),ISNUMBER(SEARCH("&gt; 4",'Classification result'!U92)),ISNUMBER(SEARCH("4 or more",'Classification result'!U92))),"extensive","")))</f>
        <v/>
      </c>
      <c r="W92" t="str">
        <f>IF(OR('Model output'!R91="",ISNUMBER(SEARCH("Not identified", 'Model output'!R91)),ISNUMBER(SEARCH("Absent",'Model output'!R91)),ISNUMBER(SEARCH("No",'Model output'!R91)),ISNUMBER(SEARCH("Negative",'Model output'!R91)),ISNUMBER(SEARCH("None seen",'Model output'!R91)),ISNUMBER(SEARCH("Free",'Model output'!R91)),ISNUMBER(SEARCH("Cannot be assessed",'Model output'!R91))),"negative","positive")</f>
        <v>positive</v>
      </c>
      <c r="X92" s="15" t="str">
        <f>IF('Model output'!S91="","",'Model output'!S91)</f>
        <v>Not identified</v>
      </c>
      <c r="Y92" t="str">
        <f>IF(OR('Model output'!S91="",ISNUMBER(SEARCH("No extension",'Model output'!S91)),ISNUMBER(SEARCH("Absent",'Model output'!S91)),ISNUMBER(SEARCH("Not identified",'Model output'!S91)),AND(ISNUMBER(SEARCH("No",'Model output'!S91)),NOT(ISNUMBER(SEARCH("carcinoma",'Model output'!S91)))),ISNUMBER(SEARCH("negative",'Model output'!S91))),"negative",IF(Z92="positive","gETE", "positive"))</f>
        <v>negative</v>
      </c>
      <c r="Z92" t="str">
        <f>IF(OR('Model output'!S91="",ISNUMBER(SEARCH("Absent",'Model output'!S91)),ISNUMBER(SEARCH("Not identified",'Model output'!S91)),ISNUMBER(SEARCH("No",'Model output'!S91)),ISNUMBER(SEARCH("Minimal",'Model output'!S91)),ISNUMBER(SEARCH("negative",'Model output'!S91))),"negative",IF(OR(ISNUMBER(SEARCH("extensive",X92)),ISNUMBER(SEARCH("skeletal muscle",X92)),ISNUMBER(SEARCH("larynx",X92)),ISNUMBER(SEARCH("trachea",X92)),ISNUMBER(SEARCH("esophagus",X92)),ISNUMBER(SEARCH("recurrent laryngeal nerve",X92))),"positive","negative"))</f>
        <v>negative</v>
      </c>
      <c r="AA92" t="str">
        <f>IF('Model output'!T91="","",IF('Model output'!T91="Not mentioned", "No", "Yes"))</f>
        <v/>
      </c>
      <c r="AB92" t="str">
        <f>IF(AA92&lt;&gt;"Yes","",IF(OR('Model output'!U91="",ISNUMBER(SEARCH("Not identified",'Model output'!U91))),"",'Model output'!U91))</f>
        <v/>
      </c>
      <c r="AC92" s="8" t="str">
        <f>IF(OR('Model output'!V91="", AND(ISERROR(SEARCH("Positive",'Model output'!V91)), ISNUMBER(SEARCH("Negative",'Model output'!V91))), ISNUMBER(SEARCH("Cannot be assessed",'Model output'!V91)), AND(ISNUMBER(SEARCH("Uninvolved",'Model output'!V91)),NOT(ISNUMBER(SEARCH("margin(s) involved",'Model output'!V91)))), ISNUMBER(SEARCH("No involvement",'Model output'!V91)), AND(NOT(ISNUMBER(SEARCH("focal",'Model output'!V91))),ISNUMBER(SEARCH("Free",'Model output'!V91))), ISNUMBER(SEARCH("narrowly excised",'Model output'!V91)), ISNUMBER(SEARCH("none",'Model output'!V91)), ISNUMBER(SEARCH("R0",'Model output'!V91)), ISNUMBER(SEARCH("1 mm",'Model output'!V91)), ISNUMBER(SEARCH("0.1 CM",'Model output'!V91)), ISNUMBER(SEARCH("less than 0.2 mm",'Model output'!V91)), ISNUMBER(SEARCH("less than 1.0 mm",'Model output'!V91)), ISNUMBER(SEARCH("less than 0.5 mm",'Model output'!V91)), ISNUMBER(SEARCH("abut",'Model output'!V91))), "negative", "positive")</f>
        <v>negative</v>
      </c>
      <c r="AE92" s="34" t="str" cm="1">
        <f t="array" aca="1" ref="AE92" ca="1">IF(OR(AC92="positive",Z92="positive",AND(OR(ISNUMBER(SEARCH("Follicular carcinoma",N92)),ISNUMBER(SEARCH("Follicular thyroid carcinoma",N92))),V92="extensive"),AND(AND(ISNUMBER(J92),J92&gt;0),AND(ISNUMBER(M92),M92&gt;3)),OR(H92="positive",AH92=1)),"high",IF(OR(ISNUMBER(SEARCH("lateral",G92,1)),ISNUMBER(SEARCH("positive",Y92,1)),ISNUMBER(SEARCH("tall",O92,1)),ISNUMBER(SEARCH("hobnail",O92,1)),ISNUMBER(SEARCH("cribriform",O92,1)),ISNUMBER(SEARCH("diffuse",O92,1)),ISNUMBER(SEARCH("columnar",O92,1)),ISNUMBER(SEARCH("solid",O92,1)),ISNUMBER(SEARCH("tall",N92,1)),ISNUMBER(SEARCH("hobnail",N92,1)),ISNUMBER(SEARCH("cribriform",N92,1)),ISNUMBER(SEARCH("diffuse",N92,1)),ISNUMBER(SEARCH("columnar",N92,1)),ISNUMBER(SEARCH("solid",N92,1)),AND(OR(ISNUMBER(SEARCH("papillary",N92,1)),ISNUMBER(SEARCH("papillary carcinoma",O92,1))),S92="positive"),AND(AND(ISNUMBER(J92),J92&gt;=5),M92=""),AND(AND(ISNUMBER(J92),J92&gt;=5),AND(ISNUMBER(M92),M92&gt;=1)),AND(ISNUMBER(SERACH("papillary",N92)),OR(Y92="positive",Z92="positive"), ISNUMBER(SEARCH("BRAF",AB92)))),"intermediate","low"))</f>
        <v>low</v>
      </c>
      <c r="AF92" s="35" t="str">
        <f t="shared" si="15"/>
        <v>1b</v>
      </c>
      <c r="AG92" s="35" t="str">
        <f t="shared" si="16"/>
        <v>0</v>
      </c>
      <c r="AH92" s="35" t="str">
        <f t="shared" si="18"/>
        <v>0</v>
      </c>
      <c r="AI92" s="40" t="str">
        <f t="shared" si="19"/>
        <v>I</v>
      </c>
      <c r="AJ92" s="34" t="s">
        <v>627</v>
      </c>
      <c r="AK92" s="39" t="s">
        <v>893</v>
      </c>
      <c r="AL92" s="39" t="s">
        <v>897</v>
      </c>
      <c r="AM92" s="39" t="s">
        <v>897</v>
      </c>
      <c r="AN92" s="39" t="s">
        <v>59</v>
      </c>
      <c r="AO92" s="34">
        <f t="shared" ca="1" si="20"/>
        <v>1</v>
      </c>
      <c r="AP92" s="39">
        <f t="shared" si="21"/>
        <v>1</v>
      </c>
      <c r="AQ92" s="39">
        <f t="shared" si="22"/>
        <v>1</v>
      </c>
      <c r="AR92" s="39">
        <f t="shared" si="23"/>
        <v>1</v>
      </c>
      <c r="AS92" s="40">
        <f t="shared" si="17"/>
        <v>1</v>
      </c>
    </row>
    <row r="93" spans="1:45">
      <c r="A93" t="str">
        <f>'Model output'!A92</f>
        <v>TCGA-DJ-A3UT</v>
      </c>
      <c r="B93" s="46">
        <v>43</v>
      </c>
      <c r="C93" s="1" t="str">
        <f>IF(OR(ISNUMBER(SEARCH("0",'Model output'!D92)), ISNUMBER(SEARCH("1",'Model output'!D92)), ISNUMBER(SEARCH("1a",'Model output'!D92)), ISNUMBER(SEARCH("1b",'Model output'!D92)), ISNUMBER(SEARCH("2",'Model output'!D92)), ISNUMBER(SEARCH("3",'Model output'!D92)), ISNUMBER(SEARCH("4a",'Model output'!D92)), ISNUMBER(SEARCH("4b",'Model output'!D92))), IF(ISNUMBER(SEARCH("pT",'Model output'!D92)),IF(OR(ISNUMBER(SEARCH("a",'Model output'!D92)),ISNUMBER(SEARCH("b",'Model output'!D92))),MID(SUBSTITUTE('Model output'!D92," ",""),SEARCH("pT",'Model output'!D92)+2,2),MID(SUBSTITUTE('Model output'!D92," ",""),SEARCH("pT",'Model output'!D92)+2,1)),IF(ISNUMBER(SEARCH("T",'Model output'!D92)),IF(OR(ISNUMBER(SEARCH("a",'Model output'!D92)),ISNUMBER(SEARCH("b",'Model output'!D92))),MID(SUBSTITUTE('Model output'!D92," ",""),SEARCH("T",'Model output'!D92)+1,2),MID(SUBSTITUTE('Model output'!D92," ",""),SEARCH("T",'Model output'!D92)+1,1)),SUBSTITUTE('Model output'!D92," ",""))),"")</f>
        <v/>
      </c>
      <c r="D93" s="1" t="str">
        <f>IF(ISNUMBER(SEARCH("lymph node",'Model output'!E92)),"1", IF(AND('Model output'!E92&lt;&gt;"",ISNUMBER('Model output'!E92),'Model output'!E92&gt;0),"1",IF(OR(ISNUMBER(SEARCH("0",'Model output'!E92)), ISNUMBER(SEARCH("1",'Model output'!E92)), ISNUMBER(SEARCH("1a",'Model output'!E92)), ISNUMBER(SEARCH("1b",'Model output'!E92)), ISNUMBER(SEARCH("X",'Model output'!E92))), IF(ISNUMBER(SEARCH("pN",'Model output'!E92)),IF(OR(ISNUMBER(SEARCH("a",'Model output'!E92)),ISNUMBER(SEARCH("b",'Model output'!E92))),MID(SUBSTITUTE('Model output'!E92," ",""),SEARCH("pN",'Model output'!E92)+2,2),MID(SUBSTITUTE('Model output'!E92," ",""),SEARCH("pN",'Model output'!E92)+2,1)),IF(ISNUMBER(SEARCH("N",'Model output'!E92)),IF(OR(ISNUMBER(SEARCH("a",'Model output'!E92)),ISNUMBER(SEARCH("b",'Model output'!E92))),MID(SUBSTITUTE('Model output'!E92," ",""),SEARCH("N",'Model output'!E92)+1,2),MID(SUBSTITUTE('Model output'!E92," ",""),SEARCH("N",'Model output'!E92)+1,1)),SUBSTITUTE('Model output'!E92," ",""))),"")))</f>
        <v/>
      </c>
      <c r="E93" s="1" t="str">
        <f>IF(OR(ISNUMBER(SEARCH("Not applicable",'Model output'!F92)), ISNUMBER(SEARCH("N/A",'Model output'!F92))),"0",IF(OR(ISNUMBER(SEARCH("0",'Model output'!F92)), ISNUMBER(SEARCH("1",'Model output'!F92)), ISNUMBER(SEARCH("X",'Model output'!F92))), IF(ISNUMBER(SEARCH("pM",'Model output'!F92)),MID(SUBSTITUTE('Model output'!F92," ",""),SEARCH("pM",'Model output'!F92)+2,1),IF(ISNUMBER(SEARCH("M",'Model output'!F92)),MID(SUBSTITUTE('Model output'!F92," ",""),SEARCH("M",'Model output'!F92)+1,1),SUBSTITUTE('Model output'!F92," ",""))),""))</f>
        <v/>
      </c>
      <c r="F93" t="str">
        <f t="shared" si="12"/>
        <v>negative</v>
      </c>
      <c r="G93" t="str">
        <f>IF(OR('Model output'!G92="",AND(ISNUMBER('Model output'!J92),'Model output'!J92&lt;1)),"",IF(OR(ISNUMBER(SEARCH("lateral",'Model output'!G92)),ISNUMBER(SEARCH("cervical",'Model output'!G92)),ISNUMBER(SEARCH("jugular",'Model output'!G92)),ISNUMBER(SEARCH("left neck",'Model output'!G92)),ISNUMBER(SEARCH("left anterior neck",'Model output'!G92)),ISNUMBER(SEARCH("left posterior neck",'Model output'!G92)),ISNUMBER(SEARCH("right neck",'Model output'!G92)),ISNUMBER(SEARCH("right anterior neck",'Model output'!G92)),ISNUMBER(SEARCH("right posterior neck",'Model output'!G92)),AND(ISNUMBER(SEARCH("level",'Model output'!G92)),OR(,ISNUMBER(SEARCH("II",'Model output'!G92)),ISNUMBER(SEARCH("two",'Model output'!G92)),AND(ISNUMBER(SEARCH("2",'Model output'!G92)),NOT(ISNUMBER(SEARCH("1 of 2",'Model output'!G92)))),ISNUMBER(SEARCH("III",'Model output'!G92)),ISNUMBER(SEARCH("three",'Model output'!G92)),AND(ISNUMBER(SEARCH("3",'Model output'!G92)), NOT(ISNUMBER(SEARCH("N3",'Model output'!G92)))),ISNUMBER(SEARCH("IV",'Model output'!G92)),ISNUMBER(SEARCH("four",'Model output'!G92)),AND(ISNUMBER(SEARCH("4",'Model output'!G92)),NOT(ISNUMBER(SEARCH("1/4",'Model output'!G92)))),ISNUMBER(SEARCH("V ",'Model output'!G92)),ISNUMBER(SEARCH("five",'Model output'!G92)),ISNUMBER(SEARCH("5",'Model output'!G92))))), "lateral", "central"))</f>
        <v/>
      </c>
      <c r="H93" t="str">
        <f>IF('Model output'!H92="","negative", IF('Model output'!H92=" ", "negative", IF('Model output'!H92="[]", "negative", IF(ISNUMBER(SEARCH("lymph node",'Model output'!H92)),"negative", IF(ISNUMBER(SEARCH("adipose tissue",'Model output'!H92)), "negative", IF(ISNUMBER(SEARCH("neck dissection",'Model output'!H92)),"negative","positive"))))))</f>
        <v>negative</v>
      </c>
      <c r="I93" t="str">
        <f>IF('Model output'!I92="","",IF(ISNUMBER('Model output'!I92),'Model output'!I92,1))</f>
        <v/>
      </c>
      <c r="J93" t="str">
        <f>IF('Model output'!J92="","",IF(AND(ISNUMBER('Model output'!J92),'Model output'!J92&lt;=I93),'Model output'!J92,IF(ISNUMBER(SEARCH("0/",'Model output'!J92)),0,1)))</f>
        <v/>
      </c>
      <c r="K93" t="str" cm="1">
        <f t="array" ref="K93">IF(COUNT(FIND({0,1,2,3,4,5,6,7,8,9},'Model output'!K92))&gt;0,'Model output'!K92,"")</f>
        <v/>
      </c>
      <c r="L93" s="28" t="str">
        <f t="shared" si="14"/>
        <v/>
      </c>
      <c r="M93" t="str" cm="1">
        <f t="array" ref="M93">IF(L93="","",IF(ISNUMBER(SEARCH("cm",L93)),MAX(VALUE(SUBSTITUTE(_xlfn.FILTERXML("&lt;t&gt;&lt;s&gt;"&amp;SUBSTITUTE(L93,",","&lt;/s&gt;&lt;s&gt;")&amp;"&lt;/s&gt;&lt;/t&gt;","//s"),"cm",""))),MAX(VALUE(SUBSTITUTE(_xlfn.FILTERXML("&lt;t&gt;&lt;s&gt;"&amp;SUBSTITUTE(L93,",","&lt;/s&gt;&lt;s&gt;")&amp;"&lt;/s&gt;&lt;/t&gt;","//s"),"mm","")))/10))</f>
        <v/>
      </c>
      <c r="N93" t="str">
        <f>IF('Model output'!L92="","",'Model output'!L92)</f>
        <v>papillary</v>
      </c>
      <c r="O93" t="str">
        <f>IF('Model output'!M92="","",'Model output'!M92)</f>
        <v>microcarcinoma</v>
      </c>
      <c r="P93" t="str">
        <f>IF('Model output'!N92="","",'Model output'!N92)</f>
        <v>Ranging from &lt;0.1 cm to 0.9 cm</v>
      </c>
      <c r="Q93" t="str">
        <f t="shared" si="13"/>
        <v>0.1cm,0.9cm</v>
      </c>
      <c r="R93" cm="1">
        <f t="array" ref="R93">IF(Q93="","",IF(ISNUMBER(SEARCH("cm",Q93)),MAX(VALUE(SUBSTITUTE(_xlfn.FILTERXML("&lt;t&gt;&lt;s&gt;"&amp;SUBSTITUTE(Q93,",","&lt;/s&gt;&lt;s&gt;")&amp;"&lt;/s&gt;&lt;/t&gt;","//s"),"cm",""))),IF(ISNUMBER(SEARCH("mm",Q93)), MAX(VALUE(SUBSTITUTE(_xlfn.FILTERXML("&lt;t&gt;&lt;s&gt;"&amp;SUBSTITUTE(Q93,",","&lt;/s&gt;&lt;s&gt;")&amp;"&lt;/s&gt;&lt;/t&gt;","//s"),"mm","")))/10, MAX(VALUE(_xlfn.FILTERXML("&lt;t&gt;&lt;s&gt;"&amp;SUBSTITUTE(Q93,",","&lt;/s&gt;&lt;s&gt;")&amp;"&lt;/s&gt;&lt;/t&gt;","//s"))))))</f>
        <v>0.9</v>
      </c>
      <c r="S93" t="str">
        <f>IF(OR('Model output'!P92="",'Model output'!P92="C",ISNUMBER(SEARCH("Not identified", 'Model output'!P92)),ISNUMBER(SEARCH("Absent",'Model output'!P92)),ISNUMBER(SEARCH("Absence",'Model output'!P92)),AND(ISNUMBER(SEARCH("No",'Model output'!P92)),NOT(ISNUMBER(SEARCH("diagnostic",'Model output'!P92)))),ISNUMBER(SEARCH("Negative",'Model output'!P92))),"negative","positive")</f>
        <v>negative</v>
      </c>
      <c r="T93" t="str">
        <f>IF('Model output'!O92="","",'Model output'!O92)</f>
        <v>Three foci</v>
      </c>
      <c r="U93" t="str">
        <f>IF('Model output'!Q92&lt;&gt;"",'Model output'!Q92,IF('Classification result'!S93="positive",IF(ISNUMBER(SEARCH("single",'Model output'!P92)),1,IF(OR(ISNUMBER(SEARCH("&lt;4",'Model output'!P92)),ISNUMBER(SEARCH("&lt; 4",'Model output'!P92)),ISNUMBER(SEARCH("less than 4",'Model output'!P92))),"&lt;4",IF(OR(ISNUMBER(SEARCH("&gt;4",'Model output'!P92)),ISNUMBER(SEARCH("&gt; 4",'Model output'!P92)),ISNUMBER(SEARCH("4 or more",'Model output'!P92))),"&gt;4",""))),""))</f>
        <v/>
      </c>
      <c r="V93" t="str">
        <f>IF(S93="negative","",IF(OR(ISNUMBER(SEARCH("Focal",'Model output'!P92)),'Classification result'!U93&lt;4,ISNUMBER(SEARCH("Focal",'Classification result'!U93)),ISNUMBER(SEARCH("&lt;4",'Classification result'!U93)),ISNUMBER(SEARCH("&lt; 4",'Classification result'!U93))),"minimal", IF(OR(ISNUMBER(SEARCH("Extensive",'Model output'!P92)),ISNUMBER(SEARCH("Extensive",'Classification result'!U93)),ISNUMBER(SEARCH("&gt;4",'Classification result'!U93)),ISNUMBER(SEARCH("&gt; 4",'Classification result'!U93)),ISNUMBER(SEARCH("4 or more",'Classification result'!U93))),"extensive","")))</f>
        <v/>
      </c>
      <c r="W93" t="str">
        <f>IF(OR('Model output'!R92="",ISNUMBER(SEARCH("Not identified", 'Model output'!R92)),ISNUMBER(SEARCH("Absent",'Model output'!R92)),ISNUMBER(SEARCH("No",'Model output'!R92)),ISNUMBER(SEARCH("Negative",'Model output'!R92)),ISNUMBER(SEARCH("None seen",'Model output'!R92)),ISNUMBER(SEARCH("Free",'Model output'!R92)),ISNUMBER(SEARCH("Cannot be assessed",'Model output'!R92))),"negative","positive")</f>
        <v>negative</v>
      </c>
      <c r="X93" s="15" t="str">
        <f>IF('Model output'!S92="","",'Model output'!S92)</f>
        <v>Not Identified</v>
      </c>
      <c r="Y93" t="str">
        <f>IF(OR('Model output'!S92="",ISNUMBER(SEARCH("No extension",'Model output'!S92)),ISNUMBER(SEARCH("Absent",'Model output'!S92)),ISNUMBER(SEARCH("Not identified",'Model output'!S92)),AND(ISNUMBER(SEARCH("No",'Model output'!S92)),NOT(ISNUMBER(SEARCH("carcinoma",'Model output'!S92)))),ISNUMBER(SEARCH("negative",'Model output'!S92))),"negative",IF(Z93="positive","gETE", "positive"))</f>
        <v>negative</v>
      </c>
      <c r="Z93" t="str">
        <f>IF(OR('Model output'!S92="",ISNUMBER(SEARCH("Absent",'Model output'!S92)),ISNUMBER(SEARCH("Not identified",'Model output'!S92)),ISNUMBER(SEARCH("No",'Model output'!S92)),ISNUMBER(SEARCH("Minimal",'Model output'!S92)),ISNUMBER(SEARCH("negative",'Model output'!S92))),"negative",IF(OR(ISNUMBER(SEARCH("extensive",X93)),ISNUMBER(SEARCH("skeletal muscle",X93)),ISNUMBER(SEARCH("larynx",X93)),ISNUMBER(SEARCH("trachea",X93)),ISNUMBER(SEARCH("esophagus",X93)),ISNUMBER(SEARCH("recurrent laryngeal nerve",X93))),"positive","negative"))</f>
        <v>negative</v>
      </c>
      <c r="AA93" t="str">
        <f>IF('Model output'!T92="","",IF('Model output'!T92="Not mentioned", "No", "Yes"))</f>
        <v/>
      </c>
      <c r="AB93" t="str">
        <f>IF(AA93&lt;&gt;"Yes","",IF(OR('Model output'!U92="",ISNUMBER(SEARCH("Not identified",'Model output'!U92))),"",'Model output'!U92))</f>
        <v/>
      </c>
      <c r="AC93" s="8" t="str">
        <f>IF(OR('Model output'!V92="", AND(ISERROR(SEARCH("Positive",'Model output'!V92)), ISNUMBER(SEARCH("Negative",'Model output'!V92))), ISNUMBER(SEARCH("Cannot be assessed",'Model output'!V92)), AND(ISNUMBER(SEARCH("Uninvolved",'Model output'!V92)),NOT(ISNUMBER(SEARCH("margin(s) involved",'Model output'!V92)))), ISNUMBER(SEARCH("No involvement",'Model output'!V92)), AND(NOT(ISNUMBER(SEARCH("focal",'Model output'!V92))),ISNUMBER(SEARCH("Free",'Model output'!V92))), ISNUMBER(SEARCH("narrowly excised",'Model output'!V92)), ISNUMBER(SEARCH("none",'Model output'!V92)), ISNUMBER(SEARCH("R0",'Model output'!V92)), ISNUMBER(SEARCH("1 mm",'Model output'!V92)), ISNUMBER(SEARCH("0.1 CM",'Model output'!V92)), ISNUMBER(SEARCH("less than 0.2 mm",'Model output'!V92)), ISNUMBER(SEARCH("less than 1.0 mm",'Model output'!V92)), ISNUMBER(SEARCH("less than 0.5 mm",'Model output'!V92)), ISNUMBER(SEARCH("abut",'Model output'!V92))), "negative", "positive")</f>
        <v>negative</v>
      </c>
      <c r="AE93" s="34" t="str" cm="1">
        <f t="array" aca="1" ref="AE93" ca="1">IF(OR(AC93="positive",Z93="positive",AND(OR(ISNUMBER(SEARCH("Follicular carcinoma",N93)),ISNUMBER(SEARCH("Follicular thyroid carcinoma",N93))),V93="extensive"),AND(AND(ISNUMBER(J93),J93&gt;0),AND(ISNUMBER(M93),M93&gt;3)),OR(H93="positive",AH93=1)),"high",IF(OR(ISNUMBER(SEARCH("lateral",G93,1)),ISNUMBER(SEARCH("positive",Y93,1)),ISNUMBER(SEARCH("tall",O93,1)),ISNUMBER(SEARCH("hobnail",O93,1)),ISNUMBER(SEARCH("cribriform",O93,1)),ISNUMBER(SEARCH("diffuse",O93,1)),ISNUMBER(SEARCH("columnar",O93,1)),ISNUMBER(SEARCH("solid",O93,1)),ISNUMBER(SEARCH("tall",N93,1)),ISNUMBER(SEARCH("hobnail",N93,1)),ISNUMBER(SEARCH("cribriform",N93,1)),ISNUMBER(SEARCH("diffuse",N93,1)),ISNUMBER(SEARCH("columnar",N93,1)),ISNUMBER(SEARCH("solid",N93,1)),AND(OR(ISNUMBER(SEARCH("papillary",N93,1)),ISNUMBER(SEARCH("papillary carcinoma",O93,1))),S93="positive"),AND(AND(ISNUMBER(J93),J93&gt;=5),M93=""),AND(AND(ISNUMBER(J93),J93&gt;=5),AND(ISNUMBER(M93),M93&gt;=1)),AND(ISNUMBER(SERACH("papillary",N93)),OR(Y93="positive",Z93="positive"), ISNUMBER(SEARCH("BRAF",AB93)))),"intermediate","low"))</f>
        <v>low</v>
      </c>
      <c r="AF93" s="35" t="str">
        <f t="shared" si="15"/>
        <v>1a</v>
      </c>
      <c r="AG93" s="35" t="str">
        <f t="shared" si="16"/>
        <v>0</v>
      </c>
      <c r="AH93" s="35" t="str">
        <f t="shared" si="18"/>
        <v>0</v>
      </c>
      <c r="AI93" s="40" t="str">
        <f t="shared" si="19"/>
        <v>I</v>
      </c>
      <c r="AJ93" s="34" t="s">
        <v>627</v>
      </c>
      <c r="AK93" s="39" t="s">
        <v>898</v>
      </c>
      <c r="AL93" s="39" t="s">
        <v>897</v>
      </c>
      <c r="AM93" s="39" t="s">
        <v>897</v>
      </c>
      <c r="AN93" s="39" t="s">
        <v>59</v>
      </c>
      <c r="AO93" s="34">
        <f t="shared" ca="1" si="20"/>
        <v>1</v>
      </c>
      <c r="AP93" s="39">
        <f t="shared" si="21"/>
        <v>1</v>
      </c>
      <c r="AQ93" s="39">
        <f t="shared" si="22"/>
        <v>1</v>
      </c>
      <c r="AR93" s="39">
        <f t="shared" si="23"/>
        <v>1</v>
      </c>
      <c r="AS93" s="40">
        <f t="shared" si="17"/>
        <v>1</v>
      </c>
    </row>
    <row r="94" spans="1:45">
      <c r="A94" t="str">
        <f>'Model output'!A93</f>
        <v>TCGA-DJ-A3UU</v>
      </c>
      <c r="B94" s="46">
        <v>49</v>
      </c>
      <c r="C94" s="1" t="str">
        <f>IF(OR(ISNUMBER(SEARCH("0",'Model output'!D93)), ISNUMBER(SEARCH("1",'Model output'!D93)), ISNUMBER(SEARCH("1a",'Model output'!D93)), ISNUMBER(SEARCH("1b",'Model output'!D93)), ISNUMBER(SEARCH("2",'Model output'!D93)), ISNUMBER(SEARCH("3",'Model output'!D93)), ISNUMBER(SEARCH("4a",'Model output'!D93)), ISNUMBER(SEARCH("4b",'Model output'!D93))), IF(ISNUMBER(SEARCH("pT",'Model output'!D93)),IF(OR(ISNUMBER(SEARCH("a",'Model output'!D93)),ISNUMBER(SEARCH("b",'Model output'!D93))),MID(SUBSTITUTE('Model output'!D93," ",""),SEARCH("pT",'Model output'!D93)+2,2),MID(SUBSTITUTE('Model output'!D93," ",""),SEARCH("pT",'Model output'!D93)+2,1)),IF(ISNUMBER(SEARCH("T",'Model output'!D93)),IF(OR(ISNUMBER(SEARCH("a",'Model output'!D93)),ISNUMBER(SEARCH("b",'Model output'!D93))),MID(SUBSTITUTE('Model output'!D93," ",""),SEARCH("T",'Model output'!D93)+1,2),MID(SUBSTITUTE('Model output'!D93," ",""),SEARCH("T",'Model output'!D93)+1,1)),SUBSTITUTE('Model output'!D93," ",""))),"")</f>
        <v>1</v>
      </c>
      <c r="D94" s="1" t="str">
        <f>IF(ISNUMBER(SEARCH("lymph node",'Model output'!E93)),"1", IF(AND('Model output'!E93&lt;&gt;"",ISNUMBER('Model output'!E93),'Model output'!E93&gt;0),"1",IF(OR(ISNUMBER(SEARCH("0",'Model output'!E93)), ISNUMBER(SEARCH("1",'Model output'!E93)), ISNUMBER(SEARCH("1a",'Model output'!E93)), ISNUMBER(SEARCH("1b",'Model output'!E93)), ISNUMBER(SEARCH("X",'Model output'!E93))), IF(ISNUMBER(SEARCH("pN",'Model output'!E93)),IF(OR(ISNUMBER(SEARCH("a",'Model output'!E93)),ISNUMBER(SEARCH("b",'Model output'!E93))),MID(SUBSTITUTE('Model output'!E93," ",""),SEARCH("pN",'Model output'!E93)+2,2),MID(SUBSTITUTE('Model output'!E93," ",""),SEARCH("pN",'Model output'!E93)+2,1)),IF(ISNUMBER(SEARCH("N",'Model output'!E93)),IF(OR(ISNUMBER(SEARCH("a",'Model output'!E93)),ISNUMBER(SEARCH("b",'Model output'!E93))),MID(SUBSTITUTE('Model output'!E93," ",""),SEARCH("N",'Model output'!E93)+1,2),MID(SUBSTITUTE('Model output'!E93," ",""),SEARCH("N",'Model output'!E93)+1,1)),SUBSTITUTE('Model output'!E93," ",""))),"")))</f>
        <v>0</v>
      </c>
      <c r="E94" s="1" t="str">
        <f>IF(OR(ISNUMBER(SEARCH("Not applicable",'Model output'!F93)), ISNUMBER(SEARCH("N/A",'Model output'!F93))),"0",IF(OR(ISNUMBER(SEARCH("0",'Model output'!F93)), ISNUMBER(SEARCH("1",'Model output'!F93)), ISNUMBER(SEARCH("X",'Model output'!F93))), IF(ISNUMBER(SEARCH("pM",'Model output'!F93)),MID(SUBSTITUTE('Model output'!F93," ",""),SEARCH("pM",'Model output'!F93)+2,1),IF(ISNUMBER(SEARCH("M",'Model output'!F93)),MID(SUBSTITUTE('Model output'!F93," ",""),SEARCH("M",'Model output'!F93)+1,1),SUBSTITUTE('Model output'!F93," ",""))),""))</f>
        <v/>
      </c>
      <c r="F94" t="str">
        <f t="shared" si="12"/>
        <v>negative</v>
      </c>
      <c r="G94" t="str">
        <f>IF(OR('Model output'!G93="",AND(ISNUMBER('Model output'!J93),'Model output'!J93&lt;1)),"",IF(OR(ISNUMBER(SEARCH("lateral",'Model output'!G93)),ISNUMBER(SEARCH("cervical",'Model output'!G93)),ISNUMBER(SEARCH("jugular",'Model output'!G93)),ISNUMBER(SEARCH("left neck",'Model output'!G93)),ISNUMBER(SEARCH("left anterior neck",'Model output'!G93)),ISNUMBER(SEARCH("left posterior neck",'Model output'!G93)),ISNUMBER(SEARCH("right neck",'Model output'!G93)),ISNUMBER(SEARCH("right anterior neck",'Model output'!G93)),ISNUMBER(SEARCH("right posterior neck",'Model output'!G93)),AND(ISNUMBER(SEARCH("level",'Model output'!G93)),OR(,ISNUMBER(SEARCH("II",'Model output'!G93)),ISNUMBER(SEARCH("two",'Model output'!G93)),AND(ISNUMBER(SEARCH("2",'Model output'!G93)),NOT(ISNUMBER(SEARCH("1 of 2",'Model output'!G93)))),ISNUMBER(SEARCH("III",'Model output'!G93)),ISNUMBER(SEARCH("three",'Model output'!G93)),AND(ISNUMBER(SEARCH("3",'Model output'!G93)), NOT(ISNUMBER(SEARCH("N3",'Model output'!G93)))),ISNUMBER(SEARCH("IV",'Model output'!G93)),ISNUMBER(SEARCH("four",'Model output'!G93)),AND(ISNUMBER(SEARCH("4",'Model output'!G93)),NOT(ISNUMBER(SEARCH("1/4",'Model output'!G93)))),ISNUMBER(SEARCH("V ",'Model output'!G93)),ISNUMBER(SEARCH("five",'Model output'!G93)),ISNUMBER(SEARCH("5",'Model output'!G93))))), "lateral", "central"))</f>
        <v/>
      </c>
      <c r="H94" t="str">
        <f>IF('Model output'!H93="","negative", IF('Model output'!H93=" ", "negative", IF('Model output'!H93="[]", "negative", IF(ISNUMBER(SEARCH("lymph node",'Model output'!H93)),"negative", IF(ISNUMBER(SEARCH("adipose tissue",'Model output'!H93)), "negative", IF(ISNUMBER(SEARCH("neck dissection",'Model output'!H93)),"negative","positive"))))))</f>
        <v>negative</v>
      </c>
      <c r="I94">
        <f>IF('Model output'!I93="","",IF(ISNUMBER('Model output'!I93),'Model output'!I93,1))</f>
        <v>2</v>
      </c>
      <c r="J94">
        <f>IF('Model output'!J93="","",IF(AND(ISNUMBER('Model output'!J93),'Model output'!J93&lt;=I94),'Model output'!J93,IF(ISNUMBER(SEARCH("0/",'Model output'!J93)),0,1)))</f>
        <v>0</v>
      </c>
      <c r="K94" t="str" cm="1">
        <f t="array" ref="K94">IF(COUNT(FIND({0,1,2,3,4,5,6,7,8,9},'Model output'!K93))&gt;0,'Model output'!K93,"")</f>
        <v/>
      </c>
      <c r="L94" s="28" t="str">
        <f t="shared" si="14"/>
        <v/>
      </c>
      <c r="M94" t="str" cm="1">
        <f t="array" ref="M94">IF(L94="","",IF(ISNUMBER(SEARCH("cm",L94)),MAX(VALUE(SUBSTITUTE(_xlfn.FILTERXML("&lt;t&gt;&lt;s&gt;"&amp;SUBSTITUTE(L94,",","&lt;/s&gt;&lt;s&gt;")&amp;"&lt;/s&gt;&lt;/t&gt;","//s"),"cm",""))),MAX(VALUE(SUBSTITUTE(_xlfn.FILTERXML("&lt;t&gt;&lt;s&gt;"&amp;SUBSTITUTE(L94,",","&lt;/s&gt;&lt;s&gt;")&amp;"&lt;/s&gt;&lt;/t&gt;","//s"),"mm","")))/10))</f>
        <v/>
      </c>
      <c r="N94" t="str">
        <f>IF('Model output'!L93="","",'Model output'!L93)</f>
        <v>papillary</v>
      </c>
      <c r="O94" t="str">
        <f>IF('Model output'!M93="","",'Model output'!M93)</f>
        <v>classical</v>
      </c>
      <c r="P94" t="str">
        <f>IF('Model output'!N93="","",'Model output'!N93)</f>
        <v>1.1 cm</v>
      </c>
      <c r="Q94" t="str">
        <f t="shared" si="13"/>
        <v>1.1cm</v>
      </c>
      <c r="R94" cm="1">
        <f t="array" ref="R94">IF(Q94="","",IF(ISNUMBER(SEARCH("cm",Q94)),MAX(VALUE(SUBSTITUTE(_xlfn.FILTERXML("&lt;t&gt;&lt;s&gt;"&amp;SUBSTITUTE(Q94,",","&lt;/s&gt;&lt;s&gt;")&amp;"&lt;/s&gt;&lt;/t&gt;","//s"),"cm",""))),IF(ISNUMBER(SEARCH("mm",Q94)), MAX(VALUE(SUBSTITUTE(_xlfn.FILTERXML("&lt;t&gt;&lt;s&gt;"&amp;SUBSTITUTE(Q94,",","&lt;/s&gt;&lt;s&gt;")&amp;"&lt;/s&gt;&lt;/t&gt;","//s"),"mm","")))/10, MAX(VALUE(_xlfn.FILTERXML("&lt;t&gt;&lt;s&gt;"&amp;SUBSTITUTE(Q94,",","&lt;/s&gt;&lt;s&gt;")&amp;"&lt;/s&gt;&lt;/t&gt;","//s"))))))</f>
        <v>1.1000000000000001</v>
      </c>
      <c r="S94" t="str">
        <f>IF(OR('Model output'!P93="",'Model output'!P93="C",ISNUMBER(SEARCH("Not identified", 'Model output'!P93)),ISNUMBER(SEARCH("Absent",'Model output'!P93)),ISNUMBER(SEARCH("Absence",'Model output'!P93)),AND(ISNUMBER(SEARCH("No",'Model output'!P93)),NOT(ISNUMBER(SEARCH("diagnostic",'Model output'!P93)))),ISNUMBER(SEARCH("Negative",'Model output'!P93))),"negative","positive")</f>
        <v>negative</v>
      </c>
      <c r="T94">
        <f>IF('Model output'!O93="","",'Model output'!O93)</f>
        <v>3</v>
      </c>
      <c r="U94" t="str">
        <f>IF('Model output'!Q93&lt;&gt;"",'Model output'!Q93,IF('Classification result'!S94="positive",IF(ISNUMBER(SEARCH("single",'Model output'!P93)),1,IF(OR(ISNUMBER(SEARCH("&lt;4",'Model output'!P93)),ISNUMBER(SEARCH("&lt; 4",'Model output'!P93)),ISNUMBER(SEARCH("less than 4",'Model output'!P93))),"&lt;4",IF(OR(ISNUMBER(SEARCH("&gt;4",'Model output'!P93)),ISNUMBER(SEARCH("&gt; 4",'Model output'!P93)),ISNUMBER(SEARCH("4 or more",'Model output'!P93))),"&gt;4",""))),""))</f>
        <v/>
      </c>
      <c r="V94" t="str">
        <f>IF(S94="negative","",IF(OR(ISNUMBER(SEARCH("Focal",'Model output'!P93)),'Classification result'!U94&lt;4,ISNUMBER(SEARCH("Focal",'Classification result'!U94)),ISNUMBER(SEARCH("&lt;4",'Classification result'!U94)),ISNUMBER(SEARCH("&lt; 4",'Classification result'!U94))),"minimal", IF(OR(ISNUMBER(SEARCH("Extensive",'Model output'!P93)),ISNUMBER(SEARCH("Extensive",'Classification result'!U94)),ISNUMBER(SEARCH("&gt;4",'Classification result'!U94)),ISNUMBER(SEARCH("&gt; 4",'Classification result'!U94)),ISNUMBER(SEARCH("4 or more",'Classification result'!U94))),"extensive","")))</f>
        <v/>
      </c>
      <c r="W94" t="str">
        <f>IF(OR('Model output'!R93="",ISNUMBER(SEARCH("Not identified", 'Model output'!R93)),ISNUMBER(SEARCH("Absent",'Model output'!R93)),ISNUMBER(SEARCH("No",'Model output'!R93)),ISNUMBER(SEARCH("Negative",'Model output'!R93)),ISNUMBER(SEARCH("None seen",'Model output'!R93)),ISNUMBER(SEARCH("Free",'Model output'!R93)),ISNUMBER(SEARCH("Cannot be assessed",'Model output'!R93))),"negative","positive")</f>
        <v>negative</v>
      </c>
      <c r="X94" s="15" t="str">
        <f>IF('Model output'!S93="","",'Model output'!S93)</f>
        <v>Invades the extrathyroidal fibroadipose tissue</v>
      </c>
      <c r="Y94" t="str">
        <f>IF(OR('Model output'!S93="",ISNUMBER(SEARCH("No extension",'Model output'!S93)),ISNUMBER(SEARCH("Absent",'Model output'!S93)),ISNUMBER(SEARCH("Not identified",'Model output'!S93)),AND(ISNUMBER(SEARCH("No",'Model output'!S93)),NOT(ISNUMBER(SEARCH("carcinoma",'Model output'!S93)))),ISNUMBER(SEARCH("negative",'Model output'!S93))),"negative",IF(Z94="positive","gETE", "positive"))</f>
        <v>positive</v>
      </c>
      <c r="Z94" t="str">
        <f>IF(OR('Model output'!S93="",ISNUMBER(SEARCH("Absent",'Model output'!S93)),ISNUMBER(SEARCH("Not identified",'Model output'!S93)),ISNUMBER(SEARCH("No",'Model output'!S93)),ISNUMBER(SEARCH("Minimal",'Model output'!S93)),ISNUMBER(SEARCH("negative",'Model output'!S93))),"negative",IF(OR(ISNUMBER(SEARCH("extensive",X94)),ISNUMBER(SEARCH("skeletal muscle",X94)),ISNUMBER(SEARCH("larynx",X94)),ISNUMBER(SEARCH("trachea",X94)),ISNUMBER(SEARCH("esophagus",X94)),ISNUMBER(SEARCH("recurrent laryngeal nerve",X94))),"positive","negative"))</f>
        <v>negative</v>
      </c>
      <c r="AA94" t="str">
        <f>IF('Model output'!T93="","",IF('Model output'!T93="Not mentioned", "No", "Yes"))</f>
        <v/>
      </c>
      <c r="AB94" t="str">
        <f>IF(AA94&lt;&gt;"Yes","",IF(OR('Model output'!U93="",ISNUMBER(SEARCH("Not identified",'Model output'!U93))),"",'Model output'!U93))</f>
        <v/>
      </c>
      <c r="AC94" s="8" t="str">
        <f>IF(OR('Model output'!V93="", AND(ISERROR(SEARCH("Positive",'Model output'!V93)), ISNUMBER(SEARCH("Negative",'Model output'!V93))), ISNUMBER(SEARCH("Cannot be assessed",'Model output'!V93)), AND(ISNUMBER(SEARCH("Uninvolved",'Model output'!V93)),NOT(ISNUMBER(SEARCH("margin(s) involved",'Model output'!V93)))), ISNUMBER(SEARCH("No involvement",'Model output'!V93)), AND(NOT(ISNUMBER(SEARCH("focal",'Model output'!V93))),ISNUMBER(SEARCH("Free",'Model output'!V93))), ISNUMBER(SEARCH("narrowly excised",'Model output'!V93)), ISNUMBER(SEARCH("none",'Model output'!V93)), ISNUMBER(SEARCH("R0",'Model output'!V93)), ISNUMBER(SEARCH("1 mm",'Model output'!V93)), ISNUMBER(SEARCH("0.1 CM",'Model output'!V93)), ISNUMBER(SEARCH("less than 0.2 mm",'Model output'!V93)), ISNUMBER(SEARCH("less than 1.0 mm",'Model output'!V93)), ISNUMBER(SEARCH("less than 0.5 mm",'Model output'!V93)), ISNUMBER(SEARCH("abut",'Model output'!V93))), "negative", "positive")</f>
        <v>positive</v>
      </c>
      <c r="AE94" s="34" t="str" cm="1">
        <f t="array" ref="AE94">IF(OR(AC94="positive",Z94="positive",AND(OR(ISNUMBER(SEARCH("Follicular carcinoma",N94)),ISNUMBER(SEARCH("Follicular thyroid carcinoma",N94))),V94="extensive"),AND(AND(ISNUMBER(J94),J94&gt;0),AND(ISNUMBER(M94),M94&gt;3)),OR(H94="positive",AH94=1)),"high",IF(OR(ISNUMBER(SEARCH("lateral",G94,1)),ISNUMBER(SEARCH("positive",Y94,1)),ISNUMBER(SEARCH("tall",O94,1)),ISNUMBER(SEARCH("hobnail",O94,1)),ISNUMBER(SEARCH("cribriform",O94,1)),ISNUMBER(SEARCH("diffuse",O94,1)),ISNUMBER(SEARCH("columnar",O94,1)),ISNUMBER(SEARCH("solid",O94,1)),ISNUMBER(SEARCH("tall",N94,1)),ISNUMBER(SEARCH("hobnail",N94,1)),ISNUMBER(SEARCH("cribriform",N94,1)),ISNUMBER(SEARCH("diffuse",N94,1)),ISNUMBER(SEARCH("columnar",N94,1)),ISNUMBER(SEARCH("solid",N94,1)),AND(OR(ISNUMBER(SEARCH("papillary",N94,1)),ISNUMBER(SEARCH("papillary carcinoma",O94,1))),S94="positive"),AND(AND(ISNUMBER(J94),J94&gt;=5),M94=""),AND(AND(ISNUMBER(J94),J94&gt;=5),AND(ISNUMBER(M94),M94&gt;=1)),AND(ISNUMBER(SERACH("papillary",N94)),OR(Y94="positive",Z94="positive"), ISNUMBER(SEARCH("BRAF",AB94)))),"intermediate","low"))</f>
        <v>high</v>
      </c>
      <c r="AF94" s="35" t="str">
        <f t="shared" si="15"/>
        <v>1b</v>
      </c>
      <c r="AG94" s="35" t="str">
        <f t="shared" si="16"/>
        <v>0</v>
      </c>
      <c r="AH94" s="35" t="str">
        <f t="shared" si="18"/>
        <v>0</v>
      </c>
      <c r="AI94" s="40" t="str">
        <f t="shared" si="19"/>
        <v>I</v>
      </c>
      <c r="AJ94" s="34" t="s">
        <v>624</v>
      </c>
      <c r="AK94" s="39" t="s">
        <v>893</v>
      </c>
      <c r="AL94" s="39" t="s">
        <v>894</v>
      </c>
      <c r="AM94" s="39" t="s">
        <v>897</v>
      </c>
      <c r="AN94" s="39" t="s">
        <v>59</v>
      </c>
      <c r="AO94" s="34">
        <f t="shared" si="20"/>
        <v>1</v>
      </c>
      <c r="AP94" s="39">
        <f t="shared" si="21"/>
        <v>1</v>
      </c>
      <c r="AQ94" s="39">
        <f t="shared" si="22"/>
        <v>1</v>
      </c>
      <c r="AR94" s="39">
        <f t="shared" si="23"/>
        <v>1</v>
      </c>
      <c r="AS94" s="40">
        <f t="shared" si="17"/>
        <v>1</v>
      </c>
    </row>
    <row r="95" spans="1:45">
      <c r="A95" t="str">
        <f>'Model output'!A94</f>
        <v>TCGA-DJ-A3UV</v>
      </c>
      <c r="B95" s="46">
        <v>18</v>
      </c>
      <c r="C95" s="1" t="str">
        <f>IF(OR(ISNUMBER(SEARCH("0",'Model output'!D94)), ISNUMBER(SEARCH("1",'Model output'!D94)), ISNUMBER(SEARCH("1a",'Model output'!D94)), ISNUMBER(SEARCH("1b",'Model output'!D94)), ISNUMBER(SEARCH("2",'Model output'!D94)), ISNUMBER(SEARCH("3",'Model output'!D94)), ISNUMBER(SEARCH("4a",'Model output'!D94)), ISNUMBER(SEARCH("4b",'Model output'!D94))), IF(ISNUMBER(SEARCH("pT",'Model output'!D94)),IF(OR(ISNUMBER(SEARCH("a",'Model output'!D94)),ISNUMBER(SEARCH("b",'Model output'!D94))),MID(SUBSTITUTE('Model output'!D94," ",""),SEARCH("pT",'Model output'!D94)+2,2),MID(SUBSTITUTE('Model output'!D94," ",""),SEARCH("pT",'Model output'!D94)+2,1)),IF(ISNUMBER(SEARCH("T",'Model output'!D94)),IF(OR(ISNUMBER(SEARCH("a",'Model output'!D94)),ISNUMBER(SEARCH("b",'Model output'!D94))),MID(SUBSTITUTE('Model output'!D94," ",""),SEARCH("T",'Model output'!D94)+1,2),MID(SUBSTITUTE('Model output'!D94," ",""),SEARCH("T",'Model output'!D94)+1,1)),SUBSTITUTE('Model output'!D94," ",""))),"")</f>
        <v>1</v>
      </c>
      <c r="D95" s="1" t="str">
        <f>IF(ISNUMBER(SEARCH("lymph node",'Model output'!E94)),"1", IF(AND('Model output'!E94&lt;&gt;"",ISNUMBER('Model output'!E94),'Model output'!E94&gt;0),"1",IF(OR(ISNUMBER(SEARCH("0",'Model output'!E94)), ISNUMBER(SEARCH("1",'Model output'!E94)), ISNUMBER(SEARCH("1a",'Model output'!E94)), ISNUMBER(SEARCH("1b",'Model output'!E94)), ISNUMBER(SEARCH("X",'Model output'!E94))), IF(ISNUMBER(SEARCH("pN",'Model output'!E94)),IF(OR(ISNUMBER(SEARCH("a",'Model output'!E94)),ISNUMBER(SEARCH("b",'Model output'!E94))),MID(SUBSTITUTE('Model output'!E94," ",""),SEARCH("pN",'Model output'!E94)+2,2),MID(SUBSTITUTE('Model output'!E94," ",""),SEARCH("pN",'Model output'!E94)+2,1)),IF(ISNUMBER(SEARCH("N",'Model output'!E94)),IF(OR(ISNUMBER(SEARCH("a",'Model output'!E94)),ISNUMBER(SEARCH("b",'Model output'!E94))),MID(SUBSTITUTE('Model output'!E94," ",""),SEARCH("N",'Model output'!E94)+1,2),MID(SUBSTITUTE('Model output'!E94," ",""),SEARCH("N",'Model output'!E94)+1,1)),SUBSTITUTE('Model output'!E94," ",""))),"")))</f>
        <v>x</v>
      </c>
      <c r="E95" s="1" t="str">
        <f>IF(OR(ISNUMBER(SEARCH("Not applicable",'Model output'!F94)), ISNUMBER(SEARCH("N/A",'Model output'!F94))),"0",IF(OR(ISNUMBER(SEARCH("0",'Model output'!F94)), ISNUMBER(SEARCH("1",'Model output'!F94)), ISNUMBER(SEARCH("X",'Model output'!F94))), IF(ISNUMBER(SEARCH("pM",'Model output'!F94)),MID(SUBSTITUTE('Model output'!F94," ",""),SEARCH("pM",'Model output'!F94)+2,1),IF(ISNUMBER(SEARCH("M",'Model output'!F94)),MID(SUBSTITUTE('Model output'!F94," ",""),SEARCH("M",'Model output'!F94)+1,1),SUBSTITUTE('Model output'!F94," ",""))),""))</f>
        <v>x</v>
      </c>
      <c r="F95" t="str">
        <f t="shared" si="12"/>
        <v>negative</v>
      </c>
      <c r="G95" t="str">
        <f>IF(OR('Model output'!G94="",AND(ISNUMBER('Model output'!J94),'Model output'!J94&lt;1)),"",IF(OR(ISNUMBER(SEARCH("lateral",'Model output'!G94)),ISNUMBER(SEARCH("cervical",'Model output'!G94)),ISNUMBER(SEARCH("jugular",'Model output'!G94)),ISNUMBER(SEARCH("left neck",'Model output'!G94)),ISNUMBER(SEARCH("left anterior neck",'Model output'!G94)),ISNUMBER(SEARCH("left posterior neck",'Model output'!G94)),ISNUMBER(SEARCH("right neck",'Model output'!G94)),ISNUMBER(SEARCH("right anterior neck",'Model output'!G94)),ISNUMBER(SEARCH("right posterior neck",'Model output'!G94)),AND(ISNUMBER(SEARCH("level",'Model output'!G94)),OR(,ISNUMBER(SEARCH("II",'Model output'!G94)),ISNUMBER(SEARCH("two",'Model output'!G94)),AND(ISNUMBER(SEARCH("2",'Model output'!G94)),NOT(ISNUMBER(SEARCH("1 of 2",'Model output'!G94)))),ISNUMBER(SEARCH("III",'Model output'!G94)),ISNUMBER(SEARCH("three",'Model output'!G94)),AND(ISNUMBER(SEARCH("3",'Model output'!G94)), NOT(ISNUMBER(SEARCH("N3",'Model output'!G94)))),ISNUMBER(SEARCH("IV",'Model output'!G94)),ISNUMBER(SEARCH("four",'Model output'!G94)),AND(ISNUMBER(SEARCH("4",'Model output'!G94)),NOT(ISNUMBER(SEARCH("1/4",'Model output'!G94)))),ISNUMBER(SEARCH("V ",'Model output'!G94)),ISNUMBER(SEARCH("five",'Model output'!G94)),ISNUMBER(SEARCH("5",'Model output'!G94))))), "lateral", "central"))</f>
        <v/>
      </c>
      <c r="H95" t="str">
        <f>IF('Model output'!H94="","negative", IF('Model output'!H94=" ", "negative", IF('Model output'!H94="[]", "negative", IF(ISNUMBER(SEARCH("lymph node",'Model output'!H94)),"negative", IF(ISNUMBER(SEARCH("adipose tissue",'Model output'!H94)), "negative", IF(ISNUMBER(SEARCH("neck dissection",'Model output'!H94)),"negative","positive"))))))</f>
        <v>negative</v>
      </c>
      <c r="I95">
        <f>IF('Model output'!I94="","",IF(ISNUMBER('Model output'!I94),'Model output'!I94,1))</f>
        <v>0</v>
      </c>
      <c r="J95">
        <f>IF('Model output'!J94="","",IF(AND(ISNUMBER('Model output'!J94),'Model output'!J94&lt;=I95),'Model output'!J94,IF(ISNUMBER(SEARCH("0/",'Model output'!J94)),0,1)))</f>
        <v>0</v>
      </c>
      <c r="K95" t="str" cm="1">
        <f t="array" ref="K95">IF(COUNT(FIND({0,1,2,3,4,5,6,7,8,9},'Model output'!K94))&gt;0,'Model output'!K94,"")</f>
        <v/>
      </c>
      <c r="L95" s="28" t="str">
        <f t="shared" si="14"/>
        <v/>
      </c>
      <c r="M95" t="str" cm="1">
        <f t="array" ref="M95">IF(L95="","",IF(ISNUMBER(SEARCH("cm",L95)),MAX(VALUE(SUBSTITUTE(_xlfn.FILTERXML("&lt;t&gt;&lt;s&gt;"&amp;SUBSTITUTE(L95,",","&lt;/s&gt;&lt;s&gt;")&amp;"&lt;/s&gt;&lt;/t&gt;","//s"),"cm",""))),MAX(VALUE(SUBSTITUTE(_xlfn.FILTERXML("&lt;t&gt;&lt;s&gt;"&amp;SUBSTITUTE(L95,",","&lt;/s&gt;&lt;s&gt;")&amp;"&lt;/s&gt;&lt;/t&gt;","//s"),"mm","")))/10))</f>
        <v/>
      </c>
      <c r="N95" t="str">
        <f>IF('Model output'!L94="","",'Model output'!L94)</f>
        <v>papillary</v>
      </c>
      <c r="O95" t="str">
        <f>IF('Model output'!M94="","",'Model output'!M94)</f>
        <v>classic</v>
      </c>
      <c r="P95" t="str">
        <f>IF('Model output'!N94="","",'Model output'!N94)</f>
        <v>1.0 cm</v>
      </c>
      <c r="Q95" t="str">
        <f t="shared" si="13"/>
        <v>1.0cm</v>
      </c>
      <c r="R95" cm="1">
        <f t="array" ref="R95">IF(Q95="","",IF(ISNUMBER(SEARCH("cm",Q95)),MAX(VALUE(SUBSTITUTE(_xlfn.FILTERXML("&lt;t&gt;&lt;s&gt;"&amp;SUBSTITUTE(Q95,",","&lt;/s&gt;&lt;s&gt;")&amp;"&lt;/s&gt;&lt;/t&gt;","//s"),"cm",""))),IF(ISNUMBER(SEARCH("mm",Q95)), MAX(VALUE(SUBSTITUTE(_xlfn.FILTERXML("&lt;t&gt;&lt;s&gt;"&amp;SUBSTITUTE(Q95,",","&lt;/s&gt;&lt;s&gt;")&amp;"&lt;/s&gt;&lt;/t&gt;","//s"),"mm","")))/10, MAX(VALUE(_xlfn.FILTERXML("&lt;t&gt;&lt;s&gt;"&amp;SUBSTITUTE(Q95,",","&lt;/s&gt;&lt;s&gt;")&amp;"&lt;/s&gt;&lt;/t&gt;","//s"))))))</f>
        <v>1</v>
      </c>
      <c r="S95" t="str">
        <f>IF(OR('Model output'!P94="",'Model output'!P94="C",ISNUMBER(SEARCH("Not identified", 'Model output'!P94)),ISNUMBER(SEARCH("Absent",'Model output'!P94)),ISNUMBER(SEARCH("Absence",'Model output'!P94)),AND(ISNUMBER(SEARCH("No",'Model output'!P94)),NOT(ISNUMBER(SEARCH("diagnostic",'Model output'!P94)))),ISNUMBER(SEARCH("Negative",'Model output'!P94))),"negative","positive")</f>
        <v>positive</v>
      </c>
      <c r="T95">
        <f>IF('Model output'!O94="","",'Model output'!O94)</f>
        <v>1</v>
      </c>
      <c r="U95" t="str">
        <f>IF('Model output'!Q94&lt;&gt;"",'Model output'!Q94,IF('Classification result'!S95="positive",IF(ISNUMBER(SEARCH("single",'Model output'!P94)),1,IF(OR(ISNUMBER(SEARCH("&lt;4",'Model output'!P94)),ISNUMBER(SEARCH("&lt; 4",'Model output'!P94)),ISNUMBER(SEARCH("less than 4",'Model output'!P94))),"&lt;4",IF(OR(ISNUMBER(SEARCH("&gt;4",'Model output'!P94)),ISNUMBER(SEARCH("&gt; 4",'Model output'!P94)),ISNUMBER(SEARCH("4 or more",'Model output'!P94))),"&gt;4",""))),""))</f>
        <v>Focal Invasion</v>
      </c>
      <c r="V95" t="str">
        <f>IF(S95="negative","",IF(OR(ISNUMBER(SEARCH("Focal",'Model output'!P94)),'Classification result'!U95&lt;4,ISNUMBER(SEARCH("Focal",'Classification result'!U95)),ISNUMBER(SEARCH("&lt;4",'Classification result'!U95)),ISNUMBER(SEARCH("&lt; 4",'Classification result'!U95))),"minimal", IF(OR(ISNUMBER(SEARCH("Extensive",'Model output'!P94)),ISNUMBER(SEARCH("Extensive",'Classification result'!U95)),ISNUMBER(SEARCH("&gt;4",'Classification result'!U95)),ISNUMBER(SEARCH("&gt; 4",'Classification result'!U95)),ISNUMBER(SEARCH("4 or more",'Classification result'!U95))),"extensive","")))</f>
        <v>minimal</v>
      </c>
      <c r="W95" t="str">
        <f>IF(OR('Model output'!R94="",ISNUMBER(SEARCH("Not identified", 'Model output'!R94)),ISNUMBER(SEARCH("Absent",'Model output'!R94)),ISNUMBER(SEARCH("No",'Model output'!R94)),ISNUMBER(SEARCH("Negative",'Model output'!R94)),ISNUMBER(SEARCH("None seen",'Model output'!R94)),ISNUMBER(SEARCH("Free",'Model output'!R94)),ISNUMBER(SEARCH("Cannot be assessed",'Model output'!R94))),"negative","positive")</f>
        <v>positive</v>
      </c>
      <c r="X95" s="15" t="str">
        <f>IF('Model output'!S94="","",'Model output'!S94)</f>
        <v>Not identified</v>
      </c>
      <c r="Y95" t="str">
        <f>IF(OR('Model output'!S94="",ISNUMBER(SEARCH("No extension",'Model output'!S94)),ISNUMBER(SEARCH("Absent",'Model output'!S94)),ISNUMBER(SEARCH("Not identified",'Model output'!S94)),AND(ISNUMBER(SEARCH("No",'Model output'!S94)),NOT(ISNUMBER(SEARCH("carcinoma",'Model output'!S94)))),ISNUMBER(SEARCH("negative",'Model output'!S94))),"negative",IF(Z95="positive","gETE", "positive"))</f>
        <v>negative</v>
      </c>
      <c r="Z95" t="str">
        <f>IF(OR('Model output'!S94="",ISNUMBER(SEARCH("Absent",'Model output'!S94)),ISNUMBER(SEARCH("Not identified",'Model output'!S94)),ISNUMBER(SEARCH("No",'Model output'!S94)),ISNUMBER(SEARCH("Minimal",'Model output'!S94)),ISNUMBER(SEARCH("negative",'Model output'!S94))),"negative",IF(OR(ISNUMBER(SEARCH("extensive",X95)),ISNUMBER(SEARCH("skeletal muscle",X95)),ISNUMBER(SEARCH("larynx",X95)),ISNUMBER(SEARCH("trachea",X95)),ISNUMBER(SEARCH("esophagus",X95)),ISNUMBER(SEARCH("recurrent laryngeal nerve",X95))),"positive","negative"))</f>
        <v>negative</v>
      </c>
      <c r="AA95" t="str">
        <f>IF('Model output'!T94="","",IF('Model output'!T94="Not mentioned", "No", "Yes"))</f>
        <v/>
      </c>
      <c r="AB95" t="str">
        <f>IF(AA95&lt;&gt;"Yes","",IF(OR('Model output'!U94="",ISNUMBER(SEARCH("Not identified",'Model output'!U94))),"",'Model output'!U94))</f>
        <v/>
      </c>
      <c r="AC95" s="8" t="str">
        <f>IF(OR('Model output'!V94="", AND(ISERROR(SEARCH("Positive",'Model output'!V94)), ISNUMBER(SEARCH("Negative",'Model output'!V94))), ISNUMBER(SEARCH("Cannot be assessed",'Model output'!V94)), AND(ISNUMBER(SEARCH("Uninvolved",'Model output'!V94)),NOT(ISNUMBER(SEARCH("margin(s) involved",'Model output'!V94)))), ISNUMBER(SEARCH("No involvement",'Model output'!V94)), AND(NOT(ISNUMBER(SEARCH("focal",'Model output'!V94))),ISNUMBER(SEARCH("Free",'Model output'!V94))), ISNUMBER(SEARCH("narrowly excised",'Model output'!V94)), ISNUMBER(SEARCH("none",'Model output'!V94)), ISNUMBER(SEARCH("R0",'Model output'!V94)), ISNUMBER(SEARCH("1 mm",'Model output'!V94)), ISNUMBER(SEARCH("0.1 CM",'Model output'!V94)), ISNUMBER(SEARCH("less than 0.2 mm",'Model output'!V94)), ISNUMBER(SEARCH("less than 1.0 mm",'Model output'!V94)), ISNUMBER(SEARCH("less than 0.5 mm",'Model output'!V94)), ISNUMBER(SEARCH("abut",'Model output'!V94))), "negative", "positive")</f>
        <v>negative</v>
      </c>
      <c r="AE95" s="34" t="str" cm="1">
        <f t="array" aca="1" ref="AE95" ca="1">IF(OR(AC95="positive",Z95="positive",AND(OR(ISNUMBER(SEARCH("Follicular carcinoma",N95)),ISNUMBER(SEARCH("Follicular thyroid carcinoma",N95))),V95="extensive"),AND(AND(ISNUMBER(J95),J95&gt;0),AND(ISNUMBER(M95),M95&gt;3)),OR(H95="positive",AH95=1)),"high",IF(OR(ISNUMBER(SEARCH("lateral",G95,1)),ISNUMBER(SEARCH("positive",Y95,1)),ISNUMBER(SEARCH("tall",O95,1)),ISNUMBER(SEARCH("hobnail",O95,1)),ISNUMBER(SEARCH("cribriform",O95,1)),ISNUMBER(SEARCH("diffuse",O95,1)),ISNUMBER(SEARCH("columnar",O95,1)),ISNUMBER(SEARCH("solid",O95,1)),ISNUMBER(SEARCH("tall",N95,1)),ISNUMBER(SEARCH("hobnail",N95,1)),ISNUMBER(SEARCH("cribriform",N95,1)),ISNUMBER(SEARCH("diffuse",N95,1)),ISNUMBER(SEARCH("columnar",N95,1)),ISNUMBER(SEARCH("solid",N95,1)),AND(OR(ISNUMBER(SEARCH("papillary",N95,1)),ISNUMBER(SEARCH("papillary carcinoma",O95,1))),S95="positive"),AND(AND(ISNUMBER(J95),J95&gt;=5),M95=""),AND(AND(ISNUMBER(J95),J95&gt;=5),AND(ISNUMBER(M95),M95&gt;=1)),AND(ISNUMBER(SERACH("papillary",N95)),OR(Y95="positive",Z95="positive"), ISNUMBER(SEARCH("BRAF",AB95)))),"intermediate","low"))</f>
        <v>intermediate</v>
      </c>
      <c r="AF95" s="35" t="str">
        <f t="shared" si="15"/>
        <v>1a</v>
      </c>
      <c r="AG95" s="35" t="str">
        <f t="shared" si="16"/>
        <v>0</v>
      </c>
      <c r="AH95" s="35" t="str">
        <f t="shared" si="18"/>
        <v>0</v>
      </c>
      <c r="AI95" s="40" t="str">
        <f t="shared" si="19"/>
        <v>I</v>
      </c>
      <c r="AJ95" s="34" t="s">
        <v>629</v>
      </c>
      <c r="AK95" s="39" t="s">
        <v>898</v>
      </c>
      <c r="AL95" s="39" t="s">
        <v>894</v>
      </c>
      <c r="AM95" s="39" t="s">
        <v>897</v>
      </c>
      <c r="AN95" s="39" t="s">
        <v>59</v>
      </c>
      <c r="AO95" s="34">
        <f t="shared" ca="1" si="20"/>
        <v>1</v>
      </c>
      <c r="AP95" s="39">
        <f t="shared" si="21"/>
        <v>1</v>
      </c>
      <c r="AQ95" s="39">
        <f t="shared" si="22"/>
        <v>1</v>
      </c>
      <c r="AR95" s="39">
        <f t="shared" si="23"/>
        <v>1</v>
      </c>
      <c r="AS95" s="40">
        <f t="shared" si="17"/>
        <v>1</v>
      </c>
    </row>
    <row r="96" spans="1:45">
      <c r="A96" t="str">
        <f>'Model output'!A95</f>
        <v>TCGA-DJ-A3UX</v>
      </c>
      <c r="B96" s="46">
        <v>46</v>
      </c>
      <c r="C96" s="1" t="str">
        <f>IF(OR(ISNUMBER(SEARCH("0",'Model output'!D95)), ISNUMBER(SEARCH("1",'Model output'!D95)), ISNUMBER(SEARCH("1a",'Model output'!D95)), ISNUMBER(SEARCH("1b",'Model output'!D95)), ISNUMBER(SEARCH("2",'Model output'!D95)), ISNUMBER(SEARCH("3",'Model output'!D95)), ISNUMBER(SEARCH("4a",'Model output'!D95)), ISNUMBER(SEARCH("4b",'Model output'!D95))), IF(ISNUMBER(SEARCH("pT",'Model output'!D95)),IF(OR(ISNUMBER(SEARCH("a",'Model output'!D95)),ISNUMBER(SEARCH("b",'Model output'!D95))),MID(SUBSTITUTE('Model output'!D95," ",""),SEARCH("pT",'Model output'!D95)+2,2),MID(SUBSTITUTE('Model output'!D95," ",""),SEARCH("pT",'Model output'!D95)+2,1)),IF(ISNUMBER(SEARCH("T",'Model output'!D95)),IF(OR(ISNUMBER(SEARCH("a",'Model output'!D95)),ISNUMBER(SEARCH("b",'Model output'!D95))),MID(SUBSTITUTE('Model output'!D95," ",""),SEARCH("T",'Model output'!D95)+1,2),MID(SUBSTITUTE('Model output'!D95," ",""),SEARCH("T",'Model output'!D95)+1,1)),SUBSTITUTE('Model output'!D95," ",""))),"")</f>
        <v>1</v>
      </c>
      <c r="D96" s="1" t="str">
        <f>IF(ISNUMBER(SEARCH("lymph node",'Model output'!E95)),"1", IF(AND('Model output'!E95&lt;&gt;"",ISNUMBER('Model output'!E95),'Model output'!E95&gt;0),"1",IF(OR(ISNUMBER(SEARCH("0",'Model output'!E95)), ISNUMBER(SEARCH("1",'Model output'!E95)), ISNUMBER(SEARCH("1a",'Model output'!E95)), ISNUMBER(SEARCH("1b",'Model output'!E95)), ISNUMBER(SEARCH("X",'Model output'!E95))), IF(ISNUMBER(SEARCH("pN",'Model output'!E95)),IF(OR(ISNUMBER(SEARCH("a",'Model output'!E95)),ISNUMBER(SEARCH("b",'Model output'!E95))),MID(SUBSTITUTE('Model output'!E95," ",""),SEARCH("pN",'Model output'!E95)+2,2),MID(SUBSTITUTE('Model output'!E95," ",""),SEARCH("pN",'Model output'!E95)+2,1)),IF(ISNUMBER(SEARCH("N",'Model output'!E95)),IF(OR(ISNUMBER(SEARCH("a",'Model output'!E95)),ISNUMBER(SEARCH("b",'Model output'!E95))),MID(SUBSTITUTE('Model output'!E95," ",""),SEARCH("N",'Model output'!E95)+1,2),MID(SUBSTITUTE('Model output'!E95," ",""),SEARCH("N",'Model output'!E95)+1,1)),SUBSTITUTE('Model output'!E95," ",""))),"")))</f>
        <v>X</v>
      </c>
      <c r="E96" s="1" t="str">
        <f>IF(OR(ISNUMBER(SEARCH("Not applicable",'Model output'!F95)), ISNUMBER(SEARCH("N/A",'Model output'!F95))),"0",IF(OR(ISNUMBER(SEARCH("0",'Model output'!F95)), ISNUMBER(SEARCH("1",'Model output'!F95)), ISNUMBER(SEARCH("X",'Model output'!F95))), IF(ISNUMBER(SEARCH("pM",'Model output'!F95)),MID(SUBSTITUTE('Model output'!F95," ",""),SEARCH("pM",'Model output'!F95)+2,1),IF(ISNUMBER(SEARCH("M",'Model output'!F95)),MID(SUBSTITUTE('Model output'!F95," ",""),SEARCH("M",'Model output'!F95)+1,1),SUBSTITUTE('Model output'!F95," ",""))),""))</f>
        <v>X</v>
      </c>
      <c r="F96" t="str">
        <f t="shared" si="12"/>
        <v>negative</v>
      </c>
      <c r="G96" t="str">
        <f>IF(OR('Model output'!G95="",AND(ISNUMBER('Model output'!J95),'Model output'!J95&lt;1)),"",IF(OR(ISNUMBER(SEARCH("lateral",'Model output'!G95)),ISNUMBER(SEARCH("cervical",'Model output'!G95)),ISNUMBER(SEARCH("jugular",'Model output'!G95)),ISNUMBER(SEARCH("left neck",'Model output'!G95)),ISNUMBER(SEARCH("left anterior neck",'Model output'!G95)),ISNUMBER(SEARCH("left posterior neck",'Model output'!G95)),ISNUMBER(SEARCH("right neck",'Model output'!G95)),ISNUMBER(SEARCH("right anterior neck",'Model output'!G95)),ISNUMBER(SEARCH("right posterior neck",'Model output'!G95)),AND(ISNUMBER(SEARCH("level",'Model output'!G95)),OR(,ISNUMBER(SEARCH("II",'Model output'!G95)),ISNUMBER(SEARCH("two",'Model output'!G95)),AND(ISNUMBER(SEARCH("2",'Model output'!G95)),NOT(ISNUMBER(SEARCH("1 of 2",'Model output'!G95)))),ISNUMBER(SEARCH("III",'Model output'!G95)),ISNUMBER(SEARCH("three",'Model output'!G95)),AND(ISNUMBER(SEARCH("3",'Model output'!G95)), NOT(ISNUMBER(SEARCH("N3",'Model output'!G95)))),ISNUMBER(SEARCH("IV",'Model output'!G95)),ISNUMBER(SEARCH("four",'Model output'!G95)),AND(ISNUMBER(SEARCH("4",'Model output'!G95)),NOT(ISNUMBER(SEARCH("1/4",'Model output'!G95)))),ISNUMBER(SEARCH("V ",'Model output'!G95)),ISNUMBER(SEARCH("five",'Model output'!G95)),ISNUMBER(SEARCH("5",'Model output'!G95))))), "lateral", "central"))</f>
        <v/>
      </c>
      <c r="H96" t="str">
        <f>IF('Model output'!H95="","negative", IF('Model output'!H95=" ", "negative", IF('Model output'!H95="[]", "negative", IF(ISNUMBER(SEARCH("lymph node",'Model output'!H95)),"negative", IF(ISNUMBER(SEARCH("adipose tissue",'Model output'!H95)), "negative", IF(ISNUMBER(SEARCH("neck dissection",'Model output'!H95)),"negative","positive"))))))</f>
        <v>negative</v>
      </c>
      <c r="I96">
        <f>IF('Model output'!I95="","",IF(ISNUMBER('Model output'!I95),'Model output'!I95,1))</f>
        <v>3</v>
      </c>
      <c r="J96">
        <f>IF('Model output'!J95="","",IF(AND(ISNUMBER('Model output'!J95),'Model output'!J95&lt;=I96),'Model output'!J95,IF(ISNUMBER(SEARCH("0/",'Model output'!J95)),0,1)))</f>
        <v>0</v>
      </c>
      <c r="K96" t="str" cm="1">
        <f t="array" ref="K96">IF(COUNT(FIND({0,1,2,3,4,5,6,7,8,9},'Model output'!K95))&gt;0,'Model output'!K95,"")</f>
        <v/>
      </c>
      <c r="L96" s="28" t="str">
        <f t="shared" si="14"/>
        <v/>
      </c>
      <c r="M96" t="str" cm="1">
        <f t="array" ref="M96">IF(L96="","",IF(ISNUMBER(SEARCH("cm",L96)),MAX(VALUE(SUBSTITUTE(_xlfn.FILTERXML("&lt;t&gt;&lt;s&gt;"&amp;SUBSTITUTE(L96,",","&lt;/s&gt;&lt;s&gt;")&amp;"&lt;/s&gt;&lt;/t&gt;","//s"),"cm",""))),MAX(VALUE(SUBSTITUTE(_xlfn.FILTERXML("&lt;t&gt;&lt;s&gt;"&amp;SUBSTITUTE(L96,",","&lt;/s&gt;&lt;s&gt;")&amp;"&lt;/s&gt;&lt;/t&gt;","//s"),"mm","")))/10))</f>
        <v/>
      </c>
      <c r="N96" t="str">
        <f>IF('Model output'!L95="","",'Model output'!L95)</f>
        <v>papillary</v>
      </c>
      <c r="O96" t="str">
        <f>IF('Model output'!M95="","",'Model output'!M95)</f>
        <v>microcarcinoma</v>
      </c>
      <c r="P96" t="str">
        <f>IF('Model output'!N95="","",'Model output'!N95)</f>
        <v>0.5 cm</v>
      </c>
      <c r="Q96" t="str">
        <f t="shared" si="13"/>
        <v>0.5cm</v>
      </c>
      <c r="R96" cm="1">
        <f t="array" ref="R96">IF(Q96="","",IF(ISNUMBER(SEARCH("cm",Q96)),MAX(VALUE(SUBSTITUTE(_xlfn.FILTERXML("&lt;t&gt;&lt;s&gt;"&amp;SUBSTITUTE(Q96,",","&lt;/s&gt;&lt;s&gt;")&amp;"&lt;/s&gt;&lt;/t&gt;","//s"),"cm",""))),IF(ISNUMBER(SEARCH("mm",Q96)), MAX(VALUE(SUBSTITUTE(_xlfn.FILTERXML("&lt;t&gt;&lt;s&gt;"&amp;SUBSTITUTE(Q96,",","&lt;/s&gt;&lt;s&gt;")&amp;"&lt;/s&gt;&lt;/t&gt;","//s"),"mm","")))/10, MAX(VALUE(_xlfn.FILTERXML("&lt;t&gt;&lt;s&gt;"&amp;SUBSTITUTE(Q96,",","&lt;/s&gt;&lt;s&gt;")&amp;"&lt;/s&gt;&lt;/t&gt;","//s"))))))</f>
        <v>0.5</v>
      </c>
      <c r="S96" t="str">
        <f>IF(OR('Model output'!P95="",'Model output'!P95="C",ISNUMBER(SEARCH("Not identified", 'Model output'!P95)),ISNUMBER(SEARCH("Absent",'Model output'!P95)),ISNUMBER(SEARCH("Absence",'Model output'!P95)),AND(ISNUMBER(SEARCH("No",'Model output'!P95)),NOT(ISNUMBER(SEARCH("diagnostic",'Model output'!P95)))),ISNUMBER(SEARCH("Negative",'Model output'!P95))),"negative","positive")</f>
        <v>negative</v>
      </c>
      <c r="T96">
        <f>IF('Model output'!O95="","",'Model output'!O95)</f>
        <v>2</v>
      </c>
      <c r="U96" t="str">
        <f>IF('Model output'!Q95&lt;&gt;"",'Model output'!Q95,IF('Classification result'!S96="positive",IF(ISNUMBER(SEARCH("single",'Model output'!P95)),1,IF(OR(ISNUMBER(SEARCH("&lt;4",'Model output'!P95)),ISNUMBER(SEARCH("&lt; 4",'Model output'!P95)),ISNUMBER(SEARCH("less than 4",'Model output'!P95))),"&lt;4",IF(OR(ISNUMBER(SEARCH("&gt;4",'Model output'!P95)),ISNUMBER(SEARCH("&gt; 4",'Model output'!P95)),ISNUMBER(SEARCH("4 or more",'Model output'!P95))),"&gt;4",""))),""))</f>
        <v/>
      </c>
      <c r="V96" t="str">
        <f>IF(S96="negative","",IF(OR(ISNUMBER(SEARCH("Focal",'Model output'!P95)),'Classification result'!U96&lt;4,ISNUMBER(SEARCH("Focal",'Classification result'!U96)),ISNUMBER(SEARCH("&lt;4",'Classification result'!U96)),ISNUMBER(SEARCH("&lt; 4",'Classification result'!U96))),"minimal", IF(OR(ISNUMBER(SEARCH("Extensive",'Model output'!P95)),ISNUMBER(SEARCH("Extensive",'Classification result'!U96)),ISNUMBER(SEARCH("&gt;4",'Classification result'!U96)),ISNUMBER(SEARCH("&gt; 4",'Classification result'!U96)),ISNUMBER(SEARCH("4 or more",'Classification result'!U96))),"extensive","")))</f>
        <v/>
      </c>
      <c r="W96" t="str">
        <f>IF(OR('Model output'!R95="",ISNUMBER(SEARCH("Not identified", 'Model output'!R95)),ISNUMBER(SEARCH("Absent",'Model output'!R95)),ISNUMBER(SEARCH("No",'Model output'!R95)),ISNUMBER(SEARCH("Negative",'Model output'!R95)),ISNUMBER(SEARCH("None seen",'Model output'!R95)),ISNUMBER(SEARCH("Free",'Model output'!R95)),ISNUMBER(SEARCH("Cannot be assessed",'Model output'!R95))),"negative","positive")</f>
        <v>negative</v>
      </c>
      <c r="X96" s="15" t="str">
        <f>IF('Model output'!S95="","",'Model output'!S95)</f>
        <v>Not identified</v>
      </c>
      <c r="Y96" t="str">
        <f>IF(OR('Model output'!S95="",ISNUMBER(SEARCH("No extension",'Model output'!S95)),ISNUMBER(SEARCH("Absent",'Model output'!S95)),ISNUMBER(SEARCH("Not identified",'Model output'!S95)),AND(ISNUMBER(SEARCH("No",'Model output'!S95)),NOT(ISNUMBER(SEARCH("carcinoma",'Model output'!S95)))),ISNUMBER(SEARCH("negative",'Model output'!S95))),"negative",IF(Z96="positive","gETE", "positive"))</f>
        <v>negative</v>
      </c>
      <c r="Z96" t="str">
        <f>IF(OR('Model output'!S95="",ISNUMBER(SEARCH("Absent",'Model output'!S95)),ISNUMBER(SEARCH("Not identified",'Model output'!S95)),ISNUMBER(SEARCH("No",'Model output'!S95)),ISNUMBER(SEARCH("Minimal",'Model output'!S95)),ISNUMBER(SEARCH("negative",'Model output'!S95))),"negative",IF(OR(ISNUMBER(SEARCH("extensive",X96)),ISNUMBER(SEARCH("skeletal muscle",X96)),ISNUMBER(SEARCH("larynx",X96)),ISNUMBER(SEARCH("trachea",X96)),ISNUMBER(SEARCH("esophagus",X96)),ISNUMBER(SEARCH("recurrent laryngeal nerve",X96))),"positive","negative"))</f>
        <v>negative</v>
      </c>
      <c r="AA96" t="str">
        <f>IF('Model output'!T95="","",IF('Model output'!T95="Not mentioned", "No", "Yes"))</f>
        <v/>
      </c>
      <c r="AB96" t="str">
        <f>IF(AA96&lt;&gt;"Yes","",IF(OR('Model output'!U95="",ISNUMBER(SEARCH("Not identified",'Model output'!U95))),"",'Model output'!U95))</f>
        <v/>
      </c>
      <c r="AC96" s="8" t="str">
        <f>IF(OR('Model output'!V95="", AND(ISERROR(SEARCH("Positive",'Model output'!V95)), ISNUMBER(SEARCH("Negative",'Model output'!V95))), ISNUMBER(SEARCH("Cannot be assessed",'Model output'!V95)), AND(ISNUMBER(SEARCH("Uninvolved",'Model output'!V95)),NOT(ISNUMBER(SEARCH("margin(s) involved",'Model output'!V95)))), ISNUMBER(SEARCH("No involvement",'Model output'!V95)), AND(NOT(ISNUMBER(SEARCH("focal",'Model output'!V95))),ISNUMBER(SEARCH("Free",'Model output'!V95))), ISNUMBER(SEARCH("narrowly excised",'Model output'!V95)), ISNUMBER(SEARCH("none",'Model output'!V95)), ISNUMBER(SEARCH("R0",'Model output'!V95)), ISNUMBER(SEARCH("1 mm",'Model output'!V95)), ISNUMBER(SEARCH("0.1 CM",'Model output'!V95)), ISNUMBER(SEARCH("less than 0.2 mm",'Model output'!V95)), ISNUMBER(SEARCH("less than 1.0 mm",'Model output'!V95)), ISNUMBER(SEARCH("less than 0.5 mm",'Model output'!V95)), ISNUMBER(SEARCH("abut",'Model output'!V95))), "negative", "positive")</f>
        <v>negative</v>
      </c>
      <c r="AE96" s="34" t="str" cm="1">
        <f t="array" aca="1" ref="AE96" ca="1">IF(OR(AC96="positive",Z96="positive",AND(OR(ISNUMBER(SEARCH("Follicular carcinoma",N96)),ISNUMBER(SEARCH("Follicular thyroid carcinoma",N96))),V96="extensive"),AND(AND(ISNUMBER(J96),J96&gt;0),AND(ISNUMBER(M96),M96&gt;3)),OR(H96="positive",AH96=1)),"high",IF(OR(ISNUMBER(SEARCH("lateral",G96,1)),ISNUMBER(SEARCH("positive",Y96,1)),ISNUMBER(SEARCH("tall",O96,1)),ISNUMBER(SEARCH("hobnail",O96,1)),ISNUMBER(SEARCH("cribriform",O96,1)),ISNUMBER(SEARCH("diffuse",O96,1)),ISNUMBER(SEARCH("columnar",O96,1)),ISNUMBER(SEARCH("solid",O96,1)),ISNUMBER(SEARCH("tall",N96,1)),ISNUMBER(SEARCH("hobnail",N96,1)),ISNUMBER(SEARCH("cribriform",N96,1)),ISNUMBER(SEARCH("diffuse",N96,1)),ISNUMBER(SEARCH("columnar",N96,1)),ISNUMBER(SEARCH("solid",N96,1)),AND(OR(ISNUMBER(SEARCH("papillary",N96,1)),ISNUMBER(SEARCH("papillary carcinoma",O96,1))),S96="positive"),AND(AND(ISNUMBER(J96),J96&gt;=5),M96=""),AND(AND(ISNUMBER(J96),J96&gt;=5),AND(ISNUMBER(M96),M96&gt;=1)),AND(ISNUMBER(SERACH("papillary",N96)),OR(Y96="positive",Z96="positive"), ISNUMBER(SEARCH("BRAF",AB96)))),"intermediate","low"))</f>
        <v>low</v>
      </c>
      <c r="AF96" s="35" t="str">
        <f t="shared" si="15"/>
        <v>1a</v>
      </c>
      <c r="AG96" s="35" t="str">
        <f t="shared" si="16"/>
        <v>0</v>
      </c>
      <c r="AH96" s="35" t="str">
        <f t="shared" si="18"/>
        <v>0</v>
      </c>
      <c r="AI96" s="40" t="str">
        <f t="shared" si="19"/>
        <v>I</v>
      </c>
      <c r="AJ96" s="34" t="s">
        <v>627</v>
      </c>
      <c r="AK96" s="39" t="s">
        <v>898</v>
      </c>
      <c r="AL96" s="39" t="s">
        <v>894</v>
      </c>
      <c r="AM96" s="39" t="s">
        <v>897</v>
      </c>
      <c r="AN96" s="39" t="s">
        <v>59</v>
      </c>
      <c r="AO96" s="34">
        <f t="shared" ca="1" si="20"/>
        <v>1</v>
      </c>
      <c r="AP96" s="39">
        <f t="shared" si="21"/>
        <v>1</v>
      </c>
      <c r="AQ96" s="39">
        <f t="shared" si="22"/>
        <v>1</v>
      </c>
      <c r="AR96" s="39">
        <f t="shared" si="23"/>
        <v>1</v>
      </c>
      <c r="AS96" s="40">
        <f t="shared" si="17"/>
        <v>1</v>
      </c>
    </row>
    <row r="97" spans="1:45">
      <c r="A97" t="str">
        <f>'Model output'!A96</f>
        <v>TCGA-DJ-A3UY</v>
      </c>
      <c r="B97" s="46">
        <v>32</v>
      </c>
      <c r="C97" s="1" t="str">
        <f>IF(OR(ISNUMBER(SEARCH("0",'Model output'!D96)), ISNUMBER(SEARCH("1",'Model output'!D96)), ISNUMBER(SEARCH("1a",'Model output'!D96)), ISNUMBER(SEARCH("1b",'Model output'!D96)), ISNUMBER(SEARCH("2",'Model output'!D96)), ISNUMBER(SEARCH("3",'Model output'!D96)), ISNUMBER(SEARCH("4a",'Model output'!D96)), ISNUMBER(SEARCH("4b",'Model output'!D96))), IF(ISNUMBER(SEARCH("pT",'Model output'!D96)),IF(OR(ISNUMBER(SEARCH("a",'Model output'!D96)),ISNUMBER(SEARCH("b",'Model output'!D96))),MID(SUBSTITUTE('Model output'!D96," ",""),SEARCH("pT",'Model output'!D96)+2,2),MID(SUBSTITUTE('Model output'!D96," ",""),SEARCH("pT",'Model output'!D96)+2,1)),IF(ISNUMBER(SEARCH("T",'Model output'!D96)),IF(OR(ISNUMBER(SEARCH("a",'Model output'!D96)),ISNUMBER(SEARCH("b",'Model output'!D96))),MID(SUBSTITUTE('Model output'!D96," ",""),SEARCH("T",'Model output'!D96)+1,2),MID(SUBSTITUTE('Model output'!D96," ",""),SEARCH("T",'Model output'!D96)+1,1)),SUBSTITUTE('Model output'!D96," ",""))),"")</f>
        <v>1</v>
      </c>
      <c r="D97" s="1" t="str">
        <f>IF(ISNUMBER(SEARCH("lymph node",'Model output'!E96)),"1", IF(AND('Model output'!E96&lt;&gt;"",ISNUMBER('Model output'!E96),'Model output'!E96&gt;0),"1",IF(OR(ISNUMBER(SEARCH("0",'Model output'!E96)), ISNUMBER(SEARCH("1",'Model output'!E96)), ISNUMBER(SEARCH("1a",'Model output'!E96)), ISNUMBER(SEARCH("1b",'Model output'!E96)), ISNUMBER(SEARCH("X",'Model output'!E96))), IF(ISNUMBER(SEARCH("pN",'Model output'!E96)),IF(OR(ISNUMBER(SEARCH("a",'Model output'!E96)),ISNUMBER(SEARCH("b",'Model output'!E96))),MID(SUBSTITUTE('Model output'!E96," ",""),SEARCH("pN",'Model output'!E96)+2,2),MID(SUBSTITUTE('Model output'!E96," ",""),SEARCH("pN",'Model output'!E96)+2,1)),IF(ISNUMBER(SEARCH("N",'Model output'!E96)),IF(OR(ISNUMBER(SEARCH("a",'Model output'!E96)),ISNUMBER(SEARCH("b",'Model output'!E96))),MID(SUBSTITUTE('Model output'!E96," ",""),SEARCH("N",'Model output'!E96)+1,2),MID(SUBSTITUTE('Model output'!E96," ",""),SEARCH("N",'Model output'!E96)+1,1)),SUBSTITUTE('Model output'!E96," ",""))),"")))</f>
        <v/>
      </c>
      <c r="E97" s="1" t="str">
        <f>IF(OR(ISNUMBER(SEARCH("Not applicable",'Model output'!F96)), ISNUMBER(SEARCH("N/A",'Model output'!F96))),"0",IF(OR(ISNUMBER(SEARCH("0",'Model output'!F96)), ISNUMBER(SEARCH("1",'Model output'!F96)), ISNUMBER(SEARCH("X",'Model output'!F96))), IF(ISNUMBER(SEARCH("pM",'Model output'!F96)),MID(SUBSTITUTE('Model output'!F96," ",""),SEARCH("pM",'Model output'!F96)+2,1),IF(ISNUMBER(SEARCH("M",'Model output'!F96)),MID(SUBSTITUTE('Model output'!F96," ",""),SEARCH("M",'Model output'!F96)+1,1),SUBSTITUTE('Model output'!F96," ",""))),""))</f>
        <v/>
      </c>
      <c r="F97" t="str">
        <f t="shared" si="12"/>
        <v>negative</v>
      </c>
      <c r="G97" t="str">
        <f>IF(OR('Model output'!G96="",AND(ISNUMBER('Model output'!J96),'Model output'!J96&lt;1)),"",IF(OR(ISNUMBER(SEARCH("lateral",'Model output'!G96)),ISNUMBER(SEARCH("cervical",'Model output'!G96)),ISNUMBER(SEARCH("jugular",'Model output'!G96)),ISNUMBER(SEARCH("left neck",'Model output'!G96)),ISNUMBER(SEARCH("left anterior neck",'Model output'!G96)),ISNUMBER(SEARCH("left posterior neck",'Model output'!G96)),ISNUMBER(SEARCH("right neck",'Model output'!G96)),ISNUMBER(SEARCH("right anterior neck",'Model output'!G96)),ISNUMBER(SEARCH("right posterior neck",'Model output'!G96)),AND(ISNUMBER(SEARCH("level",'Model output'!G96)),OR(,ISNUMBER(SEARCH("II",'Model output'!G96)),ISNUMBER(SEARCH("two",'Model output'!G96)),AND(ISNUMBER(SEARCH("2",'Model output'!G96)),NOT(ISNUMBER(SEARCH("1 of 2",'Model output'!G96)))),ISNUMBER(SEARCH("III",'Model output'!G96)),ISNUMBER(SEARCH("three",'Model output'!G96)),AND(ISNUMBER(SEARCH("3",'Model output'!G96)), NOT(ISNUMBER(SEARCH("N3",'Model output'!G96)))),ISNUMBER(SEARCH("IV",'Model output'!G96)),ISNUMBER(SEARCH("four",'Model output'!G96)),AND(ISNUMBER(SEARCH("4",'Model output'!G96)),NOT(ISNUMBER(SEARCH("1/4",'Model output'!G96)))),ISNUMBER(SEARCH("V ",'Model output'!G96)),ISNUMBER(SEARCH("five",'Model output'!G96)),ISNUMBER(SEARCH("5",'Model output'!G96))))), "lateral", "central"))</f>
        <v/>
      </c>
      <c r="H97" t="str">
        <f>IF('Model output'!H96="","negative", IF('Model output'!H96=" ", "negative", IF('Model output'!H96="[]", "negative", IF(ISNUMBER(SEARCH("lymph node",'Model output'!H96)),"negative", IF(ISNUMBER(SEARCH("adipose tissue",'Model output'!H96)), "negative", IF(ISNUMBER(SEARCH("neck dissection",'Model output'!H96)),"negative","positive"))))))</f>
        <v>negative</v>
      </c>
      <c r="I97" t="str">
        <f>IF('Model output'!I96="","",IF(ISNUMBER('Model output'!I96),'Model output'!I96,1))</f>
        <v/>
      </c>
      <c r="J97" t="str">
        <f>IF('Model output'!J96="","",IF(AND(ISNUMBER('Model output'!J96),'Model output'!J96&lt;=I97),'Model output'!J96,IF(ISNUMBER(SEARCH("0/",'Model output'!J96)),0,1)))</f>
        <v/>
      </c>
      <c r="K97" t="str" cm="1">
        <f t="array" ref="K97">IF(COUNT(FIND({0,1,2,3,4,5,6,7,8,9},'Model output'!K96))&gt;0,'Model output'!K96,"")</f>
        <v/>
      </c>
      <c r="L97" s="28" t="str">
        <f t="shared" si="14"/>
        <v/>
      </c>
      <c r="M97" t="str" cm="1">
        <f t="array" ref="M97">IF(L97="","",IF(ISNUMBER(SEARCH("cm",L97)),MAX(VALUE(SUBSTITUTE(_xlfn.FILTERXML("&lt;t&gt;&lt;s&gt;"&amp;SUBSTITUTE(L97,",","&lt;/s&gt;&lt;s&gt;")&amp;"&lt;/s&gt;&lt;/t&gt;","//s"),"cm",""))),MAX(VALUE(SUBSTITUTE(_xlfn.FILTERXML("&lt;t&gt;&lt;s&gt;"&amp;SUBSTITUTE(L97,",","&lt;/s&gt;&lt;s&gt;")&amp;"&lt;/s&gt;&lt;/t&gt;","//s"),"mm","")))/10))</f>
        <v/>
      </c>
      <c r="N97" t="str">
        <f>IF('Model output'!L96="","",'Model output'!L96)</f>
        <v>papillary</v>
      </c>
      <c r="O97" t="str">
        <f>IF('Model output'!M96="","",'Model output'!M96)</f>
        <v>classic</v>
      </c>
      <c r="P97" t="str">
        <f>IF('Model output'!N96="","",'Model output'!N96)</f>
        <v>1.2 cm</v>
      </c>
      <c r="Q97" t="str">
        <f t="shared" si="13"/>
        <v>1.2cm</v>
      </c>
      <c r="R97" cm="1">
        <f t="array" ref="R97">IF(Q97="","",IF(ISNUMBER(SEARCH("cm",Q97)),MAX(VALUE(SUBSTITUTE(_xlfn.FILTERXML("&lt;t&gt;&lt;s&gt;"&amp;SUBSTITUTE(Q97,",","&lt;/s&gt;&lt;s&gt;")&amp;"&lt;/s&gt;&lt;/t&gt;","//s"),"cm",""))),IF(ISNUMBER(SEARCH("mm",Q97)), MAX(VALUE(SUBSTITUTE(_xlfn.FILTERXML("&lt;t&gt;&lt;s&gt;"&amp;SUBSTITUTE(Q97,",","&lt;/s&gt;&lt;s&gt;")&amp;"&lt;/s&gt;&lt;/t&gt;","//s"),"mm","")))/10, MAX(VALUE(_xlfn.FILTERXML("&lt;t&gt;&lt;s&gt;"&amp;SUBSTITUTE(Q97,",","&lt;/s&gt;&lt;s&gt;")&amp;"&lt;/s&gt;&lt;/t&gt;","//s"))))))</f>
        <v>1.2</v>
      </c>
      <c r="S97" t="str">
        <f>IF(OR('Model output'!P96="",'Model output'!P96="C",ISNUMBER(SEARCH("Not identified", 'Model output'!P96)),ISNUMBER(SEARCH("Absent",'Model output'!P96)),ISNUMBER(SEARCH("Absence",'Model output'!P96)),AND(ISNUMBER(SEARCH("No",'Model output'!P96)),NOT(ISNUMBER(SEARCH("diagnostic",'Model output'!P96)))),ISNUMBER(SEARCH("Negative",'Model output'!P96))),"negative","positive")</f>
        <v>negative</v>
      </c>
      <c r="T97">
        <f>IF('Model output'!O96="","",'Model output'!O96)</f>
        <v>1</v>
      </c>
      <c r="U97" t="str">
        <f>IF('Model output'!Q96&lt;&gt;"",'Model output'!Q96,IF('Classification result'!S97="positive",IF(ISNUMBER(SEARCH("single",'Model output'!P96)),1,IF(OR(ISNUMBER(SEARCH("&lt;4",'Model output'!P96)),ISNUMBER(SEARCH("&lt; 4",'Model output'!P96)),ISNUMBER(SEARCH("less than 4",'Model output'!P96))),"&lt;4",IF(OR(ISNUMBER(SEARCH("&gt;4",'Model output'!P96)),ISNUMBER(SEARCH("&gt; 4",'Model output'!P96)),ISNUMBER(SEARCH("4 or more",'Model output'!P96))),"&gt;4",""))),""))</f>
        <v/>
      </c>
      <c r="V97" t="str">
        <f>IF(S97="negative","",IF(OR(ISNUMBER(SEARCH("Focal",'Model output'!P96)),'Classification result'!U97&lt;4,ISNUMBER(SEARCH("Focal",'Classification result'!U97)),ISNUMBER(SEARCH("&lt;4",'Classification result'!U97)),ISNUMBER(SEARCH("&lt; 4",'Classification result'!U97))),"minimal", IF(OR(ISNUMBER(SEARCH("Extensive",'Model output'!P96)),ISNUMBER(SEARCH("Extensive",'Classification result'!U97)),ISNUMBER(SEARCH("&gt;4",'Classification result'!U97)),ISNUMBER(SEARCH("&gt; 4",'Classification result'!U97)),ISNUMBER(SEARCH("4 or more",'Classification result'!U97))),"extensive","")))</f>
        <v/>
      </c>
      <c r="W97" t="str">
        <f>IF(OR('Model output'!R96="",ISNUMBER(SEARCH("Not identified", 'Model output'!R96)),ISNUMBER(SEARCH("Absent",'Model output'!R96)),ISNUMBER(SEARCH("No",'Model output'!R96)),ISNUMBER(SEARCH("Negative",'Model output'!R96)),ISNUMBER(SEARCH("None seen",'Model output'!R96)),ISNUMBER(SEARCH("Free",'Model output'!R96)),ISNUMBER(SEARCH("Cannot be assessed",'Model output'!R96))),"negative","positive")</f>
        <v>positive</v>
      </c>
      <c r="X97" s="15" t="str">
        <f>IF('Model output'!S96="","",'Model output'!S96)</f>
        <v>Not identified</v>
      </c>
      <c r="Y97" t="str">
        <f>IF(OR('Model output'!S96="",ISNUMBER(SEARCH("No extension",'Model output'!S96)),ISNUMBER(SEARCH("Absent",'Model output'!S96)),ISNUMBER(SEARCH("Not identified",'Model output'!S96)),AND(ISNUMBER(SEARCH("No",'Model output'!S96)),NOT(ISNUMBER(SEARCH("carcinoma",'Model output'!S96)))),ISNUMBER(SEARCH("negative",'Model output'!S96))),"negative",IF(Z97="positive","gETE", "positive"))</f>
        <v>negative</v>
      </c>
      <c r="Z97" t="str">
        <f>IF(OR('Model output'!S96="",ISNUMBER(SEARCH("Absent",'Model output'!S96)),ISNUMBER(SEARCH("Not identified",'Model output'!S96)),ISNUMBER(SEARCH("No",'Model output'!S96)),ISNUMBER(SEARCH("Minimal",'Model output'!S96)),ISNUMBER(SEARCH("negative",'Model output'!S96))),"negative",IF(OR(ISNUMBER(SEARCH("extensive",X97)),ISNUMBER(SEARCH("skeletal muscle",X97)),ISNUMBER(SEARCH("larynx",X97)),ISNUMBER(SEARCH("trachea",X97)),ISNUMBER(SEARCH("esophagus",X97)),ISNUMBER(SEARCH("recurrent laryngeal nerve",X97))),"positive","negative"))</f>
        <v>negative</v>
      </c>
      <c r="AA97" t="str">
        <f>IF('Model output'!T96="","",IF('Model output'!T96="Not mentioned", "No", "Yes"))</f>
        <v/>
      </c>
      <c r="AB97" t="str">
        <f>IF(AA97&lt;&gt;"Yes","",IF(OR('Model output'!U96="",ISNUMBER(SEARCH("Not identified",'Model output'!U96))),"",'Model output'!U96))</f>
        <v/>
      </c>
      <c r="AC97" s="8" t="str">
        <f>IF(OR('Model output'!V96="", AND(ISERROR(SEARCH("Positive",'Model output'!V96)), ISNUMBER(SEARCH("Negative",'Model output'!V96))), ISNUMBER(SEARCH("Cannot be assessed",'Model output'!V96)), AND(ISNUMBER(SEARCH("Uninvolved",'Model output'!V96)),NOT(ISNUMBER(SEARCH("margin(s) involved",'Model output'!V96)))), ISNUMBER(SEARCH("No involvement",'Model output'!V96)), AND(NOT(ISNUMBER(SEARCH("focal",'Model output'!V96))),ISNUMBER(SEARCH("Free",'Model output'!V96))), ISNUMBER(SEARCH("narrowly excised",'Model output'!V96)), ISNUMBER(SEARCH("none",'Model output'!V96)), ISNUMBER(SEARCH("R0",'Model output'!V96)), ISNUMBER(SEARCH("1 mm",'Model output'!V96)), ISNUMBER(SEARCH("0.1 CM",'Model output'!V96)), ISNUMBER(SEARCH("less than 0.2 mm",'Model output'!V96)), ISNUMBER(SEARCH("less than 1.0 mm",'Model output'!V96)), ISNUMBER(SEARCH("less than 0.5 mm",'Model output'!V96)), ISNUMBER(SEARCH("abut",'Model output'!V96))), "negative", "positive")</f>
        <v>negative</v>
      </c>
      <c r="AE97" s="34" t="str" cm="1">
        <f t="array" aca="1" ref="AE97" ca="1">IF(OR(AC97="positive",Z97="positive",AND(OR(ISNUMBER(SEARCH("Follicular carcinoma",N97)),ISNUMBER(SEARCH("Follicular thyroid carcinoma",N97))),V97="extensive"),AND(AND(ISNUMBER(J97),J97&gt;0),AND(ISNUMBER(M97),M97&gt;3)),OR(H97="positive",AH97=1)),"high",IF(OR(ISNUMBER(SEARCH("lateral",G97,1)),ISNUMBER(SEARCH("positive",Y97,1)),ISNUMBER(SEARCH("tall",O97,1)),ISNUMBER(SEARCH("hobnail",O97,1)),ISNUMBER(SEARCH("cribriform",O97,1)),ISNUMBER(SEARCH("diffuse",O97,1)),ISNUMBER(SEARCH("columnar",O97,1)),ISNUMBER(SEARCH("solid",O97,1)),ISNUMBER(SEARCH("tall",N97,1)),ISNUMBER(SEARCH("hobnail",N97,1)),ISNUMBER(SEARCH("cribriform",N97,1)),ISNUMBER(SEARCH("diffuse",N97,1)),ISNUMBER(SEARCH("columnar",N97,1)),ISNUMBER(SEARCH("solid",N97,1)),AND(OR(ISNUMBER(SEARCH("papillary",N97,1)),ISNUMBER(SEARCH("papillary carcinoma",O97,1))),S97="positive"),AND(AND(ISNUMBER(J97),J97&gt;=5),M97=""),AND(AND(ISNUMBER(J97),J97&gt;=5),AND(ISNUMBER(M97),M97&gt;=1)),AND(ISNUMBER(SERACH("papillary",N97)),OR(Y97="positive",Z97="positive"), ISNUMBER(SEARCH("BRAF",AB97)))),"intermediate","low"))</f>
        <v>low</v>
      </c>
      <c r="AF97" s="35" t="str">
        <f t="shared" si="15"/>
        <v>1b</v>
      </c>
      <c r="AG97" s="35" t="str">
        <f t="shared" si="16"/>
        <v>0</v>
      </c>
      <c r="AH97" s="35" t="str">
        <f t="shared" si="18"/>
        <v>0</v>
      </c>
      <c r="AI97" s="40" t="str">
        <f t="shared" si="19"/>
        <v>I</v>
      </c>
      <c r="AJ97" s="34" t="s">
        <v>627</v>
      </c>
      <c r="AK97" s="39" t="s">
        <v>893</v>
      </c>
      <c r="AL97" s="39" t="s">
        <v>897</v>
      </c>
      <c r="AM97" s="39" t="s">
        <v>897</v>
      </c>
      <c r="AN97" s="39" t="s">
        <v>59</v>
      </c>
      <c r="AO97" s="34">
        <f t="shared" ca="1" si="20"/>
        <v>1</v>
      </c>
      <c r="AP97" s="39">
        <f t="shared" si="21"/>
        <v>1</v>
      </c>
      <c r="AQ97" s="39">
        <f t="shared" si="22"/>
        <v>1</v>
      </c>
      <c r="AR97" s="39">
        <f t="shared" si="23"/>
        <v>1</v>
      </c>
      <c r="AS97" s="40">
        <f t="shared" si="17"/>
        <v>1</v>
      </c>
    </row>
    <row r="98" spans="1:45">
      <c r="A98" t="str">
        <f>'Model output'!A97</f>
        <v>TCGA-DJ-A3UZ</v>
      </c>
      <c r="B98" s="46">
        <v>70</v>
      </c>
      <c r="C98" s="1" t="str">
        <f>IF(OR(ISNUMBER(SEARCH("0",'Model output'!D97)), ISNUMBER(SEARCH("1",'Model output'!D97)), ISNUMBER(SEARCH("1a",'Model output'!D97)), ISNUMBER(SEARCH("1b",'Model output'!D97)), ISNUMBER(SEARCH("2",'Model output'!D97)), ISNUMBER(SEARCH("3",'Model output'!D97)), ISNUMBER(SEARCH("4a",'Model output'!D97)), ISNUMBER(SEARCH("4b",'Model output'!D97))), IF(ISNUMBER(SEARCH("pT",'Model output'!D97)),IF(OR(ISNUMBER(SEARCH("a",'Model output'!D97)),ISNUMBER(SEARCH("b",'Model output'!D97))),MID(SUBSTITUTE('Model output'!D97," ",""),SEARCH("pT",'Model output'!D97)+2,2),MID(SUBSTITUTE('Model output'!D97," ",""),SEARCH("pT",'Model output'!D97)+2,1)),IF(ISNUMBER(SEARCH("T",'Model output'!D97)),IF(OR(ISNUMBER(SEARCH("a",'Model output'!D97)),ISNUMBER(SEARCH("b",'Model output'!D97))),MID(SUBSTITUTE('Model output'!D97," ",""),SEARCH("T",'Model output'!D97)+1,2),MID(SUBSTITUTE('Model output'!D97," ",""),SEARCH("T",'Model output'!D97)+1,1)),SUBSTITUTE('Model output'!D97," ",""))),"")</f>
        <v/>
      </c>
      <c r="D98" s="1" t="str">
        <f>IF(ISNUMBER(SEARCH("lymph node",'Model output'!E97)),"1", IF(AND('Model output'!E97&lt;&gt;"",ISNUMBER('Model output'!E97),'Model output'!E97&gt;0),"1",IF(OR(ISNUMBER(SEARCH("0",'Model output'!E97)), ISNUMBER(SEARCH("1",'Model output'!E97)), ISNUMBER(SEARCH("1a",'Model output'!E97)), ISNUMBER(SEARCH("1b",'Model output'!E97)), ISNUMBER(SEARCH("X",'Model output'!E97))), IF(ISNUMBER(SEARCH("pN",'Model output'!E97)),IF(OR(ISNUMBER(SEARCH("a",'Model output'!E97)),ISNUMBER(SEARCH("b",'Model output'!E97))),MID(SUBSTITUTE('Model output'!E97," ",""),SEARCH("pN",'Model output'!E97)+2,2),MID(SUBSTITUTE('Model output'!E97," ",""),SEARCH("pN",'Model output'!E97)+2,1)),IF(ISNUMBER(SEARCH("N",'Model output'!E97)),IF(OR(ISNUMBER(SEARCH("a",'Model output'!E97)),ISNUMBER(SEARCH("b",'Model output'!E97))),MID(SUBSTITUTE('Model output'!E97," ",""),SEARCH("N",'Model output'!E97)+1,2),MID(SUBSTITUTE('Model output'!E97," ",""),SEARCH("N",'Model output'!E97)+1,1)),SUBSTITUTE('Model output'!E97," ",""))),"")))</f>
        <v>0</v>
      </c>
      <c r="E98" s="1" t="str">
        <f>IF(OR(ISNUMBER(SEARCH("Not applicable",'Model output'!F97)), ISNUMBER(SEARCH("N/A",'Model output'!F97))),"0",IF(OR(ISNUMBER(SEARCH("0",'Model output'!F97)), ISNUMBER(SEARCH("1",'Model output'!F97)), ISNUMBER(SEARCH("X",'Model output'!F97))), IF(ISNUMBER(SEARCH("pM",'Model output'!F97)),MID(SUBSTITUTE('Model output'!F97," ",""),SEARCH("pM",'Model output'!F97)+2,1),IF(ISNUMBER(SEARCH("M",'Model output'!F97)),MID(SUBSTITUTE('Model output'!F97," ",""),SEARCH("M",'Model output'!F97)+1,1),SUBSTITUTE('Model output'!F97," ",""))),""))</f>
        <v/>
      </c>
      <c r="F98" t="str">
        <f t="shared" si="12"/>
        <v>negative</v>
      </c>
      <c r="G98" t="str">
        <f>IF(OR('Model output'!G97="",AND(ISNUMBER('Model output'!J97),'Model output'!J97&lt;1)),"",IF(OR(ISNUMBER(SEARCH("lateral",'Model output'!G97)),ISNUMBER(SEARCH("cervical",'Model output'!G97)),ISNUMBER(SEARCH("jugular",'Model output'!G97)),ISNUMBER(SEARCH("left neck",'Model output'!G97)),ISNUMBER(SEARCH("left anterior neck",'Model output'!G97)),ISNUMBER(SEARCH("left posterior neck",'Model output'!G97)),ISNUMBER(SEARCH("right neck",'Model output'!G97)),ISNUMBER(SEARCH("right anterior neck",'Model output'!G97)),ISNUMBER(SEARCH("right posterior neck",'Model output'!G97)),AND(ISNUMBER(SEARCH("level",'Model output'!G97)),OR(,ISNUMBER(SEARCH("II",'Model output'!G97)),ISNUMBER(SEARCH("two",'Model output'!G97)),AND(ISNUMBER(SEARCH("2",'Model output'!G97)),NOT(ISNUMBER(SEARCH("1 of 2",'Model output'!G97)))),ISNUMBER(SEARCH("III",'Model output'!G97)),ISNUMBER(SEARCH("three",'Model output'!G97)),AND(ISNUMBER(SEARCH("3",'Model output'!G97)), NOT(ISNUMBER(SEARCH("N3",'Model output'!G97)))),ISNUMBER(SEARCH("IV",'Model output'!G97)),ISNUMBER(SEARCH("four",'Model output'!G97)),AND(ISNUMBER(SEARCH("4",'Model output'!G97)),NOT(ISNUMBER(SEARCH("1/4",'Model output'!G97)))),ISNUMBER(SEARCH("V ",'Model output'!G97)),ISNUMBER(SEARCH("five",'Model output'!G97)),ISNUMBER(SEARCH("5",'Model output'!G97))))), "lateral", "central"))</f>
        <v/>
      </c>
      <c r="H98" t="str">
        <f>IF('Model output'!H97="","negative", IF('Model output'!H97=" ", "negative", IF('Model output'!H97="[]", "negative", IF(ISNUMBER(SEARCH("lymph node",'Model output'!H97)),"negative", IF(ISNUMBER(SEARCH("adipose tissue",'Model output'!H97)), "negative", IF(ISNUMBER(SEARCH("neck dissection",'Model output'!H97)),"negative","positive"))))))</f>
        <v>negative</v>
      </c>
      <c r="I98">
        <f>IF('Model output'!I97="","",IF(ISNUMBER('Model output'!I97),'Model output'!I97,1))</f>
        <v>2</v>
      </c>
      <c r="J98">
        <f>IF('Model output'!J97="","",IF(AND(ISNUMBER('Model output'!J97),'Model output'!J97&lt;=I98),'Model output'!J97,IF(ISNUMBER(SEARCH("0/",'Model output'!J97)),0,1)))</f>
        <v>0</v>
      </c>
      <c r="K98" t="str" cm="1">
        <f t="array" ref="K98">IF(COUNT(FIND({0,1,2,3,4,5,6,7,8,9},'Model output'!K97))&gt;0,'Model output'!K97,"")</f>
        <v/>
      </c>
      <c r="L98" s="28" t="str">
        <f t="shared" si="14"/>
        <v/>
      </c>
      <c r="M98" t="str" cm="1">
        <f t="array" ref="M98">IF(L98="","",IF(ISNUMBER(SEARCH("cm",L98)),MAX(VALUE(SUBSTITUTE(_xlfn.FILTERXML("&lt;t&gt;&lt;s&gt;"&amp;SUBSTITUTE(L98,",","&lt;/s&gt;&lt;s&gt;")&amp;"&lt;/s&gt;&lt;/t&gt;","//s"),"cm",""))),MAX(VALUE(SUBSTITUTE(_xlfn.FILTERXML("&lt;t&gt;&lt;s&gt;"&amp;SUBSTITUTE(L98,",","&lt;/s&gt;&lt;s&gt;")&amp;"&lt;/s&gt;&lt;/t&gt;","//s"),"mm","")))/10))</f>
        <v/>
      </c>
      <c r="N98" t="str">
        <f>IF('Model output'!L97="","",'Model output'!L97)</f>
        <v>papillary</v>
      </c>
      <c r="O98" t="str">
        <f>IF('Model output'!M97="","",'Model output'!M97)</f>
        <v>microcarcinoma, classical</v>
      </c>
      <c r="P98" t="str">
        <f>IF('Model output'!N97="","",'Model output'!N97)</f>
        <v>1.1 cm</v>
      </c>
      <c r="Q98" t="str">
        <f t="shared" si="13"/>
        <v>1.1cm</v>
      </c>
      <c r="R98" cm="1">
        <f t="array" ref="R98">IF(Q98="","",IF(ISNUMBER(SEARCH("cm",Q98)),MAX(VALUE(SUBSTITUTE(_xlfn.FILTERXML("&lt;t&gt;&lt;s&gt;"&amp;SUBSTITUTE(Q98,",","&lt;/s&gt;&lt;s&gt;")&amp;"&lt;/s&gt;&lt;/t&gt;","//s"),"cm",""))),IF(ISNUMBER(SEARCH("mm",Q98)), MAX(VALUE(SUBSTITUTE(_xlfn.FILTERXML("&lt;t&gt;&lt;s&gt;"&amp;SUBSTITUTE(Q98,",","&lt;/s&gt;&lt;s&gt;")&amp;"&lt;/s&gt;&lt;/t&gt;","//s"),"mm","")))/10, MAX(VALUE(_xlfn.FILTERXML("&lt;t&gt;&lt;s&gt;"&amp;SUBSTITUTE(Q98,",","&lt;/s&gt;&lt;s&gt;")&amp;"&lt;/s&gt;&lt;/t&gt;","//s"))))))</f>
        <v>1.1000000000000001</v>
      </c>
      <c r="S98" t="str">
        <f>IF(OR('Model output'!P97="",'Model output'!P97="C",ISNUMBER(SEARCH("Not identified", 'Model output'!P97)),ISNUMBER(SEARCH("Absent",'Model output'!P97)),ISNUMBER(SEARCH("Absence",'Model output'!P97)),AND(ISNUMBER(SEARCH("No",'Model output'!P97)),NOT(ISNUMBER(SEARCH("diagnostic",'Model output'!P97)))),ISNUMBER(SEARCH("Negative",'Model output'!P97))),"negative","positive")</f>
        <v>negative</v>
      </c>
      <c r="T98">
        <f>IF('Model output'!O97="","",'Model output'!O97)</f>
        <v>5</v>
      </c>
      <c r="U98" t="str">
        <f>IF('Model output'!Q97&lt;&gt;"",'Model output'!Q97,IF('Classification result'!S98="positive",IF(ISNUMBER(SEARCH("single",'Model output'!P97)),1,IF(OR(ISNUMBER(SEARCH("&lt;4",'Model output'!P97)),ISNUMBER(SEARCH("&lt; 4",'Model output'!P97)),ISNUMBER(SEARCH("less than 4",'Model output'!P97))),"&lt;4",IF(OR(ISNUMBER(SEARCH("&gt;4",'Model output'!P97)),ISNUMBER(SEARCH("&gt; 4",'Model output'!P97)),ISNUMBER(SEARCH("4 or more",'Model output'!P97))),"&gt;4",""))),""))</f>
        <v/>
      </c>
      <c r="V98" t="str">
        <f>IF(S98="negative","",IF(OR(ISNUMBER(SEARCH("Focal",'Model output'!P97)),'Classification result'!U98&lt;4,ISNUMBER(SEARCH("Focal",'Classification result'!U98)),ISNUMBER(SEARCH("&lt;4",'Classification result'!U98)),ISNUMBER(SEARCH("&lt; 4",'Classification result'!U98))),"minimal", IF(OR(ISNUMBER(SEARCH("Extensive",'Model output'!P97)),ISNUMBER(SEARCH("Extensive",'Classification result'!U98)),ISNUMBER(SEARCH("&gt;4",'Classification result'!U98)),ISNUMBER(SEARCH("&gt; 4",'Classification result'!U98)),ISNUMBER(SEARCH("4 or more",'Classification result'!U98))),"extensive","")))</f>
        <v/>
      </c>
      <c r="W98" t="str">
        <f>IF(OR('Model output'!R97="",ISNUMBER(SEARCH("Not identified", 'Model output'!R97)),ISNUMBER(SEARCH("Absent",'Model output'!R97)),ISNUMBER(SEARCH("No",'Model output'!R97)),ISNUMBER(SEARCH("Negative",'Model output'!R97)),ISNUMBER(SEARCH("None seen",'Model output'!R97)),ISNUMBER(SEARCH("Free",'Model output'!R97)),ISNUMBER(SEARCH("Cannot be assessed",'Model output'!R97))),"negative","positive")</f>
        <v>positive</v>
      </c>
      <c r="X98" s="15" t="str">
        <f>IF('Model output'!S97="","",'Model output'!S97)</f>
        <v>Invades: perithyroidal adipose tissue and parathyroid gland</v>
      </c>
      <c r="Y98" t="str">
        <f>IF(OR('Model output'!S97="",ISNUMBER(SEARCH("No extension",'Model output'!S97)),ISNUMBER(SEARCH("Absent",'Model output'!S97)),ISNUMBER(SEARCH("Not identified",'Model output'!S97)),AND(ISNUMBER(SEARCH("No",'Model output'!S97)),NOT(ISNUMBER(SEARCH("carcinoma",'Model output'!S97)))),ISNUMBER(SEARCH("negative",'Model output'!S97))),"negative",IF(Z98="positive","gETE", "positive"))</f>
        <v>positive</v>
      </c>
      <c r="Z98" t="str">
        <f>IF(OR('Model output'!S97="",ISNUMBER(SEARCH("Absent",'Model output'!S97)),ISNUMBER(SEARCH("Not identified",'Model output'!S97)),ISNUMBER(SEARCH("No",'Model output'!S97)),ISNUMBER(SEARCH("Minimal",'Model output'!S97)),ISNUMBER(SEARCH("negative",'Model output'!S97))),"negative",IF(OR(ISNUMBER(SEARCH("extensive",X98)),ISNUMBER(SEARCH("skeletal muscle",X98)),ISNUMBER(SEARCH("larynx",X98)),ISNUMBER(SEARCH("trachea",X98)),ISNUMBER(SEARCH("esophagus",X98)),ISNUMBER(SEARCH("recurrent laryngeal nerve",X98))),"positive","negative"))</f>
        <v>negative</v>
      </c>
      <c r="AA98" t="str">
        <f>IF('Model output'!T97="","",IF('Model output'!T97="Not mentioned", "No", "Yes"))</f>
        <v/>
      </c>
      <c r="AB98" t="str">
        <f>IF(AA98&lt;&gt;"Yes","",IF(OR('Model output'!U97="",ISNUMBER(SEARCH("Not identified",'Model output'!U97))),"",'Model output'!U97))</f>
        <v/>
      </c>
      <c r="AC98" s="8" t="str">
        <f>IF(OR('Model output'!V97="", AND(ISERROR(SEARCH("Positive",'Model output'!V97)), ISNUMBER(SEARCH("Negative",'Model output'!V97))), ISNUMBER(SEARCH("Cannot be assessed",'Model output'!V97)), AND(ISNUMBER(SEARCH("Uninvolved",'Model output'!V97)),NOT(ISNUMBER(SEARCH("margin(s) involved",'Model output'!V97)))), ISNUMBER(SEARCH("No involvement",'Model output'!V97)), AND(NOT(ISNUMBER(SEARCH("focal",'Model output'!V97))),ISNUMBER(SEARCH("Free",'Model output'!V97))), ISNUMBER(SEARCH("narrowly excised",'Model output'!V97)), ISNUMBER(SEARCH("none",'Model output'!V97)), ISNUMBER(SEARCH("R0",'Model output'!V97)), ISNUMBER(SEARCH("1 mm",'Model output'!V97)), ISNUMBER(SEARCH("0.1 CM",'Model output'!V97)), ISNUMBER(SEARCH("less than 0.2 mm",'Model output'!V97)), ISNUMBER(SEARCH("less than 1.0 mm",'Model output'!V97)), ISNUMBER(SEARCH("less than 0.5 mm",'Model output'!V97)), ISNUMBER(SEARCH("abut",'Model output'!V97))), "negative", "positive")</f>
        <v>negative</v>
      </c>
      <c r="AE98" s="34" t="str" cm="1">
        <f t="array" aca="1" ref="AE98" ca="1">IF(OR(AC98="positive",Z98="positive",AND(OR(ISNUMBER(SEARCH("Follicular carcinoma",N98)),ISNUMBER(SEARCH("Follicular thyroid carcinoma",N98))),V98="extensive"),AND(AND(ISNUMBER(J98),J98&gt;0),AND(ISNUMBER(M98),M98&gt;3)),OR(H98="positive",AH98=1)),"high",IF(OR(ISNUMBER(SEARCH("lateral",G98,1)),ISNUMBER(SEARCH("positive",Y98,1)),ISNUMBER(SEARCH("tall",O98,1)),ISNUMBER(SEARCH("hobnail",O98,1)),ISNUMBER(SEARCH("cribriform",O98,1)),ISNUMBER(SEARCH("diffuse",O98,1)),ISNUMBER(SEARCH("columnar",O98,1)),ISNUMBER(SEARCH("solid",O98,1)),ISNUMBER(SEARCH("tall",N98,1)),ISNUMBER(SEARCH("hobnail",N98,1)),ISNUMBER(SEARCH("cribriform",N98,1)),ISNUMBER(SEARCH("diffuse",N98,1)),ISNUMBER(SEARCH("columnar",N98,1)),ISNUMBER(SEARCH("solid",N98,1)),AND(OR(ISNUMBER(SEARCH("papillary",N98,1)),ISNUMBER(SEARCH("papillary carcinoma",O98,1))),S98="positive"),AND(AND(ISNUMBER(J98),J98&gt;=5),M98=""),AND(AND(ISNUMBER(J98),J98&gt;=5),AND(ISNUMBER(M98),M98&gt;=1)),AND(ISNUMBER(SERACH("papillary",N98)),OR(Y98="positive",Z98="positive"), ISNUMBER(SEARCH("BRAF",AB98)))),"intermediate","low"))</f>
        <v>intermediate</v>
      </c>
      <c r="AF98" s="35" t="str">
        <f t="shared" si="15"/>
        <v>1b</v>
      </c>
      <c r="AG98" s="35" t="str">
        <f t="shared" si="16"/>
        <v>0</v>
      </c>
      <c r="AH98" s="35" t="str">
        <f t="shared" si="18"/>
        <v>0</v>
      </c>
      <c r="AI98" s="40" t="str">
        <f t="shared" si="19"/>
        <v>I</v>
      </c>
      <c r="AJ98" s="34" t="s">
        <v>629</v>
      </c>
      <c r="AK98" s="39" t="s">
        <v>893</v>
      </c>
      <c r="AL98" s="39" t="s">
        <v>894</v>
      </c>
      <c r="AM98" s="39" t="s">
        <v>897</v>
      </c>
      <c r="AN98" s="39" t="s">
        <v>59</v>
      </c>
      <c r="AO98" s="34">
        <f t="shared" ca="1" si="20"/>
        <v>1</v>
      </c>
      <c r="AP98" s="39">
        <f t="shared" si="21"/>
        <v>1</v>
      </c>
      <c r="AQ98" s="39">
        <f t="shared" si="22"/>
        <v>1</v>
      </c>
      <c r="AR98" s="39">
        <f t="shared" si="23"/>
        <v>1</v>
      </c>
      <c r="AS98" s="40">
        <f t="shared" si="17"/>
        <v>1</v>
      </c>
    </row>
    <row r="99" spans="1:45">
      <c r="A99" t="str">
        <f>'Model output'!A98</f>
        <v>TCGA-DJ-A3V2</v>
      </c>
      <c r="B99" s="46">
        <v>44</v>
      </c>
      <c r="C99" s="1" t="str">
        <f>IF(OR(ISNUMBER(SEARCH("0",'Model output'!D98)), ISNUMBER(SEARCH("1",'Model output'!D98)), ISNUMBER(SEARCH("1a",'Model output'!D98)), ISNUMBER(SEARCH("1b",'Model output'!D98)), ISNUMBER(SEARCH("2",'Model output'!D98)), ISNUMBER(SEARCH("3",'Model output'!D98)), ISNUMBER(SEARCH("4a",'Model output'!D98)), ISNUMBER(SEARCH("4b",'Model output'!D98))), IF(ISNUMBER(SEARCH("pT",'Model output'!D98)),IF(OR(ISNUMBER(SEARCH("a",'Model output'!D98)),ISNUMBER(SEARCH("b",'Model output'!D98))),MID(SUBSTITUTE('Model output'!D98," ",""),SEARCH("pT",'Model output'!D98)+2,2),MID(SUBSTITUTE('Model output'!D98," ",""),SEARCH("pT",'Model output'!D98)+2,1)),IF(ISNUMBER(SEARCH("T",'Model output'!D98)),IF(OR(ISNUMBER(SEARCH("a",'Model output'!D98)),ISNUMBER(SEARCH("b",'Model output'!D98))),MID(SUBSTITUTE('Model output'!D98," ",""),SEARCH("T",'Model output'!D98)+1,2),MID(SUBSTITUTE('Model output'!D98," ",""),SEARCH("T",'Model output'!D98)+1,1)),SUBSTITUTE('Model output'!D98," ",""))),"")</f>
        <v/>
      </c>
      <c r="D99" s="1" t="str">
        <f>IF(ISNUMBER(SEARCH("lymph node",'Model output'!E98)),"1", IF(AND('Model output'!E98&lt;&gt;"",ISNUMBER('Model output'!E98),'Model output'!E98&gt;0),"1",IF(OR(ISNUMBER(SEARCH("0",'Model output'!E98)), ISNUMBER(SEARCH("1",'Model output'!E98)), ISNUMBER(SEARCH("1a",'Model output'!E98)), ISNUMBER(SEARCH("1b",'Model output'!E98)), ISNUMBER(SEARCH("X",'Model output'!E98))), IF(ISNUMBER(SEARCH("pN",'Model output'!E98)),IF(OR(ISNUMBER(SEARCH("a",'Model output'!E98)),ISNUMBER(SEARCH("b",'Model output'!E98))),MID(SUBSTITUTE('Model output'!E98," ",""),SEARCH("pN",'Model output'!E98)+2,2),MID(SUBSTITUTE('Model output'!E98," ",""),SEARCH("pN",'Model output'!E98)+2,1)),IF(ISNUMBER(SEARCH("N",'Model output'!E98)),IF(OR(ISNUMBER(SEARCH("a",'Model output'!E98)),ISNUMBER(SEARCH("b",'Model output'!E98))),MID(SUBSTITUTE('Model output'!E98," ",""),SEARCH("N",'Model output'!E98)+1,2),MID(SUBSTITUTE('Model output'!E98," ",""),SEARCH("N",'Model output'!E98)+1,1)),SUBSTITUTE('Model output'!E98," ",""))),"")))</f>
        <v>1a</v>
      </c>
      <c r="E99" s="1" t="str">
        <f>IF(OR(ISNUMBER(SEARCH("Not applicable",'Model output'!F98)), ISNUMBER(SEARCH("N/A",'Model output'!F98))),"0",IF(OR(ISNUMBER(SEARCH("0",'Model output'!F98)), ISNUMBER(SEARCH("1",'Model output'!F98)), ISNUMBER(SEARCH("X",'Model output'!F98))), IF(ISNUMBER(SEARCH("pM",'Model output'!F98)),MID(SUBSTITUTE('Model output'!F98," ",""),SEARCH("pM",'Model output'!F98)+2,1),IF(ISNUMBER(SEARCH("M",'Model output'!F98)),MID(SUBSTITUTE('Model output'!F98," ",""),SEARCH("M",'Model output'!F98)+1,1),SUBSTITUTE('Model output'!F98," ",""))),""))</f>
        <v/>
      </c>
      <c r="F99" t="str">
        <f t="shared" si="12"/>
        <v>positive</v>
      </c>
      <c r="G99" t="str">
        <f>IF(OR('Model output'!G98="",AND(ISNUMBER('Model output'!J98),'Model output'!J98&lt;1)),"",IF(OR(ISNUMBER(SEARCH("lateral",'Model output'!G98)),ISNUMBER(SEARCH("cervical",'Model output'!G98)),ISNUMBER(SEARCH("jugular",'Model output'!G98)),ISNUMBER(SEARCH("left neck",'Model output'!G98)),ISNUMBER(SEARCH("left anterior neck",'Model output'!G98)),ISNUMBER(SEARCH("left posterior neck",'Model output'!G98)),ISNUMBER(SEARCH("right neck",'Model output'!G98)),ISNUMBER(SEARCH("right anterior neck",'Model output'!G98)),ISNUMBER(SEARCH("right posterior neck",'Model output'!G98)),AND(ISNUMBER(SEARCH("level",'Model output'!G98)),OR(,ISNUMBER(SEARCH("II",'Model output'!G98)),ISNUMBER(SEARCH("two",'Model output'!G98)),AND(ISNUMBER(SEARCH("2",'Model output'!G98)),NOT(ISNUMBER(SEARCH("1 of 2",'Model output'!G98)))),ISNUMBER(SEARCH("III",'Model output'!G98)),ISNUMBER(SEARCH("three",'Model output'!G98)),AND(ISNUMBER(SEARCH("3",'Model output'!G98)), NOT(ISNUMBER(SEARCH("N3",'Model output'!G98)))),ISNUMBER(SEARCH("IV",'Model output'!G98)),ISNUMBER(SEARCH("four",'Model output'!G98)),AND(ISNUMBER(SEARCH("4",'Model output'!G98)),NOT(ISNUMBER(SEARCH("1/4",'Model output'!G98)))),ISNUMBER(SEARCH("V ",'Model output'!G98)),ISNUMBER(SEARCH("five",'Model output'!G98)),ISNUMBER(SEARCH("5",'Model output'!G98))))), "lateral", "central"))</f>
        <v>central</v>
      </c>
      <c r="H99" t="str">
        <f>IF('Model output'!H98="","negative", IF('Model output'!H98=" ", "negative", IF('Model output'!H98="[]", "negative", IF(ISNUMBER(SEARCH("lymph node",'Model output'!H98)),"negative", IF(ISNUMBER(SEARCH("adipose tissue",'Model output'!H98)), "negative", IF(ISNUMBER(SEARCH("neck dissection",'Model output'!H98)),"negative","positive"))))))</f>
        <v>negative</v>
      </c>
      <c r="I99">
        <f>IF('Model output'!I98="","",IF(ISNUMBER('Model output'!I98),'Model output'!I98,1))</f>
        <v>4</v>
      </c>
      <c r="J99">
        <f>IF('Model output'!J98="","",IF(AND(ISNUMBER('Model output'!J98),'Model output'!J98&lt;=I99),'Model output'!J98,IF(ISNUMBER(SEARCH("0/",'Model output'!J98)),0,1)))</f>
        <v>1</v>
      </c>
      <c r="K99" t="str" cm="1">
        <f t="array" ref="K99">IF(COUNT(FIND({0,1,2,3,4,5,6,7,8,9},'Model output'!K98))&gt;0,'Model output'!K98,"")</f>
        <v>0.9 cm</v>
      </c>
      <c r="L99" s="28" t="str">
        <f t="shared" si="14"/>
        <v>0.9cm</v>
      </c>
      <c r="M99" cm="1">
        <f t="array" ref="M99">IF(L99="","",IF(ISNUMBER(SEARCH("cm",L99)),MAX(VALUE(SUBSTITUTE(_xlfn.FILTERXML("&lt;t&gt;&lt;s&gt;"&amp;SUBSTITUTE(L99,",","&lt;/s&gt;&lt;s&gt;")&amp;"&lt;/s&gt;&lt;/t&gt;","//s"),"cm",""))),MAX(VALUE(SUBSTITUTE(_xlfn.FILTERXML("&lt;t&gt;&lt;s&gt;"&amp;SUBSTITUTE(L99,",","&lt;/s&gt;&lt;s&gt;")&amp;"&lt;/s&gt;&lt;/t&gt;","//s"),"mm","")))/10))</f>
        <v>0.9</v>
      </c>
      <c r="N99" t="str">
        <f>IF('Model output'!L98="","",'Model output'!L98)</f>
        <v>papillary</v>
      </c>
      <c r="O99" t="str">
        <f>IF('Model output'!M98="","",'Model output'!M98)</f>
        <v>classical</v>
      </c>
      <c r="P99" t="str">
        <f>IF('Model output'!N98="","",'Model output'!N98)</f>
        <v>2.1 cm</v>
      </c>
      <c r="Q99" t="str">
        <f t="shared" si="13"/>
        <v>2.1cm</v>
      </c>
      <c r="R99" cm="1">
        <f t="array" ref="R99">IF(Q99="","",IF(ISNUMBER(SEARCH("cm",Q99)),MAX(VALUE(SUBSTITUTE(_xlfn.FILTERXML("&lt;t&gt;&lt;s&gt;"&amp;SUBSTITUTE(Q99,",","&lt;/s&gt;&lt;s&gt;")&amp;"&lt;/s&gt;&lt;/t&gt;","//s"),"cm",""))),IF(ISNUMBER(SEARCH("mm",Q99)), MAX(VALUE(SUBSTITUTE(_xlfn.FILTERXML("&lt;t&gt;&lt;s&gt;"&amp;SUBSTITUTE(Q99,",","&lt;/s&gt;&lt;s&gt;")&amp;"&lt;/s&gt;&lt;/t&gt;","//s"),"mm","")))/10, MAX(VALUE(_xlfn.FILTERXML("&lt;t&gt;&lt;s&gt;"&amp;SUBSTITUTE(Q99,",","&lt;/s&gt;&lt;s&gt;")&amp;"&lt;/s&gt;&lt;/t&gt;","//s"))))))</f>
        <v>2.1</v>
      </c>
      <c r="S99" t="str">
        <f>IF(OR('Model output'!P98="",'Model output'!P98="C",ISNUMBER(SEARCH("Not identified", 'Model output'!P98)),ISNUMBER(SEARCH("Absent",'Model output'!P98)),ISNUMBER(SEARCH("Absence",'Model output'!P98)),AND(ISNUMBER(SEARCH("No",'Model output'!P98)),NOT(ISNUMBER(SEARCH("diagnostic",'Model output'!P98)))),ISNUMBER(SEARCH("Negative",'Model output'!P98))),"negative","positive")</f>
        <v>positive</v>
      </c>
      <c r="T99">
        <f>IF('Model output'!O98="","",'Model output'!O98)</f>
        <v>3</v>
      </c>
      <c r="U99" t="str">
        <f>IF('Model output'!Q98&lt;&gt;"",'Model output'!Q98,IF('Classification result'!S99="positive",IF(ISNUMBER(SEARCH("single",'Model output'!P98)),1,IF(OR(ISNUMBER(SEARCH("&lt;4",'Model output'!P98)),ISNUMBER(SEARCH("&lt; 4",'Model output'!P98)),ISNUMBER(SEARCH("less than 4",'Model output'!P98))),"&lt;4",IF(OR(ISNUMBER(SEARCH("&gt;4",'Model output'!P98)),ISNUMBER(SEARCH("&gt; 4",'Model output'!P98)),ISNUMBER(SEARCH("4 or more",'Model output'!P98))),"&gt;4",""))),""))</f>
        <v/>
      </c>
      <c r="V99" t="str">
        <f>IF(S99="negative","",IF(OR(ISNUMBER(SEARCH("Focal",'Model output'!P98)),'Classification result'!U99&lt;4,ISNUMBER(SEARCH("Focal",'Classification result'!U99)),ISNUMBER(SEARCH("&lt;4",'Classification result'!U99)),ISNUMBER(SEARCH("&lt; 4",'Classification result'!U99))),"minimal", IF(OR(ISNUMBER(SEARCH("Extensive",'Model output'!P98)),ISNUMBER(SEARCH("Extensive",'Classification result'!U99)),ISNUMBER(SEARCH("&gt;4",'Classification result'!U99)),ISNUMBER(SEARCH("&gt; 4",'Classification result'!U99)),ISNUMBER(SEARCH("4 or more",'Classification result'!U99))),"extensive","")))</f>
        <v/>
      </c>
      <c r="W99" t="str">
        <f>IF(OR('Model output'!R98="",ISNUMBER(SEARCH("Not identified", 'Model output'!R98)),ISNUMBER(SEARCH("Absent",'Model output'!R98)),ISNUMBER(SEARCH("No",'Model output'!R98)),ISNUMBER(SEARCH("Negative",'Model output'!R98)),ISNUMBER(SEARCH("None seen",'Model output'!R98)),ISNUMBER(SEARCH("Free",'Model output'!R98)),ISNUMBER(SEARCH("Cannot be assessed",'Model output'!R98))),"negative","positive")</f>
        <v>positive</v>
      </c>
      <c r="X99" s="15" t="str">
        <f>IF('Model output'!S98="","",'Model output'!S98)</f>
        <v>Not Identified</v>
      </c>
      <c r="Y99" t="str">
        <f>IF(OR('Model output'!S98="",ISNUMBER(SEARCH("No extension",'Model output'!S98)),ISNUMBER(SEARCH("Absent",'Model output'!S98)),ISNUMBER(SEARCH("Not identified",'Model output'!S98)),AND(ISNUMBER(SEARCH("No",'Model output'!S98)),NOT(ISNUMBER(SEARCH("carcinoma",'Model output'!S98)))),ISNUMBER(SEARCH("negative",'Model output'!S98))),"negative",IF(Z99="positive","gETE", "positive"))</f>
        <v>negative</v>
      </c>
      <c r="Z99" t="str">
        <f>IF(OR('Model output'!S98="",ISNUMBER(SEARCH("Absent",'Model output'!S98)),ISNUMBER(SEARCH("Not identified",'Model output'!S98)),ISNUMBER(SEARCH("No",'Model output'!S98)),ISNUMBER(SEARCH("Minimal",'Model output'!S98)),ISNUMBER(SEARCH("negative",'Model output'!S98))),"negative",IF(OR(ISNUMBER(SEARCH("extensive",X99)),ISNUMBER(SEARCH("skeletal muscle",X99)),ISNUMBER(SEARCH("larynx",X99)),ISNUMBER(SEARCH("trachea",X99)),ISNUMBER(SEARCH("esophagus",X99)),ISNUMBER(SEARCH("recurrent laryngeal nerve",X99))),"positive","negative"))</f>
        <v>negative</v>
      </c>
      <c r="AA99" t="str">
        <f>IF('Model output'!T98="","",IF('Model output'!T98="Not mentioned", "No", "Yes"))</f>
        <v/>
      </c>
      <c r="AB99" t="str">
        <f>IF(AA99&lt;&gt;"Yes","",IF(OR('Model output'!U98="",ISNUMBER(SEARCH("Not identified",'Model output'!U98))),"",'Model output'!U98))</f>
        <v/>
      </c>
      <c r="AC99" s="8" t="str">
        <f>IF(OR('Model output'!V98="", AND(ISERROR(SEARCH("Positive",'Model output'!V98)), ISNUMBER(SEARCH("Negative",'Model output'!V98))), ISNUMBER(SEARCH("Cannot be assessed",'Model output'!V98)), AND(ISNUMBER(SEARCH("Uninvolved",'Model output'!V98)),NOT(ISNUMBER(SEARCH("margin(s) involved",'Model output'!V98)))), ISNUMBER(SEARCH("No involvement",'Model output'!V98)), AND(NOT(ISNUMBER(SEARCH("focal",'Model output'!V98))),ISNUMBER(SEARCH("Free",'Model output'!V98))), ISNUMBER(SEARCH("narrowly excised",'Model output'!V98)), ISNUMBER(SEARCH("none",'Model output'!V98)), ISNUMBER(SEARCH("R0",'Model output'!V98)), ISNUMBER(SEARCH("1 mm",'Model output'!V98)), ISNUMBER(SEARCH("0.1 CM",'Model output'!V98)), ISNUMBER(SEARCH("less than 0.2 mm",'Model output'!V98)), ISNUMBER(SEARCH("less than 1.0 mm",'Model output'!V98)), ISNUMBER(SEARCH("less than 0.5 mm",'Model output'!V98)), ISNUMBER(SEARCH("abut",'Model output'!V98))), "negative", "positive")</f>
        <v>negative</v>
      </c>
      <c r="AE99" s="34" t="str" cm="1">
        <f t="array" aca="1" ref="AE99" ca="1">IF(OR(AC99="positive",Z99="positive",AND(OR(ISNUMBER(SEARCH("Follicular carcinoma",N99)),ISNUMBER(SEARCH("Follicular thyroid carcinoma",N99))),V99="extensive"),AND(AND(ISNUMBER(J99),J99&gt;0),AND(ISNUMBER(M99),M99&gt;3)),OR(H99="positive",AH99=1)),"high",IF(OR(ISNUMBER(SEARCH("lateral",G99,1)),ISNUMBER(SEARCH("positive",Y99,1)),ISNUMBER(SEARCH("tall",O99,1)),ISNUMBER(SEARCH("hobnail",O99,1)),ISNUMBER(SEARCH("cribriform",O99,1)),ISNUMBER(SEARCH("diffuse",O99,1)),ISNUMBER(SEARCH("columnar",O99,1)),ISNUMBER(SEARCH("solid",O99,1)),ISNUMBER(SEARCH("tall",N99,1)),ISNUMBER(SEARCH("hobnail",N99,1)),ISNUMBER(SEARCH("cribriform",N99,1)),ISNUMBER(SEARCH("diffuse",N99,1)),ISNUMBER(SEARCH("columnar",N99,1)),ISNUMBER(SEARCH("solid",N99,1)),AND(OR(ISNUMBER(SEARCH("papillary",N99,1)),ISNUMBER(SEARCH("papillary carcinoma",O99,1))),S99="positive"),AND(AND(ISNUMBER(J99),J99&gt;=5),M99=""),AND(AND(ISNUMBER(J99),J99&gt;=5),AND(ISNUMBER(M99),M99&gt;=1)),AND(ISNUMBER(SERACH("papillary",N99)),OR(Y99="positive",Z99="positive"), ISNUMBER(SEARCH("BRAF",AB99)))),"intermediate","low"))</f>
        <v>intermediate</v>
      </c>
      <c r="AF99" s="35" t="str">
        <f t="shared" si="15"/>
        <v>2</v>
      </c>
      <c r="AG99" s="35" t="str">
        <f t="shared" si="16"/>
        <v>1a</v>
      </c>
      <c r="AH99" s="35" t="str">
        <f t="shared" si="18"/>
        <v>0</v>
      </c>
      <c r="AI99" s="40" t="str">
        <f t="shared" si="19"/>
        <v>I</v>
      </c>
      <c r="AJ99" s="34" t="s">
        <v>629</v>
      </c>
      <c r="AK99" s="39" t="s">
        <v>896</v>
      </c>
      <c r="AL99" s="39" t="s">
        <v>898</v>
      </c>
      <c r="AM99" s="39" t="s">
        <v>897</v>
      </c>
      <c r="AN99" s="39" t="s">
        <v>59</v>
      </c>
      <c r="AO99" s="34">
        <f t="shared" ca="1" si="20"/>
        <v>1</v>
      </c>
      <c r="AP99" s="39">
        <f t="shared" si="21"/>
        <v>1</v>
      </c>
      <c r="AQ99" s="39">
        <f t="shared" si="22"/>
        <v>1</v>
      </c>
      <c r="AR99" s="39">
        <f t="shared" si="23"/>
        <v>1</v>
      </c>
      <c r="AS99" s="40">
        <f t="shared" si="17"/>
        <v>1</v>
      </c>
    </row>
    <row r="100" spans="1:45">
      <c r="A100" t="str">
        <f>'Model output'!A99</f>
        <v>TCGA-DJ-A3V3</v>
      </c>
      <c r="B100" s="46">
        <v>57</v>
      </c>
      <c r="C100" s="1" t="str">
        <f>IF(OR(ISNUMBER(SEARCH("0",'Model output'!D99)), ISNUMBER(SEARCH("1",'Model output'!D99)), ISNUMBER(SEARCH("1a",'Model output'!D99)), ISNUMBER(SEARCH("1b",'Model output'!D99)), ISNUMBER(SEARCH("2",'Model output'!D99)), ISNUMBER(SEARCH("3",'Model output'!D99)), ISNUMBER(SEARCH("4a",'Model output'!D99)), ISNUMBER(SEARCH("4b",'Model output'!D99))), IF(ISNUMBER(SEARCH("pT",'Model output'!D99)),IF(OR(ISNUMBER(SEARCH("a",'Model output'!D99)),ISNUMBER(SEARCH("b",'Model output'!D99))),MID(SUBSTITUTE('Model output'!D99," ",""),SEARCH("pT",'Model output'!D99)+2,2),MID(SUBSTITUTE('Model output'!D99," ",""),SEARCH("pT",'Model output'!D99)+2,1)),IF(ISNUMBER(SEARCH("T",'Model output'!D99)),IF(OR(ISNUMBER(SEARCH("a",'Model output'!D99)),ISNUMBER(SEARCH("b",'Model output'!D99))),MID(SUBSTITUTE('Model output'!D99," ",""),SEARCH("T",'Model output'!D99)+1,2),MID(SUBSTITUTE('Model output'!D99," ",""),SEARCH("T",'Model output'!D99)+1,1)),SUBSTITUTE('Model output'!D99," ",""))),"")</f>
        <v>1</v>
      </c>
      <c r="D100" s="1" t="str">
        <f>IF(ISNUMBER(SEARCH("lymph node",'Model output'!E99)),"1", IF(AND('Model output'!E99&lt;&gt;"",ISNUMBER('Model output'!E99),'Model output'!E99&gt;0),"1",IF(OR(ISNUMBER(SEARCH("0",'Model output'!E99)), ISNUMBER(SEARCH("1",'Model output'!E99)), ISNUMBER(SEARCH("1a",'Model output'!E99)), ISNUMBER(SEARCH("1b",'Model output'!E99)), ISNUMBER(SEARCH("X",'Model output'!E99))), IF(ISNUMBER(SEARCH("pN",'Model output'!E99)),IF(OR(ISNUMBER(SEARCH("a",'Model output'!E99)),ISNUMBER(SEARCH("b",'Model output'!E99))),MID(SUBSTITUTE('Model output'!E99," ",""),SEARCH("pN",'Model output'!E99)+2,2),MID(SUBSTITUTE('Model output'!E99," ",""),SEARCH("pN",'Model output'!E99)+2,1)),IF(ISNUMBER(SEARCH("N",'Model output'!E99)),IF(OR(ISNUMBER(SEARCH("a",'Model output'!E99)),ISNUMBER(SEARCH("b",'Model output'!E99))),MID(SUBSTITUTE('Model output'!E99," ",""),SEARCH("N",'Model output'!E99)+1,2),MID(SUBSTITUTE('Model output'!E99," ",""),SEARCH("N",'Model output'!E99)+1,1)),SUBSTITUTE('Model output'!E99," ",""))),"")))</f>
        <v>0</v>
      </c>
      <c r="E100" s="1" t="str">
        <f>IF(OR(ISNUMBER(SEARCH("Not applicable",'Model output'!F99)), ISNUMBER(SEARCH("N/A",'Model output'!F99))),"0",IF(OR(ISNUMBER(SEARCH("0",'Model output'!F99)), ISNUMBER(SEARCH("1",'Model output'!F99)), ISNUMBER(SEARCH("X",'Model output'!F99))), IF(ISNUMBER(SEARCH("pM",'Model output'!F99)),MID(SUBSTITUTE('Model output'!F99," ",""),SEARCH("pM",'Model output'!F99)+2,1),IF(ISNUMBER(SEARCH("M",'Model output'!F99)),MID(SUBSTITUTE('Model output'!F99," ",""),SEARCH("M",'Model output'!F99)+1,1),SUBSTITUTE('Model output'!F99," ",""))),""))</f>
        <v/>
      </c>
      <c r="F100" t="str">
        <f t="shared" si="12"/>
        <v>negative</v>
      </c>
      <c r="G100" t="str">
        <f>IF(OR('Model output'!G99="",AND(ISNUMBER('Model output'!J99),'Model output'!J99&lt;1)),"",IF(OR(ISNUMBER(SEARCH("lateral",'Model output'!G99)),ISNUMBER(SEARCH("cervical",'Model output'!G99)),ISNUMBER(SEARCH("jugular",'Model output'!G99)),ISNUMBER(SEARCH("left neck",'Model output'!G99)),ISNUMBER(SEARCH("left anterior neck",'Model output'!G99)),ISNUMBER(SEARCH("left posterior neck",'Model output'!G99)),ISNUMBER(SEARCH("right neck",'Model output'!G99)),ISNUMBER(SEARCH("right anterior neck",'Model output'!G99)),ISNUMBER(SEARCH("right posterior neck",'Model output'!G99)),AND(ISNUMBER(SEARCH("level",'Model output'!G99)),OR(,ISNUMBER(SEARCH("II",'Model output'!G99)),ISNUMBER(SEARCH("two",'Model output'!G99)),AND(ISNUMBER(SEARCH("2",'Model output'!G99)),NOT(ISNUMBER(SEARCH("1 of 2",'Model output'!G99)))),ISNUMBER(SEARCH("III",'Model output'!G99)),ISNUMBER(SEARCH("three",'Model output'!G99)),AND(ISNUMBER(SEARCH("3",'Model output'!G99)), NOT(ISNUMBER(SEARCH("N3",'Model output'!G99)))),ISNUMBER(SEARCH("IV",'Model output'!G99)),ISNUMBER(SEARCH("four",'Model output'!G99)),AND(ISNUMBER(SEARCH("4",'Model output'!G99)),NOT(ISNUMBER(SEARCH("1/4",'Model output'!G99)))),ISNUMBER(SEARCH("V ",'Model output'!G99)),ISNUMBER(SEARCH("five",'Model output'!G99)),ISNUMBER(SEARCH("5",'Model output'!G99))))), "lateral", "central"))</f>
        <v/>
      </c>
      <c r="H100" t="str">
        <f>IF('Model output'!H99="","negative", IF('Model output'!H99=" ", "negative", IF('Model output'!H99="[]", "negative", IF(ISNUMBER(SEARCH("lymph node",'Model output'!H99)),"negative", IF(ISNUMBER(SEARCH("adipose tissue",'Model output'!H99)), "negative", IF(ISNUMBER(SEARCH("neck dissection",'Model output'!H99)),"negative","positive"))))))</f>
        <v>negative</v>
      </c>
      <c r="I100" t="str">
        <f>IF('Model output'!I99="","",IF(ISNUMBER('Model output'!I99),'Model output'!I99,1))</f>
        <v/>
      </c>
      <c r="J100" t="str">
        <f>IF('Model output'!J99="","",IF(AND(ISNUMBER('Model output'!J99),'Model output'!J99&lt;=I100),'Model output'!J99,IF(ISNUMBER(SEARCH("0/",'Model output'!J99)),0,1)))</f>
        <v/>
      </c>
      <c r="K100" t="str" cm="1">
        <f t="array" ref="K100">IF(COUNT(FIND({0,1,2,3,4,5,6,7,8,9},'Model output'!K99))&gt;0,'Model output'!K99,"")</f>
        <v/>
      </c>
      <c r="L100" s="28" t="str">
        <f t="shared" si="14"/>
        <v/>
      </c>
      <c r="M100" t="str" cm="1">
        <f t="array" ref="M100">IF(L100="","",IF(ISNUMBER(SEARCH("cm",L100)),MAX(VALUE(SUBSTITUTE(_xlfn.FILTERXML("&lt;t&gt;&lt;s&gt;"&amp;SUBSTITUTE(L100,",","&lt;/s&gt;&lt;s&gt;")&amp;"&lt;/s&gt;&lt;/t&gt;","//s"),"cm",""))),MAX(VALUE(SUBSTITUTE(_xlfn.FILTERXML("&lt;t&gt;&lt;s&gt;"&amp;SUBSTITUTE(L100,",","&lt;/s&gt;&lt;s&gt;")&amp;"&lt;/s&gt;&lt;/t&gt;","//s"),"mm","")))/10))</f>
        <v/>
      </c>
      <c r="N100" t="str">
        <f>IF('Model output'!L99="","",'Model output'!L99)</f>
        <v>papillary</v>
      </c>
      <c r="O100" t="str">
        <f>IF('Model output'!M99="","",'Model output'!M99)</f>
        <v>classic</v>
      </c>
      <c r="P100" t="str">
        <f>IF('Model output'!N99="","",'Model output'!N99)</f>
        <v>2.4 cm</v>
      </c>
      <c r="Q100" t="str">
        <f t="shared" si="13"/>
        <v>2.4cm</v>
      </c>
      <c r="R100" cm="1">
        <f t="array" ref="R100">IF(Q100="","",IF(ISNUMBER(SEARCH("cm",Q100)),MAX(VALUE(SUBSTITUTE(_xlfn.FILTERXML("&lt;t&gt;&lt;s&gt;"&amp;SUBSTITUTE(Q100,",","&lt;/s&gt;&lt;s&gt;")&amp;"&lt;/s&gt;&lt;/t&gt;","//s"),"cm",""))),IF(ISNUMBER(SEARCH("mm",Q100)), MAX(VALUE(SUBSTITUTE(_xlfn.FILTERXML("&lt;t&gt;&lt;s&gt;"&amp;SUBSTITUTE(Q100,",","&lt;/s&gt;&lt;s&gt;")&amp;"&lt;/s&gt;&lt;/t&gt;","//s"),"mm","")))/10, MAX(VALUE(_xlfn.FILTERXML("&lt;t&gt;&lt;s&gt;"&amp;SUBSTITUTE(Q100,",","&lt;/s&gt;&lt;s&gt;")&amp;"&lt;/s&gt;&lt;/t&gt;","//s"))))))</f>
        <v>2.4</v>
      </c>
      <c r="S100" t="str">
        <f>IF(OR('Model output'!P99="",'Model output'!P99="C",ISNUMBER(SEARCH("Not identified", 'Model output'!P99)),ISNUMBER(SEARCH("Absent",'Model output'!P99)),ISNUMBER(SEARCH("Absence",'Model output'!P99)),AND(ISNUMBER(SEARCH("No",'Model output'!P99)),NOT(ISNUMBER(SEARCH("diagnostic",'Model output'!P99)))),ISNUMBER(SEARCH("Negative",'Model output'!P99))),"negative","positive")</f>
        <v>negative</v>
      </c>
      <c r="T100">
        <f>IF('Model output'!O99="","",'Model output'!O99)</f>
        <v>3</v>
      </c>
      <c r="U100" t="str">
        <f>IF('Model output'!Q99&lt;&gt;"",'Model output'!Q99,IF('Classification result'!S100="positive",IF(ISNUMBER(SEARCH("single",'Model output'!P99)),1,IF(OR(ISNUMBER(SEARCH("&lt;4",'Model output'!P99)),ISNUMBER(SEARCH("&lt; 4",'Model output'!P99)),ISNUMBER(SEARCH("less than 4",'Model output'!P99))),"&lt;4",IF(OR(ISNUMBER(SEARCH("&gt;4",'Model output'!P99)),ISNUMBER(SEARCH("&gt; 4",'Model output'!P99)),ISNUMBER(SEARCH("4 or more",'Model output'!P99))),"&gt;4",""))),""))</f>
        <v/>
      </c>
      <c r="V100" t="str">
        <f>IF(S100="negative","",IF(OR(ISNUMBER(SEARCH("Focal",'Model output'!P99)),'Classification result'!U100&lt;4,ISNUMBER(SEARCH("Focal",'Classification result'!U100)),ISNUMBER(SEARCH("&lt;4",'Classification result'!U100)),ISNUMBER(SEARCH("&lt; 4",'Classification result'!U100))),"minimal", IF(OR(ISNUMBER(SEARCH("Extensive",'Model output'!P99)),ISNUMBER(SEARCH("Extensive",'Classification result'!U100)),ISNUMBER(SEARCH("&gt;4",'Classification result'!U100)),ISNUMBER(SEARCH("&gt; 4",'Classification result'!U100)),ISNUMBER(SEARCH("4 or more",'Classification result'!U100))),"extensive","")))</f>
        <v/>
      </c>
      <c r="W100" t="str">
        <f>IF(OR('Model output'!R99="",ISNUMBER(SEARCH("Not identified", 'Model output'!R99)),ISNUMBER(SEARCH("Absent",'Model output'!R99)),ISNUMBER(SEARCH("No",'Model output'!R99)),ISNUMBER(SEARCH("Negative",'Model output'!R99)),ISNUMBER(SEARCH("None seen",'Model output'!R99)),ISNUMBER(SEARCH("Free",'Model output'!R99)),ISNUMBER(SEARCH("Cannot be assessed",'Model output'!R99))),"negative","positive")</f>
        <v>positive</v>
      </c>
      <c r="X100" s="15" t="str">
        <f>IF('Model output'!S99="","",'Model output'!S99)</f>
        <v>Not identified</v>
      </c>
      <c r="Y100" t="str">
        <f>IF(OR('Model output'!S99="",ISNUMBER(SEARCH("No extension",'Model output'!S99)),ISNUMBER(SEARCH("Absent",'Model output'!S99)),ISNUMBER(SEARCH("Not identified",'Model output'!S99)),AND(ISNUMBER(SEARCH("No",'Model output'!S99)),NOT(ISNUMBER(SEARCH("carcinoma",'Model output'!S99)))),ISNUMBER(SEARCH("negative",'Model output'!S99))),"negative",IF(Z100="positive","gETE", "positive"))</f>
        <v>negative</v>
      </c>
      <c r="Z100" t="str">
        <f>IF(OR('Model output'!S99="",ISNUMBER(SEARCH("Absent",'Model output'!S99)),ISNUMBER(SEARCH("Not identified",'Model output'!S99)),ISNUMBER(SEARCH("No",'Model output'!S99)),ISNUMBER(SEARCH("Minimal",'Model output'!S99)),ISNUMBER(SEARCH("negative",'Model output'!S99))),"negative",IF(OR(ISNUMBER(SEARCH("extensive",X100)),ISNUMBER(SEARCH("skeletal muscle",X100)),ISNUMBER(SEARCH("larynx",X100)),ISNUMBER(SEARCH("trachea",X100)),ISNUMBER(SEARCH("esophagus",X100)),ISNUMBER(SEARCH("recurrent laryngeal nerve",X100))),"positive","negative"))</f>
        <v>negative</v>
      </c>
      <c r="AA100" t="str">
        <f>IF('Model output'!T99="","",IF('Model output'!T99="Not mentioned", "No", "Yes"))</f>
        <v/>
      </c>
      <c r="AB100" t="str">
        <f>IF(AA100&lt;&gt;"Yes","",IF(OR('Model output'!U99="",ISNUMBER(SEARCH("Not identified",'Model output'!U99))),"",'Model output'!U99))</f>
        <v/>
      </c>
      <c r="AC100" s="8" t="str">
        <f>IF(OR('Model output'!V99="", AND(ISERROR(SEARCH("Positive",'Model output'!V99)), ISNUMBER(SEARCH("Negative",'Model output'!V99))), ISNUMBER(SEARCH("Cannot be assessed",'Model output'!V99)), AND(ISNUMBER(SEARCH("Uninvolved",'Model output'!V99)),NOT(ISNUMBER(SEARCH("margin(s) involved",'Model output'!V99)))), ISNUMBER(SEARCH("No involvement",'Model output'!V99)), AND(NOT(ISNUMBER(SEARCH("focal",'Model output'!V99))),ISNUMBER(SEARCH("Free",'Model output'!V99))), ISNUMBER(SEARCH("narrowly excised",'Model output'!V99)), ISNUMBER(SEARCH("none",'Model output'!V99)), ISNUMBER(SEARCH("R0",'Model output'!V99)), ISNUMBER(SEARCH("1 mm",'Model output'!V99)), ISNUMBER(SEARCH("0.1 CM",'Model output'!V99)), ISNUMBER(SEARCH("less than 0.2 mm",'Model output'!V99)), ISNUMBER(SEARCH("less than 1.0 mm",'Model output'!V99)), ISNUMBER(SEARCH("less than 0.5 mm",'Model output'!V99)), ISNUMBER(SEARCH("abut",'Model output'!V99))), "negative", "positive")</f>
        <v>negative</v>
      </c>
      <c r="AE100" s="34" t="str" cm="1">
        <f t="array" aca="1" ref="AE100" ca="1">IF(OR(AC100="positive",Z100="positive",AND(OR(ISNUMBER(SEARCH("Follicular carcinoma",N100)),ISNUMBER(SEARCH("Follicular thyroid carcinoma",N100))),V100="extensive"),AND(AND(ISNUMBER(J100),J100&gt;0),AND(ISNUMBER(M100),M100&gt;3)),OR(H100="positive",AH100=1)),"high",IF(OR(ISNUMBER(SEARCH("lateral",G100,1)),ISNUMBER(SEARCH("positive",Y100,1)),ISNUMBER(SEARCH("tall",O100,1)),ISNUMBER(SEARCH("hobnail",O100,1)),ISNUMBER(SEARCH("cribriform",O100,1)),ISNUMBER(SEARCH("diffuse",O100,1)),ISNUMBER(SEARCH("columnar",O100,1)),ISNUMBER(SEARCH("solid",O100,1)),ISNUMBER(SEARCH("tall",N100,1)),ISNUMBER(SEARCH("hobnail",N100,1)),ISNUMBER(SEARCH("cribriform",N100,1)),ISNUMBER(SEARCH("diffuse",N100,1)),ISNUMBER(SEARCH("columnar",N100,1)),ISNUMBER(SEARCH("solid",N100,1)),AND(OR(ISNUMBER(SEARCH("papillary",N100,1)),ISNUMBER(SEARCH("papillary carcinoma",O100,1))),S100="positive"),AND(AND(ISNUMBER(J100),J100&gt;=5),M100=""),AND(AND(ISNUMBER(J100),J100&gt;=5),AND(ISNUMBER(M100),M100&gt;=1)),AND(ISNUMBER(SERACH("papillary",N100)),OR(Y100="positive",Z100="positive"), ISNUMBER(SEARCH("BRAF",AB100)))),"intermediate","low"))</f>
        <v>low</v>
      </c>
      <c r="AF100" s="35" t="str">
        <f t="shared" si="15"/>
        <v>2</v>
      </c>
      <c r="AG100" s="35" t="str">
        <f t="shared" si="16"/>
        <v>0</v>
      </c>
      <c r="AH100" s="35" t="str">
        <f t="shared" si="18"/>
        <v>0</v>
      </c>
      <c r="AI100" s="40" t="str">
        <f t="shared" si="19"/>
        <v>I</v>
      </c>
      <c r="AJ100" s="34" t="s">
        <v>627</v>
      </c>
      <c r="AK100" s="39" t="s">
        <v>896</v>
      </c>
      <c r="AL100" s="39" t="s">
        <v>894</v>
      </c>
      <c r="AM100" s="39" t="s">
        <v>897</v>
      </c>
      <c r="AN100" s="39" t="s">
        <v>59</v>
      </c>
      <c r="AO100" s="34">
        <f t="shared" ref="AO100:AO131" ca="1" si="24">IF(AE100=AJ100,1,0)</f>
        <v>1</v>
      </c>
      <c r="AP100" s="39">
        <f t="shared" ref="AP100:AP131" si="25">IF(AF100=AK100, 1, IF(AND(AF100="x", AK100="0"), 1, IF(AND(AF100="0", AK100="x"), 1, 0)))</f>
        <v>1</v>
      </c>
      <c r="AQ100" s="39">
        <f t="shared" ref="AQ100:AQ131" si="26">IF(AG100=AL100, 1, IF(AND(AG100="x", AL100="0"), 1, IF(AND(AG100="0", AL100="x"), 1, 0)))</f>
        <v>1</v>
      </c>
      <c r="AR100" s="39">
        <f t="shared" ref="AR100:AR131" si="27">IF(AH100=AM100, 1, IF(AND(AH100="x", AM100="0"), 1, IF(AND(AH100="0", AM100="x"), 1, 0)))</f>
        <v>1</v>
      </c>
      <c r="AS100" s="40">
        <f t="shared" si="17"/>
        <v>1</v>
      </c>
    </row>
    <row r="101" spans="1:45">
      <c r="A101" t="str">
        <f>'Model output'!A100</f>
        <v>TCGA-DJ-A3V5</v>
      </c>
      <c r="B101" s="46">
        <v>76</v>
      </c>
      <c r="C101" s="1" t="str">
        <f>IF(OR(ISNUMBER(SEARCH("0",'Model output'!D100)), ISNUMBER(SEARCH("1",'Model output'!D100)), ISNUMBER(SEARCH("1a",'Model output'!D100)), ISNUMBER(SEARCH("1b",'Model output'!D100)), ISNUMBER(SEARCH("2",'Model output'!D100)), ISNUMBER(SEARCH("3",'Model output'!D100)), ISNUMBER(SEARCH("4a",'Model output'!D100)), ISNUMBER(SEARCH("4b",'Model output'!D100))), IF(ISNUMBER(SEARCH("pT",'Model output'!D100)),IF(OR(ISNUMBER(SEARCH("a",'Model output'!D100)),ISNUMBER(SEARCH("b",'Model output'!D100))),MID(SUBSTITUTE('Model output'!D100," ",""),SEARCH("pT",'Model output'!D100)+2,2),MID(SUBSTITUTE('Model output'!D100," ",""),SEARCH("pT",'Model output'!D100)+2,1)),IF(ISNUMBER(SEARCH("T",'Model output'!D100)),IF(OR(ISNUMBER(SEARCH("a",'Model output'!D100)),ISNUMBER(SEARCH("b",'Model output'!D100))),MID(SUBSTITUTE('Model output'!D100," ",""),SEARCH("T",'Model output'!D100)+1,2),MID(SUBSTITUTE('Model output'!D100," ",""),SEARCH("T",'Model output'!D100)+1,1)),SUBSTITUTE('Model output'!D100," ",""))),"")</f>
        <v>1</v>
      </c>
      <c r="D101" s="1" t="str">
        <f>IF(ISNUMBER(SEARCH("lymph node",'Model output'!E100)),"1", IF(AND('Model output'!E100&lt;&gt;"",ISNUMBER('Model output'!E100),'Model output'!E100&gt;0),"1",IF(OR(ISNUMBER(SEARCH("0",'Model output'!E100)), ISNUMBER(SEARCH("1",'Model output'!E100)), ISNUMBER(SEARCH("1a",'Model output'!E100)), ISNUMBER(SEARCH("1b",'Model output'!E100)), ISNUMBER(SEARCH("X",'Model output'!E100))), IF(ISNUMBER(SEARCH("pN",'Model output'!E100)),IF(OR(ISNUMBER(SEARCH("a",'Model output'!E100)),ISNUMBER(SEARCH("b",'Model output'!E100))),MID(SUBSTITUTE('Model output'!E100," ",""),SEARCH("pN",'Model output'!E100)+2,2),MID(SUBSTITUTE('Model output'!E100," ",""),SEARCH("pN",'Model output'!E100)+2,1)),IF(ISNUMBER(SEARCH("N",'Model output'!E100)),IF(OR(ISNUMBER(SEARCH("a",'Model output'!E100)),ISNUMBER(SEARCH("b",'Model output'!E100))),MID(SUBSTITUTE('Model output'!E100," ",""),SEARCH("N",'Model output'!E100)+1,2),MID(SUBSTITUTE('Model output'!E100," ",""),SEARCH("N",'Model output'!E100)+1,1)),SUBSTITUTE('Model output'!E100," ",""))),"")))</f>
        <v>X</v>
      </c>
      <c r="E101" s="1" t="str">
        <f>IF(OR(ISNUMBER(SEARCH("Not applicable",'Model output'!F100)), ISNUMBER(SEARCH("N/A",'Model output'!F100))),"0",IF(OR(ISNUMBER(SEARCH("0",'Model output'!F100)), ISNUMBER(SEARCH("1",'Model output'!F100)), ISNUMBER(SEARCH("X",'Model output'!F100))), IF(ISNUMBER(SEARCH("pM",'Model output'!F100)),MID(SUBSTITUTE('Model output'!F100," ",""),SEARCH("pM",'Model output'!F100)+2,1),IF(ISNUMBER(SEARCH("M",'Model output'!F100)),MID(SUBSTITUTE('Model output'!F100," ",""),SEARCH("M",'Model output'!F100)+1,1),SUBSTITUTE('Model output'!F100," ",""))),""))</f>
        <v/>
      </c>
      <c r="F101" t="str">
        <f t="shared" si="12"/>
        <v>negative</v>
      </c>
      <c r="G101" t="str">
        <f>IF(OR('Model output'!G100="",AND(ISNUMBER('Model output'!J100),'Model output'!J100&lt;1)),"",IF(OR(ISNUMBER(SEARCH("lateral",'Model output'!G100)),ISNUMBER(SEARCH("cervical",'Model output'!G100)),ISNUMBER(SEARCH("jugular",'Model output'!G100)),ISNUMBER(SEARCH("left neck",'Model output'!G100)),ISNUMBER(SEARCH("left anterior neck",'Model output'!G100)),ISNUMBER(SEARCH("left posterior neck",'Model output'!G100)),ISNUMBER(SEARCH("right neck",'Model output'!G100)),ISNUMBER(SEARCH("right anterior neck",'Model output'!G100)),ISNUMBER(SEARCH("right posterior neck",'Model output'!G100)),AND(ISNUMBER(SEARCH("level",'Model output'!G100)),OR(,ISNUMBER(SEARCH("II",'Model output'!G100)),ISNUMBER(SEARCH("two",'Model output'!G100)),AND(ISNUMBER(SEARCH("2",'Model output'!G100)),NOT(ISNUMBER(SEARCH("1 of 2",'Model output'!G100)))),ISNUMBER(SEARCH("III",'Model output'!G100)),ISNUMBER(SEARCH("three",'Model output'!G100)),AND(ISNUMBER(SEARCH("3",'Model output'!G100)), NOT(ISNUMBER(SEARCH("N3",'Model output'!G100)))),ISNUMBER(SEARCH("IV",'Model output'!G100)),ISNUMBER(SEARCH("four",'Model output'!G100)),AND(ISNUMBER(SEARCH("4",'Model output'!G100)),NOT(ISNUMBER(SEARCH("1/4",'Model output'!G100)))),ISNUMBER(SEARCH("V ",'Model output'!G100)),ISNUMBER(SEARCH("five",'Model output'!G100)),ISNUMBER(SEARCH("5",'Model output'!G100))))), "lateral", "central"))</f>
        <v/>
      </c>
      <c r="H101" t="str">
        <f>IF('Model output'!H100="","negative", IF('Model output'!H100=" ", "negative", IF('Model output'!H100="[]", "negative", IF(ISNUMBER(SEARCH("lymph node",'Model output'!H100)),"negative", IF(ISNUMBER(SEARCH("adipose tissue",'Model output'!H100)), "negative", IF(ISNUMBER(SEARCH("neck dissection",'Model output'!H100)),"negative","positive"))))))</f>
        <v>negative</v>
      </c>
      <c r="I101">
        <f>IF('Model output'!I100="","",IF(ISNUMBER('Model output'!I100),'Model output'!I100,1))</f>
        <v>1</v>
      </c>
      <c r="J101">
        <f>IF('Model output'!J100="","",IF(AND(ISNUMBER('Model output'!J100),'Model output'!J100&lt;=I101),'Model output'!J100,IF(ISNUMBER(SEARCH("0/",'Model output'!J100)),0,1)))</f>
        <v>0</v>
      </c>
      <c r="K101" t="str" cm="1">
        <f t="array" ref="K101">IF(COUNT(FIND({0,1,2,3,4,5,6,7,8,9},'Model output'!K100))&gt;0,'Model output'!K100,"")</f>
        <v/>
      </c>
      <c r="L101" s="28" t="str">
        <f t="shared" si="14"/>
        <v/>
      </c>
      <c r="M101" t="str" cm="1">
        <f t="array" ref="M101">IF(L101="","",IF(ISNUMBER(SEARCH("cm",L101)),MAX(VALUE(SUBSTITUTE(_xlfn.FILTERXML("&lt;t&gt;&lt;s&gt;"&amp;SUBSTITUTE(L101,",","&lt;/s&gt;&lt;s&gt;")&amp;"&lt;/s&gt;&lt;/t&gt;","//s"),"cm",""))),MAX(VALUE(SUBSTITUTE(_xlfn.FILTERXML("&lt;t&gt;&lt;s&gt;"&amp;SUBSTITUTE(L101,",","&lt;/s&gt;&lt;s&gt;")&amp;"&lt;/s&gt;&lt;/t&gt;","//s"),"mm","")))/10))</f>
        <v/>
      </c>
      <c r="N101" t="str">
        <f>IF('Model output'!L100="","",'Model output'!L100)</f>
        <v>papillary</v>
      </c>
      <c r="O101" t="str">
        <f>IF('Model output'!M100="","",'Model output'!M100)</f>
        <v>tall cell variant</v>
      </c>
      <c r="P101" t="str">
        <f>IF('Model output'!N100="","",'Model output'!N100)</f>
        <v>1.4 cm</v>
      </c>
      <c r="Q101" t="str">
        <f t="shared" si="13"/>
        <v>1.4cm</v>
      </c>
      <c r="R101" cm="1">
        <f t="array" ref="R101">IF(Q101="","",IF(ISNUMBER(SEARCH("cm",Q101)),MAX(VALUE(SUBSTITUTE(_xlfn.FILTERXML("&lt;t&gt;&lt;s&gt;"&amp;SUBSTITUTE(Q101,",","&lt;/s&gt;&lt;s&gt;")&amp;"&lt;/s&gt;&lt;/t&gt;","//s"),"cm",""))),IF(ISNUMBER(SEARCH("mm",Q101)), MAX(VALUE(SUBSTITUTE(_xlfn.FILTERXML("&lt;t&gt;&lt;s&gt;"&amp;SUBSTITUTE(Q101,",","&lt;/s&gt;&lt;s&gt;")&amp;"&lt;/s&gt;&lt;/t&gt;","//s"),"mm","")))/10, MAX(VALUE(_xlfn.FILTERXML("&lt;t&gt;&lt;s&gt;"&amp;SUBSTITUTE(Q101,",","&lt;/s&gt;&lt;s&gt;")&amp;"&lt;/s&gt;&lt;/t&gt;","//s"))))))</f>
        <v>1.4</v>
      </c>
      <c r="S101" t="str">
        <f>IF(OR('Model output'!P100="",'Model output'!P100="C",ISNUMBER(SEARCH("Not identified", 'Model output'!P100)),ISNUMBER(SEARCH("Absent",'Model output'!P100)),ISNUMBER(SEARCH("Absence",'Model output'!P100)),AND(ISNUMBER(SEARCH("No",'Model output'!P100)),NOT(ISNUMBER(SEARCH("diagnostic",'Model output'!P100)))),ISNUMBER(SEARCH("Negative",'Model output'!P100))),"negative","positive")</f>
        <v>negative</v>
      </c>
      <c r="T101">
        <f>IF('Model output'!O100="","",'Model output'!O100)</f>
        <v>1</v>
      </c>
      <c r="U101" t="str">
        <f>IF('Model output'!Q100&lt;&gt;"",'Model output'!Q100,IF('Classification result'!S101="positive",IF(ISNUMBER(SEARCH("single",'Model output'!P100)),1,IF(OR(ISNUMBER(SEARCH("&lt;4",'Model output'!P100)),ISNUMBER(SEARCH("&lt; 4",'Model output'!P100)),ISNUMBER(SEARCH("less than 4",'Model output'!P100))),"&lt;4",IF(OR(ISNUMBER(SEARCH("&gt;4",'Model output'!P100)),ISNUMBER(SEARCH("&gt; 4",'Model output'!P100)),ISNUMBER(SEARCH("4 or more",'Model output'!P100))),"&gt;4",""))),""))</f>
        <v/>
      </c>
      <c r="V101" t="str">
        <f>IF(S101="negative","",IF(OR(ISNUMBER(SEARCH("Focal",'Model output'!P100)),'Classification result'!U101&lt;4,ISNUMBER(SEARCH("Focal",'Classification result'!U101)),ISNUMBER(SEARCH("&lt;4",'Classification result'!U101)),ISNUMBER(SEARCH("&lt; 4",'Classification result'!U101))),"minimal", IF(OR(ISNUMBER(SEARCH("Extensive",'Model output'!P100)),ISNUMBER(SEARCH("Extensive",'Classification result'!U101)),ISNUMBER(SEARCH("&gt;4",'Classification result'!U101)),ISNUMBER(SEARCH("&gt; 4",'Classification result'!U101)),ISNUMBER(SEARCH("4 or more",'Classification result'!U101))),"extensive","")))</f>
        <v/>
      </c>
      <c r="W101" t="str">
        <f>IF(OR('Model output'!R100="",ISNUMBER(SEARCH("Not identified", 'Model output'!R100)),ISNUMBER(SEARCH("Absent",'Model output'!R100)),ISNUMBER(SEARCH("No",'Model output'!R100)),ISNUMBER(SEARCH("Negative",'Model output'!R100)),ISNUMBER(SEARCH("None seen",'Model output'!R100)),ISNUMBER(SEARCH("Free",'Model output'!R100)),ISNUMBER(SEARCH("Cannot be assessed",'Model output'!R100))),"negative","positive")</f>
        <v>positive</v>
      </c>
      <c r="X101" s="15" t="str">
        <f>IF('Model output'!S100="","",'Model output'!S100)</f>
        <v>Present</v>
      </c>
      <c r="Y101" t="str">
        <f>IF(OR('Model output'!S100="",ISNUMBER(SEARCH("No extension",'Model output'!S100)),ISNUMBER(SEARCH("Absent",'Model output'!S100)),ISNUMBER(SEARCH("Not identified",'Model output'!S100)),AND(ISNUMBER(SEARCH("No",'Model output'!S100)),NOT(ISNUMBER(SEARCH("carcinoma",'Model output'!S100)))),ISNUMBER(SEARCH("negative",'Model output'!S100))),"negative",IF(Z101="positive","gETE", "positive"))</f>
        <v>positive</v>
      </c>
      <c r="Z101" t="str">
        <f>IF(OR('Model output'!S100="",ISNUMBER(SEARCH("Absent",'Model output'!S100)),ISNUMBER(SEARCH("Not identified",'Model output'!S100)),ISNUMBER(SEARCH("No",'Model output'!S100)),ISNUMBER(SEARCH("Minimal",'Model output'!S100)),ISNUMBER(SEARCH("negative",'Model output'!S100))),"negative",IF(OR(ISNUMBER(SEARCH("extensive",X101)),ISNUMBER(SEARCH("skeletal muscle",X101)),ISNUMBER(SEARCH("larynx",X101)),ISNUMBER(SEARCH("trachea",X101)),ISNUMBER(SEARCH("esophagus",X101)),ISNUMBER(SEARCH("recurrent laryngeal nerve",X101))),"positive","negative"))</f>
        <v>negative</v>
      </c>
      <c r="AA101" t="str">
        <f>IF('Model output'!T100="","",IF('Model output'!T100="Not mentioned", "No", "Yes"))</f>
        <v/>
      </c>
      <c r="AB101" t="str">
        <f>IF(AA101&lt;&gt;"Yes","",IF(OR('Model output'!U100="",ISNUMBER(SEARCH("Not identified",'Model output'!U100))),"",'Model output'!U100))</f>
        <v/>
      </c>
      <c r="AC101" s="8" t="str">
        <f>IF(OR('Model output'!V100="", AND(ISERROR(SEARCH("Positive",'Model output'!V100)), ISNUMBER(SEARCH("Negative",'Model output'!V100))), ISNUMBER(SEARCH("Cannot be assessed",'Model output'!V100)), AND(ISNUMBER(SEARCH("Uninvolved",'Model output'!V100)),NOT(ISNUMBER(SEARCH("margin(s) involved",'Model output'!V100)))), ISNUMBER(SEARCH("No involvement",'Model output'!V100)), AND(NOT(ISNUMBER(SEARCH("focal",'Model output'!V100))),ISNUMBER(SEARCH("Free",'Model output'!V100))), ISNUMBER(SEARCH("narrowly excised",'Model output'!V100)), ISNUMBER(SEARCH("none",'Model output'!V100)), ISNUMBER(SEARCH("R0",'Model output'!V100)), ISNUMBER(SEARCH("1 mm",'Model output'!V100)), ISNUMBER(SEARCH("0.1 CM",'Model output'!V100)), ISNUMBER(SEARCH("less than 0.2 mm",'Model output'!V100)), ISNUMBER(SEARCH("less than 1.0 mm",'Model output'!V100)), ISNUMBER(SEARCH("less than 0.5 mm",'Model output'!V100)), ISNUMBER(SEARCH("abut",'Model output'!V100))), "negative", "positive")</f>
        <v>positive</v>
      </c>
      <c r="AE101" s="34" t="str" cm="1">
        <f t="array" ref="AE101">IF(OR(AC101="positive",Z101="positive",AND(OR(ISNUMBER(SEARCH("Follicular carcinoma",N101)),ISNUMBER(SEARCH("Follicular thyroid carcinoma",N101))),V101="extensive"),AND(AND(ISNUMBER(J101),J101&gt;0),AND(ISNUMBER(M101),M101&gt;3)),OR(H101="positive",AH101=1)),"high",IF(OR(ISNUMBER(SEARCH("lateral",G101,1)),ISNUMBER(SEARCH("positive",Y101,1)),ISNUMBER(SEARCH("tall",O101,1)),ISNUMBER(SEARCH("hobnail",O101,1)),ISNUMBER(SEARCH("cribriform",O101,1)),ISNUMBER(SEARCH("diffuse",O101,1)),ISNUMBER(SEARCH("columnar",O101,1)),ISNUMBER(SEARCH("solid",O101,1)),ISNUMBER(SEARCH("tall",N101,1)),ISNUMBER(SEARCH("hobnail",N101,1)),ISNUMBER(SEARCH("cribriform",N101,1)),ISNUMBER(SEARCH("diffuse",N101,1)),ISNUMBER(SEARCH("columnar",N101,1)),ISNUMBER(SEARCH("solid",N101,1)),AND(OR(ISNUMBER(SEARCH("papillary",N101,1)),ISNUMBER(SEARCH("papillary carcinoma",O101,1))),S101="positive"),AND(AND(ISNUMBER(J101),J101&gt;=5),M101=""),AND(AND(ISNUMBER(J101),J101&gt;=5),AND(ISNUMBER(M101),M101&gt;=1)),AND(ISNUMBER(SERACH("papillary",N101)),OR(Y101="positive",Z101="positive"), ISNUMBER(SEARCH("BRAF",AB101)))),"intermediate","low"))</f>
        <v>high</v>
      </c>
      <c r="AF101" s="35" t="str">
        <f t="shared" si="15"/>
        <v>1b</v>
      </c>
      <c r="AG101" s="35" t="str">
        <f t="shared" si="16"/>
        <v>0</v>
      </c>
      <c r="AH101" s="35" t="str">
        <f t="shared" si="18"/>
        <v>0</v>
      </c>
      <c r="AI101" s="40" t="str">
        <f t="shared" si="19"/>
        <v>I</v>
      </c>
      <c r="AJ101" s="34" t="s">
        <v>624</v>
      </c>
      <c r="AK101" s="39" t="s">
        <v>893</v>
      </c>
      <c r="AL101" s="39" t="s">
        <v>894</v>
      </c>
      <c r="AM101" s="39" t="s">
        <v>897</v>
      </c>
      <c r="AN101" s="39" t="s">
        <v>59</v>
      </c>
      <c r="AO101" s="34">
        <f t="shared" si="24"/>
        <v>1</v>
      </c>
      <c r="AP101" s="39">
        <f t="shared" si="25"/>
        <v>1</v>
      </c>
      <c r="AQ101" s="39">
        <f t="shared" si="26"/>
        <v>1</v>
      </c>
      <c r="AR101" s="39">
        <f t="shared" si="27"/>
        <v>1</v>
      </c>
      <c r="AS101" s="40">
        <f t="shared" si="17"/>
        <v>1</v>
      </c>
    </row>
    <row r="102" spans="1:45">
      <c r="A102" t="str">
        <f>'Model output'!A101</f>
        <v>TCGA-DJ-A3V6</v>
      </c>
      <c r="B102" s="46">
        <v>54</v>
      </c>
      <c r="C102" s="1" t="str">
        <f>IF(OR(ISNUMBER(SEARCH("0",'Model output'!D101)), ISNUMBER(SEARCH("1",'Model output'!D101)), ISNUMBER(SEARCH("1a",'Model output'!D101)), ISNUMBER(SEARCH("1b",'Model output'!D101)), ISNUMBER(SEARCH("2",'Model output'!D101)), ISNUMBER(SEARCH("3",'Model output'!D101)), ISNUMBER(SEARCH("4a",'Model output'!D101)), ISNUMBER(SEARCH("4b",'Model output'!D101))), IF(ISNUMBER(SEARCH("pT",'Model output'!D101)),IF(OR(ISNUMBER(SEARCH("a",'Model output'!D101)),ISNUMBER(SEARCH("b",'Model output'!D101))),MID(SUBSTITUTE('Model output'!D101," ",""),SEARCH("pT",'Model output'!D101)+2,2),MID(SUBSTITUTE('Model output'!D101," ",""),SEARCH("pT",'Model output'!D101)+2,1)),IF(ISNUMBER(SEARCH("T",'Model output'!D101)),IF(OR(ISNUMBER(SEARCH("a",'Model output'!D101)),ISNUMBER(SEARCH("b",'Model output'!D101))),MID(SUBSTITUTE('Model output'!D101," ",""),SEARCH("T",'Model output'!D101)+1,2),MID(SUBSTITUTE('Model output'!D101," ",""),SEARCH("T",'Model output'!D101)+1,1)),SUBSTITUTE('Model output'!D101," ",""))),"")</f>
        <v>2</v>
      </c>
      <c r="D102" s="1" t="str">
        <f>IF(ISNUMBER(SEARCH("lymph node",'Model output'!E101)),"1", IF(AND('Model output'!E101&lt;&gt;"",ISNUMBER('Model output'!E101),'Model output'!E101&gt;0),"1",IF(OR(ISNUMBER(SEARCH("0",'Model output'!E101)), ISNUMBER(SEARCH("1",'Model output'!E101)), ISNUMBER(SEARCH("1a",'Model output'!E101)), ISNUMBER(SEARCH("1b",'Model output'!E101)), ISNUMBER(SEARCH("X",'Model output'!E101))), IF(ISNUMBER(SEARCH("pN",'Model output'!E101)),IF(OR(ISNUMBER(SEARCH("a",'Model output'!E101)),ISNUMBER(SEARCH("b",'Model output'!E101))),MID(SUBSTITUTE('Model output'!E101," ",""),SEARCH("pN",'Model output'!E101)+2,2),MID(SUBSTITUTE('Model output'!E101," ",""),SEARCH("pN",'Model output'!E101)+2,1)),IF(ISNUMBER(SEARCH("N",'Model output'!E101)),IF(OR(ISNUMBER(SEARCH("a",'Model output'!E101)),ISNUMBER(SEARCH("b",'Model output'!E101))),MID(SUBSTITUTE('Model output'!E101," ",""),SEARCH("N",'Model output'!E101)+1,2),MID(SUBSTITUTE('Model output'!E101," ",""),SEARCH("N",'Model output'!E101)+1,1)),SUBSTITUTE('Model output'!E101," ",""))),"")))</f>
        <v/>
      </c>
      <c r="E102" s="1" t="str">
        <f>IF(OR(ISNUMBER(SEARCH("Not applicable",'Model output'!F101)), ISNUMBER(SEARCH("N/A",'Model output'!F101))),"0",IF(OR(ISNUMBER(SEARCH("0",'Model output'!F101)), ISNUMBER(SEARCH("1",'Model output'!F101)), ISNUMBER(SEARCH("X",'Model output'!F101))), IF(ISNUMBER(SEARCH("pM",'Model output'!F101)),MID(SUBSTITUTE('Model output'!F101," ",""),SEARCH("pM",'Model output'!F101)+2,1),IF(ISNUMBER(SEARCH("M",'Model output'!F101)),MID(SUBSTITUTE('Model output'!F101," ",""),SEARCH("M",'Model output'!F101)+1,1),SUBSTITUTE('Model output'!F101," ",""))),""))</f>
        <v/>
      </c>
      <c r="F102" t="str">
        <f t="shared" si="12"/>
        <v>negative</v>
      </c>
      <c r="G102" t="str">
        <f>IF(OR('Model output'!G101="",AND(ISNUMBER('Model output'!J101),'Model output'!J101&lt;1)),"",IF(OR(ISNUMBER(SEARCH("lateral",'Model output'!G101)),ISNUMBER(SEARCH("cervical",'Model output'!G101)),ISNUMBER(SEARCH("jugular",'Model output'!G101)),ISNUMBER(SEARCH("left neck",'Model output'!G101)),ISNUMBER(SEARCH("left anterior neck",'Model output'!G101)),ISNUMBER(SEARCH("left posterior neck",'Model output'!G101)),ISNUMBER(SEARCH("right neck",'Model output'!G101)),ISNUMBER(SEARCH("right anterior neck",'Model output'!G101)),ISNUMBER(SEARCH("right posterior neck",'Model output'!G101)),AND(ISNUMBER(SEARCH("level",'Model output'!G101)),OR(,ISNUMBER(SEARCH("II",'Model output'!G101)),ISNUMBER(SEARCH("two",'Model output'!G101)),AND(ISNUMBER(SEARCH("2",'Model output'!G101)),NOT(ISNUMBER(SEARCH("1 of 2",'Model output'!G101)))),ISNUMBER(SEARCH("III",'Model output'!G101)),ISNUMBER(SEARCH("three",'Model output'!G101)),AND(ISNUMBER(SEARCH("3",'Model output'!G101)), NOT(ISNUMBER(SEARCH("N3",'Model output'!G101)))),ISNUMBER(SEARCH("IV",'Model output'!G101)),ISNUMBER(SEARCH("four",'Model output'!G101)),AND(ISNUMBER(SEARCH("4",'Model output'!G101)),NOT(ISNUMBER(SEARCH("1/4",'Model output'!G101)))),ISNUMBER(SEARCH("V ",'Model output'!G101)),ISNUMBER(SEARCH("five",'Model output'!G101)),ISNUMBER(SEARCH("5",'Model output'!G101))))), "lateral", "central"))</f>
        <v/>
      </c>
      <c r="H102" t="str">
        <f>IF('Model output'!H101="","negative", IF('Model output'!H101=" ", "negative", IF('Model output'!H101="[]", "negative", IF(ISNUMBER(SEARCH("lymph node",'Model output'!H101)),"negative", IF(ISNUMBER(SEARCH("adipose tissue",'Model output'!H101)), "negative", IF(ISNUMBER(SEARCH("neck dissection",'Model output'!H101)),"negative","positive"))))))</f>
        <v>negative</v>
      </c>
      <c r="I102" t="str">
        <f>IF('Model output'!I101="","",IF(ISNUMBER('Model output'!I101),'Model output'!I101,1))</f>
        <v/>
      </c>
      <c r="J102" t="str">
        <f>IF('Model output'!J101="","",IF(AND(ISNUMBER('Model output'!J101),'Model output'!J101&lt;=I102),'Model output'!J101,IF(ISNUMBER(SEARCH("0/",'Model output'!J101)),0,1)))</f>
        <v/>
      </c>
      <c r="K102" t="str" cm="1">
        <f t="array" ref="K102">IF(COUNT(FIND({0,1,2,3,4,5,6,7,8,9},'Model output'!K101))&gt;0,'Model output'!K101,"")</f>
        <v/>
      </c>
      <c r="L102" s="28" t="str">
        <f t="shared" si="14"/>
        <v/>
      </c>
      <c r="M102" t="str" cm="1">
        <f t="array" ref="M102">IF(L102="","",IF(ISNUMBER(SEARCH("cm",L102)),MAX(VALUE(SUBSTITUTE(_xlfn.FILTERXML("&lt;t&gt;&lt;s&gt;"&amp;SUBSTITUTE(L102,",","&lt;/s&gt;&lt;s&gt;")&amp;"&lt;/s&gt;&lt;/t&gt;","//s"),"cm",""))),MAX(VALUE(SUBSTITUTE(_xlfn.FILTERXML("&lt;t&gt;&lt;s&gt;"&amp;SUBSTITUTE(L102,",","&lt;/s&gt;&lt;s&gt;")&amp;"&lt;/s&gt;&lt;/t&gt;","//s"),"mm","")))/10))</f>
        <v/>
      </c>
      <c r="N102" t="str">
        <f>IF('Model output'!L101="","",'Model output'!L101)</f>
        <v>papillary</v>
      </c>
      <c r="O102" t="str">
        <f>IF('Model output'!M101="","",'Model output'!M101)</f>
        <v>tall cell variant</v>
      </c>
      <c r="P102" t="str">
        <f>IF('Model output'!N101="","",'Model output'!N101)</f>
        <v>1.8 cm</v>
      </c>
      <c r="Q102" t="str">
        <f t="shared" si="13"/>
        <v>1.8cm</v>
      </c>
      <c r="R102" cm="1">
        <f t="array" ref="R102">IF(Q102="","",IF(ISNUMBER(SEARCH("cm",Q102)),MAX(VALUE(SUBSTITUTE(_xlfn.FILTERXML("&lt;t&gt;&lt;s&gt;"&amp;SUBSTITUTE(Q102,",","&lt;/s&gt;&lt;s&gt;")&amp;"&lt;/s&gt;&lt;/t&gt;","//s"),"cm",""))),IF(ISNUMBER(SEARCH("mm",Q102)), MAX(VALUE(SUBSTITUTE(_xlfn.FILTERXML("&lt;t&gt;&lt;s&gt;"&amp;SUBSTITUTE(Q102,",","&lt;/s&gt;&lt;s&gt;")&amp;"&lt;/s&gt;&lt;/t&gt;","//s"),"mm","")))/10, MAX(VALUE(_xlfn.FILTERXML("&lt;t&gt;&lt;s&gt;"&amp;SUBSTITUTE(Q102,",","&lt;/s&gt;&lt;s&gt;")&amp;"&lt;/s&gt;&lt;/t&gt;","//s"))))))</f>
        <v>1.8</v>
      </c>
      <c r="S102" t="str">
        <f>IF(OR('Model output'!P101="",'Model output'!P101="C",ISNUMBER(SEARCH("Not identified", 'Model output'!P101)),ISNUMBER(SEARCH("Absent",'Model output'!P101)),ISNUMBER(SEARCH("Absence",'Model output'!P101)),AND(ISNUMBER(SEARCH("No",'Model output'!P101)),NOT(ISNUMBER(SEARCH("diagnostic",'Model output'!P101)))),ISNUMBER(SEARCH("Negative",'Model output'!P101))),"negative","positive")</f>
        <v>negative</v>
      </c>
      <c r="T102" t="str">
        <f>IF('Model output'!O101="","",'Model output'!O101)</f>
        <v>Numerous foci</v>
      </c>
      <c r="U102" t="str">
        <f>IF('Model output'!Q101&lt;&gt;"",'Model output'!Q101,IF('Classification result'!S102="positive",IF(ISNUMBER(SEARCH("single",'Model output'!P101)),1,IF(OR(ISNUMBER(SEARCH("&lt;4",'Model output'!P101)),ISNUMBER(SEARCH("&lt; 4",'Model output'!P101)),ISNUMBER(SEARCH("less than 4",'Model output'!P101))),"&lt;4",IF(OR(ISNUMBER(SEARCH("&gt;4",'Model output'!P101)),ISNUMBER(SEARCH("&gt; 4",'Model output'!P101)),ISNUMBER(SEARCH("4 or more",'Model output'!P101))),"&gt;4",""))),""))</f>
        <v/>
      </c>
      <c r="V102" t="str">
        <f>IF(S102="negative","",IF(OR(ISNUMBER(SEARCH("Focal",'Model output'!P101)),'Classification result'!U102&lt;4,ISNUMBER(SEARCH("Focal",'Classification result'!U102)),ISNUMBER(SEARCH("&lt;4",'Classification result'!U102)),ISNUMBER(SEARCH("&lt; 4",'Classification result'!U102))),"minimal", IF(OR(ISNUMBER(SEARCH("Extensive",'Model output'!P101)),ISNUMBER(SEARCH("Extensive",'Classification result'!U102)),ISNUMBER(SEARCH("&gt;4",'Classification result'!U102)),ISNUMBER(SEARCH("&gt; 4",'Classification result'!U102)),ISNUMBER(SEARCH("4 or more",'Classification result'!U102))),"extensive","")))</f>
        <v/>
      </c>
      <c r="W102" t="str">
        <f>IF(OR('Model output'!R101="",ISNUMBER(SEARCH("Not identified", 'Model output'!R101)),ISNUMBER(SEARCH("Absent",'Model output'!R101)),ISNUMBER(SEARCH("No",'Model output'!R101)),ISNUMBER(SEARCH("Negative",'Model output'!R101)),ISNUMBER(SEARCH("None seen",'Model output'!R101)),ISNUMBER(SEARCH("Free",'Model output'!R101)),ISNUMBER(SEARCH("Cannot be assessed",'Model output'!R101))),"negative","positive")</f>
        <v>negative</v>
      </c>
      <c r="X102" s="15" t="str">
        <f>IF('Model output'!S101="","",'Model output'!S101)</f>
        <v>Invades: parathyroid fibroadipose tissue</v>
      </c>
      <c r="Y102" t="str">
        <f>IF(OR('Model output'!S101="",ISNUMBER(SEARCH("No extension",'Model output'!S101)),ISNUMBER(SEARCH("Absent",'Model output'!S101)),ISNUMBER(SEARCH("Not identified",'Model output'!S101)),AND(ISNUMBER(SEARCH("No",'Model output'!S101)),NOT(ISNUMBER(SEARCH("carcinoma",'Model output'!S101)))),ISNUMBER(SEARCH("negative",'Model output'!S101))),"negative",IF(Z102="positive","gETE", "positive"))</f>
        <v>positive</v>
      </c>
      <c r="Z102" t="str">
        <f>IF(OR('Model output'!S101="",ISNUMBER(SEARCH("Absent",'Model output'!S101)),ISNUMBER(SEARCH("Not identified",'Model output'!S101)),ISNUMBER(SEARCH("No",'Model output'!S101)),ISNUMBER(SEARCH("Minimal",'Model output'!S101)),ISNUMBER(SEARCH("negative",'Model output'!S101))),"negative",IF(OR(ISNUMBER(SEARCH("extensive",X102)),ISNUMBER(SEARCH("skeletal muscle",X102)),ISNUMBER(SEARCH("larynx",X102)),ISNUMBER(SEARCH("trachea",X102)),ISNUMBER(SEARCH("esophagus",X102)),ISNUMBER(SEARCH("recurrent laryngeal nerve",X102))),"positive","negative"))</f>
        <v>negative</v>
      </c>
      <c r="AA102" t="str">
        <f>IF('Model output'!T101="","",IF('Model output'!T101="Not mentioned", "No", "Yes"))</f>
        <v/>
      </c>
      <c r="AB102" t="str">
        <f>IF(AA102&lt;&gt;"Yes","",IF(OR('Model output'!U101="",ISNUMBER(SEARCH("Not identified",'Model output'!U101))),"",'Model output'!U101))</f>
        <v/>
      </c>
      <c r="AC102" s="8" t="str">
        <f>IF(OR('Model output'!V101="", AND(ISERROR(SEARCH("Positive",'Model output'!V101)), ISNUMBER(SEARCH("Negative",'Model output'!V101))), ISNUMBER(SEARCH("Cannot be assessed",'Model output'!V101)), AND(ISNUMBER(SEARCH("Uninvolved",'Model output'!V101)),NOT(ISNUMBER(SEARCH("margin(s) involved",'Model output'!V101)))), ISNUMBER(SEARCH("No involvement",'Model output'!V101)), AND(NOT(ISNUMBER(SEARCH("focal",'Model output'!V101))),ISNUMBER(SEARCH("Free",'Model output'!V101))), ISNUMBER(SEARCH("narrowly excised",'Model output'!V101)), ISNUMBER(SEARCH("none",'Model output'!V101)), ISNUMBER(SEARCH("R0",'Model output'!V101)), ISNUMBER(SEARCH("1 mm",'Model output'!V101)), ISNUMBER(SEARCH("0.1 CM",'Model output'!V101)), ISNUMBER(SEARCH("less than 0.2 mm",'Model output'!V101)), ISNUMBER(SEARCH("less than 1.0 mm",'Model output'!V101)), ISNUMBER(SEARCH("less than 0.5 mm",'Model output'!V101)), ISNUMBER(SEARCH("abut",'Model output'!V101))), "negative", "positive")</f>
        <v>negative</v>
      </c>
      <c r="AE102" s="34" t="str" cm="1">
        <f t="array" aca="1" ref="AE102" ca="1">IF(OR(AC102="positive",Z102="positive",AND(OR(ISNUMBER(SEARCH("Follicular carcinoma",N102)),ISNUMBER(SEARCH("Follicular thyroid carcinoma",N102))),V102="extensive"),AND(AND(ISNUMBER(J102),J102&gt;0),AND(ISNUMBER(M102),M102&gt;3)),OR(H102="positive",AH102=1)),"high",IF(OR(ISNUMBER(SEARCH("lateral",G102,1)),ISNUMBER(SEARCH("positive",Y102,1)),ISNUMBER(SEARCH("tall",O102,1)),ISNUMBER(SEARCH("hobnail",O102,1)),ISNUMBER(SEARCH("cribriform",O102,1)),ISNUMBER(SEARCH("diffuse",O102,1)),ISNUMBER(SEARCH("columnar",O102,1)),ISNUMBER(SEARCH("solid",O102,1)),ISNUMBER(SEARCH("tall",N102,1)),ISNUMBER(SEARCH("hobnail",N102,1)),ISNUMBER(SEARCH("cribriform",N102,1)),ISNUMBER(SEARCH("diffuse",N102,1)),ISNUMBER(SEARCH("columnar",N102,1)),ISNUMBER(SEARCH("solid",N102,1)),AND(OR(ISNUMBER(SEARCH("papillary",N102,1)),ISNUMBER(SEARCH("papillary carcinoma",O102,1))),S102="positive"),AND(AND(ISNUMBER(J102),J102&gt;=5),M102=""),AND(AND(ISNUMBER(J102),J102&gt;=5),AND(ISNUMBER(M102),M102&gt;=1)),AND(ISNUMBER(SERACH("papillary",N102)),OR(Y102="positive",Z102="positive"), ISNUMBER(SEARCH("BRAF",AB102)))),"intermediate","low"))</f>
        <v>intermediate</v>
      </c>
      <c r="AF102" s="35" t="str">
        <f t="shared" si="15"/>
        <v>1b</v>
      </c>
      <c r="AG102" s="35" t="str">
        <f t="shared" si="16"/>
        <v>0</v>
      </c>
      <c r="AH102" s="35" t="str">
        <f t="shared" si="18"/>
        <v>0</v>
      </c>
      <c r="AI102" s="40" t="str">
        <f t="shared" si="19"/>
        <v>I</v>
      </c>
      <c r="AJ102" s="34" t="s">
        <v>629</v>
      </c>
      <c r="AK102" s="39" t="s">
        <v>893</v>
      </c>
      <c r="AL102" s="39" t="s">
        <v>897</v>
      </c>
      <c r="AM102" s="39" t="s">
        <v>897</v>
      </c>
      <c r="AN102" s="39" t="s">
        <v>59</v>
      </c>
      <c r="AO102" s="34">
        <f t="shared" ca="1" si="24"/>
        <v>1</v>
      </c>
      <c r="AP102" s="39">
        <f t="shared" si="25"/>
        <v>1</v>
      </c>
      <c r="AQ102" s="39">
        <f t="shared" si="26"/>
        <v>1</v>
      </c>
      <c r="AR102" s="39">
        <f t="shared" si="27"/>
        <v>1</v>
      </c>
      <c r="AS102" s="40">
        <f t="shared" si="17"/>
        <v>1</v>
      </c>
    </row>
    <row r="103" spans="1:45">
      <c r="A103" t="str">
        <f>'Model output'!A102</f>
        <v>TCGA-DJ-A3V8</v>
      </c>
      <c r="B103" s="46">
        <v>28</v>
      </c>
      <c r="C103" s="1" t="str">
        <f>IF(OR(ISNUMBER(SEARCH("0",'Model output'!D102)), ISNUMBER(SEARCH("1",'Model output'!D102)), ISNUMBER(SEARCH("1a",'Model output'!D102)), ISNUMBER(SEARCH("1b",'Model output'!D102)), ISNUMBER(SEARCH("2",'Model output'!D102)), ISNUMBER(SEARCH("3",'Model output'!D102)), ISNUMBER(SEARCH("4a",'Model output'!D102)), ISNUMBER(SEARCH("4b",'Model output'!D102))), IF(ISNUMBER(SEARCH("pT",'Model output'!D102)),IF(OR(ISNUMBER(SEARCH("a",'Model output'!D102)),ISNUMBER(SEARCH("b",'Model output'!D102))),MID(SUBSTITUTE('Model output'!D102," ",""),SEARCH("pT",'Model output'!D102)+2,2),MID(SUBSTITUTE('Model output'!D102," ",""),SEARCH("pT",'Model output'!D102)+2,1)),IF(ISNUMBER(SEARCH("T",'Model output'!D102)),IF(OR(ISNUMBER(SEARCH("a",'Model output'!D102)),ISNUMBER(SEARCH("b",'Model output'!D102))),MID(SUBSTITUTE('Model output'!D102," ",""),SEARCH("T",'Model output'!D102)+1,2),MID(SUBSTITUTE('Model output'!D102," ",""),SEARCH("T",'Model output'!D102)+1,1)),SUBSTITUTE('Model output'!D102," ",""))),"")</f>
        <v/>
      </c>
      <c r="D103" s="1" t="str">
        <f>IF(ISNUMBER(SEARCH("lymph node",'Model output'!E102)),"1", IF(AND('Model output'!E102&lt;&gt;"",ISNUMBER('Model output'!E102),'Model output'!E102&gt;0),"1",IF(OR(ISNUMBER(SEARCH("0",'Model output'!E102)), ISNUMBER(SEARCH("1",'Model output'!E102)), ISNUMBER(SEARCH("1a",'Model output'!E102)), ISNUMBER(SEARCH("1b",'Model output'!E102)), ISNUMBER(SEARCH("X",'Model output'!E102))), IF(ISNUMBER(SEARCH("pN",'Model output'!E102)),IF(OR(ISNUMBER(SEARCH("a",'Model output'!E102)),ISNUMBER(SEARCH("b",'Model output'!E102))),MID(SUBSTITUTE('Model output'!E102," ",""),SEARCH("pN",'Model output'!E102)+2,2),MID(SUBSTITUTE('Model output'!E102," ",""),SEARCH("pN",'Model output'!E102)+2,1)),IF(ISNUMBER(SEARCH("N",'Model output'!E102)),IF(OR(ISNUMBER(SEARCH("a",'Model output'!E102)),ISNUMBER(SEARCH("b",'Model output'!E102))),MID(SUBSTITUTE('Model output'!E102," ",""),SEARCH("N",'Model output'!E102)+1,2),MID(SUBSTITUTE('Model output'!E102," ",""),SEARCH("N",'Model output'!E102)+1,1)),SUBSTITUTE('Model output'!E102," ",""))),"")))</f>
        <v>1b</v>
      </c>
      <c r="E103" s="1" t="str">
        <f>IF(OR(ISNUMBER(SEARCH("Not applicable",'Model output'!F102)), ISNUMBER(SEARCH("N/A",'Model output'!F102))),"0",IF(OR(ISNUMBER(SEARCH("0",'Model output'!F102)), ISNUMBER(SEARCH("1",'Model output'!F102)), ISNUMBER(SEARCH("X",'Model output'!F102))), IF(ISNUMBER(SEARCH("pM",'Model output'!F102)),MID(SUBSTITUTE('Model output'!F102," ",""),SEARCH("pM",'Model output'!F102)+2,1),IF(ISNUMBER(SEARCH("M",'Model output'!F102)),MID(SUBSTITUTE('Model output'!F102," ",""),SEARCH("M",'Model output'!F102)+1,1),SUBSTITUTE('Model output'!F102," ",""))),""))</f>
        <v/>
      </c>
      <c r="F103" t="str">
        <f t="shared" si="12"/>
        <v>positive</v>
      </c>
      <c r="G103" t="str">
        <f>IF(OR('Model output'!G102="",AND(ISNUMBER('Model output'!J102),'Model output'!J102&lt;1)),"",IF(OR(ISNUMBER(SEARCH("lateral",'Model output'!G102)),ISNUMBER(SEARCH("cervical",'Model output'!G102)),ISNUMBER(SEARCH("jugular",'Model output'!G102)),ISNUMBER(SEARCH("left neck",'Model output'!G102)),ISNUMBER(SEARCH("left anterior neck",'Model output'!G102)),ISNUMBER(SEARCH("left posterior neck",'Model output'!G102)),ISNUMBER(SEARCH("right neck",'Model output'!G102)),ISNUMBER(SEARCH("right anterior neck",'Model output'!G102)),ISNUMBER(SEARCH("right posterior neck",'Model output'!G102)),AND(ISNUMBER(SEARCH("level",'Model output'!G102)),OR(,ISNUMBER(SEARCH("II",'Model output'!G102)),ISNUMBER(SEARCH("two",'Model output'!G102)),AND(ISNUMBER(SEARCH("2",'Model output'!G102)),NOT(ISNUMBER(SEARCH("1 of 2",'Model output'!G102)))),ISNUMBER(SEARCH("III",'Model output'!G102)),ISNUMBER(SEARCH("three",'Model output'!G102)),AND(ISNUMBER(SEARCH("3",'Model output'!G102)), NOT(ISNUMBER(SEARCH("N3",'Model output'!G102)))),ISNUMBER(SEARCH("IV",'Model output'!G102)),ISNUMBER(SEARCH("four",'Model output'!G102)),AND(ISNUMBER(SEARCH("4",'Model output'!G102)),NOT(ISNUMBER(SEARCH("1/4",'Model output'!G102)))),ISNUMBER(SEARCH("V ",'Model output'!G102)),ISNUMBER(SEARCH("five",'Model output'!G102)),ISNUMBER(SEARCH("5",'Model output'!G102))))), "lateral", "central"))</f>
        <v>lateral</v>
      </c>
      <c r="H103" t="str">
        <f>IF('Model output'!H102="","negative", IF('Model output'!H102=" ", "negative", IF('Model output'!H102="[]", "negative", IF(ISNUMBER(SEARCH("lymph node",'Model output'!H102)),"negative", IF(ISNUMBER(SEARCH("adipose tissue",'Model output'!H102)), "negative", IF(ISNUMBER(SEARCH("neck dissection",'Model output'!H102)),"negative","positive"))))))</f>
        <v>negative</v>
      </c>
      <c r="I103">
        <f>IF('Model output'!I102="","",IF(ISNUMBER('Model output'!I102),'Model output'!I102,1))</f>
        <v>10</v>
      </c>
      <c r="J103">
        <f>IF('Model output'!J102="","",IF(AND(ISNUMBER('Model output'!J102),'Model output'!J102&lt;=I103),'Model output'!J102,IF(ISNUMBER(SEARCH("0/",'Model output'!J102)),0,1)))</f>
        <v>2</v>
      </c>
      <c r="K103" t="str" cm="1">
        <f t="array" ref="K103">IF(COUNT(FIND({0,1,2,3,4,5,6,7,8,9},'Model output'!K102))&gt;0,'Model output'!K102,"")</f>
        <v>1.7 cm</v>
      </c>
      <c r="L103" s="28" t="str">
        <f t="shared" si="14"/>
        <v>1.7cm</v>
      </c>
      <c r="M103" cm="1">
        <f t="array" ref="M103">IF(L103="","",IF(ISNUMBER(SEARCH("cm",L103)),MAX(VALUE(SUBSTITUTE(_xlfn.FILTERXML("&lt;t&gt;&lt;s&gt;"&amp;SUBSTITUTE(L103,",","&lt;/s&gt;&lt;s&gt;")&amp;"&lt;/s&gt;&lt;/t&gt;","//s"),"cm",""))),MAX(VALUE(SUBSTITUTE(_xlfn.FILTERXML("&lt;t&gt;&lt;s&gt;"&amp;SUBSTITUTE(L103,",","&lt;/s&gt;&lt;s&gt;")&amp;"&lt;/s&gt;&lt;/t&gt;","//s"),"mm","")))/10))</f>
        <v>1.7</v>
      </c>
      <c r="N103" t="str">
        <f>IF('Model output'!L102="","",'Model output'!L102)</f>
        <v>papillary</v>
      </c>
      <c r="O103" t="str">
        <f>IF('Model output'!M102="","",'Model output'!M102)</f>
        <v>tall cell variant</v>
      </c>
      <c r="P103" t="str">
        <f>IF('Model output'!N102="","",'Model output'!N102)</f>
        <v>2.5 cm</v>
      </c>
      <c r="Q103" t="str">
        <f t="shared" si="13"/>
        <v>2.5cm</v>
      </c>
      <c r="R103" cm="1">
        <f t="array" ref="R103">IF(Q103="","",IF(ISNUMBER(SEARCH("cm",Q103)),MAX(VALUE(SUBSTITUTE(_xlfn.FILTERXML("&lt;t&gt;&lt;s&gt;"&amp;SUBSTITUTE(Q103,",","&lt;/s&gt;&lt;s&gt;")&amp;"&lt;/s&gt;&lt;/t&gt;","//s"),"cm",""))),IF(ISNUMBER(SEARCH("mm",Q103)), MAX(VALUE(SUBSTITUTE(_xlfn.FILTERXML("&lt;t&gt;&lt;s&gt;"&amp;SUBSTITUTE(Q103,",","&lt;/s&gt;&lt;s&gt;")&amp;"&lt;/s&gt;&lt;/t&gt;","//s"),"mm","")))/10, MAX(VALUE(_xlfn.FILTERXML("&lt;t&gt;&lt;s&gt;"&amp;SUBSTITUTE(Q103,",","&lt;/s&gt;&lt;s&gt;")&amp;"&lt;/s&gt;&lt;/t&gt;","//s"))))))</f>
        <v>2.5</v>
      </c>
      <c r="S103" t="str">
        <f>IF(OR('Model output'!P102="",'Model output'!P102="C",ISNUMBER(SEARCH("Not identified", 'Model output'!P102)),ISNUMBER(SEARCH("Absent",'Model output'!P102)),ISNUMBER(SEARCH("Absence",'Model output'!P102)),AND(ISNUMBER(SEARCH("No",'Model output'!P102)),NOT(ISNUMBER(SEARCH("diagnostic",'Model output'!P102)))),ISNUMBER(SEARCH("Negative",'Model output'!P102))),"negative","positive")</f>
        <v>negative</v>
      </c>
      <c r="T103">
        <f>IF('Model output'!O102="","",'Model output'!O102)</f>
        <v>1</v>
      </c>
      <c r="U103" t="str">
        <f>IF('Model output'!Q102&lt;&gt;"",'Model output'!Q102,IF('Classification result'!S103="positive",IF(ISNUMBER(SEARCH("single",'Model output'!P102)),1,IF(OR(ISNUMBER(SEARCH("&lt;4",'Model output'!P102)),ISNUMBER(SEARCH("&lt; 4",'Model output'!P102)),ISNUMBER(SEARCH("less than 4",'Model output'!P102))),"&lt;4",IF(OR(ISNUMBER(SEARCH("&gt;4",'Model output'!P102)),ISNUMBER(SEARCH("&gt; 4",'Model output'!P102)),ISNUMBER(SEARCH("4 or more",'Model output'!P102))),"&gt;4",""))),""))</f>
        <v/>
      </c>
      <c r="V103" t="str">
        <f>IF(S103="negative","",IF(OR(ISNUMBER(SEARCH("Focal",'Model output'!P102)),'Classification result'!U103&lt;4,ISNUMBER(SEARCH("Focal",'Classification result'!U103)),ISNUMBER(SEARCH("&lt;4",'Classification result'!U103)),ISNUMBER(SEARCH("&lt; 4",'Classification result'!U103))),"minimal", IF(OR(ISNUMBER(SEARCH("Extensive",'Model output'!P102)),ISNUMBER(SEARCH("Extensive",'Classification result'!U103)),ISNUMBER(SEARCH("&gt;4",'Classification result'!U103)),ISNUMBER(SEARCH("&gt; 4",'Classification result'!U103)),ISNUMBER(SEARCH("4 or more",'Classification result'!U103))),"extensive","")))</f>
        <v/>
      </c>
      <c r="W103" t="str">
        <f>IF(OR('Model output'!R102="",ISNUMBER(SEARCH("Not identified", 'Model output'!R102)),ISNUMBER(SEARCH("Absent",'Model output'!R102)),ISNUMBER(SEARCH("No",'Model output'!R102)),ISNUMBER(SEARCH("Negative",'Model output'!R102)),ISNUMBER(SEARCH("None seen",'Model output'!R102)),ISNUMBER(SEARCH("Free",'Model output'!R102)),ISNUMBER(SEARCH("Cannot be assessed",'Model output'!R102))),"negative","positive")</f>
        <v>positive</v>
      </c>
      <c r="X103" s="15" t="str">
        <f>IF('Model output'!S102="","",'Model output'!S102)</f>
        <v>Invades: peri-thyroid fibroadipose tissue</v>
      </c>
      <c r="Y103" t="str">
        <f>IF(OR('Model output'!S102="",ISNUMBER(SEARCH("No extension",'Model output'!S102)),ISNUMBER(SEARCH("Absent",'Model output'!S102)),ISNUMBER(SEARCH("Not identified",'Model output'!S102)),AND(ISNUMBER(SEARCH("No",'Model output'!S102)),NOT(ISNUMBER(SEARCH("carcinoma",'Model output'!S102)))),ISNUMBER(SEARCH("negative",'Model output'!S102))),"negative",IF(Z103="positive","gETE", "positive"))</f>
        <v>positive</v>
      </c>
      <c r="Z103" t="str">
        <f>IF(OR('Model output'!S102="",ISNUMBER(SEARCH("Absent",'Model output'!S102)),ISNUMBER(SEARCH("Not identified",'Model output'!S102)),ISNUMBER(SEARCH("No",'Model output'!S102)),ISNUMBER(SEARCH("Minimal",'Model output'!S102)),ISNUMBER(SEARCH("negative",'Model output'!S102))),"negative",IF(OR(ISNUMBER(SEARCH("extensive",X103)),ISNUMBER(SEARCH("skeletal muscle",X103)),ISNUMBER(SEARCH("larynx",X103)),ISNUMBER(SEARCH("trachea",X103)),ISNUMBER(SEARCH("esophagus",X103)),ISNUMBER(SEARCH("recurrent laryngeal nerve",X103))),"positive","negative"))</f>
        <v>negative</v>
      </c>
      <c r="AA103" t="str">
        <f>IF('Model output'!T102="","",IF('Model output'!T102="Not mentioned", "No", "Yes"))</f>
        <v/>
      </c>
      <c r="AB103" t="str">
        <f>IF(AA103&lt;&gt;"Yes","",IF(OR('Model output'!U102="",ISNUMBER(SEARCH("Not identified",'Model output'!U102))),"",'Model output'!U102))</f>
        <v/>
      </c>
      <c r="AC103" s="8" t="str">
        <f>IF(OR('Model output'!V102="", AND(ISERROR(SEARCH("Positive",'Model output'!V102)), ISNUMBER(SEARCH("Negative",'Model output'!V102))), ISNUMBER(SEARCH("Cannot be assessed",'Model output'!V102)), AND(ISNUMBER(SEARCH("Uninvolved",'Model output'!V102)),NOT(ISNUMBER(SEARCH("margin(s) involved",'Model output'!V102)))), ISNUMBER(SEARCH("No involvement",'Model output'!V102)), AND(NOT(ISNUMBER(SEARCH("focal",'Model output'!V102))),ISNUMBER(SEARCH("Free",'Model output'!V102))), ISNUMBER(SEARCH("narrowly excised",'Model output'!V102)), ISNUMBER(SEARCH("none",'Model output'!V102)), ISNUMBER(SEARCH("R0",'Model output'!V102)), ISNUMBER(SEARCH("1 mm",'Model output'!V102)), ISNUMBER(SEARCH("0.1 CM",'Model output'!V102)), ISNUMBER(SEARCH("less than 0.2 mm",'Model output'!V102)), ISNUMBER(SEARCH("less than 1.0 mm",'Model output'!V102)), ISNUMBER(SEARCH("less than 0.5 mm",'Model output'!V102)), ISNUMBER(SEARCH("abut",'Model output'!V102))), "negative", "positive")</f>
        <v>positive</v>
      </c>
      <c r="AE103" s="34" t="str" cm="1">
        <f t="array" ref="AE103">IF(OR(AC103="positive",Z103="positive",AND(OR(ISNUMBER(SEARCH("Follicular carcinoma",N103)),ISNUMBER(SEARCH("Follicular thyroid carcinoma",N103))),V103="extensive"),AND(AND(ISNUMBER(J103),J103&gt;0),AND(ISNUMBER(M103),M103&gt;3)),OR(H103="positive",AH103=1)),"high",IF(OR(ISNUMBER(SEARCH("lateral",G103,1)),ISNUMBER(SEARCH("positive",Y103,1)),ISNUMBER(SEARCH("tall",O103,1)),ISNUMBER(SEARCH("hobnail",O103,1)),ISNUMBER(SEARCH("cribriform",O103,1)),ISNUMBER(SEARCH("diffuse",O103,1)),ISNUMBER(SEARCH("columnar",O103,1)),ISNUMBER(SEARCH("solid",O103,1)),ISNUMBER(SEARCH("tall",N103,1)),ISNUMBER(SEARCH("hobnail",N103,1)),ISNUMBER(SEARCH("cribriform",N103,1)),ISNUMBER(SEARCH("diffuse",N103,1)),ISNUMBER(SEARCH("columnar",N103,1)),ISNUMBER(SEARCH("solid",N103,1)),AND(OR(ISNUMBER(SEARCH("papillary",N103,1)),ISNUMBER(SEARCH("papillary carcinoma",O103,1))),S103="positive"),AND(AND(ISNUMBER(J103),J103&gt;=5),M103=""),AND(AND(ISNUMBER(J103),J103&gt;=5),AND(ISNUMBER(M103),M103&gt;=1)),AND(ISNUMBER(SERACH("papillary",N103)),OR(Y103="positive",Z103="positive"), ISNUMBER(SEARCH("BRAF",AB103)))),"intermediate","low"))</f>
        <v>high</v>
      </c>
      <c r="AF103" s="35" t="str">
        <f t="shared" si="15"/>
        <v>2</v>
      </c>
      <c r="AG103" s="35" t="str">
        <f t="shared" si="16"/>
        <v>1b</v>
      </c>
      <c r="AH103" s="35" t="str">
        <f t="shared" si="18"/>
        <v>0</v>
      </c>
      <c r="AI103" s="40" t="str">
        <f t="shared" si="19"/>
        <v>I</v>
      </c>
      <c r="AJ103" s="34" t="s">
        <v>624</v>
      </c>
      <c r="AK103" s="39" t="s">
        <v>896</v>
      </c>
      <c r="AL103" s="39" t="s">
        <v>893</v>
      </c>
      <c r="AM103" s="39" t="s">
        <v>897</v>
      </c>
      <c r="AN103" s="39" t="s">
        <v>59</v>
      </c>
      <c r="AO103" s="34">
        <f t="shared" si="24"/>
        <v>1</v>
      </c>
      <c r="AP103" s="39">
        <f t="shared" si="25"/>
        <v>1</v>
      </c>
      <c r="AQ103" s="39">
        <f t="shared" si="26"/>
        <v>1</v>
      </c>
      <c r="AR103" s="39">
        <f t="shared" si="27"/>
        <v>1</v>
      </c>
      <c r="AS103" s="40">
        <f t="shared" si="17"/>
        <v>1</v>
      </c>
    </row>
    <row r="104" spans="1:45">
      <c r="A104" t="str">
        <f>'Model output'!A103</f>
        <v>TCGA-DJ-A3V9</v>
      </c>
      <c r="B104" s="46">
        <v>50</v>
      </c>
      <c r="C104" s="1" t="str">
        <f>IF(OR(ISNUMBER(SEARCH("0",'Model output'!D103)), ISNUMBER(SEARCH("1",'Model output'!D103)), ISNUMBER(SEARCH("1a",'Model output'!D103)), ISNUMBER(SEARCH("1b",'Model output'!D103)), ISNUMBER(SEARCH("2",'Model output'!D103)), ISNUMBER(SEARCH("3",'Model output'!D103)), ISNUMBER(SEARCH("4a",'Model output'!D103)), ISNUMBER(SEARCH("4b",'Model output'!D103))), IF(ISNUMBER(SEARCH("pT",'Model output'!D103)),IF(OR(ISNUMBER(SEARCH("a",'Model output'!D103)),ISNUMBER(SEARCH("b",'Model output'!D103))),MID(SUBSTITUTE('Model output'!D103," ",""),SEARCH("pT",'Model output'!D103)+2,2),MID(SUBSTITUTE('Model output'!D103," ",""),SEARCH("pT",'Model output'!D103)+2,1)),IF(ISNUMBER(SEARCH("T",'Model output'!D103)),IF(OR(ISNUMBER(SEARCH("a",'Model output'!D103)),ISNUMBER(SEARCH("b",'Model output'!D103))),MID(SUBSTITUTE('Model output'!D103," ",""),SEARCH("T",'Model output'!D103)+1,2),MID(SUBSTITUTE('Model output'!D103," ",""),SEARCH("T",'Model output'!D103)+1,1)),SUBSTITUTE('Model output'!D103," ",""))),"")</f>
        <v/>
      </c>
      <c r="D104" s="1" t="str">
        <f>IF(ISNUMBER(SEARCH("lymph node",'Model output'!E103)),"1", IF(AND('Model output'!E103&lt;&gt;"",ISNUMBER('Model output'!E103),'Model output'!E103&gt;0),"1",IF(OR(ISNUMBER(SEARCH("0",'Model output'!E103)), ISNUMBER(SEARCH("1",'Model output'!E103)), ISNUMBER(SEARCH("1a",'Model output'!E103)), ISNUMBER(SEARCH("1b",'Model output'!E103)), ISNUMBER(SEARCH("X",'Model output'!E103))), IF(ISNUMBER(SEARCH("pN",'Model output'!E103)),IF(OR(ISNUMBER(SEARCH("a",'Model output'!E103)),ISNUMBER(SEARCH("b",'Model output'!E103))),MID(SUBSTITUTE('Model output'!E103," ",""),SEARCH("pN",'Model output'!E103)+2,2),MID(SUBSTITUTE('Model output'!E103," ",""),SEARCH("pN",'Model output'!E103)+2,1)),IF(ISNUMBER(SEARCH("N",'Model output'!E103)),IF(OR(ISNUMBER(SEARCH("a",'Model output'!E103)),ISNUMBER(SEARCH("b",'Model output'!E103))),MID(SUBSTITUTE('Model output'!E103," ",""),SEARCH("N",'Model output'!E103)+1,2),MID(SUBSTITUTE('Model output'!E103," ",""),SEARCH("N",'Model output'!E103)+1,1)),SUBSTITUTE('Model output'!E103," ",""))),"")))</f>
        <v/>
      </c>
      <c r="E104" s="1" t="str">
        <f>IF(OR(ISNUMBER(SEARCH("Not applicable",'Model output'!F103)), ISNUMBER(SEARCH("N/A",'Model output'!F103))),"0",IF(OR(ISNUMBER(SEARCH("0",'Model output'!F103)), ISNUMBER(SEARCH("1",'Model output'!F103)), ISNUMBER(SEARCH("X",'Model output'!F103))), IF(ISNUMBER(SEARCH("pM",'Model output'!F103)),MID(SUBSTITUTE('Model output'!F103," ",""),SEARCH("pM",'Model output'!F103)+2,1),IF(ISNUMBER(SEARCH("M",'Model output'!F103)),MID(SUBSTITUTE('Model output'!F103," ",""),SEARCH("M",'Model output'!F103)+1,1),SUBSTITUTE('Model output'!F103," ",""))),""))</f>
        <v/>
      </c>
      <c r="F104" t="str">
        <f t="shared" si="12"/>
        <v>positive</v>
      </c>
      <c r="G104" t="str">
        <f>IF(OR('Model output'!G103="",AND(ISNUMBER('Model output'!J103),'Model output'!J103&lt;1)),"",IF(OR(ISNUMBER(SEARCH("lateral",'Model output'!G103)),ISNUMBER(SEARCH("cervical",'Model output'!G103)),ISNUMBER(SEARCH("jugular",'Model output'!G103)),ISNUMBER(SEARCH("left neck",'Model output'!G103)),ISNUMBER(SEARCH("left anterior neck",'Model output'!G103)),ISNUMBER(SEARCH("left posterior neck",'Model output'!G103)),ISNUMBER(SEARCH("right neck",'Model output'!G103)),ISNUMBER(SEARCH("right anterior neck",'Model output'!G103)),ISNUMBER(SEARCH("right posterior neck",'Model output'!G103)),AND(ISNUMBER(SEARCH("level",'Model output'!G103)),OR(,ISNUMBER(SEARCH("II",'Model output'!G103)),ISNUMBER(SEARCH("two",'Model output'!G103)),AND(ISNUMBER(SEARCH("2",'Model output'!G103)),NOT(ISNUMBER(SEARCH("1 of 2",'Model output'!G103)))),ISNUMBER(SEARCH("III",'Model output'!G103)),ISNUMBER(SEARCH("three",'Model output'!G103)),AND(ISNUMBER(SEARCH("3",'Model output'!G103)), NOT(ISNUMBER(SEARCH("N3",'Model output'!G103)))),ISNUMBER(SEARCH("IV",'Model output'!G103)),ISNUMBER(SEARCH("four",'Model output'!G103)),AND(ISNUMBER(SEARCH("4",'Model output'!G103)),NOT(ISNUMBER(SEARCH("1/4",'Model output'!G103)))),ISNUMBER(SEARCH("V ",'Model output'!G103)),ISNUMBER(SEARCH("five",'Model output'!G103)),ISNUMBER(SEARCH("5",'Model output'!G103))))), "lateral", "central"))</f>
        <v>lateral</v>
      </c>
      <c r="H104" t="str">
        <f>IF('Model output'!H103="","negative", IF('Model output'!H103=" ", "negative", IF('Model output'!H103="[]", "negative", IF(ISNUMBER(SEARCH("lymph node",'Model output'!H103)),"negative", IF(ISNUMBER(SEARCH("adipose tissue",'Model output'!H103)), "negative", IF(ISNUMBER(SEARCH("neck dissection",'Model output'!H103)),"negative","positive"))))))</f>
        <v>negative</v>
      </c>
      <c r="I104">
        <f>IF('Model output'!I103="","",IF(ISNUMBER('Model output'!I103),'Model output'!I103,1))</f>
        <v>61</v>
      </c>
      <c r="J104">
        <f>IF('Model output'!J103="","",IF(AND(ISNUMBER('Model output'!J103),'Model output'!J103&lt;=I104),'Model output'!J103,IF(ISNUMBER(SEARCH("0/",'Model output'!J103)),0,1)))</f>
        <v>13</v>
      </c>
      <c r="K104" t="str" cm="1">
        <f t="array" ref="K104">IF(COUNT(FIND({0,1,2,3,4,5,6,7,8,9},'Model output'!K103))&gt;0,'Model output'!K103,"")</f>
        <v>1.2 cm</v>
      </c>
      <c r="L104" s="28" t="str">
        <f t="shared" si="14"/>
        <v>1.2cm</v>
      </c>
      <c r="M104" cm="1">
        <f t="array" ref="M104">IF(L104="","",IF(ISNUMBER(SEARCH("cm",L104)),MAX(VALUE(SUBSTITUTE(_xlfn.FILTERXML("&lt;t&gt;&lt;s&gt;"&amp;SUBSTITUTE(L104,",","&lt;/s&gt;&lt;s&gt;")&amp;"&lt;/s&gt;&lt;/t&gt;","//s"),"cm",""))),MAX(VALUE(SUBSTITUTE(_xlfn.FILTERXML("&lt;t&gt;&lt;s&gt;"&amp;SUBSTITUTE(L104,",","&lt;/s&gt;&lt;s&gt;")&amp;"&lt;/s&gt;&lt;/t&gt;","//s"),"mm","")))/10))</f>
        <v>1.2</v>
      </c>
      <c r="N104" t="str">
        <f>IF('Model output'!L103="","",'Model output'!L103)</f>
        <v>papillary</v>
      </c>
      <c r="O104" t="str">
        <f>IF('Model output'!M103="","",'Model output'!M103)</f>
        <v/>
      </c>
      <c r="P104" t="str">
        <f>IF('Model output'!N103="","",'Model output'!N103)</f>
        <v>2.3 cm</v>
      </c>
      <c r="Q104" t="str">
        <f t="shared" si="13"/>
        <v>2.3cm</v>
      </c>
      <c r="R104" cm="1">
        <f t="array" ref="R104">IF(Q104="","",IF(ISNUMBER(SEARCH("cm",Q104)),MAX(VALUE(SUBSTITUTE(_xlfn.FILTERXML("&lt;t&gt;&lt;s&gt;"&amp;SUBSTITUTE(Q104,",","&lt;/s&gt;&lt;s&gt;")&amp;"&lt;/s&gt;&lt;/t&gt;","//s"),"cm",""))),IF(ISNUMBER(SEARCH("mm",Q104)), MAX(VALUE(SUBSTITUTE(_xlfn.FILTERXML("&lt;t&gt;&lt;s&gt;"&amp;SUBSTITUTE(Q104,",","&lt;/s&gt;&lt;s&gt;")&amp;"&lt;/s&gt;&lt;/t&gt;","//s"),"mm","")))/10, MAX(VALUE(_xlfn.FILTERXML("&lt;t&gt;&lt;s&gt;"&amp;SUBSTITUTE(Q104,",","&lt;/s&gt;&lt;s&gt;")&amp;"&lt;/s&gt;&lt;/t&gt;","//s"))))))</f>
        <v>2.2999999999999998</v>
      </c>
      <c r="S104" t="str">
        <f>IF(OR('Model output'!P103="",'Model output'!P103="C",ISNUMBER(SEARCH("Not identified", 'Model output'!P103)),ISNUMBER(SEARCH("Absent",'Model output'!P103)),ISNUMBER(SEARCH("Absence",'Model output'!P103)),AND(ISNUMBER(SEARCH("No",'Model output'!P103)),NOT(ISNUMBER(SEARCH("diagnostic",'Model output'!P103)))),ISNUMBER(SEARCH("Negative",'Model output'!P103))),"negative","positive")</f>
        <v>negative</v>
      </c>
      <c r="T104">
        <f>IF('Model output'!O103="","",'Model output'!O103)</f>
        <v>5</v>
      </c>
      <c r="U104" t="str">
        <f>IF('Model output'!Q103&lt;&gt;"",'Model output'!Q103,IF('Classification result'!S104="positive",IF(ISNUMBER(SEARCH("single",'Model output'!P103)),1,IF(OR(ISNUMBER(SEARCH("&lt;4",'Model output'!P103)),ISNUMBER(SEARCH("&lt; 4",'Model output'!P103)),ISNUMBER(SEARCH("less than 4",'Model output'!P103))),"&lt;4",IF(OR(ISNUMBER(SEARCH("&gt;4",'Model output'!P103)),ISNUMBER(SEARCH("&gt; 4",'Model output'!P103)),ISNUMBER(SEARCH("4 or more",'Model output'!P103))),"&gt;4",""))),""))</f>
        <v/>
      </c>
      <c r="V104" t="str">
        <f>IF(S104="negative","",IF(OR(ISNUMBER(SEARCH("Focal",'Model output'!P103)),'Classification result'!U104&lt;4,ISNUMBER(SEARCH("Focal",'Classification result'!U104)),ISNUMBER(SEARCH("&lt;4",'Classification result'!U104)),ISNUMBER(SEARCH("&lt; 4",'Classification result'!U104))),"minimal", IF(OR(ISNUMBER(SEARCH("Extensive",'Model output'!P103)),ISNUMBER(SEARCH("Extensive",'Classification result'!U104)),ISNUMBER(SEARCH("&gt;4",'Classification result'!U104)),ISNUMBER(SEARCH("&gt; 4",'Classification result'!U104)),ISNUMBER(SEARCH("4 or more",'Classification result'!U104))),"extensive","")))</f>
        <v/>
      </c>
      <c r="W104" t="str">
        <f>IF(OR('Model output'!R103="",ISNUMBER(SEARCH("Not identified", 'Model output'!R103)),ISNUMBER(SEARCH("Absent",'Model output'!R103)),ISNUMBER(SEARCH("No",'Model output'!R103)),ISNUMBER(SEARCH("Negative",'Model output'!R103)),ISNUMBER(SEARCH("None seen",'Model output'!R103)),ISNUMBER(SEARCH("Free",'Model output'!R103)),ISNUMBER(SEARCH("Cannot be assessed",'Model output'!R103))),"negative","positive")</f>
        <v>positive</v>
      </c>
      <c r="X104" s="15" t="str">
        <f>IF('Model output'!S103="","",'Model output'!S103)</f>
        <v>Not identified</v>
      </c>
      <c r="Y104" t="str">
        <f>IF(OR('Model output'!S103="",ISNUMBER(SEARCH("No extension",'Model output'!S103)),ISNUMBER(SEARCH("Absent",'Model output'!S103)),ISNUMBER(SEARCH("Not identified",'Model output'!S103)),AND(ISNUMBER(SEARCH("No",'Model output'!S103)),NOT(ISNUMBER(SEARCH("carcinoma",'Model output'!S103)))),ISNUMBER(SEARCH("negative",'Model output'!S103))),"negative",IF(Z104="positive","gETE", "positive"))</f>
        <v>negative</v>
      </c>
      <c r="Z104" t="str">
        <f>IF(OR('Model output'!S103="",ISNUMBER(SEARCH("Absent",'Model output'!S103)),ISNUMBER(SEARCH("Not identified",'Model output'!S103)),ISNUMBER(SEARCH("No",'Model output'!S103)),ISNUMBER(SEARCH("Minimal",'Model output'!S103)),ISNUMBER(SEARCH("negative",'Model output'!S103))),"negative",IF(OR(ISNUMBER(SEARCH("extensive",X104)),ISNUMBER(SEARCH("skeletal muscle",X104)),ISNUMBER(SEARCH("larynx",X104)),ISNUMBER(SEARCH("trachea",X104)),ISNUMBER(SEARCH("esophagus",X104)),ISNUMBER(SEARCH("recurrent laryngeal nerve",X104))),"positive","negative"))</f>
        <v>negative</v>
      </c>
      <c r="AA104" t="str">
        <f>IF('Model output'!T103="","",IF('Model output'!T103="Not mentioned", "No", "Yes"))</f>
        <v/>
      </c>
      <c r="AB104" t="str">
        <f>IF(AA104&lt;&gt;"Yes","",IF(OR('Model output'!U103="",ISNUMBER(SEARCH("Not identified",'Model output'!U103))),"",'Model output'!U103))</f>
        <v/>
      </c>
      <c r="AC104" s="8" t="str">
        <f>IF(OR('Model output'!V103="", AND(ISERROR(SEARCH("Positive",'Model output'!V103)), ISNUMBER(SEARCH("Negative",'Model output'!V103))), ISNUMBER(SEARCH("Cannot be assessed",'Model output'!V103)), AND(ISNUMBER(SEARCH("Uninvolved",'Model output'!V103)),NOT(ISNUMBER(SEARCH("margin(s) involved",'Model output'!V103)))), ISNUMBER(SEARCH("No involvement",'Model output'!V103)), AND(NOT(ISNUMBER(SEARCH("focal",'Model output'!V103))),ISNUMBER(SEARCH("Free",'Model output'!V103))), ISNUMBER(SEARCH("narrowly excised",'Model output'!V103)), ISNUMBER(SEARCH("none",'Model output'!V103)), ISNUMBER(SEARCH("R0",'Model output'!V103)), ISNUMBER(SEARCH("1 mm",'Model output'!V103)), ISNUMBER(SEARCH("0.1 CM",'Model output'!V103)), ISNUMBER(SEARCH("less than 0.2 mm",'Model output'!V103)), ISNUMBER(SEARCH("less than 1.0 mm",'Model output'!V103)), ISNUMBER(SEARCH("less than 0.5 mm",'Model output'!V103)), ISNUMBER(SEARCH("abut",'Model output'!V103))), "negative", "positive")</f>
        <v>negative</v>
      </c>
      <c r="AE104" s="34" t="str" cm="1">
        <f t="array" aca="1" ref="AE104" ca="1">IF(OR(AC104="positive",Z104="positive",AND(OR(ISNUMBER(SEARCH("Follicular carcinoma",N104)),ISNUMBER(SEARCH("Follicular thyroid carcinoma",N104))),V104="extensive"),AND(AND(ISNUMBER(J104),J104&gt;0),AND(ISNUMBER(M104),M104&gt;3)),OR(H104="positive",AH104=1)),"high",IF(OR(ISNUMBER(SEARCH("lateral",G104,1)),ISNUMBER(SEARCH("positive",Y104,1)),ISNUMBER(SEARCH("tall",O104,1)),ISNUMBER(SEARCH("hobnail",O104,1)),ISNUMBER(SEARCH("cribriform",O104,1)),ISNUMBER(SEARCH("diffuse",O104,1)),ISNUMBER(SEARCH("columnar",O104,1)),ISNUMBER(SEARCH("solid",O104,1)),ISNUMBER(SEARCH("tall",N104,1)),ISNUMBER(SEARCH("hobnail",N104,1)),ISNUMBER(SEARCH("cribriform",N104,1)),ISNUMBER(SEARCH("diffuse",N104,1)),ISNUMBER(SEARCH("columnar",N104,1)),ISNUMBER(SEARCH("solid",N104,1)),AND(OR(ISNUMBER(SEARCH("papillary",N104,1)),ISNUMBER(SEARCH("papillary carcinoma",O104,1))),S104="positive"),AND(AND(ISNUMBER(J104),J104&gt;=5),M104=""),AND(AND(ISNUMBER(J104),J104&gt;=5),AND(ISNUMBER(M104),M104&gt;=1)),AND(ISNUMBER(SERACH("papillary",N104)),OR(Y104="positive",Z104="positive"), ISNUMBER(SEARCH("BRAF",AB104)))),"intermediate","low"))</f>
        <v>intermediate</v>
      </c>
      <c r="AF104" s="35" t="str">
        <f t="shared" si="15"/>
        <v>2</v>
      </c>
      <c r="AG104" s="35" t="str">
        <f t="shared" si="16"/>
        <v>1b</v>
      </c>
      <c r="AH104" s="35" t="str">
        <f t="shared" si="18"/>
        <v>0</v>
      </c>
      <c r="AI104" s="40" t="str">
        <f t="shared" si="19"/>
        <v>I</v>
      </c>
      <c r="AJ104" s="34" t="s">
        <v>629</v>
      </c>
      <c r="AK104" s="39" t="s">
        <v>896</v>
      </c>
      <c r="AL104" s="39" t="s">
        <v>893</v>
      </c>
      <c r="AM104" s="39" t="s">
        <v>897</v>
      </c>
      <c r="AN104" s="39" t="s">
        <v>59</v>
      </c>
      <c r="AO104" s="34">
        <f t="shared" ca="1" si="24"/>
        <v>1</v>
      </c>
      <c r="AP104" s="39">
        <f t="shared" si="25"/>
        <v>1</v>
      </c>
      <c r="AQ104" s="39">
        <f t="shared" si="26"/>
        <v>1</v>
      </c>
      <c r="AR104" s="39">
        <f t="shared" si="27"/>
        <v>1</v>
      </c>
      <c r="AS104" s="40">
        <f t="shared" si="17"/>
        <v>1</v>
      </c>
    </row>
    <row r="105" spans="1:45">
      <c r="A105" t="str">
        <f>'Model output'!A104</f>
        <v>TCGA-DJ-A3VB</v>
      </c>
      <c r="B105" s="46">
        <v>52</v>
      </c>
      <c r="C105" s="1" t="str">
        <f>IF(OR(ISNUMBER(SEARCH("0",'Model output'!D104)), ISNUMBER(SEARCH("1",'Model output'!D104)), ISNUMBER(SEARCH("1a",'Model output'!D104)), ISNUMBER(SEARCH("1b",'Model output'!D104)), ISNUMBER(SEARCH("2",'Model output'!D104)), ISNUMBER(SEARCH("3",'Model output'!D104)), ISNUMBER(SEARCH("4a",'Model output'!D104)), ISNUMBER(SEARCH("4b",'Model output'!D104))), IF(ISNUMBER(SEARCH("pT",'Model output'!D104)),IF(OR(ISNUMBER(SEARCH("a",'Model output'!D104)),ISNUMBER(SEARCH("b",'Model output'!D104))),MID(SUBSTITUTE('Model output'!D104," ",""),SEARCH("pT",'Model output'!D104)+2,2),MID(SUBSTITUTE('Model output'!D104," ",""),SEARCH("pT",'Model output'!D104)+2,1)),IF(ISNUMBER(SEARCH("T",'Model output'!D104)),IF(OR(ISNUMBER(SEARCH("a",'Model output'!D104)),ISNUMBER(SEARCH("b",'Model output'!D104))),MID(SUBSTITUTE('Model output'!D104," ",""),SEARCH("T",'Model output'!D104)+1,2),MID(SUBSTITUTE('Model output'!D104," ",""),SEARCH("T",'Model output'!D104)+1,1)),SUBSTITUTE('Model output'!D104," ",""))),"")</f>
        <v/>
      </c>
      <c r="D105" s="1" t="str">
        <f>IF(ISNUMBER(SEARCH("lymph node",'Model output'!E104)),"1", IF(AND('Model output'!E104&lt;&gt;"",ISNUMBER('Model output'!E104),'Model output'!E104&gt;0),"1",IF(OR(ISNUMBER(SEARCH("0",'Model output'!E104)), ISNUMBER(SEARCH("1",'Model output'!E104)), ISNUMBER(SEARCH("1a",'Model output'!E104)), ISNUMBER(SEARCH("1b",'Model output'!E104)), ISNUMBER(SEARCH("X",'Model output'!E104))), IF(ISNUMBER(SEARCH("pN",'Model output'!E104)),IF(OR(ISNUMBER(SEARCH("a",'Model output'!E104)),ISNUMBER(SEARCH("b",'Model output'!E104))),MID(SUBSTITUTE('Model output'!E104," ",""),SEARCH("pN",'Model output'!E104)+2,2),MID(SUBSTITUTE('Model output'!E104," ",""),SEARCH("pN",'Model output'!E104)+2,1)),IF(ISNUMBER(SEARCH("N",'Model output'!E104)),IF(OR(ISNUMBER(SEARCH("a",'Model output'!E104)),ISNUMBER(SEARCH("b",'Model output'!E104))),MID(SUBSTITUTE('Model output'!E104," ",""),SEARCH("N",'Model output'!E104)+1,2),MID(SUBSTITUTE('Model output'!E104," ",""),SEARCH("N",'Model output'!E104)+1,1)),SUBSTITUTE('Model output'!E104," ",""))),"")))</f>
        <v>1a</v>
      </c>
      <c r="E105" s="1" t="str">
        <f>IF(OR(ISNUMBER(SEARCH("Not applicable",'Model output'!F104)), ISNUMBER(SEARCH("N/A",'Model output'!F104))),"0",IF(OR(ISNUMBER(SEARCH("0",'Model output'!F104)), ISNUMBER(SEARCH("1",'Model output'!F104)), ISNUMBER(SEARCH("X",'Model output'!F104))), IF(ISNUMBER(SEARCH("pM",'Model output'!F104)),MID(SUBSTITUTE('Model output'!F104," ",""),SEARCH("pM",'Model output'!F104)+2,1),IF(ISNUMBER(SEARCH("M",'Model output'!F104)),MID(SUBSTITUTE('Model output'!F104," ",""),SEARCH("M",'Model output'!F104)+1,1),SUBSTITUTE('Model output'!F104," ",""))),""))</f>
        <v/>
      </c>
      <c r="F105" t="str">
        <f t="shared" si="12"/>
        <v>positive</v>
      </c>
      <c r="G105" t="str">
        <f>IF(OR('Model output'!G104="",AND(ISNUMBER('Model output'!J104),'Model output'!J104&lt;1)),"",IF(OR(ISNUMBER(SEARCH("lateral",'Model output'!G104)),ISNUMBER(SEARCH("cervical",'Model output'!G104)),ISNUMBER(SEARCH("jugular",'Model output'!G104)),ISNUMBER(SEARCH("left neck",'Model output'!G104)),ISNUMBER(SEARCH("left anterior neck",'Model output'!G104)),ISNUMBER(SEARCH("left posterior neck",'Model output'!G104)),ISNUMBER(SEARCH("right neck",'Model output'!G104)),ISNUMBER(SEARCH("right anterior neck",'Model output'!G104)),ISNUMBER(SEARCH("right posterior neck",'Model output'!G104)),AND(ISNUMBER(SEARCH("level",'Model output'!G104)),OR(,ISNUMBER(SEARCH("II",'Model output'!G104)),ISNUMBER(SEARCH("two",'Model output'!G104)),AND(ISNUMBER(SEARCH("2",'Model output'!G104)),NOT(ISNUMBER(SEARCH("1 of 2",'Model output'!G104)))),ISNUMBER(SEARCH("III",'Model output'!G104)),ISNUMBER(SEARCH("three",'Model output'!G104)),AND(ISNUMBER(SEARCH("3",'Model output'!G104)), NOT(ISNUMBER(SEARCH("N3",'Model output'!G104)))),ISNUMBER(SEARCH("IV",'Model output'!G104)),ISNUMBER(SEARCH("four",'Model output'!G104)),AND(ISNUMBER(SEARCH("4",'Model output'!G104)),NOT(ISNUMBER(SEARCH("1/4",'Model output'!G104)))),ISNUMBER(SEARCH("V ",'Model output'!G104)),ISNUMBER(SEARCH("five",'Model output'!G104)),ISNUMBER(SEARCH("5",'Model output'!G104))))), "lateral", "central"))</f>
        <v>central</v>
      </c>
      <c r="H105" t="str">
        <f>IF('Model output'!H104="","negative", IF('Model output'!H104=" ", "negative", IF('Model output'!H104="[]", "negative", IF(ISNUMBER(SEARCH("lymph node",'Model output'!H104)),"negative", IF(ISNUMBER(SEARCH("adipose tissue",'Model output'!H104)), "negative", IF(ISNUMBER(SEARCH("neck dissection",'Model output'!H104)),"negative","positive"))))))</f>
        <v>negative</v>
      </c>
      <c r="I105">
        <f>IF('Model output'!I104="","",IF(ISNUMBER('Model output'!I104),'Model output'!I104,1))</f>
        <v>15</v>
      </c>
      <c r="J105">
        <f>IF('Model output'!J104="","",IF(AND(ISNUMBER('Model output'!J104),'Model output'!J104&lt;=I105),'Model output'!J104,IF(ISNUMBER(SEARCH("0/",'Model output'!J104)),0,1)))</f>
        <v>2</v>
      </c>
      <c r="K105" t="str" cm="1">
        <f t="array" ref="K105">IF(COUNT(FIND({0,1,2,3,4,5,6,7,8,9},'Model output'!K104))&gt;0,'Model output'!K104,"")</f>
        <v>0.5 cm</v>
      </c>
      <c r="L105" s="28" t="str">
        <f t="shared" si="14"/>
        <v>0.5cm</v>
      </c>
      <c r="M105" cm="1">
        <f t="array" ref="M105">IF(L105="","",IF(ISNUMBER(SEARCH("cm",L105)),MAX(VALUE(SUBSTITUTE(_xlfn.FILTERXML("&lt;t&gt;&lt;s&gt;"&amp;SUBSTITUTE(L105,",","&lt;/s&gt;&lt;s&gt;")&amp;"&lt;/s&gt;&lt;/t&gt;","//s"),"cm",""))),MAX(VALUE(SUBSTITUTE(_xlfn.FILTERXML("&lt;t&gt;&lt;s&gt;"&amp;SUBSTITUTE(L105,",","&lt;/s&gt;&lt;s&gt;")&amp;"&lt;/s&gt;&lt;/t&gt;","//s"),"mm","")))/10))</f>
        <v>0.5</v>
      </c>
      <c r="N105" t="str">
        <f>IF('Model output'!L104="","",'Model output'!L104)</f>
        <v>papillary</v>
      </c>
      <c r="O105" t="str">
        <f>IF('Model output'!M104="","",'Model output'!M104)</f>
        <v>tall cell variant</v>
      </c>
      <c r="P105" t="str">
        <f>IF('Model output'!N104="","",'Model output'!N104)</f>
        <v>5.2 cm</v>
      </c>
      <c r="Q105" t="str">
        <f t="shared" si="13"/>
        <v>5.2cm</v>
      </c>
      <c r="R105" cm="1">
        <f t="array" ref="R105">IF(Q105="","",IF(ISNUMBER(SEARCH("cm",Q105)),MAX(VALUE(SUBSTITUTE(_xlfn.FILTERXML("&lt;t&gt;&lt;s&gt;"&amp;SUBSTITUTE(Q105,",","&lt;/s&gt;&lt;s&gt;")&amp;"&lt;/s&gt;&lt;/t&gt;","//s"),"cm",""))),IF(ISNUMBER(SEARCH("mm",Q105)), MAX(VALUE(SUBSTITUTE(_xlfn.FILTERXML("&lt;t&gt;&lt;s&gt;"&amp;SUBSTITUTE(Q105,",","&lt;/s&gt;&lt;s&gt;")&amp;"&lt;/s&gt;&lt;/t&gt;","//s"),"mm","")))/10, MAX(VALUE(_xlfn.FILTERXML("&lt;t&gt;&lt;s&gt;"&amp;SUBSTITUTE(Q105,",","&lt;/s&gt;&lt;s&gt;")&amp;"&lt;/s&gt;&lt;/t&gt;","//s"))))))</f>
        <v>5.2</v>
      </c>
      <c r="S105" t="str">
        <f>IF(OR('Model output'!P104="",'Model output'!P104="C",ISNUMBER(SEARCH("Not identified", 'Model output'!P104)),ISNUMBER(SEARCH("Absent",'Model output'!P104)),ISNUMBER(SEARCH("Absence",'Model output'!P104)),AND(ISNUMBER(SEARCH("No",'Model output'!P104)),NOT(ISNUMBER(SEARCH("diagnostic",'Model output'!P104)))),ISNUMBER(SEARCH("Negative",'Model output'!P104))),"negative","positive")</f>
        <v>negative</v>
      </c>
      <c r="T105">
        <f>IF('Model output'!O104="","",'Model output'!O104)</f>
        <v>3</v>
      </c>
      <c r="U105" t="str">
        <f>IF('Model output'!Q104&lt;&gt;"",'Model output'!Q104,IF('Classification result'!S105="positive",IF(ISNUMBER(SEARCH("single",'Model output'!P104)),1,IF(OR(ISNUMBER(SEARCH("&lt;4",'Model output'!P104)),ISNUMBER(SEARCH("&lt; 4",'Model output'!P104)),ISNUMBER(SEARCH("less than 4",'Model output'!P104))),"&lt;4",IF(OR(ISNUMBER(SEARCH("&gt;4",'Model output'!P104)),ISNUMBER(SEARCH("&gt; 4",'Model output'!P104)),ISNUMBER(SEARCH("4 or more",'Model output'!P104))),"&gt;4",""))),""))</f>
        <v/>
      </c>
      <c r="V105" t="str">
        <f>IF(S105="negative","",IF(OR(ISNUMBER(SEARCH("Focal",'Model output'!P104)),'Classification result'!U105&lt;4,ISNUMBER(SEARCH("Focal",'Classification result'!U105)),ISNUMBER(SEARCH("&lt;4",'Classification result'!U105)),ISNUMBER(SEARCH("&lt; 4",'Classification result'!U105))),"minimal", IF(OR(ISNUMBER(SEARCH("Extensive",'Model output'!P104)),ISNUMBER(SEARCH("Extensive",'Classification result'!U105)),ISNUMBER(SEARCH("&gt;4",'Classification result'!U105)),ISNUMBER(SEARCH("&gt; 4",'Classification result'!U105)),ISNUMBER(SEARCH("4 or more",'Classification result'!U105))),"extensive","")))</f>
        <v/>
      </c>
      <c r="W105" t="str">
        <f>IF(OR('Model output'!R104="",ISNUMBER(SEARCH("Not identified", 'Model output'!R104)),ISNUMBER(SEARCH("Absent",'Model output'!R104)),ISNUMBER(SEARCH("No",'Model output'!R104)),ISNUMBER(SEARCH("Negative",'Model output'!R104)),ISNUMBER(SEARCH("None seen",'Model output'!R104)),ISNUMBER(SEARCH("Free",'Model output'!R104)),ISNUMBER(SEARCH("Cannot be assessed",'Model output'!R104))),"negative","positive")</f>
        <v>positive</v>
      </c>
      <c r="X105" s="15" t="str">
        <f>IF('Model output'!S104="","",'Model output'!S104)</f>
        <v>Invades: peri-thyroid fibroadipose tissue</v>
      </c>
      <c r="Y105" t="str">
        <f>IF(OR('Model output'!S104="",ISNUMBER(SEARCH("No extension",'Model output'!S104)),ISNUMBER(SEARCH("Absent",'Model output'!S104)),ISNUMBER(SEARCH("Not identified",'Model output'!S104)),AND(ISNUMBER(SEARCH("No",'Model output'!S104)),NOT(ISNUMBER(SEARCH("carcinoma",'Model output'!S104)))),ISNUMBER(SEARCH("negative",'Model output'!S104))),"negative",IF(Z105="positive","gETE", "positive"))</f>
        <v>positive</v>
      </c>
      <c r="Z105" t="str">
        <f>IF(OR('Model output'!S104="",ISNUMBER(SEARCH("Absent",'Model output'!S104)),ISNUMBER(SEARCH("Not identified",'Model output'!S104)),ISNUMBER(SEARCH("No",'Model output'!S104)),ISNUMBER(SEARCH("Minimal",'Model output'!S104)),ISNUMBER(SEARCH("negative",'Model output'!S104))),"negative",IF(OR(ISNUMBER(SEARCH("extensive",X105)),ISNUMBER(SEARCH("skeletal muscle",X105)),ISNUMBER(SEARCH("larynx",X105)),ISNUMBER(SEARCH("trachea",X105)),ISNUMBER(SEARCH("esophagus",X105)),ISNUMBER(SEARCH("recurrent laryngeal nerve",X105))),"positive","negative"))</f>
        <v>negative</v>
      </c>
      <c r="AA105" t="str">
        <f>IF('Model output'!T104="","",IF('Model output'!T104="Not mentioned", "No", "Yes"))</f>
        <v/>
      </c>
      <c r="AB105" t="str">
        <f>IF(AA105&lt;&gt;"Yes","",IF(OR('Model output'!U104="",ISNUMBER(SEARCH("Not identified",'Model output'!U104))),"",'Model output'!U104))</f>
        <v/>
      </c>
      <c r="AC105" s="8" t="str">
        <f>IF(OR('Model output'!V104="", AND(ISERROR(SEARCH("Positive",'Model output'!V104)), ISNUMBER(SEARCH("Negative",'Model output'!V104))), ISNUMBER(SEARCH("Cannot be assessed",'Model output'!V104)), AND(ISNUMBER(SEARCH("Uninvolved",'Model output'!V104)),NOT(ISNUMBER(SEARCH("margin(s) involved",'Model output'!V104)))), ISNUMBER(SEARCH("No involvement",'Model output'!V104)), AND(NOT(ISNUMBER(SEARCH("focal",'Model output'!V104))),ISNUMBER(SEARCH("Free",'Model output'!V104))), ISNUMBER(SEARCH("narrowly excised",'Model output'!V104)), ISNUMBER(SEARCH("none",'Model output'!V104)), ISNUMBER(SEARCH("R0",'Model output'!V104)), ISNUMBER(SEARCH("1 mm",'Model output'!V104)), ISNUMBER(SEARCH("0.1 CM",'Model output'!V104)), ISNUMBER(SEARCH("less than 0.2 mm",'Model output'!V104)), ISNUMBER(SEARCH("less than 1.0 mm",'Model output'!V104)), ISNUMBER(SEARCH("less than 0.5 mm",'Model output'!V104)), ISNUMBER(SEARCH("abut",'Model output'!V104))), "negative", "positive")</f>
        <v>negative</v>
      </c>
      <c r="AE105" s="34" t="str" cm="1">
        <f t="array" aca="1" ref="AE105" ca="1">IF(OR(AC105="positive",Z105="positive",AND(OR(ISNUMBER(SEARCH("Follicular carcinoma",N105)),ISNUMBER(SEARCH("Follicular thyroid carcinoma",N105))),V105="extensive"),AND(AND(ISNUMBER(J105),J105&gt;0),AND(ISNUMBER(M105),M105&gt;3)),OR(H105="positive",AH105=1)),"high",IF(OR(ISNUMBER(SEARCH("lateral",G105,1)),ISNUMBER(SEARCH("positive",Y105,1)),ISNUMBER(SEARCH("tall",O105,1)),ISNUMBER(SEARCH("hobnail",O105,1)),ISNUMBER(SEARCH("cribriform",O105,1)),ISNUMBER(SEARCH("diffuse",O105,1)),ISNUMBER(SEARCH("columnar",O105,1)),ISNUMBER(SEARCH("solid",O105,1)),ISNUMBER(SEARCH("tall",N105,1)),ISNUMBER(SEARCH("hobnail",N105,1)),ISNUMBER(SEARCH("cribriform",N105,1)),ISNUMBER(SEARCH("diffuse",N105,1)),ISNUMBER(SEARCH("columnar",N105,1)),ISNUMBER(SEARCH("solid",N105,1)),AND(OR(ISNUMBER(SEARCH("papillary",N105,1)),ISNUMBER(SEARCH("papillary carcinoma",O105,1))),S105="positive"),AND(AND(ISNUMBER(J105),J105&gt;=5),M105=""),AND(AND(ISNUMBER(J105),J105&gt;=5),AND(ISNUMBER(M105),M105&gt;=1)),AND(ISNUMBER(SERACH("papillary",N105)),OR(Y105="positive",Z105="positive"), ISNUMBER(SEARCH("BRAF",AB105)))),"intermediate","low"))</f>
        <v>intermediate</v>
      </c>
      <c r="AF105" s="35" t="str">
        <f t="shared" si="15"/>
        <v>3a</v>
      </c>
      <c r="AG105" s="35" t="str">
        <f t="shared" si="16"/>
        <v>1a</v>
      </c>
      <c r="AH105" s="35" t="str">
        <f t="shared" si="18"/>
        <v>0</v>
      </c>
      <c r="AI105" s="40" t="str">
        <f t="shared" si="19"/>
        <v>I</v>
      </c>
      <c r="AJ105" s="34" t="s">
        <v>629</v>
      </c>
      <c r="AK105" s="39" t="s">
        <v>899</v>
      </c>
      <c r="AL105" s="39" t="s">
        <v>898</v>
      </c>
      <c r="AM105" s="39" t="s">
        <v>897</v>
      </c>
      <c r="AN105" s="39" t="s">
        <v>59</v>
      </c>
      <c r="AO105" s="34">
        <f t="shared" ca="1" si="24"/>
        <v>1</v>
      </c>
      <c r="AP105" s="39">
        <f t="shared" si="25"/>
        <v>1</v>
      </c>
      <c r="AQ105" s="39">
        <f t="shared" si="26"/>
        <v>1</v>
      </c>
      <c r="AR105" s="39">
        <f t="shared" si="27"/>
        <v>1</v>
      </c>
      <c r="AS105" s="40">
        <f t="shared" si="17"/>
        <v>1</v>
      </c>
    </row>
    <row r="106" spans="1:45">
      <c r="A106" t="str">
        <f>'Model output'!A105</f>
        <v>TCGA-DJ-A3VD</v>
      </c>
      <c r="B106" s="46">
        <v>32</v>
      </c>
      <c r="C106" s="1" t="str">
        <f>IF(OR(ISNUMBER(SEARCH("0",'Model output'!D105)), ISNUMBER(SEARCH("1",'Model output'!D105)), ISNUMBER(SEARCH("1a",'Model output'!D105)), ISNUMBER(SEARCH("1b",'Model output'!D105)), ISNUMBER(SEARCH("2",'Model output'!D105)), ISNUMBER(SEARCH("3",'Model output'!D105)), ISNUMBER(SEARCH("4a",'Model output'!D105)), ISNUMBER(SEARCH("4b",'Model output'!D105))), IF(ISNUMBER(SEARCH("pT",'Model output'!D105)),IF(OR(ISNUMBER(SEARCH("a",'Model output'!D105)),ISNUMBER(SEARCH("b",'Model output'!D105))),MID(SUBSTITUTE('Model output'!D105," ",""),SEARCH("pT",'Model output'!D105)+2,2),MID(SUBSTITUTE('Model output'!D105," ",""),SEARCH("pT",'Model output'!D105)+2,1)),IF(ISNUMBER(SEARCH("T",'Model output'!D105)),IF(OR(ISNUMBER(SEARCH("a",'Model output'!D105)),ISNUMBER(SEARCH("b",'Model output'!D105))),MID(SUBSTITUTE('Model output'!D105," ",""),SEARCH("T",'Model output'!D105)+1,2),MID(SUBSTITUTE('Model output'!D105," ",""),SEARCH("T",'Model output'!D105)+1,1)),SUBSTITUTE('Model output'!D105," ",""))),"")</f>
        <v>1</v>
      </c>
      <c r="D106" s="1" t="str">
        <f>IF(ISNUMBER(SEARCH("lymph node",'Model output'!E105)),"1", IF(AND('Model output'!E105&lt;&gt;"",ISNUMBER('Model output'!E105),'Model output'!E105&gt;0),"1",IF(OR(ISNUMBER(SEARCH("0",'Model output'!E105)), ISNUMBER(SEARCH("1",'Model output'!E105)), ISNUMBER(SEARCH("1a",'Model output'!E105)), ISNUMBER(SEARCH("1b",'Model output'!E105)), ISNUMBER(SEARCH("X",'Model output'!E105))), IF(ISNUMBER(SEARCH("pN",'Model output'!E105)),IF(OR(ISNUMBER(SEARCH("a",'Model output'!E105)),ISNUMBER(SEARCH("b",'Model output'!E105))),MID(SUBSTITUTE('Model output'!E105," ",""),SEARCH("pN",'Model output'!E105)+2,2),MID(SUBSTITUTE('Model output'!E105," ",""),SEARCH("pN",'Model output'!E105)+2,1)),IF(ISNUMBER(SEARCH("N",'Model output'!E105)),IF(OR(ISNUMBER(SEARCH("a",'Model output'!E105)),ISNUMBER(SEARCH("b",'Model output'!E105))),MID(SUBSTITUTE('Model output'!E105," ",""),SEARCH("N",'Model output'!E105)+1,2),MID(SUBSTITUTE('Model output'!E105," ",""),SEARCH("N",'Model output'!E105)+1,1)),SUBSTITUTE('Model output'!E105," ",""))),"")))</f>
        <v>X</v>
      </c>
      <c r="E106" s="1" t="str">
        <f>IF(OR(ISNUMBER(SEARCH("Not applicable",'Model output'!F105)), ISNUMBER(SEARCH("N/A",'Model output'!F105))),"0",IF(OR(ISNUMBER(SEARCH("0",'Model output'!F105)), ISNUMBER(SEARCH("1",'Model output'!F105)), ISNUMBER(SEARCH("X",'Model output'!F105))), IF(ISNUMBER(SEARCH("pM",'Model output'!F105)),MID(SUBSTITUTE('Model output'!F105," ",""),SEARCH("pM",'Model output'!F105)+2,1),IF(ISNUMBER(SEARCH("M",'Model output'!F105)),MID(SUBSTITUTE('Model output'!F105," ",""),SEARCH("M",'Model output'!F105)+1,1),SUBSTITUTE('Model output'!F105," ",""))),""))</f>
        <v/>
      </c>
      <c r="F106" t="str">
        <f t="shared" si="12"/>
        <v>positive</v>
      </c>
      <c r="G106" t="str">
        <f>IF(OR('Model output'!G105="",AND(ISNUMBER('Model output'!J105),'Model output'!J105&lt;1)),"",IF(OR(ISNUMBER(SEARCH("lateral",'Model output'!G105)),ISNUMBER(SEARCH("cervical",'Model output'!G105)),ISNUMBER(SEARCH("jugular",'Model output'!G105)),ISNUMBER(SEARCH("left neck",'Model output'!G105)),ISNUMBER(SEARCH("left anterior neck",'Model output'!G105)),ISNUMBER(SEARCH("left posterior neck",'Model output'!G105)),ISNUMBER(SEARCH("right neck",'Model output'!G105)),ISNUMBER(SEARCH("right anterior neck",'Model output'!G105)),ISNUMBER(SEARCH("right posterior neck",'Model output'!G105)),AND(ISNUMBER(SEARCH("level",'Model output'!G105)),OR(,ISNUMBER(SEARCH("II",'Model output'!G105)),ISNUMBER(SEARCH("two",'Model output'!G105)),AND(ISNUMBER(SEARCH("2",'Model output'!G105)),NOT(ISNUMBER(SEARCH("1 of 2",'Model output'!G105)))),ISNUMBER(SEARCH("III",'Model output'!G105)),ISNUMBER(SEARCH("three",'Model output'!G105)),AND(ISNUMBER(SEARCH("3",'Model output'!G105)), NOT(ISNUMBER(SEARCH("N3",'Model output'!G105)))),ISNUMBER(SEARCH("IV",'Model output'!G105)),ISNUMBER(SEARCH("four",'Model output'!G105)),AND(ISNUMBER(SEARCH("4",'Model output'!G105)),NOT(ISNUMBER(SEARCH("1/4",'Model output'!G105)))),ISNUMBER(SEARCH("V ",'Model output'!G105)),ISNUMBER(SEARCH("five",'Model output'!G105)),ISNUMBER(SEARCH("5",'Model output'!G105))))), "lateral", "central"))</f>
        <v>central</v>
      </c>
      <c r="H106" t="str">
        <f>IF('Model output'!H105="","negative", IF('Model output'!H105=" ", "negative", IF('Model output'!H105="[]", "negative", IF(ISNUMBER(SEARCH("lymph node",'Model output'!H105)),"negative", IF(ISNUMBER(SEARCH("adipose tissue",'Model output'!H105)), "negative", IF(ISNUMBER(SEARCH("neck dissection",'Model output'!H105)),"negative","positive"))))))</f>
        <v>negative</v>
      </c>
      <c r="I106">
        <f>IF('Model output'!I105="","",IF(ISNUMBER('Model output'!I105),'Model output'!I105,1))</f>
        <v>14</v>
      </c>
      <c r="J106">
        <f>IF('Model output'!J105="","",IF(AND(ISNUMBER('Model output'!J105),'Model output'!J105&lt;=I106),'Model output'!J105,IF(ISNUMBER(SEARCH("0/",'Model output'!J105)),0,1)))</f>
        <v>6</v>
      </c>
      <c r="K106" t="str" cm="1">
        <f t="array" ref="K106">IF(COUNT(FIND({0,1,2,3,4,5,6,7,8,9},'Model output'!K105))&gt;0,'Model output'!K105,"")</f>
        <v>0.9cm</v>
      </c>
      <c r="L106" s="28" t="str">
        <f t="shared" si="14"/>
        <v>0.9cm</v>
      </c>
      <c r="M106" cm="1">
        <f t="array" ref="M106">IF(L106="","",IF(ISNUMBER(SEARCH("cm",L106)),MAX(VALUE(SUBSTITUTE(_xlfn.FILTERXML("&lt;t&gt;&lt;s&gt;"&amp;SUBSTITUTE(L106,",","&lt;/s&gt;&lt;s&gt;")&amp;"&lt;/s&gt;&lt;/t&gt;","//s"),"cm",""))),MAX(VALUE(SUBSTITUTE(_xlfn.FILTERXML("&lt;t&gt;&lt;s&gt;"&amp;SUBSTITUTE(L106,",","&lt;/s&gt;&lt;s&gt;")&amp;"&lt;/s&gt;&lt;/t&gt;","//s"),"mm","")))/10))</f>
        <v>0.9</v>
      </c>
      <c r="N106" t="str">
        <f>IF('Model output'!L105="","",'Model output'!L105)</f>
        <v>papillary</v>
      </c>
      <c r="O106" t="str">
        <f>IF('Model output'!M105="","",'Model output'!M105)</f>
        <v>microcarcinoma</v>
      </c>
      <c r="P106" t="str">
        <f>IF('Model output'!N105="","",'Model output'!N105)</f>
        <v>0.8 cm</v>
      </c>
      <c r="Q106" t="str">
        <f t="shared" si="13"/>
        <v>0.8cm</v>
      </c>
      <c r="R106" cm="1">
        <f t="array" ref="R106">IF(Q106="","",IF(ISNUMBER(SEARCH("cm",Q106)),MAX(VALUE(SUBSTITUTE(_xlfn.FILTERXML("&lt;t&gt;&lt;s&gt;"&amp;SUBSTITUTE(Q106,",","&lt;/s&gt;&lt;s&gt;")&amp;"&lt;/s&gt;&lt;/t&gt;","//s"),"cm",""))),IF(ISNUMBER(SEARCH("mm",Q106)), MAX(VALUE(SUBSTITUTE(_xlfn.FILTERXML("&lt;t&gt;&lt;s&gt;"&amp;SUBSTITUTE(Q106,",","&lt;/s&gt;&lt;s&gt;")&amp;"&lt;/s&gt;&lt;/t&gt;","//s"),"mm","")))/10, MAX(VALUE(_xlfn.FILTERXML("&lt;t&gt;&lt;s&gt;"&amp;SUBSTITUTE(Q106,",","&lt;/s&gt;&lt;s&gt;")&amp;"&lt;/s&gt;&lt;/t&gt;","//s"))))))</f>
        <v>0.8</v>
      </c>
      <c r="S106" t="str">
        <f>IF(OR('Model output'!P105="",'Model output'!P105="C",ISNUMBER(SEARCH("Not identified", 'Model output'!P105)),ISNUMBER(SEARCH("Absent",'Model output'!P105)),ISNUMBER(SEARCH("Absence",'Model output'!P105)),AND(ISNUMBER(SEARCH("No",'Model output'!P105)),NOT(ISNUMBER(SEARCH("diagnostic",'Model output'!P105)))),ISNUMBER(SEARCH("Negative",'Model output'!P105))),"negative","positive")</f>
        <v>negative</v>
      </c>
      <c r="T106">
        <f>IF('Model output'!O105="","",'Model output'!O105)</f>
        <v>1</v>
      </c>
      <c r="U106" t="str">
        <f>IF('Model output'!Q105&lt;&gt;"",'Model output'!Q105,IF('Classification result'!S106="positive",IF(ISNUMBER(SEARCH("single",'Model output'!P105)),1,IF(OR(ISNUMBER(SEARCH("&lt;4",'Model output'!P105)),ISNUMBER(SEARCH("&lt; 4",'Model output'!P105)),ISNUMBER(SEARCH("less than 4",'Model output'!P105))),"&lt;4",IF(OR(ISNUMBER(SEARCH("&gt;4",'Model output'!P105)),ISNUMBER(SEARCH("&gt; 4",'Model output'!P105)),ISNUMBER(SEARCH("4 or more",'Model output'!P105))),"&gt;4",""))),""))</f>
        <v/>
      </c>
      <c r="V106" t="str">
        <f>IF(S106="negative","",IF(OR(ISNUMBER(SEARCH("Focal",'Model output'!P105)),'Classification result'!U106&lt;4,ISNUMBER(SEARCH("Focal",'Classification result'!U106)),ISNUMBER(SEARCH("&lt;4",'Classification result'!U106)),ISNUMBER(SEARCH("&lt; 4",'Classification result'!U106))),"minimal", IF(OR(ISNUMBER(SEARCH("Extensive",'Model output'!P105)),ISNUMBER(SEARCH("Extensive",'Classification result'!U106)),ISNUMBER(SEARCH("&gt;4",'Classification result'!U106)),ISNUMBER(SEARCH("&gt; 4",'Classification result'!U106)),ISNUMBER(SEARCH("4 or more",'Classification result'!U106))),"extensive","")))</f>
        <v/>
      </c>
      <c r="W106" t="str">
        <f>IF(OR('Model output'!R105="",ISNUMBER(SEARCH("Not identified", 'Model output'!R105)),ISNUMBER(SEARCH("Absent",'Model output'!R105)),ISNUMBER(SEARCH("No",'Model output'!R105)),ISNUMBER(SEARCH("Negative",'Model output'!R105)),ISNUMBER(SEARCH("None seen",'Model output'!R105)),ISNUMBER(SEARCH("Free",'Model output'!R105)),ISNUMBER(SEARCH("Cannot be assessed",'Model output'!R105))),"negative","positive")</f>
        <v>negative</v>
      </c>
      <c r="X106" s="15" t="str">
        <f>IF('Model output'!S105="","",'Model output'!S105)</f>
        <v/>
      </c>
      <c r="Y106" t="str">
        <f>IF(OR('Model output'!S105="",ISNUMBER(SEARCH("No extension",'Model output'!S105)),ISNUMBER(SEARCH("Absent",'Model output'!S105)),ISNUMBER(SEARCH("Not identified",'Model output'!S105)),AND(ISNUMBER(SEARCH("No",'Model output'!S105)),NOT(ISNUMBER(SEARCH("carcinoma",'Model output'!S105)))),ISNUMBER(SEARCH("negative",'Model output'!S105))),"negative",IF(Z106="positive","gETE", "positive"))</f>
        <v>negative</v>
      </c>
      <c r="Z106" t="str">
        <f>IF(OR('Model output'!S105="",ISNUMBER(SEARCH("Absent",'Model output'!S105)),ISNUMBER(SEARCH("Not identified",'Model output'!S105)),ISNUMBER(SEARCH("No",'Model output'!S105)),ISNUMBER(SEARCH("Minimal",'Model output'!S105)),ISNUMBER(SEARCH("negative",'Model output'!S105))),"negative",IF(OR(ISNUMBER(SEARCH("extensive",X106)),ISNUMBER(SEARCH("skeletal muscle",X106)),ISNUMBER(SEARCH("larynx",X106)),ISNUMBER(SEARCH("trachea",X106)),ISNUMBER(SEARCH("esophagus",X106)),ISNUMBER(SEARCH("recurrent laryngeal nerve",X106))),"positive","negative"))</f>
        <v>negative</v>
      </c>
      <c r="AA106" t="str">
        <f>IF('Model output'!T105="","",IF('Model output'!T105="Not mentioned", "No", "Yes"))</f>
        <v/>
      </c>
      <c r="AB106" t="str">
        <f>IF(AA106&lt;&gt;"Yes","",IF(OR('Model output'!U105="",ISNUMBER(SEARCH("Not identified",'Model output'!U105))),"",'Model output'!U105))</f>
        <v/>
      </c>
      <c r="AC106" s="8" t="str">
        <f>IF(OR('Model output'!V105="", AND(ISERROR(SEARCH("Positive",'Model output'!V105)), ISNUMBER(SEARCH("Negative",'Model output'!V105))), ISNUMBER(SEARCH("Cannot be assessed",'Model output'!V105)), AND(ISNUMBER(SEARCH("Uninvolved",'Model output'!V105)),NOT(ISNUMBER(SEARCH("margin(s) involved",'Model output'!V105)))), ISNUMBER(SEARCH("No involvement",'Model output'!V105)), AND(NOT(ISNUMBER(SEARCH("focal",'Model output'!V105))),ISNUMBER(SEARCH("Free",'Model output'!V105))), ISNUMBER(SEARCH("narrowly excised",'Model output'!V105)), ISNUMBER(SEARCH("none",'Model output'!V105)), ISNUMBER(SEARCH("R0",'Model output'!V105)), ISNUMBER(SEARCH("1 mm",'Model output'!V105)), ISNUMBER(SEARCH("0.1 CM",'Model output'!V105)), ISNUMBER(SEARCH("less than 0.2 mm",'Model output'!V105)), ISNUMBER(SEARCH("less than 1.0 mm",'Model output'!V105)), ISNUMBER(SEARCH("less than 0.5 mm",'Model output'!V105)), ISNUMBER(SEARCH("abut",'Model output'!V105))), "negative", "positive")</f>
        <v>negative</v>
      </c>
      <c r="AE106" s="34" t="str" cm="1">
        <f t="array" aca="1" ref="AE106" ca="1">IF(OR(AC106="positive",Z106="positive",AND(OR(ISNUMBER(SEARCH("Follicular carcinoma",N106)),ISNUMBER(SEARCH("Follicular thyroid carcinoma",N106))),V106="extensive"),AND(AND(ISNUMBER(J106),J106&gt;0),AND(ISNUMBER(M106),M106&gt;3)),OR(H106="positive",AH106=1)),"high",IF(OR(ISNUMBER(SEARCH("lateral",G106,1)),ISNUMBER(SEARCH("positive",Y106,1)),ISNUMBER(SEARCH("tall",O106,1)),ISNUMBER(SEARCH("hobnail",O106,1)),ISNUMBER(SEARCH("cribriform",O106,1)),ISNUMBER(SEARCH("diffuse",O106,1)),ISNUMBER(SEARCH("columnar",O106,1)),ISNUMBER(SEARCH("solid",O106,1)),ISNUMBER(SEARCH("tall",N106,1)),ISNUMBER(SEARCH("hobnail",N106,1)),ISNUMBER(SEARCH("cribriform",N106,1)),ISNUMBER(SEARCH("diffuse",N106,1)),ISNUMBER(SEARCH("columnar",N106,1)),ISNUMBER(SEARCH("solid",N106,1)),AND(OR(ISNUMBER(SEARCH("papillary",N106,1)),ISNUMBER(SEARCH("papillary carcinoma",O106,1))),S106="positive"),AND(AND(ISNUMBER(J106),J106&gt;=5),M106=""),AND(AND(ISNUMBER(J106),J106&gt;=5),AND(ISNUMBER(M106),M106&gt;=1)),AND(ISNUMBER(SERACH("papillary",N106)),OR(Y106="positive",Z106="positive"), ISNUMBER(SEARCH("BRAF",AB106)))),"intermediate","low"))</f>
        <v>low</v>
      </c>
      <c r="AF106" s="35" t="str">
        <f t="shared" si="15"/>
        <v>1a</v>
      </c>
      <c r="AG106" s="35" t="str">
        <f t="shared" si="16"/>
        <v>1a</v>
      </c>
      <c r="AH106" s="35" t="str">
        <f t="shared" si="18"/>
        <v>0</v>
      </c>
      <c r="AI106" s="40" t="str">
        <f t="shared" si="19"/>
        <v>I</v>
      </c>
      <c r="AJ106" s="34" t="s">
        <v>627</v>
      </c>
      <c r="AK106" s="39" t="s">
        <v>898</v>
      </c>
      <c r="AL106" s="39" t="s">
        <v>898</v>
      </c>
      <c r="AM106" s="39" t="s">
        <v>897</v>
      </c>
      <c r="AN106" s="39" t="s">
        <v>59</v>
      </c>
      <c r="AO106" s="34">
        <f t="shared" ca="1" si="24"/>
        <v>1</v>
      </c>
      <c r="AP106" s="39">
        <f t="shared" si="25"/>
        <v>1</v>
      </c>
      <c r="AQ106" s="39">
        <f t="shared" si="26"/>
        <v>1</v>
      </c>
      <c r="AR106" s="39">
        <f t="shared" si="27"/>
        <v>1</v>
      </c>
      <c r="AS106" s="40">
        <f t="shared" si="17"/>
        <v>1</v>
      </c>
    </row>
    <row r="107" spans="1:45">
      <c r="A107" t="str">
        <f>'Model output'!A106</f>
        <v>TCGA-DJ-A3VE</v>
      </c>
      <c r="B107" s="46">
        <v>50</v>
      </c>
      <c r="C107" s="1" t="str">
        <f>IF(OR(ISNUMBER(SEARCH("0",'Model output'!D106)), ISNUMBER(SEARCH("1",'Model output'!D106)), ISNUMBER(SEARCH("1a",'Model output'!D106)), ISNUMBER(SEARCH("1b",'Model output'!D106)), ISNUMBER(SEARCH("2",'Model output'!D106)), ISNUMBER(SEARCH("3",'Model output'!D106)), ISNUMBER(SEARCH("4a",'Model output'!D106)), ISNUMBER(SEARCH("4b",'Model output'!D106))), IF(ISNUMBER(SEARCH("pT",'Model output'!D106)),IF(OR(ISNUMBER(SEARCH("a",'Model output'!D106)),ISNUMBER(SEARCH("b",'Model output'!D106))),MID(SUBSTITUTE('Model output'!D106," ",""),SEARCH("pT",'Model output'!D106)+2,2),MID(SUBSTITUTE('Model output'!D106," ",""),SEARCH("pT",'Model output'!D106)+2,1)),IF(ISNUMBER(SEARCH("T",'Model output'!D106)),IF(OR(ISNUMBER(SEARCH("a",'Model output'!D106)),ISNUMBER(SEARCH("b",'Model output'!D106))),MID(SUBSTITUTE('Model output'!D106," ",""),SEARCH("T",'Model output'!D106)+1,2),MID(SUBSTITUTE('Model output'!D106," ",""),SEARCH("T",'Model output'!D106)+1,1)),SUBSTITUTE('Model output'!D106," ",""))),"")</f>
        <v>1</v>
      </c>
      <c r="D107" s="1" t="str">
        <f>IF(ISNUMBER(SEARCH("lymph node",'Model output'!E106)),"1", IF(AND('Model output'!E106&lt;&gt;"",ISNUMBER('Model output'!E106),'Model output'!E106&gt;0),"1",IF(OR(ISNUMBER(SEARCH("0",'Model output'!E106)), ISNUMBER(SEARCH("1",'Model output'!E106)), ISNUMBER(SEARCH("1a",'Model output'!E106)), ISNUMBER(SEARCH("1b",'Model output'!E106)), ISNUMBER(SEARCH("X",'Model output'!E106))), IF(ISNUMBER(SEARCH("pN",'Model output'!E106)),IF(OR(ISNUMBER(SEARCH("a",'Model output'!E106)),ISNUMBER(SEARCH("b",'Model output'!E106))),MID(SUBSTITUTE('Model output'!E106," ",""),SEARCH("pN",'Model output'!E106)+2,2),MID(SUBSTITUTE('Model output'!E106," ",""),SEARCH("pN",'Model output'!E106)+2,1)),IF(ISNUMBER(SEARCH("N",'Model output'!E106)),IF(OR(ISNUMBER(SEARCH("a",'Model output'!E106)),ISNUMBER(SEARCH("b",'Model output'!E106))),MID(SUBSTITUTE('Model output'!E106," ",""),SEARCH("N",'Model output'!E106)+1,2),MID(SUBSTITUTE('Model output'!E106," ",""),SEARCH("N",'Model output'!E106)+1,1)),SUBSTITUTE('Model output'!E106," ",""))),"")))</f>
        <v/>
      </c>
      <c r="E107" s="1" t="str">
        <f>IF(OR(ISNUMBER(SEARCH("Not applicable",'Model output'!F106)), ISNUMBER(SEARCH("N/A",'Model output'!F106))),"0",IF(OR(ISNUMBER(SEARCH("0",'Model output'!F106)), ISNUMBER(SEARCH("1",'Model output'!F106)), ISNUMBER(SEARCH("X",'Model output'!F106))), IF(ISNUMBER(SEARCH("pM",'Model output'!F106)),MID(SUBSTITUTE('Model output'!F106," ",""),SEARCH("pM",'Model output'!F106)+2,1),IF(ISNUMBER(SEARCH("M",'Model output'!F106)),MID(SUBSTITUTE('Model output'!F106," ",""),SEARCH("M",'Model output'!F106)+1,1),SUBSTITUTE('Model output'!F106," ",""))),""))</f>
        <v/>
      </c>
      <c r="F107" t="str">
        <f t="shared" si="12"/>
        <v>negative</v>
      </c>
      <c r="G107" t="str">
        <f>IF(OR('Model output'!G106="",AND(ISNUMBER('Model output'!J106),'Model output'!J106&lt;1)),"",IF(OR(ISNUMBER(SEARCH("lateral",'Model output'!G106)),ISNUMBER(SEARCH("cervical",'Model output'!G106)),ISNUMBER(SEARCH("jugular",'Model output'!G106)),ISNUMBER(SEARCH("left neck",'Model output'!G106)),ISNUMBER(SEARCH("left anterior neck",'Model output'!G106)),ISNUMBER(SEARCH("left posterior neck",'Model output'!G106)),ISNUMBER(SEARCH("right neck",'Model output'!G106)),ISNUMBER(SEARCH("right anterior neck",'Model output'!G106)),ISNUMBER(SEARCH("right posterior neck",'Model output'!G106)),AND(ISNUMBER(SEARCH("level",'Model output'!G106)),OR(,ISNUMBER(SEARCH("II",'Model output'!G106)),ISNUMBER(SEARCH("two",'Model output'!G106)),AND(ISNUMBER(SEARCH("2",'Model output'!G106)),NOT(ISNUMBER(SEARCH("1 of 2",'Model output'!G106)))),ISNUMBER(SEARCH("III",'Model output'!G106)),ISNUMBER(SEARCH("three",'Model output'!G106)),AND(ISNUMBER(SEARCH("3",'Model output'!G106)), NOT(ISNUMBER(SEARCH("N3",'Model output'!G106)))),ISNUMBER(SEARCH("IV",'Model output'!G106)),ISNUMBER(SEARCH("four",'Model output'!G106)),AND(ISNUMBER(SEARCH("4",'Model output'!G106)),NOT(ISNUMBER(SEARCH("1/4",'Model output'!G106)))),ISNUMBER(SEARCH("V ",'Model output'!G106)),ISNUMBER(SEARCH("five",'Model output'!G106)),ISNUMBER(SEARCH("5",'Model output'!G106))))), "lateral", "central"))</f>
        <v/>
      </c>
      <c r="H107" t="str">
        <f>IF('Model output'!H106="","negative", IF('Model output'!H106=" ", "negative", IF('Model output'!H106="[]", "negative", IF(ISNUMBER(SEARCH("lymph node",'Model output'!H106)),"negative", IF(ISNUMBER(SEARCH("adipose tissue",'Model output'!H106)), "negative", IF(ISNUMBER(SEARCH("neck dissection",'Model output'!H106)),"negative","positive"))))))</f>
        <v>negative</v>
      </c>
      <c r="I107" t="str">
        <f>IF('Model output'!I106="","",IF(ISNUMBER('Model output'!I106),'Model output'!I106,1))</f>
        <v/>
      </c>
      <c r="J107" t="str">
        <f>IF('Model output'!J106="","",IF(AND(ISNUMBER('Model output'!J106),'Model output'!J106&lt;=I107),'Model output'!J106,IF(ISNUMBER(SEARCH("0/",'Model output'!J106)),0,1)))</f>
        <v/>
      </c>
      <c r="K107" t="str" cm="1">
        <f t="array" ref="K107">IF(COUNT(FIND({0,1,2,3,4,5,6,7,8,9},'Model output'!K106))&gt;0,'Model output'!K106,"")</f>
        <v/>
      </c>
      <c r="L107" s="28" t="str">
        <f t="shared" si="14"/>
        <v/>
      </c>
      <c r="M107" t="str" cm="1">
        <f t="array" ref="M107">IF(L107="","",IF(ISNUMBER(SEARCH("cm",L107)),MAX(VALUE(SUBSTITUTE(_xlfn.FILTERXML("&lt;t&gt;&lt;s&gt;"&amp;SUBSTITUTE(L107,",","&lt;/s&gt;&lt;s&gt;")&amp;"&lt;/s&gt;&lt;/t&gt;","//s"),"cm",""))),MAX(VALUE(SUBSTITUTE(_xlfn.FILTERXML("&lt;t&gt;&lt;s&gt;"&amp;SUBSTITUTE(L107,",","&lt;/s&gt;&lt;s&gt;")&amp;"&lt;/s&gt;&lt;/t&gt;","//s"),"mm","")))/10))</f>
        <v/>
      </c>
      <c r="N107" t="str">
        <f>IF('Model output'!L106="","",'Model output'!L106)</f>
        <v>papillary</v>
      </c>
      <c r="O107" t="str">
        <f>IF('Model output'!M106="","",'Model output'!M106)</f>
        <v>classic</v>
      </c>
      <c r="P107" t="str">
        <f>IF('Model output'!N106="","",'Model output'!N106)</f>
        <v>1.7 cm</v>
      </c>
      <c r="Q107" t="str">
        <f t="shared" si="13"/>
        <v>1.7cm</v>
      </c>
      <c r="R107" cm="1">
        <f t="array" ref="R107">IF(Q107="","",IF(ISNUMBER(SEARCH("cm",Q107)),MAX(VALUE(SUBSTITUTE(_xlfn.FILTERXML("&lt;t&gt;&lt;s&gt;"&amp;SUBSTITUTE(Q107,",","&lt;/s&gt;&lt;s&gt;")&amp;"&lt;/s&gt;&lt;/t&gt;","//s"),"cm",""))),IF(ISNUMBER(SEARCH("mm",Q107)), MAX(VALUE(SUBSTITUTE(_xlfn.FILTERXML("&lt;t&gt;&lt;s&gt;"&amp;SUBSTITUTE(Q107,",","&lt;/s&gt;&lt;s&gt;")&amp;"&lt;/s&gt;&lt;/t&gt;","//s"),"mm","")))/10, MAX(VALUE(_xlfn.FILTERXML("&lt;t&gt;&lt;s&gt;"&amp;SUBSTITUTE(Q107,",","&lt;/s&gt;&lt;s&gt;")&amp;"&lt;/s&gt;&lt;/t&gt;","//s"))))))</f>
        <v>1.7</v>
      </c>
      <c r="S107" t="str">
        <f>IF(OR('Model output'!P106="",'Model output'!P106="C",ISNUMBER(SEARCH("Not identified", 'Model output'!P106)),ISNUMBER(SEARCH("Absent",'Model output'!P106)),ISNUMBER(SEARCH("Absence",'Model output'!P106)),AND(ISNUMBER(SEARCH("No",'Model output'!P106)),NOT(ISNUMBER(SEARCH("diagnostic",'Model output'!P106)))),ISNUMBER(SEARCH("Negative",'Model output'!P106))),"negative","positive")</f>
        <v>negative</v>
      </c>
      <c r="T107">
        <f>IF('Model output'!O106="","",'Model output'!O106)</f>
        <v>2</v>
      </c>
      <c r="U107" t="str">
        <f>IF('Model output'!Q106&lt;&gt;"",'Model output'!Q106,IF('Classification result'!S107="positive",IF(ISNUMBER(SEARCH("single",'Model output'!P106)),1,IF(OR(ISNUMBER(SEARCH("&lt;4",'Model output'!P106)),ISNUMBER(SEARCH("&lt; 4",'Model output'!P106)),ISNUMBER(SEARCH("less than 4",'Model output'!P106))),"&lt;4",IF(OR(ISNUMBER(SEARCH("&gt;4",'Model output'!P106)),ISNUMBER(SEARCH("&gt; 4",'Model output'!P106)),ISNUMBER(SEARCH("4 or more",'Model output'!P106))),"&gt;4",""))),""))</f>
        <v/>
      </c>
      <c r="V107" t="str">
        <f>IF(S107="negative","",IF(OR(ISNUMBER(SEARCH("Focal",'Model output'!P106)),'Classification result'!U107&lt;4,ISNUMBER(SEARCH("Focal",'Classification result'!U107)),ISNUMBER(SEARCH("&lt;4",'Classification result'!U107)),ISNUMBER(SEARCH("&lt; 4",'Classification result'!U107))),"minimal", IF(OR(ISNUMBER(SEARCH("Extensive",'Model output'!P106)),ISNUMBER(SEARCH("Extensive",'Classification result'!U107)),ISNUMBER(SEARCH("&gt;4",'Classification result'!U107)),ISNUMBER(SEARCH("&gt; 4",'Classification result'!U107)),ISNUMBER(SEARCH("4 or more",'Classification result'!U107))),"extensive","")))</f>
        <v/>
      </c>
      <c r="W107" t="str">
        <f>IF(OR('Model output'!R106="",ISNUMBER(SEARCH("Not identified", 'Model output'!R106)),ISNUMBER(SEARCH("Absent",'Model output'!R106)),ISNUMBER(SEARCH("No",'Model output'!R106)),ISNUMBER(SEARCH("Negative",'Model output'!R106)),ISNUMBER(SEARCH("None seen",'Model output'!R106)),ISNUMBER(SEARCH("Free",'Model output'!R106)),ISNUMBER(SEARCH("Cannot be assessed",'Model output'!R106))),"negative","positive")</f>
        <v>positive</v>
      </c>
      <c r="X107" s="15" t="str">
        <f>IF('Model output'!S106="","",'Model output'!S106)</f>
        <v>Not identified</v>
      </c>
      <c r="Y107" t="str">
        <f>IF(OR('Model output'!S106="",ISNUMBER(SEARCH("No extension",'Model output'!S106)),ISNUMBER(SEARCH("Absent",'Model output'!S106)),ISNUMBER(SEARCH("Not identified",'Model output'!S106)),AND(ISNUMBER(SEARCH("No",'Model output'!S106)),NOT(ISNUMBER(SEARCH("carcinoma",'Model output'!S106)))),ISNUMBER(SEARCH("negative",'Model output'!S106))),"negative",IF(Z107="positive","gETE", "positive"))</f>
        <v>negative</v>
      </c>
      <c r="Z107" t="str">
        <f>IF(OR('Model output'!S106="",ISNUMBER(SEARCH("Absent",'Model output'!S106)),ISNUMBER(SEARCH("Not identified",'Model output'!S106)),ISNUMBER(SEARCH("No",'Model output'!S106)),ISNUMBER(SEARCH("Minimal",'Model output'!S106)),ISNUMBER(SEARCH("negative",'Model output'!S106))),"negative",IF(OR(ISNUMBER(SEARCH("extensive",X107)),ISNUMBER(SEARCH("skeletal muscle",X107)),ISNUMBER(SEARCH("larynx",X107)),ISNUMBER(SEARCH("trachea",X107)),ISNUMBER(SEARCH("esophagus",X107)),ISNUMBER(SEARCH("recurrent laryngeal nerve",X107))),"positive","negative"))</f>
        <v>negative</v>
      </c>
      <c r="AA107" t="str">
        <f>IF('Model output'!T106="","",IF('Model output'!T106="Not mentioned", "No", "Yes"))</f>
        <v/>
      </c>
      <c r="AB107" t="str">
        <f>IF(AA107&lt;&gt;"Yes","",IF(OR('Model output'!U106="",ISNUMBER(SEARCH("Not identified",'Model output'!U106))),"",'Model output'!U106))</f>
        <v/>
      </c>
      <c r="AC107" s="8" t="str">
        <f>IF(OR('Model output'!V106="", AND(ISERROR(SEARCH("Positive",'Model output'!V106)), ISNUMBER(SEARCH("Negative",'Model output'!V106))), ISNUMBER(SEARCH("Cannot be assessed",'Model output'!V106)), AND(ISNUMBER(SEARCH("Uninvolved",'Model output'!V106)),NOT(ISNUMBER(SEARCH("margin(s) involved",'Model output'!V106)))), ISNUMBER(SEARCH("No involvement",'Model output'!V106)), AND(NOT(ISNUMBER(SEARCH("focal",'Model output'!V106))),ISNUMBER(SEARCH("Free",'Model output'!V106))), ISNUMBER(SEARCH("narrowly excised",'Model output'!V106)), ISNUMBER(SEARCH("none",'Model output'!V106)), ISNUMBER(SEARCH("R0",'Model output'!V106)), ISNUMBER(SEARCH("1 mm",'Model output'!V106)), ISNUMBER(SEARCH("0.1 CM",'Model output'!V106)), ISNUMBER(SEARCH("less than 0.2 mm",'Model output'!V106)), ISNUMBER(SEARCH("less than 1.0 mm",'Model output'!V106)), ISNUMBER(SEARCH("less than 0.5 mm",'Model output'!V106)), ISNUMBER(SEARCH("abut",'Model output'!V106))), "negative", "positive")</f>
        <v>negative</v>
      </c>
      <c r="AE107" s="34" t="str" cm="1">
        <f t="array" aca="1" ref="AE107" ca="1">IF(OR(AC107="positive",Z107="positive",AND(OR(ISNUMBER(SEARCH("Follicular carcinoma",N107)),ISNUMBER(SEARCH("Follicular thyroid carcinoma",N107))),V107="extensive"),AND(AND(ISNUMBER(J107),J107&gt;0),AND(ISNUMBER(M107),M107&gt;3)),OR(H107="positive",AH107=1)),"high",IF(OR(ISNUMBER(SEARCH("lateral",G107,1)),ISNUMBER(SEARCH("positive",Y107,1)),ISNUMBER(SEARCH("tall",O107,1)),ISNUMBER(SEARCH("hobnail",O107,1)),ISNUMBER(SEARCH("cribriform",O107,1)),ISNUMBER(SEARCH("diffuse",O107,1)),ISNUMBER(SEARCH("columnar",O107,1)),ISNUMBER(SEARCH("solid",O107,1)),ISNUMBER(SEARCH("tall",N107,1)),ISNUMBER(SEARCH("hobnail",N107,1)),ISNUMBER(SEARCH("cribriform",N107,1)),ISNUMBER(SEARCH("diffuse",N107,1)),ISNUMBER(SEARCH("columnar",N107,1)),ISNUMBER(SEARCH("solid",N107,1)),AND(OR(ISNUMBER(SEARCH("papillary",N107,1)),ISNUMBER(SEARCH("papillary carcinoma",O107,1))),S107="positive"),AND(AND(ISNUMBER(J107),J107&gt;=5),M107=""),AND(AND(ISNUMBER(J107),J107&gt;=5),AND(ISNUMBER(M107),M107&gt;=1)),AND(ISNUMBER(SERACH("papillary",N107)),OR(Y107="positive",Z107="positive"), ISNUMBER(SEARCH("BRAF",AB107)))),"intermediate","low"))</f>
        <v>low</v>
      </c>
      <c r="AF107" s="35" t="str">
        <f t="shared" si="15"/>
        <v>1b</v>
      </c>
      <c r="AG107" s="35" t="str">
        <f t="shared" si="16"/>
        <v>0</v>
      </c>
      <c r="AH107" s="35" t="str">
        <f t="shared" si="18"/>
        <v>0</v>
      </c>
      <c r="AI107" s="40" t="str">
        <f t="shared" si="19"/>
        <v>I</v>
      </c>
      <c r="AJ107" s="34" t="s">
        <v>627</v>
      </c>
      <c r="AK107" s="39" t="s">
        <v>893</v>
      </c>
      <c r="AL107" s="39" t="s">
        <v>897</v>
      </c>
      <c r="AM107" s="39" t="s">
        <v>897</v>
      </c>
      <c r="AN107" s="39" t="s">
        <v>59</v>
      </c>
      <c r="AO107" s="34">
        <f t="shared" ca="1" si="24"/>
        <v>1</v>
      </c>
      <c r="AP107" s="39">
        <f t="shared" si="25"/>
        <v>1</v>
      </c>
      <c r="AQ107" s="39">
        <f t="shared" si="26"/>
        <v>1</v>
      </c>
      <c r="AR107" s="39">
        <f t="shared" si="27"/>
        <v>1</v>
      </c>
      <c r="AS107" s="40">
        <f t="shared" si="17"/>
        <v>1</v>
      </c>
    </row>
    <row r="108" spans="1:45">
      <c r="A108" t="str">
        <f>'Model output'!A107</f>
        <v>TCGA-DJ-A3VF</v>
      </c>
      <c r="B108" s="46">
        <v>60</v>
      </c>
      <c r="C108" s="1" t="str">
        <f>IF(OR(ISNUMBER(SEARCH("0",'Model output'!D107)), ISNUMBER(SEARCH("1",'Model output'!D107)), ISNUMBER(SEARCH("1a",'Model output'!D107)), ISNUMBER(SEARCH("1b",'Model output'!D107)), ISNUMBER(SEARCH("2",'Model output'!D107)), ISNUMBER(SEARCH("3",'Model output'!D107)), ISNUMBER(SEARCH("4a",'Model output'!D107)), ISNUMBER(SEARCH("4b",'Model output'!D107))), IF(ISNUMBER(SEARCH("pT",'Model output'!D107)),IF(OR(ISNUMBER(SEARCH("a",'Model output'!D107)),ISNUMBER(SEARCH("b",'Model output'!D107))),MID(SUBSTITUTE('Model output'!D107," ",""),SEARCH("pT",'Model output'!D107)+2,2),MID(SUBSTITUTE('Model output'!D107," ",""),SEARCH("pT",'Model output'!D107)+2,1)),IF(ISNUMBER(SEARCH("T",'Model output'!D107)),IF(OR(ISNUMBER(SEARCH("a",'Model output'!D107)),ISNUMBER(SEARCH("b",'Model output'!D107))),MID(SUBSTITUTE('Model output'!D107," ",""),SEARCH("T",'Model output'!D107)+1,2),MID(SUBSTITUTE('Model output'!D107," ",""),SEARCH("T",'Model output'!D107)+1,1)),SUBSTITUTE('Model output'!D107," ",""))),"")</f>
        <v>1</v>
      </c>
      <c r="D108" s="1" t="str">
        <f>IF(ISNUMBER(SEARCH("lymph node",'Model output'!E107)),"1", IF(AND('Model output'!E107&lt;&gt;"",ISNUMBER('Model output'!E107),'Model output'!E107&gt;0),"1",IF(OR(ISNUMBER(SEARCH("0",'Model output'!E107)), ISNUMBER(SEARCH("1",'Model output'!E107)), ISNUMBER(SEARCH("1a",'Model output'!E107)), ISNUMBER(SEARCH("1b",'Model output'!E107)), ISNUMBER(SEARCH("X",'Model output'!E107))), IF(ISNUMBER(SEARCH("pN",'Model output'!E107)),IF(OR(ISNUMBER(SEARCH("a",'Model output'!E107)),ISNUMBER(SEARCH("b",'Model output'!E107))),MID(SUBSTITUTE('Model output'!E107," ",""),SEARCH("pN",'Model output'!E107)+2,2),MID(SUBSTITUTE('Model output'!E107," ",""),SEARCH("pN",'Model output'!E107)+2,1)),IF(ISNUMBER(SEARCH("N",'Model output'!E107)),IF(OR(ISNUMBER(SEARCH("a",'Model output'!E107)),ISNUMBER(SEARCH("b",'Model output'!E107))),MID(SUBSTITUTE('Model output'!E107," ",""),SEARCH("N",'Model output'!E107)+1,2),MID(SUBSTITUTE('Model output'!E107," ",""),SEARCH("N",'Model output'!E107)+1,1)),SUBSTITUTE('Model output'!E107," ",""))),"")))</f>
        <v>1b</v>
      </c>
      <c r="E108" s="1" t="str">
        <f>IF(OR(ISNUMBER(SEARCH("Not applicable",'Model output'!F107)), ISNUMBER(SEARCH("N/A",'Model output'!F107))),"0",IF(OR(ISNUMBER(SEARCH("0",'Model output'!F107)), ISNUMBER(SEARCH("1",'Model output'!F107)), ISNUMBER(SEARCH("X",'Model output'!F107))), IF(ISNUMBER(SEARCH("pM",'Model output'!F107)),MID(SUBSTITUTE('Model output'!F107," ",""),SEARCH("pM",'Model output'!F107)+2,1),IF(ISNUMBER(SEARCH("M",'Model output'!F107)),MID(SUBSTITUTE('Model output'!F107," ",""),SEARCH("M",'Model output'!F107)+1,1),SUBSTITUTE('Model output'!F107," ",""))),""))</f>
        <v/>
      </c>
      <c r="F108" t="str">
        <f t="shared" si="12"/>
        <v>positive</v>
      </c>
      <c r="G108" t="str">
        <f>IF(OR('Model output'!G107="",AND(ISNUMBER('Model output'!J107),'Model output'!J107&lt;1)),"",IF(OR(ISNUMBER(SEARCH("lateral",'Model output'!G107)),ISNUMBER(SEARCH("cervical",'Model output'!G107)),ISNUMBER(SEARCH("jugular",'Model output'!G107)),ISNUMBER(SEARCH("left neck",'Model output'!G107)),ISNUMBER(SEARCH("left anterior neck",'Model output'!G107)),ISNUMBER(SEARCH("left posterior neck",'Model output'!G107)),ISNUMBER(SEARCH("right neck",'Model output'!G107)),ISNUMBER(SEARCH("right anterior neck",'Model output'!G107)),ISNUMBER(SEARCH("right posterior neck",'Model output'!G107)),AND(ISNUMBER(SEARCH("level",'Model output'!G107)),OR(,ISNUMBER(SEARCH("II",'Model output'!G107)),ISNUMBER(SEARCH("two",'Model output'!G107)),AND(ISNUMBER(SEARCH("2",'Model output'!G107)),NOT(ISNUMBER(SEARCH("1 of 2",'Model output'!G107)))),ISNUMBER(SEARCH("III",'Model output'!G107)),ISNUMBER(SEARCH("three",'Model output'!G107)),AND(ISNUMBER(SEARCH("3",'Model output'!G107)), NOT(ISNUMBER(SEARCH("N3",'Model output'!G107)))),ISNUMBER(SEARCH("IV",'Model output'!G107)),ISNUMBER(SEARCH("four",'Model output'!G107)),AND(ISNUMBER(SEARCH("4",'Model output'!G107)),NOT(ISNUMBER(SEARCH("1/4",'Model output'!G107)))),ISNUMBER(SEARCH("V ",'Model output'!G107)),ISNUMBER(SEARCH("five",'Model output'!G107)),ISNUMBER(SEARCH("5",'Model output'!G107))))), "lateral", "central"))</f>
        <v>lateral</v>
      </c>
      <c r="H108" t="str">
        <f>IF('Model output'!H107="","negative", IF('Model output'!H107=" ", "negative", IF('Model output'!H107="[]", "negative", IF(ISNUMBER(SEARCH("lymph node",'Model output'!H107)),"negative", IF(ISNUMBER(SEARCH("adipose tissue",'Model output'!H107)), "negative", IF(ISNUMBER(SEARCH("neck dissection",'Model output'!H107)),"negative","positive"))))))</f>
        <v>negative</v>
      </c>
      <c r="I108">
        <f>IF('Model output'!I107="","",IF(ISNUMBER('Model output'!I107),'Model output'!I107,1))</f>
        <v>12</v>
      </c>
      <c r="J108">
        <f>IF('Model output'!J107="","",IF(AND(ISNUMBER('Model output'!J107),'Model output'!J107&lt;=I108),'Model output'!J107,IF(ISNUMBER(SEARCH("0/",'Model output'!J107)),0,1)))</f>
        <v>4</v>
      </c>
      <c r="K108" t="str" cm="1">
        <f t="array" ref="K108">IF(COUNT(FIND({0,1,2,3,4,5,6,7,8,9},'Model output'!K107))&gt;0,'Model output'!K107,"")</f>
        <v>0.6 cm</v>
      </c>
      <c r="L108" s="28" t="str">
        <f t="shared" si="14"/>
        <v>0.6cm</v>
      </c>
      <c r="M108" cm="1">
        <f t="array" ref="M108">IF(L108="","",IF(ISNUMBER(SEARCH("cm",L108)),MAX(VALUE(SUBSTITUTE(_xlfn.FILTERXML("&lt;t&gt;&lt;s&gt;"&amp;SUBSTITUTE(L108,",","&lt;/s&gt;&lt;s&gt;")&amp;"&lt;/s&gt;&lt;/t&gt;","//s"),"cm",""))),MAX(VALUE(SUBSTITUTE(_xlfn.FILTERXML("&lt;t&gt;&lt;s&gt;"&amp;SUBSTITUTE(L108,",","&lt;/s&gt;&lt;s&gt;")&amp;"&lt;/s&gt;&lt;/t&gt;","//s"),"mm","")))/10))</f>
        <v>0.6</v>
      </c>
      <c r="N108" t="str">
        <f>IF('Model output'!L107="","",'Model output'!L107)</f>
        <v>papillary</v>
      </c>
      <c r="O108" t="str">
        <f>IF('Model output'!M107="","",'Model output'!M107)</f>
        <v>tall cell variant</v>
      </c>
      <c r="P108" t="str">
        <f>IF('Model output'!N107="","",'Model output'!N107)</f>
        <v>1.0 cm</v>
      </c>
      <c r="Q108" t="str">
        <f t="shared" si="13"/>
        <v>1.0cm</v>
      </c>
      <c r="R108" cm="1">
        <f t="array" ref="R108">IF(Q108="","",IF(ISNUMBER(SEARCH("cm",Q108)),MAX(VALUE(SUBSTITUTE(_xlfn.FILTERXML("&lt;t&gt;&lt;s&gt;"&amp;SUBSTITUTE(Q108,",","&lt;/s&gt;&lt;s&gt;")&amp;"&lt;/s&gt;&lt;/t&gt;","//s"),"cm",""))),IF(ISNUMBER(SEARCH("mm",Q108)), MAX(VALUE(SUBSTITUTE(_xlfn.FILTERXML("&lt;t&gt;&lt;s&gt;"&amp;SUBSTITUTE(Q108,",","&lt;/s&gt;&lt;s&gt;")&amp;"&lt;/s&gt;&lt;/t&gt;","//s"),"mm","")))/10, MAX(VALUE(_xlfn.FILTERXML("&lt;t&gt;&lt;s&gt;"&amp;SUBSTITUTE(Q108,",","&lt;/s&gt;&lt;s&gt;")&amp;"&lt;/s&gt;&lt;/t&gt;","//s"))))))</f>
        <v>1</v>
      </c>
      <c r="S108" t="str">
        <f>IF(OR('Model output'!P107="",'Model output'!P107="C",ISNUMBER(SEARCH("Not identified", 'Model output'!P107)),ISNUMBER(SEARCH("Absent",'Model output'!P107)),ISNUMBER(SEARCH("Absence",'Model output'!P107)),AND(ISNUMBER(SEARCH("No",'Model output'!P107)),NOT(ISNUMBER(SEARCH("diagnostic",'Model output'!P107)))),ISNUMBER(SEARCH("Negative",'Model output'!P107))),"negative","positive")</f>
        <v>negative</v>
      </c>
      <c r="T108">
        <f>IF('Model output'!O107="","",'Model output'!O107)</f>
        <v>2</v>
      </c>
      <c r="U108" t="str">
        <f>IF('Model output'!Q107&lt;&gt;"",'Model output'!Q107,IF('Classification result'!S108="positive",IF(ISNUMBER(SEARCH("single",'Model output'!P107)),1,IF(OR(ISNUMBER(SEARCH("&lt;4",'Model output'!P107)),ISNUMBER(SEARCH("&lt; 4",'Model output'!P107)),ISNUMBER(SEARCH("less than 4",'Model output'!P107))),"&lt;4",IF(OR(ISNUMBER(SEARCH("&gt;4",'Model output'!P107)),ISNUMBER(SEARCH("&gt; 4",'Model output'!P107)),ISNUMBER(SEARCH("4 or more",'Model output'!P107))),"&gt;4",""))),""))</f>
        <v/>
      </c>
      <c r="V108" t="str">
        <f>IF(S108="negative","",IF(OR(ISNUMBER(SEARCH("Focal",'Model output'!P107)),'Classification result'!U108&lt;4,ISNUMBER(SEARCH("Focal",'Classification result'!U108)),ISNUMBER(SEARCH("&lt;4",'Classification result'!U108)),ISNUMBER(SEARCH("&lt; 4",'Classification result'!U108))),"minimal", IF(OR(ISNUMBER(SEARCH("Extensive",'Model output'!P107)),ISNUMBER(SEARCH("Extensive",'Classification result'!U108)),ISNUMBER(SEARCH("&gt;4",'Classification result'!U108)),ISNUMBER(SEARCH("&gt; 4",'Classification result'!U108)),ISNUMBER(SEARCH("4 or more",'Classification result'!U108))),"extensive","")))</f>
        <v/>
      </c>
      <c r="W108" t="str">
        <f>IF(OR('Model output'!R107="",ISNUMBER(SEARCH("Not identified", 'Model output'!R107)),ISNUMBER(SEARCH("Absent",'Model output'!R107)),ISNUMBER(SEARCH("No",'Model output'!R107)),ISNUMBER(SEARCH("Negative",'Model output'!R107)),ISNUMBER(SEARCH("None seen",'Model output'!R107)),ISNUMBER(SEARCH("Free",'Model output'!R107)),ISNUMBER(SEARCH("Cannot be assessed",'Model output'!R107))),"negative","positive")</f>
        <v>negative</v>
      </c>
      <c r="X108" s="15" t="str">
        <f>IF('Model output'!S107="","",'Model output'!S107)</f>
        <v>Present</v>
      </c>
      <c r="Y108" t="str">
        <f>IF(OR('Model output'!S107="",ISNUMBER(SEARCH("No extension",'Model output'!S107)),ISNUMBER(SEARCH("Absent",'Model output'!S107)),ISNUMBER(SEARCH("Not identified",'Model output'!S107)),AND(ISNUMBER(SEARCH("No",'Model output'!S107)),NOT(ISNUMBER(SEARCH("carcinoma",'Model output'!S107)))),ISNUMBER(SEARCH("negative",'Model output'!S107))),"negative",IF(Z108="positive","gETE", "positive"))</f>
        <v>positive</v>
      </c>
      <c r="Z108" t="str">
        <f>IF(OR('Model output'!S107="",ISNUMBER(SEARCH("Absent",'Model output'!S107)),ISNUMBER(SEARCH("Not identified",'Model output'!S107)),ISNUMBER(SEARCH("No",'Model output'!S107)),ISNUMBER(SEARCH("Minimal",'Model output'!S107)),ISNUMBER(SEARCH("negative",'Model output'!S107))),"negative",IF(OR(ISNUMBER(SEARCH("extensive",X108)),ISNUMBER(SEARCH("skeletal muscle",X108)),ISNUMBER(SEARCH("larynx",X108)),ISNUMBER(SEARCH("trachea",X108)),ISNUMBER(SEARCH("esophagus",X108)),ISNUMBER(SEARCH("recurrent laryngeal nerve",X108))),"positive","negative"))</f>
        <v>negative</v>
      </c>
      <c r="AA108" t="str">
        <f>IF('Model output'!T107="","",IF('Model output'!T107="Not mentioned", "No", "Yes"))</f>
        <v/>
      </c>
      <c r="AB108" t="str">
        <f>IF(AA108&lt;&gt;"Yes","",IF(OR('Model output'!U107="",ISNUMBER(SEARCH("Not identified",'Model output'!U107))),"",'Model output'!U107))</f>
        <v/>
      </c>
      <c r="AC108" s="8" t="str">
        <f>IF(OR('Model output'!V107="", AND(ISERROR(SEARCH("Positive",'Model output'!V107)), ISNUMBER(SEARCH("Negative",'Model output'!V107))), ISNUMBER(SEARCH("Cannot be assessed",'Model output'!V107)), AND(ISNUMBER(SEARCH("Uninvolved",'Model output'!V107)),NOT(ISNUMBER(SEARCH("margin(s) involved",'Model output'!V107)))), ISNUMBER(SEARCH("No involvement",'Model output'!V107)), AND(NOT(ISNUMBER(SEARCH("focal",'Model output'!V107))),ISNUMBER(SEARCH("Free",'Model output'!V107))), ISNUMBER(SEARCH("narrowly excised",'Model output'!V107)), ISNUMBER(SEARCH("none",'Model output'!V107)), ISNUMBER(SEARCH("R0",'Model output'!V107)), ISNUMBER(SEARCH("1 mm",'Model output'!V107)), ISNUMBER(SEARCH("0.1 CM",'Model output'!V107)), ISNUMBER(SEARCH("less than 0.2 mm",'Model output'!V107)), ISNUMBER(SEARCH("less than 1.0 mm",'Model output'!V107)), ISNUMBER(SEARCH("less than 0.5 mm",'Model output'!V107)), ISNUMBER(SEARCH("abut",'Model output'!V107))), "negative", "positive")</f>
        <v>negative</v>
      </c>
      <c r="AE108" s="34" t="str" cm="1">
        <f t="array" aca="1" ref="AE108" ca="1">IF(OR(AC108="positive",Z108="positive",AND(OR(ISNUMBER(SEARCH("Follicular carcinoma",N108)),ISNUMBER(SEARCH("Follicular thyroid carcinoma",N108))),V108="extensive"),AND(AND(ISNUMBER(J108),J108&gt;0),AND(ISNUMBER(M108),M108&gt;3)),OR(H108="positive",AH108=1)),"high",IF(OR(ISNUMBER(SEARCH("lateral",G108,1)),ISNUMBER(SEARCH("positive",Y108,1)),ISNUMBER(SEARCH("tall",O108,1)),ISNUMBER(SEARCH("hobnail",O108,1)),ISNUMBER(SEARCH("cribriform",O108,1)),ISNUMBER(SEARCH("diffuse",O108,1)),ISNUMBER(SEARCH("columnar",O108,1)),ISNUMBER(SEARCH("solid",O108,1)),ISNUMBER(SEARCH("tall",N108,1)),ISNUMBER(SEARCH("hobnail",N108,1)),ISNUMBER(SEARCH("cribriform",N108,1)),ISNUMBER(SEARCH("diffuse",N108,1)),ISNUMBER(SEARCH("columnar",N108,1)),ISNUMBER(SEARCH("solid",N108,1)),AND(OR(ISNUMBER(SEARCH("papillary",N108,1)),ISNUMBER(SEARCH("papillary carcinoma",O108,1))),S108="positive"),AND(AND(ISNUMBER(J108),J108&gt;=5),M108=""),AND(AND(ISNUMBER(J108),J108&gt;=5),AND(ISNUMBER(M108),M108&gt;=1)),AND(ISNUMBER(SERACH("papillary",N108)),OR(Y108="positive",Z108="positive"), ISNUMBER(SEARCH("BRAF",AB108)))),"intermediate","low"))</f>
        <v>intermediate</v>
      </c>
      <c r="AF108" s="35" t="str">
        <f t="shared" si="15"/>
        <v>1a</v>
      </c>
      <c r="AG108" s="35" t="str">
        <f t="shared" si="16"/>
        <v>1b</v>
      </c>
      <c r="AH108" s="35" t="str">
        <f t="shared" si="18"/>
        <v>0</v>
      </c>
      <c r="AI108" s="40" t="str">
        <f t="shared" si="19"/>
        <v>II</v>
      </c>
      <c r="AJ108" s="34" t="s">
        <v>629</v>
      </c>
      <c r="AK108" s="39" t="s">
        <v>898</v>
      </c>
      <c r="AL108" s="39" t="s">
        <v>893</v>
      </c>
      <c r="AM108" s="39" t="s">
        <v>897</v>
      </c>
      <c r="AN108" s="39" t="s">
        <v>895</v>
      </c>
      <c r="AO108" s="34">
        <f t="shared" ca="1" si="24"/>
        <v>1</v>
      </c>
      <c r="AP108" s="39">
        <f t="shared" si="25"/>
        <v>1</v>
      </c>
      <c r="AQ108" s="39">
        <f t="shared" si="26"/>
        <v>1</v>
      </c>
      <c r="AR108" s="39">
        <f t="shared" si="27"/>
        <v>1</v>
      </c>
      <c r="AS108" s="40">
        <f t="shared" si="17"/>
        <v>1</v>
      </c>
    </row>
    <row r="109" spans="1:45">
      <c r="A109" t="str">
        <f>'Model output'!A108</f>
        <v>TCGA-DJ-A3VG</v>
      </c>
      <c r="B109" s="46">
        <v>40</v>
      </c>
      <c r="C109" s="1" t="str">
        <f>IF(OR(ISNUMBER(SEARCH("0",'Model output'!D108)), ISNUMBER(SEARCH("1",'Model output'!D108)), ISNUMBER(SEARCH("1a",'Model output'!D108)), ISNUMBER(SEARCH("1b",'Model output'!D108)), ISNUMBER(SEARCH("2",'Model output'!D108)), ISNUMBER(SEARCH("3",'Model output'!D108)), ISNUMBER(SEARCH("4a",'Model output'!D108)), ISNUMBER(SEARCH("4b",'Model output'!D108))), IF(ISNUMBER(SEARCH("pT",'Model output'!D108)),IF(OR(ISNUMBER(SEARCH("a",'Model output'!D108)),ISNUMBER(SEARCH("b",'Model output'!D108))),MID(SUBSTITUTE('Model output'!D108," ",""),SEARCH("pT",'Model output'!D108)+2,2),MID(SUBSTITUTE('Model output'!D108," ",""),SEARCH("pT",'Model output'!D108)+2,1)),IF(ISNUMBER(SEARCH("T",'Model output'!D108)),IF(OR(ISNUMBER(SEARCH("a",'Model output'!D108)),ISNUMBER(SEARCH("b",'Model output'!D108))),MID(SUBSTITUTE('Model output'!D108," ",""),SEARCH("T",'Model output'!D108)+1,2),MID(SUBSTITUTE('Model output'!D108," ",""),SEARCH("T",'Model output'!D108)+1,1)),SUBSTITUTE('Model output'!D108," ",""))),"")</f>
        <v>1</v>
      </c>
      <c r="D109" s="1" t="str">
        <f>IF(ISNUMBER(SEARCH("lymph node",'Model output'!E108)),"1", IF(AND('Model output'!E108&lt;&gt;"",ISNUMBER('Model output'!E108),'Model output'!E108&gt;0),"1",IF(OR(ISNUMBER(SEARCH("0",'Model output'!E108)), ISNUMBER(SEARCH("1",'Model output'!E108)), ISNUMBER(SEARCH("1a",'Model output'!E108)), ISNUMBER(SEARCH("1b",'Model output'!E108)), ISNUMBER(SEARCH("X",'Model output'!E108))), IF(ISNUMBER(SEARCH("pN",'Model output'!E108)),IF(OR(ISNUMBER(SEARCH("a",'Model output'!E108)),ISNUMBER(SEARCH("b",'Model output'!E108))),MID(SUBSTITUTE('Model output'!E108," ",""),SEARCH("pN",'Model output'!E108)+2,2),MID(SUBSTITUTE('Model output'!E108," ",""),SEARCH("pN",'Model output'!E108)+2,1)),IF(ISNUMBER(SEARCH("N",'Model output'!E108)),IF(OR(ISNUMBER(SEARCH("a",'Model output'!E108)),ISNUMBER(SEARCH("b",'Model output'!E108))),MID(SUBSTITUTE('Model output'!E108," ",""),SEARCH("N",'Model output'!E108)+1,2),MID(SUBSTITUTE('Model output'!E108," ",""),SEARCH("N",'Model output'!E108)+1,1)),SUBSTITUTE('Model output'!E108," ",""))),"")))</f>
        <v>0</v>
      </c>
      <c r="E109" s="1" t="str">
        <f>IF(OR(ISNUMBER(SEARCH("Not applicable",'Model output'!F108)), ISNUMBER(SEARCH("N/A",'Model output'!F108))),"0",IF(OR(ISNUMBER(SEARCH("0",'Model output'!F108)), ISNUMBER(SEARCH("1",'Model output'!F108)), ISNUMBER(SEARCH("X",'Model output'!F108))), IF(ISNUMBER(SEARCH("pM",'Model output'!F108)),MID(SUBSTITUTE('Model output'!F108," ",""),SEARCH("pM",'Model output'!F108)+2,1),IF(ISNUMBER(SEARCH("M",'Model output'!F108)),MID(SUBSTITUTE('Model output'!F108," ",""),SEARCH("M",'Model output'!F108)+1,1),SUBSTITUTE('Model output'!F108," ",""))),""))</f>
        <v/>
      </c>
      <c r="F109" t="str">
        <f t="shared" si="12"/>
        <v>negative</v>
      </c>
      <c r="G109" t="str">
        <f>IF(OR('Model output'!G108="",AND(ISNUMBER('Model output'!J108),'Model output'!J108&lt;1)),"",IF(OR(ISNUMBER(SEARCH("lateral",'Model output'!G108)),ISNUMBER(SEARCH("cervical",'Model output'!G108)),ISNUMBER(SEARCH("jugular",'Model output'!G108)),ISNUMBER(SEARCH("left neck",'Model output'!G108)),ISNUMBER(SEARCH("left anterior neck",'Model output'!G108)),ISNUMBER(SEARCH("left posterior neck",'Model output'!G108)),ISNUMBER(SEARCH("right neck",'Model output'!G108)),ISNUMBER(SEARCH("right anterior neck",'Model output'!G108)),ISNUMBER(SEARCH("right posterior neck",'Model output'!G108)),AND(ISNUMBER(SEARCH("level",'Model output'!G108)),OR(,ISNUMBER(SEARCH("II",'Model output'!G108)),ISNUMBER(SEARCH("two",'Model output'!G108)),AND(ISNUMBER(SEARCH("2",'Model output'!G108)),NOT(ISNUMBER(SEARCH("1 of 2",'Model output'!G108)))),ISNUMBER(SEARCH("III",'Model output'!G108)),ISNUMBER(SEARCH("three",'Model output'!G108)),AND(ISNUMBER(SEARCH("3",'Model output'!G108)), NOT(ISNUMBER(SEARCH("N3",'Model output'!G108)))),ISNUMBER(SEARCH("IV",'Model output'!G108)),ISNUMBER(SEARCH("four",'Model output'!G108)),AND(ISNUMBER(SEARCH("4",'Model output'!G108)),NOT(ISNUMBER(SEARCH("1/4",'Model output'!G108)))),ISNUMBER(SEARCH("V ",'Model output'!G108)),ISNUMBER(SEARCH("five",'Model output'!G108)),ISNUMBER(SEARCH("5",'Model output'!G108))))), "lateral", "central"))</f>
        <v/>
      </c>
      <c r="H109" t="str">
        <f>IF('Model output'!H108="","negative", IF('Model output'!H108=" ", "negative", IF('Model output'!H108="[]", "negative", IF(ISNUMBER(SEARCH("lymph node",'Model output'!H108)),"negative", IF(ISNUMBER(SEARCH("adipose tissue",'Model output'!H108)), "negative", IF(ISNUMBER(SEARCH("neck dissection",'Model output'!H108)),"negative","positive"))))))</f>
        <v>negative</v>
      </c>
      <c r="I109" t="str">
        <f>IF('Model output'!I108="","",IF(ISNUMBER('Model output'!I108),'Model output'!I108,1))</f>
        <v/>
      </c>
      <c r="J109">
        <f>IF('Model output'!J108="","",IF(AND(ISNUMBER('Model output'!J108),'Model output'!J108&lt;=I109),'Model output'!J108,IF(ISNUMBER(SEARCH("0/",'Model output'!J108)),0,1)))</f>
        <v>0</v>
      </c>
      <c r="K109" t="str" cm="1">
        <f t="array" ref="K109">IF(COUNT(FIND({0,1,2,3,4,5,6,7,8,9},'Model output'!K108))&gt;0,'Model output'!K108,"")</f>
        <v/>
      </c>
      <c r="L109" s="28" t="str">
        <f t="shared" si="14"/>
        <v/>
      </c>
      <c r="M109" t="str" cm="1">
        <f t="array" ref="M109">IF(L109="","",IF(ISNUMBER(SEARCH("cm",L109)),MAX(VALUE(SUBSTITUTE(_xlfn.FILTERXML("&lt;t&gt;&lt;s&gt;"&amp;SUBSTITUTE(L109,",","&lt;/s&gt;&lt;s&gt;")&amp;"&lt;/s&gt;&lt;/t&gt;","//s"),"cm",""))),MAX(VALUE(SUBSTITUTE(_xlfn.FILTERXML("&lt;t&gt;&lt;s&gt;"&amp;SUBSTITUTE(L109,",","&lt;/s&gt;&lt;s&gt;")&amp;"&lt;/s&gt;&lt;/t&gt;","//s"),"mm","")))/10))</f>
        <v/>
      </c>
      <c r="N109" t="str">
        <f>IF('Model output'!L108="","",'Model output'!L108)</f>
        <v>follicular carcinoma</v>
      </c>
      <c r="O109" t="str">
        <f>IF('Model output'!M108="","",'Model output'!M108)</f>
        <v>variant</v>
      </c>
      <c r="P109" t="str">
        <f>IF('Model output'!N108="","",'Model output'!N108)</f>
        <v>1.1 cm</v>
      </c>
      <c r="Q109" t="str">
        <f t="shared" si="13"/>
        <v>1.1cm</v>
      </c>
      <c r="R109" cm="1">
        <f t="array" ref="R109">IF(Q109="","",IF(ISNUMBER(SEARCH("cm",Q109)),MAX(VALUE(SUBSTITUTE(_xlfn.FILTERXML("&lt;t&gt;&lt;s&gt;"&amp;SUBSTITUTE(Q109,",","&lt;/s&gt;&lt;s&gt;")&amp;"&lt;/s&gt;&lt;/t&gt;","//s"),"cm",""))),IF(ISNUMBER(SEARCH("mm",Q109)), MAX(VALUE(SUBSTITUTE(_xlfn.FILTERXML("&lt;t&gt;&lt;s&gt;"&amp;SUBSTITUTE(Q109,",","&lt;/s&gt;&lt;s&gt;")&amp;"&lt;/s&gt;&lt;/t&gt;","//s"),"mm","")))/10, MAX(VALUE(_xlfn.FILTERXML("&lt;t&gt;&lt;s&gt;"&amp;SUBSTITUTE(Q109,",","&lt;/s&gt;&lt;s&gt;")&amp;"&lt;/s&gt;&lt;/t&gt;","//s"))))))</f>
        <v>1.1000000000000001</v>
      </c>
      <c r="S109" t="str">
        <f>IF(OR('Model output'!P108="",'Model output'!P108="C",ISNUMBER(SEARCH("Not identified", 'Model output'!P108)),ISNUMBER(SEARCH("Absent",'Model output'!P108)),ISNUMBER(SEARCH("Absence",'Model output'!P108)),AND(ISNUMBER(SEARCH("No",'Model output'!P108)),NOT(ISNUMBER(SEARCH("diagnostic",'Model output'!P108)))),ISNUMBER(SEARCH("Negative",'Model output'!P108))),"negative","positive")</f>
        <v>negative</v>
      </c>
      <c r="T109">
        <f>IF('Model output'!O108="","",'Model output'!O108)</f>
        <v>2</v>
      </c>
      <c r="U109" t="str">
        <f>IF('Model output'!Q108&lt;&gt;"",'Model output'!Q108,IF('Classification result'!S109="positive",IF(ISNUMBER(SEARCH("single",'Model output'!P108)),1,IF(OR(ISNUMBER(SEARCH("&lt;4",'Model output'!P108)),ISNUMBER(SEARCH("&lt; 4",'Model output'!P108)),ISNUMBER(SEARCH("less than 4",'Model output'!P108))),"&lt;4",IF(OR(ISNUMBER(SEARCH("&gt;4",'Model output'!P108)),ISNUMBER(SEARCH("&gt; 4",'Model output'!P108)),ISNUMBER(SEARCH("4 or more",'Model output'!P108))),"&gt;4",""))),""))</f>
        <v/>
      </c>
      <c r="V109" t="str">
        <f>IF(S109="negative","",IF(OR(ISNUMBER(SEARCH("Focal",'Model output'!P108)),'Classification result'!U109&lt;4,ISNUMBER(SEARCH("Focal",'Classification result'!U109)),ISNUMBER(SEARCH("&lt;4",'Classification result'!U109)),ISNUMBER(SEARCH("&lt; 4",'Classification result'!U109))),"minimal", IF(OR(ISNUMBER(SEARCH("Extensive",'Model output'!P108)),ISNUMBER(SEARCH("Extensive",'Classification result'!U109)),ISNUMBER(SEARCH("&gt;4",'Classification result'!U109)),ISNUMBER(SEARCH("&gt; 4",'Classification result'!U109)),ISNUMBER(SEARCH("4 or more",'Classification result'!U109))),"extensive","")))</f>
        <v/>
      </c>
      <c r="W109" t="str">
        <f>IF(OR('Model output'!R108="",ISNUMBER(SEARCH("Not identified", 'Model output'!R108)),ISNUMBER(SEARCH("Absent",'Model output'!R108)),ISNUMBER(SEARCH("No",'Model output'!R108)),ISNUMBER(SEARCH("Negative",'Model output'!R108)),ISNUMBER(SEARCH("None seen",'Model output'!R108)),ISNUMBER(SEARCH("Free",'Model output'!R108)),ISNUMBER(SEARCH("Cannot be assessed",'Model output'!R108))),"negative","positive")</f>
        <v>negative</v>
      </c>
      <c r="X109" s="15" t="str">
        <f>IF('Model output'!S108="","",'Model output'!S108)</f>
        <v>Not Identified</v>
      </c>
      <c r="Y109" t="str">
        <f>IF(OR('Model output'!S108="",ISNUMBER(SEARCH("No extension",'Model output'!S108)),ISNUMBER(SEARCH("Absent",'Model output'!S108)),ISNUMBER(SEARCH("Not identified",'Model output'!S108)),AND(ISNUMBER(SEARCH("No",'Model output'!S108)),NOT(ISNUMBER(SEARCH("carcinoma",'Model output'!S108)))),ISNUMBER(SEARCH("negative",'Model output'!S108))),"negative",IF(Z109="positive","gETE", "positive"))</f>
        <v>negative</v>
      </c>
      <c r="Z109" t="str">
        <f>IF(OR('Model output'!S108="",ISNUMBER(SEARCH("Absent",'Model output'!S108)),ISNUMBER(SEARCH("Not identified",'Model output'!S108)),ISNUMBER(SEARCH("No",'Model output'!S108)),ISNUMBER(SEARCH("Minimal",'Model output'!S108)),ISNUMBER(SEARCH("negative",'Model output'!S108))),"negative",IF(OR(ISNUMBER(SEARCH("extensive",X109)),ISNUMBER(SEARCH("skeletal muscle",X109)),ISNUMBER(SEARCH("larynx",X109)),ISNUMBER(SEARCH("trachea",X109)),ISNUMBER(SEARCH("esophagus",X109)),ISNUMBER(SEARCH("recurrent laryngeal nerve",X109))),"positive","negative"))</f>
        <v>negative</v>
      </c>
      <c r="AA109" t="str">
        <f>IF('Model output'!T108="","",IF('Model output'!T108="Not mentioned", "No", "Yes"))</f>
        <v/>
      </c>
      <c r="AB109" t="str">
        <f>IF(AA109&lt;&gt;"Yes","",IF(OR('Model output'!U108="",ISNUMBER(SEARCH("Not identified",'Model output'!U108))),"",'Model output'!U108))</f>
        <v/>
      </c>
      <c r="AC109" s="8" t="str">
        <f>IF(OR('Model output'!V108="", AND(ISERROR(SEARCH("Positive",'Model output'!V108)), ISNUMBER(SEARCH("Negative",'Model output'!V108))), ISNUMBER(SEARCH("Cannot be assessed",'Model output'!V108)), AND(ISNUMBER(SEARCH("Uninvolved",'Model output'!V108)),NOT(ISNUMBER(SEARCH("margin(s) involved",'Model output'!V108)))), ISNUMBER(SEARCH("No involvement",'Model output'!V108)), AND(NOT(ISNUMBER(SEARCH("focal",'Model output'!V108))),ISNUMBER(SEARCH("Free",'Model output'!V108))), ISNUMBER(SEARCH("narrowly excised",'Model output'!V108)), ISNUMBER(SEARCH("none",'Model output'!V108)), ISNUMBER(SEARCH("R0",'Model output'!V108)), ISNUMBER(SEARCH("1 mm",'Model output'!V108)), ISNUMBER(SEARCH("0.1 CM",'Model output'!V108)), ISNUMBER(SEARCH("less than 0.2 mm",'Model output'!V108)), ISNUMBER(SEARCH("less than 1.0 mm",'Model output'!V108)), ISNUMBER(SEARCH("less than 0.5 mm",'Model output'!V108)), ISNUMBER(SEARCH("abut",'Model output'!V108))), "negative", "positive")</f>
        <v>negative</v>
      </c>
      <c r="AE109" s="34" t="str" cm="1">
        <f t="array" aca="1" ref="AE109" ca="1">IF(OR(AC109="positive",Z109="positive",AND(OR(ISNUMBER(SEARCH("Follicular carcinoma",N109)),ISNUMBER(SEARCH("Follicular thyroid carcinoma",N109))),V109="extensive"),AND(AND(ISNUMBER(J109),J109&gt;0),AND(ISNUMBER(M109),M109&gt;3)),OR(H109="positive",AH109=1)),"high",IF(OR(ISNUMBER(SEARCH("lateral",G109,1)),ISNUMBER(SEARCH("positive",Y109,1)),ISNUMBER(SEARCH("tall",O109,1)),ISNUMBER(SEARCH("hobnail",O109,1)),ISNUMBER(SEARCH("cribriform",O109,1)),ISNUMBER(SEARCH("diffuse",O109,1)),ISNUMBER(SEARCH("columnar",O109,1)),ISNUMBER(SEARCH("solid",O109,1)),ISNUMBER(SEARCH("tall",N109,1)),ISNUMBER(SEARCH("hobnail",N109,1)),ISNUMBER(SEARCH("cribriform",N109,1)),ISNUMBER(SEARCH("diffuse",N109,1)),ISNUMBER(SEARCH("columnar",N109,1)),ISNUMBER(SEARCH("solid",N109,1)),AND(OR(ISNUMBER(SEARCH("papillary",N109,1)),ISNUMBER(SEARCH("papillary carcinoma",O109,1))),S109="positive"),AND(AND(ISNUMBER(J109),J109&gt;=5),M109=""),AND(AND(ISNUMBER(J109),J109&gt;=5),AND(ISNUMBER(M109),M109&gt;=1)),AND(ISNUMBER(SERACH("papillary",N109)),OR(Y109="positive",Z109="positive"), ISNUMBER(SEARCH("BRAF",AB109)))),"intermediate","low"))</f>
        <v>low</v>
      </c>
      <c r="AF109" s="35" t="str">
        <f t="shared" si="15"/>
        <v>1b</v>
      </c>
      <c r="AG109" s="35" t="str">
        <f t="shared" si="16"/>
        <v>0</v>
      </c>
      <c r="AH109" s="35" t="str">
        <f t="shared" si="18"/>
        <v>0</v>
      </c>
      <c r="AI109" s="40" t="str">
        <f t="shared" si="19"/>
        <v>I</v>
      </c>
      <c r="AJ109" s="34" t="s">
        <v>627</v>
      </c>
      <c r="AK109" s="39" t="s">
        <v>893</v>
      </c>
      <c r="AL109" s="39" t="s">
        <v>894</v>
      </c>
      <c r="AM109" s="39" t="s">
        <v>897</v>
      </c>
      <c r="AN109" s="39" t="s">
        <v>59</v>
      </c>
      <c r="AO109" s="34">
        <f t="shared" ca="1" si="24"/>
        <v>1</v>
      </c>
      <c r="AP109" s="39">
        <f t="shared" si="25"/>
        <v>1</v>
      </c>
      <c r="AQ109" s="39">
        <f t="shared" si="26"/>
        <v>1</v>
      </c>
      <c r="AR109" s="39">
        <f t="shared" si="27"/>
        <v>1</v>
      </c>
      <c r="AS109" s="40">
        <f t="shared" si="17"/>
        <v>1</v>
      </c>
    </row>
    <row r="110" spans="1:45">
      <c r="A110" t="str">
        <f>'Model output'!A109</f>
        <v>TCGA-DJ-A3VJ</v>
      </c>
      <c r="B110" s="46">
        <v>22</v>
      </c>
      <c r="C110" s="1" t="str">
        <f>IF(OR(ISNUMBER(SEARCH("0",'Model output'!D109)), ISNUMBER(SEARCH("1",'Model output'!D109)), ISNUMBER(SEARCH("1a",'Model output'!D109)), ISNUMBER(SEARCH("1b",'Model output'!D109)), ISNUMBER(SEARCH("2",'Model output'!D109)), ISNUMBER(SEARCH("3",'Model output'!D109)), ISNUMBER(SEARCH("4a",'Model output'!D109)), ISNUMBER(SEARCH("4b",'Model output'!D109))), IF(ISNUMBER(SEARCH("pT",'Model output'!D109)),IF(OR(ISNUMBER(SEARCH("a",'Model output'!D109)),ISNUMBER(SEARCH("b",'Model output'!D109))),MID(SUBSTITUTE('Model output'!D109," ",""),SEARCH("pT",'Model output'!D109)+2,2),MID(SUBSTITUTE('Model output'!D109," ",""),SEARCH("pT",'Model output'!D109)+2,1)),IF(ISNUMBER(SEARCH("T",'Model output'!D109)),IF(OR(ISNUMBER(SEARCH("a",'Model output'!D109)),ISNUMBER(SEARCH("b",'Model output'!D109))),MID(SUBSTITUTE('Model output'!D109," ",""),SEARCH("T",'Model output'!D109)+1,2),MID(SUBSTITUTE('Model output'!D109," ",""),SEARCH("T",'Model output'!D109)+1,1)),SUBSTITUTE('Model output'!D109," ",""))),"")</f>
        <v/>
      </c>
      <c r="D110" s="1" t="str">
        <f>IF(ISNUMBER(SEARCH("lymph node",'Model output'!E109)),"1", IF(AND('Model output'!E109&lt;&gt;"",ISNUMBER('Model output'!E109),'Model output'!E109&gt;0),"1",IF(OR(ISNUMBER(SEARCH("0",'Model output'!E109)), ISNUMBER(SEARCH("1",'Model output'!E109)), ISNUMBER(SEARCH("1a",'Model output'!E109)), ISNUMBER(SEARCH("1b",'Model output'!E109)), ISNUMBER(SEARCH("X",'Model output'!E109))), IF(ISNUMBER(SEARCH("pN",'Model output'!E109)),IF(OR(ISNUMBER(SEARCH("a",'Model output'!E109)),ISNUMBER(SEARCH("b",'Model output'!E109))),MID(SUBSTITUTE('Model output'!E109," ",""),SEARCH("pN",'Model output'!E109)+2,2),MID(SUBSTITUTE('Model output'!E109," ",""),SEARCH("pN",'Model output'!E109)+2,1)),IF(ISNUMBER(SEARCH("N",'Model output'!E109)),IF(OR(ISNUMBER(SEARCH("a",'Model output'!E109)),ISNUMBER(SEARCH("b",'Model output'!E109))),MID(SUBSTITUTE('Model output'!E109," ",""),SEARCH("N",'Model output'!E109)+1,2),MID(SUBSTITUTE('Model output'!E109," ",""),SEARCH("N",'Model output'!E109)+1,1)),SUBSTITUTE('Model output'!E109," ",""))),"")))</f>
        <v>1b</v>
      </c>
      <c r="E110" s="1" t="str">
        <f>IF(OR(ISNUMBER(SEARCH("Not applicable",'Model output'!F109)), ISNUMBER(SEARCH("N/A",'Model output'!F109))),"0",IF(OR(ISNUMBER(SEARCH("0",'Model output'!F109)), ISNUMBER(SEARCH("1",'Model output'!F109)), ISNUMBER(SEARCH("X",'Model output'!F109))), IF(ISNUMBER(SEARCH("pM",'Model output'!F109)),MID(SUBSTITUTE('Model output'!F109," ",""),SEARCH("pM",'Model output'!F109)+2,1),IF(ISNUMBER(SEARCH("M",'Model output'!F109)),MID(SUBSTITUTE('Model output'!F109," ",""),SEARCH("M",'Model output'!F109)+1,1),SUBSTITUTE('Model output'!F109," ",""))),""))</f>
        <v/>
      </c>
      <c r="F110" t="str">
        <f t="shared" ref="F110:F168" si="28">IF(OR(G110&lt;&gt;"",AND(J110&lt;&gt;"",ISNUMBER(J110),J110&gt;0),AND(M110&lt;&gt;"",M110&gt;0)),"positive","negative")</f>
        <v>positive</v>
      </c>
      <c r="G110" t="str">
        <f>IF(OR('Model output'!G109="",AND(ISNUMBER('Model output'!J109),'Model output'!J109&lt;1)),"",IF(OR(ISNUMBER(SEARCH("lateral",'Model output'!G109)),ISNUMBER(SEARCH("cervical",'Model output'!G109)),ISNUMBER(SEARCH("jugular",'Model output'!G109)),ISNUMBER(SEARCH("left neck",'Model output'!G109)),ISNUMBER(SEARCH("left anterior neck",'Model output'!G109)),ISNUMBER(SEARCH("left posterior neck",'Model output'!G109)),ISNUMBER(SEARCH("right neck",'Model output'!G109)),ISNUMBER(SEARCH("right anterior neck",'Model output'!G109)),ISNUMBER(SEARCH("right posterior neck",'Model output'!G109)),AND(ISNUMBER(SEARCH("level",'Model output'!G109)),OR(,ISNUMBER(SEARCH("II",'Model output'!G109)),ISNUMBER(SEARCH("two",'Model output'!G109)),AND(ISNUMBER(SEARCH("2",'Model output'!G109)),NOT(ISNUMBER(SEARCH("1 of 2",'Model output'!G109)))),ISNUMBER(SEARCH("III",'Model output'!G109)),ISNUMBER(SEARCH("three",'Model output'!G109)),AND(ISNUMBER(SEARCH("3",'Model output'!G109)), NOT(ISNUMBER(SEARCH("N3",'Model output'!G109)))),ISNUMBER(SEARCH("IV",'Model output'!G109)),ISNUMBER(SEARCH("four",'Model output'!G109)),AND(ISNUMBER(SEARCH("4",'Model output'!G109)),NOT(ISNUMBER(SEARCH("1/4",'Model output'!G109)))),ISNUMBER(SEARCH("V ",'Model output'!G109)),ISNUMBER(SEARCH("five",'Model output'!G109)),ISNUMBER(SEARCH("5",'Model output'!G109))))), "lateral", "central"))</f>
        <v>central</v>
      </c>
      <c r="H110" t="str">
        <f>IF('Model output'!H109="","negative", IF('Model output'!H109=" ", "negative", IF('Model output'!H109="[]", "negative", IF(ISNUMBER(SEARCH("lymph node",'Model output'!H109)),"negative", IF(ISNUMBER(SEARCH("adipose tissue",'Model output'!H109)), "negative", IF(ISNUMBER(SEARCH("neck dissection",'Model output'!H109)),"negative","positive"))))))</f>
        <v>negative</v>
      </c>
      <c r="I110">
        <f>IF('Model output'!I109="","",IF(ISNUMBER('Model output'!I109),'Model output'!I109,1))</f>
        <v>5</v>
      </c>
      <c r="J110">
        <f>IF('Model output'!J109="","",IF(AND(ISNUMBER('Model output'!J109),'Model output'!J109&lt;=I110),'Model output'!J109,IF(ISNUMBER(SEARCH("0/",'Model output'!J109)),0,1)))</f>
        <v>4</v>
      </c>
      <c r="K110" t="str" cm="1">
        <f t="array" ref="K110">IF(COUNT(FIND({0,1,2,3,4,5,6,7,8,9},'Model output'!K109))&gt;0,'Model output'!K109,"")</f>
        <v>0.7cm</v>
      </c>
      <c r="L110" s="28" t="str">
        <f t="shared" si="14"/>
        <v>0.7cm</v>
      </c>
      <c r="M110" cm="1">
        <f t="array" ref="M110">IF(L110="","",IF(ISNUMBER(SEARCH("cm",L110)),MAX(VALUE(SUBSTITUTE(_xlfn.FILTERXML("&lt;t&gt;&lt;s&gt;"&amp;SUBSTITUTE(L110,",","&lt;/s&gt;&lt;s&gt;")&amp;"&lt;/s&gt;&lt;/t&gt;","//s"),"cm",""))),MAX(VALUE(SUBSTITUTE(_xlfn.FILTERXML("&lt;t&gt;&lt;s&gt;"&amp;SUBSTITUTE(L110,",","&lt;/s&gt;&lt;s&gt;")&amp;"&lt;/s&gt;&lt;/t&gt;","//s"),"mm","")))/10))</f>
        <v>0.7</v>
      </c>
      <c r="N110" t="str">
        <f>IF('Model output'!L109="","",'Model output'!L109)</f>
        <v>papillary</v>
      </c>
      <c r="O110" t="str">
        <f>IF('Model output'!M109="","",'Model output'!M109)</f>
        <v>diffuse sclerosing</v>
      </c>
      <c r="P110" t="str">
        <f>IF('Model output'!N109="","",'Model output'!N109)</f>
        <v>2.0 cm</v>
      </c>
      <c r="Q110" t="str">
        <f t="shared" si="13"/>
        <v>2.0cm</v>
      </c>
      <c r="R110" cm="1">
        <f t="array" ref="R110">IF(Q110="","",IF(ISNUMBER(SEARCH("cm",Q110)),MAX(VALUE(SUBSTITUTE(_xlfn.FILTERXML("&lt;t&gt;&lt;s&gt;"&amp;SUBSTITUTE(Q110,",","&lt;/s&gt;&lt;s&gt;")&amp;"&lt;/s&gt;&lt;/t&gt;","//s"),"cm",""))),IF(ISNUMBER(SEARCH("mm",Q110)), MAX(VALUE(SUBSTITUTE(_xlfn.FILTERXML("&lt;t&gt;&lt;s&gt;"&amp;SUBSTITUTE(Q110,",","&lt;/s&gt;&lt;s&gt;")&amp;"&lt;/s&gt;&lt;/t&gt;","//s"),"mm","")))/10, MAX(VALUE(_xlfn.FILTERXML("&lt;t&gt;&lt;s&gt;"&amp;SUBSTITUTE(Q110,",","&lt;/s&gt;&lt;s&gt;")&amp;"&lt;/s&gt;&lt;/t&gt;","//s"))))))</f>
        <v>2</v>
      </c>
      <c r="S110" t="str">
        <f>IF(OR('Model output'!P109="",'Model output'!P109="C",ISNUMBER(SEARCH("Not identified", 'Model output'!P109)),ISNUMBER(SEARCH("Absent",'Model output'!P109)),ISNUMBER(SEARCH("Absence",'Model output'!P109)),AND(ISNUMBER(SEARCH("No",'Model output'!P109)),NOT(ISNUMBER(SEARCH("diagnostic",'Model output'!P109)))),ISNUMBER(SEARCH("Negative",'Model output'!P109))),"negative","positive")</f>
        <v>positive</v>
      </c>
      <c r="T110">
        <f>IF('Model output'!O109="","",'Model output'!O109)</f>
        <v>1</v>
      </c>
      <c r="U110" t="str">
        <f>IF('Model output'!Q109&lt;&gt;"",'Model output'!Q109,IF('Classification result'!S110="positive",IF(ISNUMBER(SEARCH("single",'Model output'!P109)),1,IF(OR(ISNUMBER(SEARCH("&lt;4",'Model output'!P109)),ISNUMBER(SEARCH("&lt; 4",'Model output'!P109)),ISNUMBER(SEARCH("less than 4",'Model output'!P109))),"&lt;4",IF(OR(ISNUMBER(SEARCH("&gt;4",'Model output'!P109)),ISNUMBER(SEARCH("&gt; 4",'Model output'!P109)),ISNUMBER(SEARCH("4 or more",'Model output'!P109))),"&gt;4",""))),""))</f>
        <v>not specified in the note</v>
      </c>
      <c r="V110" t="str">
        <f>IF(S110="negative","",IF(OR(ISNUMBER(SEARCH("Focal",'Model output'!P109)),'Classification result'!U110&lt;4,ISNUMBER(SEARCH("Focal",'Classification result'!U110)),ISNUMBER(SEARCH("&lt;4",'Classification result'!U110)),ISNUMBER(SEARCH("&lt; 4",'Classification result'!U110))),"minimal", IF(OR(ISNUMBER(SEARCH("Extensive",'Model output'!P109)),ISNUMBER(SEARCH("Extensive",'Classification result'!U110)),ISNUMBER(SEARCH("&gt;4",'Classification result'!U110)),ISNUMBER(SEARCH("&gt; 4",'Classification result'!U110)),ISNUMBER(SEARCH("4 or more",'Classification result'!U110))),"extensive","")))</f>
        <v/>
      </c>
      <c r="W110" t="str">
        <f>IF(OR('Model output'!R109="",ISNUMBER(SEARCH("Not identified", 'Model output'!R109)),ISNUMBER(SEARCH("Absent",'Model output'!R109)),ISNUMBER(SEARCH("No",'Model output'!R109)),ISNUMBER(SEARCH("Negative",'Model output'!R109)),ISNUMBER(SEARCH("None seen",'Model output'!R109)),ISNUMBER(SEARCH("Free",'Model output'!R109)),ISNUMBER(SEARCH("Cannot be assessed",'Model output'!R109))),"negative","positive")</f>
        <v>positive</v>
      </c>
      <c r="X110" s="15" t="str">
        <f>IF('Model output'!S109="","",'Model output'!S109)</f>
        <v>Invades:fibroadipose tissue</v>
      </c>
      <c r="Y110" t="str">
        <f>IF(OR('Model output'!S109="",ISNUMBER(SEARCH("No extension",'Model output'!S109)),ISNUMBER(SEARCH("Absent",'Model output'!S109)),ISNUMBER(SEARCH("Not identified",'Model output'!S109)),AND(ISNUMBER(SEARCH("No",'Model output'!S109)),NOT(ISNUMBER(SEARCH("carcinoma",'Model output'!S109)))),ISNUMBER(SEARCH("negative",'Model output'!S109))),"negative",IF(Z110="positive","gETE", "positive"))</f>
        <v>positive</v>
      </c>
      <c r="Z110" t="str">
        <f>IF(OR('Model output'!S109="",ISNUMBER(SEARCH("Absent",'Model output'!S109)),ISNUMBER(SEARCH("Not identified",'Model output'!S109)),ISNUMBER(SEARCH("No",'Model output'!S109)),ISNUMBER(SEARCH("Minimal",'Model output'!S109)),ISNUMBER(SEARCH("negative",'Model output'!S109))),"negative",IF(OR(ISNUMBER(SEARCH("extensive",X110)),ISNUMBER(SEARCH("skeletal muscle",X110)),ISNUMBER(SEARCH("larynx",X110)),ISNUMBER(SEARCH("trachea",X110)),ISNUMBER(SEARCH("esophagus",X110)),ISNUMBER(SEARCH("recurrent laryngeal nerve",X110))),"positive","negative"))</f>
        <v>negative</v>
      </c>
      <c r="AA110" t="str">
        <f>IF('Model output'!T109="","",IF('Model output'!T109="Not mentioned", "No", "Yes"))</f>
        <v/>
      </c>
      <c r="AB110" t="str">
        <f>IF(AA110&lt;&gt;"Yes","",IF(OR('Model output'!U109="",ISNUMBER(SEARCH("Not identified",'Model output'!U109))),"",'Model output'!U109))</f>
        <v/>
      </c>
      <c r="AC110" s="8" t="str">
        <f>IF(OR('Model output'!V109="", AND(ISERROR(SEARCH("Positive",'Model output'!V109)), ISNUMBER(SEARCH("Negative",'Model output'!V109))), ISNUMBER(SEARCH("Cannot be assessed",'Model output'!V109)), AND(ISNUMBER(SEARCH("Uninvolved",'Model output'!V109)),NOT(ISNUMBER(SEARCH("margin(s) involved",'Model output'!V109)))), ISNUMBER(SEARCH("No involvement",'Model output'!V109)), AND(NOT(ISNUMBER(SEARCH("focal",'Model output'!V109))),ISNUMBER(SEARCH("Free",'Model output'!V109))), ISNUMBER(SEARCH("narrowly excised",'Model output'!V109)), ISNUMBER(SEARCH("none",'Model output'!V109)), ISNUMBER(SEARCH("R0",'Model output'!V109)), ISNUMBER(SEARCH("1 mm",'Model output'!V109)), ISNUMBER(SEARCH("0.1 CM",'Model output'!V109)), ISNUMBER(SEARCH("less than 0.2 mm",'Model output'!V109)), ISNUMBER(SEARCH("less than 1.0 mm",'Model output'!V109)), ISNUMBER(SEARCH("less than 0.5 mm",'Model output'!V109)), ISNUMBER(SEARCH("abut",'Model output'!V109))), "negative", "positive")</f>
        <v>negative</v>
      </c>
      <c r="AE110" s="34" t="str" cm="1">
        <f t="array" aca="1" ref="AE110" ca="1">IF(OR(AC110="positive",Z110="positive",AND(OR(ISNUMBER(SEARCH("Follicular carcinoma",N110)),ISNUMBER(SEARCH("Follicular thyroid carcinoma",N110))),V110="extensive"),AND(AND(ISNUMBER(J110),J110&gt;0),AND(ISNUMBER(M110),M110&gt;3)),OR(H110="positive",AH110=1)),"high",IF(OR(ISNUMBER(SEARCH("lateral",G110,1)),ISNUMBER(SEARCH("positive",Y110,1)),ISNUMBER(SEARCH("tall",O110,1)),ISNUMBER(SEARCH("hobnail",O110,1)),ISNUMBER(SEARCH("cribriform",O110,1)),ISNUMBER(SEARCH("diffuse",O110,1)),ISNUMBER(SEARCH("columnar",O110,1)),ISNUMBER(SEARCH("solid",O110,1)),ISNUMBER(SEARCH("tall",N110,1)),ISNUMBER(SEARCH("hobnail",N110,1)),ISNUMBER(SEARCH("cribriform",N110,1)),ISNUMBER(SEARCH("diffuse",N110,1)),ISNUMBER(SEARCH("columnar",N110,1)),ISNUMBER(SEARCH("solid",N110,1)),AND(OR(ISNUMBER(SEARCH("papillary",N110,1)),ISNUMBER(SEARCH("papillary carcinoma",O110,1))),S110="positive"),AND(AND(ISNUMBER(J110),J110&gt;=5),M110=""),AND(AND(ISNUMBER(J110),J110&gt;=5),AND(ISNUMBER(M110),M110&gt;=1)),AND(ISNUMBER(SERACH("papillary",N110)),OR(Y110="positive",Z110="positive"), ISNUMBER(SEARCH("BRAF",AB110)))),"intermediate","low"))</f>
        <v>intermediate</v>
      </c>
      <c r="AF110" s="35" t="str">
        <f t="shared" si="15"/>
        <v>1b</v>
      </c>
      <c r="AG110" s="35" t="str">
        <f t="shared" si="16"/>
        <v>1a</v>
      </c>
      <c r="AH110" s="35" t="str">
        <f t="shared" si="18"/>
        <v>0</v>
      </c>
      <c r="AI110" s="40" t="str">
        <f t="shared" si="19"/>
        <v>I</v>
      </c>
      <c r="AJ110" s="34" t="s">
        <v>629</v>
      </c>
      <c r="AK110" s="39" t="s">
        <v>893</v>
      </c>
      <c r="AL110" s="39" t="s">
        <v>898</v>
      </c>
      <c r="AM110" s="39" t="s">
        <v>897</v>
      </c>
      <c r="AN110" s="39" t="s">
        <v>59</v>
      </c>
      <c r="AO110" s="34">
        <f t="shared" ca="1" si="24"/>
        <v>1</v>
      </c>
      <c r="AP110" s="39">
        <f t="shared" si="25"/>
        <v>1</v>
      </c>
      <c r="AQ110" s="39">
        <f t="shared" si="26"/>
        <v>1</v>
      </c>
      <c r="AR110" s="39">
        <f t="shared" si="27"/>
        <v>1</v>
      </c>
      <c r="AS110" s="40">
        <f t="shared" si="17"/>
        <v>1</v>
      </c>
    </row>
    <row r="111" spans="1:45">
      <c r="A111" t="str">
        <f>'Model output'!A110</f>
        <v>TCGA-DJ-A3VK</v>
      </c>
      <c r="B111" s="46">
        <v>63</v>
      </c>
      <c r="C111" s="1" t="str">
        <f>IF(OR(ISNUMBER(SEARCH("0",'Model output'!D110)), ISNUMBER(SEARCH("1",'Model output'!D110)), ISNUMBER(SEARCH("1a",'Model output'!D110)), ISNUMBER(SEARCH("1b",'Model output'!D110)), ISNUMBER(SEARCH("2",'Model output'!D110)), ISNUMBER(SEARCH("3",'Model output'!D110)), ISNUMBER(SEARCH("4a",'Model output'!D110)), ISNUMBER(SEARCH("4b",'Model output'!D110))), IF(ISNUMBER(SEARCH("pT",'Model output'!D110)),IF(OR(ISNUMBER(SEARCH("a",'Model output'!D110)),ISNUMBER(SEARCH("b",'Model output'!D110))),MID(SUBSTITUTE('Model output'!D110," ",""),SEARCH("pT",'Model output'!D110)+2,2),MID(SUBSTITUTE('Model output'!D110," ",""),SEARCH("pT",'Model output'!D110)+2,1)),IF(ISNUMBER(SEARCH("T",'Model output'!D110)),IF(OR(ISNUMBER(SEARCH("a",'Model output'!D110)),ISNUMBER(SEARCH("b",'Model output'!D110))),MID(SUBSTITUTE('Model output'!D110," ",""),SEARCH("T",'Model output'!D110)+1,2),MID(SUBSTITUTE('Model output'!D110," ",""),SEARCH("T",'Model output'!D110)+1,1)),SUBSTITUTE('Model output'!D110," ",""))),"")</f>
        <v>1</v>
      </c>
      <c r="D111" s="1" t="str">
        <f>IF(ISNUMBER(SEARCH("lymph node",'Model output'!E110)),"1", IF(AND('Model output'!E110&lt;&gt;"",ISNUMBER('Model output'!E110),'Model output'!E110&gt;0),"1",IF(OR(ISNUMBER(SEARCH("0",'Model output'!E110)), ISNUMBER(SEARCH("1",'Model output'!E110)), ISNUMBER(SEARCH("1a",'Model output'!E110)), ISNUMBER(SEARCH("1b",'Model output'!E110)), ISNUMBER(SEARCH("X",'Model output'!E110))), IF(ISNUMBER(SEARCH("pN",'Model output'!E110)),IF(OR(ISNUMBER(SEARCH("a",'Model output'!E110)),ISNUMBER(SEARCH("b",'Model output'!E110))),MID(SUBSTITUTE('Model output'!E110," ",""),SEARCH("pN",'Model output'!E110)+2,2),MID(SUBSTITUTE('Model output'!E110," ",""),SEARCH("pN",'Model output'!E110)+2,1)),IF(ISNUMBER(SEARCH("N",'Model output'!E110)),IF(OR(ISNUMBER(SEARCH("a",'Model output'!E110)),ISNUMBER(SEARCH("b",'Model output'!E110))),MID(SUBSTITUTE('Model output'!E110," ",""),SEARCH("N",'Model output'!E110)+1,2),MID(SUBSTITUTE('Model output'!E110," ",""),SEARCH("N",'Model output'!E110)+1,1)),SUBSTITUTE('Model output'!E110," ",""))),"")))</f>
        <v>X</v>
      </c>
      <c r="E111" s="1" t="str">
        <f>IF(OR(ISNUMBER(SEARCH("Not applicable",'Model output'!F110)), ISNUMBER(SEARCH("N/A",'Model output'!F110))),"0",IF(OR(ISNUMBER(SEARCH("0",'Model output'!F110)), ISNUMBER(SEARCH("1",'Model output'!F110)), ISNUMBER(SEARCH("X",'Model output'!F110))), IF(ISNUMBER(SEARCH("pM",'Model output'!F110)),MID(SUBSTITUTE('Model output'!F110," ",""),SEARCH("pM",'Model output'!F110)+2,1),IF(ISNUMBER(SEARCH("M",'Model output'!F110)),MID(SUBSTITUTE('Model output'!F110," ",""),SEARCH("M",'Model output'!F110)+1,1),SUBSTITUTE('Model output'!F110," ",""))),""))</f>
        <v/>
      </c>
      <c r="F111" t="str">
        <f t="shared" si="28"/>
        <v>negative</v>
      </c>
      <c r="G111" t="str">
        <f>IF(OR('Model output'!G110="",AND(ISNUMBER('Model output'!J110),'Model output'!J110&lt;1)),"",IF(OR(ISNUMBER(SEARCH("lateral",'Model output'!G110)),ISNUMBER(SEARCH("cervical",'Model output'!G110)),ISNUMBER(SEARCH("jugular",'Model output'!G110)),ISNUMBER(SEARCH("left neck",'Model output'!G110)),ISNUMBER(SEARCH("left anterior neck",'Model output'!G110)),ISNUMBER(SEARCH("left posterior neck",'Model output'!G110)),ISNUMBER(SEARCH("right neck",'Model output'!G110)),ISNUMBER(SEARCH("right anterior neck",'Model output'!G110)),ISNUMBER(SEARCH("right posterior neck",'Model output'!G110)),AND(ISNUMBER(SEARCH("level",'Model output'!G110)),OR(,ISNUMBER(SEARCH("II",'Model output'!G110)),ISNUMBER(SEARCH("two",'Model output'!G110)),AND(ISNUMBER(SEARCH("2",'Model output'!G110)),NOT(ISNUMBER(SEARCH("1 of 2",'Model output'!G110)))),ISNUMBER(SEARCH("III",'Model output'!G110)),ISNUMBER(SEARCH("three",'Model output'!G110)),AND(ISNUMBER(SEARCH("3",'Model output'!G110)), NOT(ISNUMBER(SEARCH("N3",'Model output'!G110)))),ISNUMBER(SEARCH("IV",'Model output'!G110)),ISNUMBER(SEARCH("four",'Model output'!G110)),AND(ISNUMBER(SEARCH("4",'Model output'!G110)),NOT(ISNUMBER(SEARCH("1/4",'Model output'!G110)))),ISNUMBER(SEARCH("V ",'Model output'!G110)),ISNUMBER(SEARCH("five",'Model output'!G110)),ISNUMBER(SEARCH("5",'Model output'!G110))))), "lateral", "central"))</f>
        <v/>
      </c>
      <c r="H111" t="str">
        <f>IF('Model output'!H110="","negative", IF('Model output'!H110=" ", "negative", IF('Model output'!H110="[]", "negative", IF(ISNUMBER(SEARCH("lymph node",'Model output'!H110)),"negative", IF(ISNUMBER(SEARCH("adipose tissue",'Model output'!H110)), "negative", IF(ISNUMBER(SEARCH("neck dissection",'Model output'!H110)),"negative","positive"))))))</f>
        <v>negative</v>
      </c>
      <c r="I111" t="str">
        <f>IF('Model output'!I110="","",IF(ISNUMBER('Model output'!I110),'Model output'!I110,1))</f>
        <v/>
      </c>
      <c r="J111" t="str">
        <f>IF('Model output'!J110="","",IF(AND(ISNUMBER('Model output'!J110),'Model output'!J110&lt;=I111),'Model output'!J110,IF(ISNUMBER(SEARCH("0/",'Model output'!J110)),0,1)))</f>
        <v/>
      </c>
      <c r="K111" t="str" cm="1">
        <f t="array" ref="K111">IF(COUNT(FIND({0,1,2,3,4,5,6,7,8,9},'Model output'!K110))&gt;0,'Model output'!K110,"")</f>
        <v/>
      </c>
      <c r="L111" s="28" t="str">
        <f t="shared" si="14"/>
        <v/>
      </c>
      <c r="M111" t="str" cm="1">
        <f t="array" ref="M111">IF(L111="","",IF(ISNUMBER(SEARCH("cm",L111)),MAX(VALUE(SUBSTITUTE(_xlfn.FILTERXML("&lt;t&gt;&lt;s&gt;"&amp;SUBSTITUTE(L111,",","&lt;/s&gt;&lt;s&gt;")&amp;"&lt;/s&gt;&lt;/t&gt;","//s"),"cm",""))),MAX(VALUE(SUBSTITUTE(_xlfn.FILTERXML("&lt;t&gt;&lt;s&gt;"&amp;SUBSTITUTE(L111,",","&lt;/s&gt;&lt;s&gt;")&amp;"&lt;/s&gt;&lt;/t&gt;","//s"),"mm","")))/10))</f>
        <v/>
      </c>
      <c r="N111" t="str">
        <f>IF('Model output'!L110="","",'Model output'!L110)</f>
        <v>Papillary</v>
      </c>
      <c r="O111" t="str">
        <f>IF('Model output'!M110="","",'Model output'!M110)</f>
        <v>follicular variant</v>
      </c>
      <c r="P111" t="str">
        <f>IF('Model output'!N110="","",'Model output'!N110)</f>
        <v>1.0 cm</v>
      </c>
      <c r="Q111" t="str">
        <f t="shared" si="13"/>
        <v>1.0cm</v>
      </c>
      <c r="R111" cm="1">
        <f t="array" ref="R111">IF(Q111="","",IF(ISNUMBER(SEARCH("cm",Q111)),MAX(VALUE(SUBSTITUTE(_xlfn.FILTERXML("&lt;t&gt;&lt;s&gt;"&amp;SUBSTITUTE(Q111,",","&lt;/s&gt;&lt;s&gt;")&amp;"&lt;/s&gt;&lt;/t&gt;","//s"),"cm",""))),IF(ISNUMBER(SEARCH("mm",Q111)), MAX(VALUE(SUBSTITUTE(_xlfn.FILTERXML("&lt;t&gt;&lt;s&gt;"&amp;SUBSTITUTE(Q111,",","&lt;/s&gt;&lt;s&gt;")&amp;"&lt;/s&gt;&lt;/t&gt;","//s"),"mm","")))/10, MAX(VALUE(_xlfn.FILTERXML("&lt;t&gt;&lt;s&gt;"&amp;SUBSTITUTE(Q111,",","&lt;/s&gt;&lt;s&gt;")&amp;"&lt;/s&gt;&lt;/t&gt;","//s"))))))</f>
        <v>1</v>
      </c>
      <c r="S111" t="str">
        <f>IF(OR('Model output'!P110="",'Model output'!P110="C",ISNUMBER(SEARCH("Not identified", 'Model output'!P110)),ISNUMBER(SEARCH("Absent",'Model output'!P110)),ISNUMBER(SEARCH("Absence",'Model output'!P110)),AND(ISNUMBER(SEARCH("No",'Model output'!P110)),NOT(ISNUMBER(SEARCH("diagnostic",'Model output'!P110)))),ISNUMBER(SEARCH("Negative",'Model output'!P110))),"negative","positive")</f>
        <v>negative</v>
      </c>
      <c r="T111">
        <f>IF('Model output'!O110="","",'Model output'!O110)</f>
        <v>3</v>
      </c>
      <c r="U111" t="str">
        <f>IF('Model output'!Q110&lt;&gt;"",'Model output'!Q110,IF('Classification result'!S111="positive",IF(ISNUMBER(SEARCH("single",'Model output'!P110)),1,IF(OR(ISNUMBER(SEARCH("&lt;4",'Model output'!P110)),ISNUMBER(SEARCH("&lt; 4",'Model output'!P110)),ISNUMBER(SEARCH("less than 4",'Model output'!P110))),"&lt;4",IF(OR(ISNUMBER(SEARCH("&gt;4",'Model output'!P110)),ISNUMBER(SEARCH("&gt; 4",'Model output'!P110)),ISNUMBER(SEARCH("4 or more",'Model output'!P110))),"&gt;4",""))),""))</f>
        <v/>
      </c>
      <c r="V111" t="str">
        <f>IF(S111="negative","",IF(OR(ISNUMBER(SEARCH("Focal",'Model output'!P110)),'Classification result'!U111&lt;4,ISNUMBER(SEARCH("Focal",'Classification result'!U111)),ISNUMBER(SEARCH("&lt;4",'Classification result'!U111)),ISNUMBER(SEARCH("&lt; 4",'Classification result'!U111))),"minimal", IF(OR(ISNUMBER(SEARCH("Extensive",'Model output'!P110)),ISNUMBER(SEARCH("Extensive",'Classification result'!U111)),ISNUMBER(SEARCH("&gt;4",'Classification result'!U111)),ISNUMBER(SEARCH("&gt; 4",'Classification result'!U111)),ISNUMBER(SEARCH("4 or more",'Classification result'!U111))),"extensive","")))</f>
        <v/>
      </c>
      <c r="W111" t="str">
        <f>IF(OR('Model output'!R110="",ISNUMBER(SEARCH("Not identified", 'Model output'!R110)),ISNUMBER(SEARCH("Absent",'Model output'!R110)),ISNUMBER(SEARCH("No",'Model output'!R110)),ISNUMBER(SEARCH("Negative",'Model output'!R110)),ISNUMBER(SEARCH("None seen",'Model output'!R110)),ISNUMBER(SEARCH("Free",'Model output'!R110)),ISNUMBER(SEARCH("Cannot be assessed",'Model output'!R110))),"negative","positive")</f>
        <v>positive</v>
      </c>
      <c r="X111" s="15" t="str">
        <f>IF('Model output'!S110="","",'Model output'!S110)</f>
        <v>Focal extrathyroidal extension into the fibroadipose tissue of papillary microcarcinoma (left lobe, 0.8 cm)</v>
      </c>
      <c r="Y111" t="str">
        <f>IF(OR('Model output'!S110="",ISNUMBER(SEARCH("No extension",'Model output'!S110)),ISNUMBER(SEARCH("Absent",'Model output'!S110)),ISNUMBER(SEARCH("Not identified",'Model output'!S110)),AND(ISNUMBER(SEARCH("No",'Model output'!S110)),NOT(ISNUMBER(SEARCH("carcinoma",'Model output'!S110)))),ISNUMBER(SEARCH("negative",'Model output'!S110))),"negative",IF(Z111="positive","gETE", "positive"))</f>
        <v>positive</v>
      </c>
      <c r="Z111" t="str">
        <f>IF(OR('Model output'!S110="",ISNUMBER(SEARCH("Absent",'Model output'!S110)),ISNUMBER(SEARCH("Not identified",'Model output'!S110)),ISNUMBER(SEARCH("No",'Model output'!S110)),ISNUMBER(SEARCH("Minimal",'Model output'!S110)),ISNUMBER(SEARCH("negative",'Model output'!S110))),"negative",IF(OR(ISNUMBER(SEARCH("extensive",X111)),ISNUMBER(SEARCH("skeletal muscle",X111)),ISNUMBER(SEARCH("larynx",X111)),ISNUMBER(SEARCH("trachea",X111)),ISNUMBER(SEARCH("esophagus",X111)),ISNUMBER(SEARCH("recurrent laryngeal nerve",X111))),"positive","negative"))</f>
        <v>negative</v>
      </c>
      <c r="AA111" t="str">
        <f>IF('Model output'!T110="","",IF('Model output'!T110="Not mentioned", "No", "Yes"))</f>
        <v/>
      </c>
      <c r="AB111" t="str">
        <f>IF(AA111&lt;&gt;"Yes","",IF(OR('Model output'!U110="",ISNUMBER(SEARCH("Not identified",'Model output'!U110))),"",'Model output'!U110))</f>
        <v/>
      </c>
      <c r="AC111" s="8" t="str">
        <f>IF(OR('Model output'!V110="", AND(ISERROR(SEARCH("Positive",'Model output'!V110)), ISNUMBER(SEARCH("Negative",'Model output'!V110))), ISNUMBER(SEARCH("Cannot be assessed",'Model output'!V110)), AND(ISNUMBER(SEARCH("Uninvolved",'Model output'!V110)),NOT(ISNUMBER(SEARCH("margin(s) involved",'Model output'!V110)))), ISNUMBER(SEARCH("No involvement",'Model output'!V110)), AND(NOT(ISNUMBER(SEARCH("focal",'Model output'!V110))),ISNUMBER(SEARCH("Free",'Model output'!V110))), ISNUMBER(SEARCH("narrowly excised",'Model output'!V110)), ISNUMBER(SEARCH("none",'Model output'!V110)), ISNUMBER(SEARCH("R0",'Model output'!V110)), ISNUMBER(SEARCH("1 mm",'Model output'!V110)), ISNUMBER(SEARCH("0.1 CM",'Model output'!V110)), ISNUMBER(SEARCH("less than 0.2 mm",'Model output'!V110)), ISNUMBER(SEARCH("less than 1.0 mm",'Model output'!V110)), ISNUMBER(SEARCH("less than 0.5 mm",'Model output'!V110)), ISNUMBER(SEARCH("abut",'Model output'!V110))), "negative", "positive")</f>
        <v>negative</v>
      </c>
      <c r="AE111" s="34" t="str" cm="1">
        <f t="array" aca="1" ref="AE111" ca="1">IF(OR(AC111="positive",Z111="positive",AND(OR(ISNUMBER(SEARCH("Follicular carcinoma",N111)),ISNUMBER(SEARCH("Follicular thyroid carcinoma",N111))),V111="extensive"),AND(AND(ISNUMBER(J111),J111&gt;0),AND(ISNUMBER(M111),M111&gt;3)),OR(H111="positive",AH111=1)),"high",IF(OR(ISNUMBER(SEARCH("lateral",G111,1)),ISNUMBER(SEARCH("positive",Y111,1)),ISNUMBER(SEARCH("tall",O111,1)),ISNUMBER(SEARCH("hobnail",O111,1)),ISNUMBER(SEARCH("cribriform",O111,1)),ISNUMBER(SEARCH("diffuse",O111,1)),ISNUMBER(SEARCH("columnar",O111,1)),ISNUMBER(SEARCH("solid",O111,1)),ISNUMBER(SEARCH("tall",N111,1)),ISNUMBER(SEARCH("hobnail",N111,1)),ISNUMBER(SEARCH("cribriform",N111,1)),ISNUMBER(SEARCH("diffuse",N111,1)),ISNUMBER(SEARCH("columnar",N111,1)),ISNUMBER(SEARCH("solid",N111,1)),AND(OR(ISNUMBER(SEARCH("papillary",N111,1)),ISNUMBER(SEARCH("papillary carcinoma",O111,1))),S111="positive"),AND(AND(ISNUMBER(J111),J111&gt;=5),M111=""),AND(AND(ISNUMBER(J111),J111&gt;=5),AND(ISNUMBER(M111),M111&gt;=1)),AND(ISNUMBER(SERACH("papillary",N111)),OR(Y111="positive",Z111="positive"), ISNUMBER(SEARCH("BRAF",AB111)))),"intermediate","low"))</f>
        <v>intermediate</v>
      </c>
      <c r="AF111" s="35" t="str">
        <f t="shared" si="15"/>
        <v>1a</v>
      </c>
      <c r="AG111" s="35" t="str">
        <f t="shared" si="16"/>
        <v>0</v>
      </c>
      <c r="AH111" s="35" t="str">
        <f t="shared" si="18"/>
        <v>0</v>
      </c>
      <c r="AI111" s="40" t="str">
        <f t="shared" si="19"/>
        <v>I</v>
      </c>
      <c r="AJ111" s="34" t="s">
        <v>629</v>
      </c>
      <c r="AK111" s="39" t="s">
        <v>898</v>
      </c>
      <c r="AL111" s="39" t="s">
        <v>894</v>
      </c>
      <c r="AM111" s="39" t="s">
        <v>897</v>
      </c>
      <c r="AN111" s="39" t="s">
        <v>59</v>
      </c>
      <c r="AO111" s="34">
        <f t="shared" ca="1" si="24"/>
        <v>1</v>
      </c>
      <c r="AP111" s="39">
        <f t="shared" si="25"/>
        <v>1</v>
      </c>
      <c r="AQ111" s="39">
        <f t="shared" si="26"/>
        <v>1</v>
      </c>
      <c r="AR111" s="39">
        <f t="shared" si="27"/>
        <v>1</v>
      </c>
      <c r="AS111" s="40">
        <f t="shared" si="17"/>
        <v>1</v>
      </c>
    </row>
    <row r="112" spans="1:45">
      <c r="A112" t="str">
        <f>'Model output'!A111</f>
        <v>TCGA-DJ-A3VL</v>
      </c>
      <c r="B112" s="46">
        <v>38</v>
      </c>
      <c r="C112" s="1" t="str">
        <f>IF(OR(ISNUMBER(SEARCH("0",'Model output'!D111)), ISNUMBER(SEARCH("1",'Model output'!D111)), ISNUMBER(SEARCH("1a",'Model output'!D111)), ISNUMBER(SEARCH("1b",'Model output'!D111)), ISNUMBER(SEARCH("2",'Model output'!D111)), ISNUMBER(SEARCH("3",'Model output'!D111)), ISNUMBER(SEARCH("4a",'Model output'!D111)), ISNUMBER(SEARCH("4b",'Model output'!D111))), IF(ISNUMBER(SEARCH("pT",'Model output'!D111)),IF(OR(ISNUMBER(SEARCH("a",'Model output'!D111)),ISNUMBER(SEARCH("b",'Model output'!D111))),MID(SUBSTITUTE('Model output'!D111," ",""),SEARCH("pT",'Model output'!D111)+2,2),MID(SUBSTITUTE('Model output'!D111," ",""),SEARCH("pT",'Model output'!D111)+2,1)),IF(ISNUMBER(SEARCH("T",'Model output'!D111)),IF(OR(ISNUMBER(SEARCH("a",'Model output'!D111)),ISNUMBER(SEARCH("b",'Model output'!D111))),MID(SUBSTITUTE('Model output'!D111," ",""),SEARCH("T",'Model output'!D111)+1,2),MID(SUBSTITUTE('Model output'!D111," ",""),SEARCH("T",'Model output'!D111)+1,1)),SUBSTITUTE('Model output'!D111," ",""))),"")</f>
        <v>1</v>
      </c>
      <c r="D112" s="1" t="str">
        <f>IF(ISNUMBER(SEARCH("lymph node",'Model output'!E111)),"1", IF(AND('Model output'!E111&lt;&gt;"",ISNUMBER('Model output'!E111),'Model output'!E111&gt;0),"1",IF(OR(ISNUMBER(SEARCH("0",'Model output'!E111)), ISNUMBER(SEARCH("1",'Model output'!E111)), ISNUMBER(SEARCH("1a",'Model output'!E111)), ISNUMBER(SEARCH("1b",'Model output'!E111)), ISNUMBER(SEARCH("X",'Model output'!E111))), IF(ISNUMBER(SEARCH("pN",'Model output'!E111)),IF(OR(ISNUMBER(SEARCH("a",'Model output'!E111)),ISNUMBER(SEARCH("b",'Model output'!E111))),MID(SUBSTITUTE('Model output'!E111," ",""),SEARCH("pN",'Model output'!E111)+2,2),MID(SUBSTITUTE('Model output'!E111," ",""),SEARCH("pN",'Model output'!E111)+2,1)),IF(ISNUMBER(SEARCH("N",'Model output'!E111)),IF(OR(ISNUMBER(SEARCH("a",'Model output'!E111)),ISNUMBER(SEARCH("b",'Model output'!E111))),MID(SUBSTITUTE('Model output'!E111," ",""),SEARCH("N",'Model output'!E111)+1,2),MID(SUBSTITUTE('Model output'!E111," ",""),SEARCH("N",'Model output'!E111)+1,1)),SUBSTITUTE('Model output'!E111," ",""))),"")))</f>
        <v>0</v>
      </c>
      <c r="E112" s="1" t="str">
        <f>IF(OR(ISNUMBER(SEARCH("Not applicable",'Model output'!F111)), ISNUMBER(SEARCH("N/A",'Model output'!F111))),"0",IF(OR(ISNUMBER(SEARCH("0",'Model output'!F111)), ISNUMBER(SEARCH("1",'Model output'!F111)), ISNUMBER(SEARCH("X",'Model output'!F111))), IF(ISNUMBER(SEARCH("pM",'Model output'!F111)),MID(SUBSTITUTE('Model output'!F111," ",""),SEARCH("pM",'Model output'!F111)+2,1),IF(ISNUMBER(SEARCH("M",'Model output'!F111)),MID(SUBSTITUTE('Model output'!F111," ",""),SEARCH("M",'Model output'!F111)+1,1),SUBSTITUTE('Model output'!F111," ",""))),""))</f>
        <v/>
      </c>
      <c r="F112" t="str">
        <f t="shared" si="28"/>
        <v>negative</v>
      </c>
      <c r="G112" t="str">
        <f>IF(OR('Model output'!G111="",AND(ISNUMBER('Model output'!J111),'Model output'!J111&lt;1)),"",IF(OR(ISNUMBER(SEARCH("lateral",'Model output'!G111)),ISNUMBER(SEARCH("cervical",'Model output'!G111)),ISNUMBER(SEARCH("jugular",'Model output'!G111)),ISNUMBER(SEARCH("left neck",'Model output'!G111)),ISNUMBER(SEARCH("left anterior neck",'Model output'!G111)),ISNUMBER(SEARCH("left posterior neck",'Model output'!G111)),ISNUMBER(SEARCH("right neck",'Model output'!G111)),ISNUMBER(SEARCH("right anterior neck",'Model output'!G111)),ISNUMBER(SEARCH("right posterior neck",'Model output'!G111)),AND(ISNUMBER(SEARCH("level",'Model output'!G111)),OR(,ISNUMBER(SEARCH("II",'Model output'!G111)),ISNUMBER(SEARCH("two",'Model output'!G111)),AND(ISNUMBER(SEARCH("2",'Model output'!G111)),NOT(ISNUMBER(SEARCH("1 of 2",'Model output'!G111)))),ISNUMBER(SEARCH("III",'Model output'!G111)),ISNUMBER(SEARCH("three",'Model output'!G111)),AND(ISNUMBER(SEARCH("3",'Model output'!G111)), NOT(ISNUMBER(SEARCH("N3",'Model output'!G111)))),ISNUMBER(SEARCH("IV",'Model output'!G111)),ISNUMBER(SEARCH("four",'Model output'!G111)),AND(ISNUMBER(SEARCH("4",'Model output'!G111)),NOT(ISNUMBER(SEARCH("1/4",'Model output'!G111)))),ISNUMBER(SEARCH("V ",'Model output'!G111)),ISNUMBER(SEARCH("five",'Model output'!G111)),ISNUMBER(SEARCH("5",'Model output'!G111))))), "lateral", "central"))</f>
        <v/>
      </c>
      <c r="H112" t="str">
        <f>IF('Model output'!H111="","negative", IF('Model output'!H111=" ", "negative", IF('Model output'!H111="[]", "negative", IF(ISNUMBER(SEARCH("lymph node",'Model output'!H111)),"negative", IF(ISNUMBER(SEARCH("adipose tissue",'Model output'!H111)), "negative", IF(ISNUMBER(SEARCH("neck dissection",'Model output'!H111)),"negative","positive"))))))</f>
        <v>negative</v>
      </c>
      <c r="I112">
        <f>IF('Model output'!I111="","",IF(ISNUMBER('Model output'!I111),'Model output'!I111,1))</f>
        <v>1</v>
      </c>
      <c r="J112">
        <f>IF('Model output'!J111="","",IF(AND(ISNUMBER('Model output'!J111),'Model output'!J111&lt;=I112),'Model output'!J111,IF(ISNUMBER(SEARCH("0/",'Model output'!J111)),0,1)))</f>
        <v>0</v>
      </c>
      <c r="K112" t="str" cm="1">
        <f t="array" ref="K112">IF(COUNT(FIND({0,1,2,3,4,5,6,7,8,9},'Model output'!K111))&gt;0,'Model output'!K111,"")</f>
        <v/>
      </c>
      <c r="L112" s="28" t="str">
        <f t="shared" si="14"/>
        <v/>
      </c>
      <c r="M112" t="str" cm="1">
        <f t="array" ref="M112">IF(L112="","",IF(ISNUMBER(SEARCH("cm",L112)),MAX(VALUE(SUBSTITUTE(_xlfn.FILTERXML("&lt;t&gt;&lt;s&gt;"&amp;SUBSTITUTE(L112,",","&lt;/s&gt;&lt;s&gt;")&amp;"&lt;/s&gt;&lt;/t&gt;","//s"),"cm",""))),MAX(VALUE(SUBSTITUTE(_xlfn.FILTERXML("&lt;t&gt;&lt;s&gt;"&amp;SUBSTITUTE(L112,",","&lt;/s&gt;&lt;s&gt;")&amp;"&lt;/s&gt;&lt;/t&gt;","//s"),"mm","")))/10))</f>
        <v/>
      </c>
      <c r="N112" t="str">
        <f>IF('Model output'!L111="","",'Model output'!L111)</f>
        <v>papillary</v>
      </c>
      <c r="O112" t="str">
        <f>IF('Model output'!M111="","",'Model output'!M111)</f>
        <v>microcarcinoma</v>
      </c>
      <c r="P112" t="str">
        <f>IF('Model output'!N111="","",'Model output'!N111)</f>
        <v>0.6 cm</v>
      </c>
      <c r="Q112" t="str">
        <f t="shared" si="13"/>
        <v>0.6cm</v>
      </c>
      <c r="R112" cm="1">
        <f t="array" ref="R112">IF(Q112="","",IF(ISNUMBER(SEARCH("cm",Q112)),MAX(VALUE(SUBSTITUTE(_xlfn.FILTERXML("&lt;t&gt;&lt;s&gt;"&amp;SUBSTITUTE(Q112,",","&lt;/s&gt;&lt;s&gt;")&amp;"&lt;/s&gt;&lt;/t&gt;","//s"),"cm",""))),IF(ISNUMBER(SEARCH("mm",Q112)), MAX(VALUE(SUBSTITUTE(_xlfn.FILTERXML("&lt;t&gt;&lt;s&gt;"&amp;SUBSTITUTE(Q112,",","&lt;/s&gt;&lt;s&gt;")&amp;"&lt;/s&gt;&lt;/t&gt;","//s"),"mm","")))/10, MAX(VALUE(_xlfn.FILTERXML("&lt;t&gt;&lt;s&gt;"&amp;SUBSTITUTE(Q112,",","&lt;/s&gt;&lt;s&gt;")&amp;"&lt;/s&gt;&lt;/t&gt;","//s"))))))</f>
        <v>0.6</v>
      </c>
      <c r="S112" t="str">
        <f>IF(OR('Model output'!P111="",'Model output'!P111="C",ISNUMBER(SEARCH("Not identified", 'Model output'!P111)),ISNUMBER(SEARCH("Absent",'Model output'!P111)),ISNUMBER(SEARCH("Absence",'Model output'!P111)),AND(ISNUMBER(SEARCH("No",'Model output'!P111)),NOT(ISNUMBER(SEARCH("diagnostic",'Model output'!P111)))),ISNUMBER(SEARCH("Negative",'Model output'!P111))),"negative","positive")</f>
        <v>negative</v>
      </c>
      <c r="T112">
        <f>IF('Model output'!O111="","",'Model output'!O111)</f>
        <v>2</v>
      </c>
      <c r="U112" t="str">
        <f>IF('Model output'!Q111&lt;&gt;"",'Model output'!Q111,IF('Classification result'!S112="positive",IF(ISNUMBER(SEARCH("single",'Model output'!P111)),1,IF(OR(ISNUMBER(SEARCH("&lt;4",'Model output'!P111)),ISNUMBER(SEARCH("&lt; 4",'Model output'!P111)),ISNUMBER(SEARCH("less than 4",'Model output'!P111))),"&lt;4",IF(OR(ISNUMBER(SEARCH("&gt;4",'Model output'!P111)),ISNUMBER(SEARCH("&gt; 4",'Model output'!P111)),ISNUMBER(SEARCH("4 or more",'Model output'!P111))),"&gt;4",""))),""))</f>
        <v/>
      </c>
      <c r="V112" t="str">
        <f>IF(S112="negative","",IF(OR(ISNUMBER(SEARCH("Focal",'Model output'!P111)),'Classification result'!U112&lt;4,ISNUMBER(SEARCH("Focal",'Classification result'!U112)),ISNUMBER(SEARCH("&lt;4",'Classification result'!U112)),ISNUMBER(SEARCH("&lt; 4",'Classification result'!U112))),"minimal", IF(OR(ISNUMBER(SEARCH("Extensive",'Model output'!P111)),ISNUMBER(SEARCH("Extensive",'Classification result'!U112)),ISNUMBER(SEARCH("&gt;4",'Classification result'!U112)),ISNUMBER(SEARCH("&gt; 4",'Classification result'!U112)),ISNUMBER(SEARCH("4 or more",'Classification result'!U112))),"extensive","")))</f>
        <v/>
      </c>
      <c r="W112" t="str">
        <f>IF(OR('Model output'!R111="",ISNUMBER(SEARCH("Not identified", 'Model output'!R111)),ISNUMBER(SEARCH("Absent",'Model output'!R111)),ISNUMBER(SEARCH("No",'Model output'!R111)),ISNUMBER(SEARCH("Negative",'Model output'!R111)),ISNUMBER(SEARCH("None seen",'Model output'!R111)),ISNUMBER(SEARCH("Free",'Model output'!R111)),ISNUMBER(SEARCH("Cannot be assessed",'Model output'!R111))),"negative","positive")</f>
        <v>negative</v>
      </c>
      <c r="X112" s="15" t="str">
        <f>IF('Model output'!S111="","",'Model output'!S111)</f>
        <v>Not identified</v>
      </c>
      <c r="Y112" t="str">
        <f>IF(OR('Model output'!S111="",ISNUMBER(SEARCH("No extension",'Model output'!S111)),ISNUMBER(SEARCH("Absent",'Model output'!S111)),ISNUMBER(SEARCH("Not identified",'Model output'!S111)),AND(ISNUMBER(SEARCH("No",'Model output'!S111)),NOT(ISNUMBER(SEARCH("carcinoma",'Model output'!S111)))),ISNUMBER(SEARCH("negative",'Model output'!S111))),"negative",IF(Z112="positive","gETE", "positive"))</f>
        <v>negative</v>
      </c>
      <c r="Z112" t="str">
        <f>IF(OR('Model output'!S111="",ISNUMBER(SEARCH("Absent",'Model output'!S111)),ISNUMBER(SEARCH("Not identified",'Model output'!S111)),ISNUMBER(SEARCH("No",'Model output'!S111)),ISNUMBER(SEARCH("Minimal",'Model output'!S111)),ISNUMBER(SEARCH("negative",'Model output'!S111))),"negative",IF(OR(ISNUMBER(SEARCH("extensive",X112)),ISNUMBER(SEARCH("skeletal muscle",X112)),ISNUMBER(SEARCH("larynx",X112)),ISNUMBER(SEARCH("trachea",X112)),ISNUMBER(SEARCH("esophagus",X112)),ISNUMBER(SEARCH("recurrent laryngeal nerve",X112))),"positive","negative"))</f>
        <v>negative</v>
      </c>
      <c r="AA112" t="str">
        <f>IF('Model output'!T111="","",IF('Model output'!T111="Not mentioned", "No", "Yes"))</f>
        <v/>
      </c>
      <c r="AB112" t="str">
        <f>IF(AA112&lt;&gt;"Yes","",IF(OR('Model output'!U111="",ISNUMBER(SEARCH("Not identified",'Model output'!U111))),"",'Model output'!U111))</f>
        <v/>
      </c>
      <c r="AC112" s="8" t="str">
        <f>IF(OR('Model output'!V111="", AND(ISERROR(SEARCH("Positive",'Model output'!V111)), ISNUMBER(SEARCH("Negative",'Model output'!V111))), ISNUMBER(SEARCH("Cannot be assessed",'Model output'!V111)), AND(ISNUMBER(SEARCH("Uninvolved",'Model output'!V111)),NOT(ISNUMBER(SEARCH("margin(s) involved",'Model output'!V111)))), ISNUMBER(SEARCH("No involvement",'Model output'!V111)), AND(NOT(ISNUMBER(SEARCH("focal",'Model output'!V111))),ISNUMBER(SEARCH("Free",'Model output'!V111))), ISNUMBER(SEARCH("narrowly excised",'Model output'!V111)), ISNUMBER(SEARCH("none",'Model output'!V111)), ISNUMBER(SEARCH("R0",'Model output'!V111)), ISNUMBER(SEARCH("1 mm",'Model output'!V111)), ISNUMBER(SEARCH("0.1 CM",'Model output'!V111)), ISNUMBER(SEARCH("less than 0.2 mm",'Model output'!V111)), ISNUMBER(SEARCH("less than 1.0 mm",'Model output'!V111)), ISNUMBER(SEARCH("less than 0.5 mm",'Model output'!V111)), ISNUMBER(SEARCH("abut",'Model output'!V111))), "negative", "positive")</f>
        <v>negative</v>
      </c>
      <c r="AE112" s="34" t="str" cm="1">
        <f t="array" aca="1" ref="AE112" ca="1">IF(OR(AC112="positive",Z112="positive",AND(OR(ISNUMBER(SEARCH("Follicular carcinoma",N112)),ISNUMBER(SEARCH("Follicular thyroid carcinoma",N112))),V112="extensive"),AND(AND(ISNUMBER(J112),J112&gt;0),AND(ISNUMBER(M112),M112&gt;3)),OR(H112="positive",AH112=1)),"high",IF(OR(ISNUMBER(SEARCH("lateral",G112,1)),ISNUMBER(SEARCH("positive",Y112,1)),ISNUMBER(SEARCH("tall",O112,1)),ISNUMBER(SEARCH("hobnail",O112,1)),ISNUMBER(SEARCH("cribriform",O112,1)),ISNUMBER(SEARCH("diffuse",O112,1)),ISNUMBER(SEARCH("columnar",O112,1)),ISNUMBER(SEARCH("solid",O112,1)),ISNUMBER(SEARCH("tall",N112,1)),ISNUMBER(SEARCH("hobnail",N112,1)),ISNUMBER(SEARCH("cribriform",N112,1)),ISNUMBER(SEARCH("diffuse",N112,1)),ISNUMBER(SEARCH("columnar",N112,1)),ISNUMBER(SEARCH("solid",N112,1)),AND(OR(ISNUMBER(SEARCH("papillary",N112,1)),ISNUMBER(SEARCH("papillary carcinoma",O112,1))),S112="positive"),AND(AND(ISNUMBER(J112),J112&gt;=5),M112=""),AND(AND(ISNUMBER(J112),J112&gt;=5),AND(ISNUMBER(M112),M112&gt;=1)),AND(ISNUMBER(SERACH("papillary",N112)),OR(Y112="positive",Z112="positive"), ISNUMBER(SEARCH("BRAF",AB112)))),"intermediate","low"))</f>
        <v>low</v>
      </c>
      <c r="AF112" s="35" t="str">
        <f t="shared" si="15"/>
        <v>1a</v>
      </c>
      <c r="AG112" s="35" t="str">
        <f t="shared" si="16"/>
        <v>0</v>
      </c>
      <c r="AH112" s="35" t="str">
        <f t="shared" si="18"/>
        <v>0</v>
      </c>
      <c r="AI112" s="40" t="str">
        <f t="shared" si="19"/>
        <v>I</v>
      </c>
      <c r="AJ112" s="34" t="s">
        <v>627</v>
      </c>
      <c r="AK112" s="39" t="s">
        <v>898</v>
      </c>
      <c r="AL112" s="39" t="s">
        <v>894</v>
      </c>
      <c r="AM112" s="39" t="s">
        <v>897</v>
      </c>
      <c r="AN112" s="39" t="s">
        <v>59</v>
      </c>
      <c r="AO112" s="34">
        <f t="shared" ca="1" si="24"/>
        <v>1</v>
      </c>
      <c r="AP112" s="39">
        <f t="shared" si="25"/>
        <v>1</v>
      </c>
      <c r="AQ112" s="39">
        <f t="shared" si="26"/>
        <v>1</v>
      </c>
      <c r="AR112" s="39">
        <f t="shared" si="27"/>
        <v>1</v>
      </c>
      <c r="AS112" s="40">
        <f t="shared" si="17"/>
        <v>1</v>
      </c>
    </row>
    <row r="113" spans="1:45">
      <c r="A113" t="str">
        <f>'Model output'!A112</f>
        <v>TCGA-DJ-A3VM</v>
      </c>
      <c r="B113" s="46">
        <v>68</v>
      </c>
      <c r="C113" s="1" t="str">
        <f>IF(OR(ISNUMBER(SEARCH("0",'Model output'!D112)), ISNUMBER(SEARCH("1",'Model output'!D112)), ISNUMBER(SEARCH("1a",'Model output'!D112)), ISNUMBER(SEARCH("1b",'Model output'!D112)), ISNUMBER(SEARCH("2",'Model output'!D112)), ISNUMBER(SEARCH("3",'Model output'!D112)), ISNUMBER(SEARCH("4a",'Model output'!D112)), ISNUMBER(SEARCH("4b",'Model output'!D112))), IF(ISNUMBER(SEARCH("pT",'Model output'!D112)),IF(OR(ISNUMBER(SEARCH("a",'Model output'!D112)),ISNUMBER(SEARCH("b",'Model output'!D112))),MID(SUBSTITUTE('Model output'!D112," ",""),SEARCH("pT",'Model output'!D112)+2,2),MID(SUBSTITUTE('Model output'!D112," ",""),SEARCH("pT",'Model output'!D112)+2,1)),IF(ISNUMBER(SEARCH("T",'Model output'!D112)),IF(OR(ISNUMBER(SEARCH("a",'Model output'!D112)),ISNUMBER(SEARCH("b",'Model output'!D112))),MID(SUBSTITUTE('Model output'!D112," ",""),SEARCH("T",'Model output'!D112)+1,2),MID(SUBSTITUTE('Model output'!D112," ",""),SEARCH("T",'Model output'!D112)+1,1)),SUBSTITUTE('Model output'!D112," ",""))),"")</f>
        <v>1</v>
      </c>
      <c r="D113" s="1" t="str">
        <f>IF(ISNUMBER(SEARCH("lymph node",'Model output'!E112)),"1", IF(AND('Model output'!E112&lt;&gt;"",ISNUMBER('Model output'!E112),'Model output'!E112&gt;0),"1",IF(OR(ISNUMBER(SEARCH("0",'Model output'!E112)), ISNUMBER(SEARCH("1",'Model output'!E112)), ISNUMBER(SEARCH("1a",'Model output'!E112)), ISNUMBER(SEARCH("1b",'Model output'!E112)), ISNUMBER(SEARCH("X",'Model output'!E112))), IF(ISNUMBER(SEARCH("pN",'Model output'!E112)),IF(OR(ISNUMBER(SEARCH("a",'Model output'!E112)),ISNUMBER(SEARCH("b",'Model output'!E112))),MID(SUBSTITUTE('Model output'!E112," ",""),SEARCH("pN",'Model output'!E112)+2,2),MID(SUBSTITUTE('Model output'!E112," ",""),SEARCH("pN",'Model output'!E112)+2,1)),IF(ISNUMBER(SEARCH("N",'Model output'!E112)),IF(OR(ISNUMBER(SEARCH("a",'Model output'!E112)),ISNUMBER(SEARCH("b",'Model output'!E112))),MID(SUBSTITUTE('Model output'!E112," ",""),SEARCH("N",'Model output'!E112)+1,2),MID(SUBSTITUTE('Model output'!E112," ",""),SEARCH("N",'Model output'!E112)+1,1)),SUBSTITUTE('Model output'!E112," ",""))),"")))</f>
        <v/>
      </c>
      <c r="E113" s="1" t="str">
        <f>IF(OR(ISNUMBER(SEARCH("Not applicable",'Model output'!F112)), ISNUMBER(SEARCH("N/A",'Model output'!F112))),"0",IF(OR(ISNUMBER(SEARCH("0",'Model output'!F112)), ISNUMBER(SEARCH("1",'Model output'!F112)), ISNUMBER(SEARCH("X",'Model output'!F112))), IF(ISNUMBER(SEARCH("pM",'Model output'!F112)),MID(SUBSTITUTE('Model output'!F112," ",""),SEARCH("pM",'Model output'!F112)+2,1),IF(ISNUMBER(SEARCH("M",'Model output'!F112)),MID(SUBSTITUTE('Model output'!F112," ",""),SEARCH("M",'Model output'!F112)+1,1),SUBSTITUTE('Model output'!F112," ",""))),""))</f>
        <v/>
      </c>
      <c r="F113" t="str">
        <f t="shared" si="28"/>
        <v>negative</v>
      </c>
      <c r="G113" t="str">
        <f>IF(OR('Model output'!G112="",AND(ISNUMBER('Model output'!J112),'Model output'!J112&lt;1)),"",IF(OR(ISNUMBER(SEARCH("lateral",'Model output'!G112)),ISNUMBER(SEARCH("cervical",'Model output'!G112)),ISNUMBER(SEARCH("jugular",'Model output'!G112)),ISNUMBER(SEARCH("left neck",'Model output'!G112)),ISNUMBER(SEARCH("left anterior neck",'Model output'!G112)),ISNUMBER(SEARCH("left posterior neck",'Model output'!G112)),ISNUMBER(SEARCH("right neck",'Model output'!G112)),ISNUMBER(SEARCH("right anterior neck",'Model output'!G112)),ISNUMBER(SEARCH("right posterior neck",'Model output'!G112)),AND(ISNUMBER(SEARCH("level",'Model output'!G112)),OR(,ISNUMBER(SEARCH("II",'Model output'!G112)),ISNUMBER(SEARCH("two",'Model output'!G112)),AND(ISNUMBER(SEARCH("2",'Model output'!G112)),NOT(ISNUMBER(SEARCH("1 of 2",'Model output'!G112)))),ISNUMBER(SEARCH("III",'Model output'!G112)),ISNUMBER(SEARCH("three",'Model output'!G112)),AND(ISNUMBER(SEARCH("3",'Model output'!G112)), NOT(ISNUMBER(SEARCH("N3",'Model output'!G112)))),ISNUMBER(SEARCH("IV",'Model output'!G112)),ISNUMBER(SEARCH("four",'Model output'!G112)),AND(ISNUMBER(SEARCH("4",'Model output'!G112)),NOT(ISNUMBER(SEARCH("1/4",'Model output'!G112)))),ISNUMBER(SEARCH("V ",'Model output'!G112)),ISNUMBER(SEARCH("five",'Model output'!G112)),ISNUMBER(SEARCH("5",'Model output'!G112))))), "lateral", "central"))</f>
        <v/>
      </c>
      <c r="H113" t="str">
        <f>IF('Model output'!H112="","negative", IF('Model output'!H112=" ", "negative", IF('Model output'!H112="[]", "negative", IF(ISNUMBER(SEARCH("lymph node",'Model output'!H112)),"negative", IF(ISNUMBER(SEARCH("adipose tissue",'Model output'!H112)), "negative", IF(ISNUMBER(SEARCH("neck dissection",'Model output'!H112)),"negative","positive"))))))</f>
        <v>negative</v>
      </c>
      <c r="I113" t="str">
        <f>IF('Model output'!I112="","",IF(ISNUMBER('Model output'!I112),'Model output'!I112,1))</f>
        <v/>
      </c>
      <c r="J113" t="str">
        <f>IF('Model output'!J112="","",IF(AND(ISNUMBER('Model output'!J112),'Model output'!J112&lt;=I113),'Model output'!J112,IF(ISNUMBER(SEARCH("0/",'Model output'!J112)),0,1)))</f>
        <v/>
      </c>
      <c r="K113" t="str" cm="1">
        <f t="array" ref="K113">IF(COUNT(FIND({0,1,2,3,4,5,6,7,8,9},'Model output'!K112))&gt;0,'Model output'!K112,"")</f>
        <v/>
      </c>
      <c r="L113" s="28" t="str">
        <f t="shared" si="14"/>
        <v/>
      </c>
      <c r="M113" t="str" cm="1">
        <f t="array" ref="M113">IF(L113="","",IF(ISNUMBER(SEARCH("cm",L113)),MAX(VALUE(SUBSTITUTE(_xlfn.FILTERXML("&lt;t&gt;&lt;s&gt;"&amp;SUBSTITUTE(L113,",","&lt;/s&gt;&lt;s&gt;")&amp;"&lt;/s&gt;&lt;/t&gt;","//s"),"cm",""))),MAX(VALUE(SUBSTITUTE(_xlfn.FILTERXML("&lt;t&gt;&lt;s&gt;"&amp;SUBSTITUTE(L113,",","&lt;/s&gt;&lt;s&gt;")&amp;"&lt;/s&gt;&lt;/t&gt;","//s"),"mm","")))/10))</f>
        <v/>
      </c>
      <c r="N113" t="str">
        <f>IF('Model output'!L112="","",'Model output'!L112)</f>
        <v>papillary</v>
      </c>
      <c r="O113" t="str">
        <f>IF('Model output'!M112="","",'Model output'!M112)</f>
        <v>follicular variant with oncocytic features</v>
      </c>
      <c r="P113" t="str">
        <f>IF('Model output'!N112="","",'Model output'!N112)</f>
        <v>3 cm</v>
      </c>
      <c r="Q113" t="str">
        <f t="shared" si="13"/>
        <v>3cm</v>
      </c>
      <c r="R113" cm="1">
        <f t="array" ref="R113">IF(Q113="","",IF(ISNUMBER(SEARCH("cm",Q113)),MAX(VALUE(SUBSTITUTE(_xlfn.FILTERXML("&lt;t&gt;&lt;s&gt;"&amp;SUBSTITUTE(Q113,",","&lt;/s&gt;&lt;s&gt;")&amp;"&lt;/s&gt;&lt;/t&gt;","//s"),"cm",""))),IF(ISNUMBER(SEARCH("mm",Q113)), MAX(VALUE(SUBSTITUTE(_xlfn.FILTERXML("&lt;t&gt;&lt;s&gt;"&amp;SUBSTITUTE(Q113,",","&lt;/s&gt;&lt;s&gt;")&amp;"&lt;/s&gt;&lt;/t&gt;","//s"),"mm","")))/10, MAX(VALUE(_xlfn.FILTERXML("&lt;t&gt;&lt;s&gt;"&amp;SUBSTITUTE(Q113,",","&lt;/s&gt;&lt;s&gt;")&amp;"&lt;/s&gt;&lt;/t&gt;","//s"))))))</f>
        <v>3</v>
      </c>
      <c r="S113" t="str">
        <f>IF(OR('Model output'!P112="",'Model output'!P112="C",ISNUMBER(SEARCH("Not identified", 'Model output'!P112)),ISNUMBER(SEARCH("Absent",'Model output'!P112)),ISNUMBER(SEARCH("Absence",'Model output'!P112)),AND(ISNUMBER(SEARCH("No",'Model output'!P112)),NOT(ISNUMBER(SEARCH("diagnostic",'Model output'!P112)))),ISNUMBER(SEARCH("Negative",'Model output'!P112))),"negative","positive")</f>
        <v>positive</v>
      </c>
      <c r="T113">
        <f>IF('Model output'!O112="","",'Model output'!O112)</f>
        <v>1</v>
      </c>
      <c r="U113" t="str">
        <f>IF('Model output'!Q112&lt;&gt;"",'Model output'!Q112,IF('Classification result'!S113="positive",IF(ISNUMBER(SEARCH("single",'Model output'!P112)),1,IF(OR(ISNUMBER(SEARCH("&lt;4",'Model output'!P112)),ISNUMBER(SEARCH("&lt; 4",'Model output'!P112)),ISNUMBER(SEARCH("less than 4",'Model output'!P112))),"&lt;4",IF(OR(ISNUMBER(SEARCH("&gt;4",'Model output'!P112)),ISNUMBER(SEARCH("&gt; 4",'Model output'!P112)),ISNUMBER(SEARCH("4 or more",'Model output'!P112))),"&gt;4",""))),""))</f>
        <v/>
      </c>
      <c r="V113" t="str">
        <f>IF(S113="negative","",IF(OR(ISNUMBER(SEARCH("Focal",'Model output'!P112)),'Classification result'!U113&lt;4,ISNUMBER(SEARCH("Focal",'Classification result'!U113)),ISNUMBER(SEARCH("&lt;4",'Classification result'!U113)),ISNUMBER(SEARCH("&lt; 4",'Classification result'!U113))),"minimal", IF(OR(ISNUMBER(SEARCH("Extensive",'Model output'!P112)),ISNUMBER(SEARCH("Extensive",'Classification result'!U113)),ISNUMBER(SEARCH("&gt;4",'Classification result'!U113)),ISNUMBER(SEARCH("&gt; 4",'Classification result'!U113)),ISNUMBER(SEARCH("4 or more",'Classification result'!U113))),"extensive","")))</f>
        <v/>
      </c>
      <c r="W113" t="str">
        <f>IF(OR('Model output'!R112="",ISNUMBER(SEARCH("Not identified", 'Model output'!R112)),ISNUMBER(SEARCH("Absent",'Model output'!R112)),ISNUMBER(SEARCH("No",'Model output'!R112)),ISNUMBER(SEARCH("Negative",'Model output'!R112)),ISNUMBER(SEARCH("None seen",'Model output'!R112)),ISNUMBER(SEARCH("Free",'Model output'!R112)),ISNUMBER(SEARCH("Cannot be assessed",'Model output'!R112))),"negative","positive")</f>
        <v>negative</v>
      </c>
      <c r="X113" s="15" t="str">
        <f>IF('Model output'!S112="","",'Model output'!S112)</f>
        <v>Not Identified</v>
      </c>
      <c r="Y113" t="str">
        <f>IF(OR('Model output'!S112="",ISNUMBER(SEARCH("No extension",'Model output'!S112)),ISNUMBER(SEARCH("Absent",'Model output'!S112)),ISNUMBER(SEARCH("Not identified",'Model output'!S112)),AND(ISNUMBER(SEARCH("No",'Model output'!S112)),NOT(ISNUMBER(SEARCH("carcinoma",'Model output'!S112)))),ISNUMBER(SEARCH("negative",'Model output'!S112))),"negative",IF(Z113="positive","gETE", "positive"))</f>
        <v>negative</v>
      </c>
      <c r="Z113" t="str">
        <f>IF(OR('Model output'!S112="",ISNUMBER(SEARCH("Absent",'Model output'!S112)),ISNUMBER(SEARCH("Not identified",'Model output'!S112)),ISNUMBER(SEARCH("No",'Model output'!S112)),ISNUMBER(SEARCH("Minimal",'Model output'!S112)),ISNUMBER(SEARCH("negative",'Model output'!S112))),"negative",IF(OR(ISNUMBER(SEARCH("extensive",X113)),ISNUMBER(SEARCH("skeletal muscle",X113)),ISNUMBER(SEARCH("larynx",X113)),ISNUMBER(SEARCH("trachea",X113)),ISNUMBER(SEARCH("esophagus",X113)),ISNUMBER(SEARCH("recurrent laryngeal nerve",X113))),"positive","negative"))</f>
        <v>negative</v>
      </c>
      <c r="AA113" t="str">
        <f>IF('Model output'!T112="","",IF('Model output'!T112="Not mentioned", "No", "Yes"))</f>
        <v/>
      </c>
      <c r="AB113" t="str">
        <f>IF(AA113&lt;&gt;"Yes","",IF(OR('Model output'!U112="",ISNUMBER(SEARCH("Not identified",'Model output'!U112))),"",'Model output'!U112))</f>
        <v/>
      </c>
      <c r="AC113" s="8" t="str">
        <f>IF(OR('Model output'!V112="", AND(ISERROR(SEARCH("Positive",'Model output'!V112)), ISNUMBER(SEARCH("Negative",'Model output'!V112))), ISNUMBER(SEARCH("Cannot be assessed",'Model output'!V112)), AND(ISNUMBER(SEARCH("Uninvolved",'Model output'!V112)),NOT(ISNUMBER(SEARCH("margin(s) involved",'Model output'!V112)))), ISNUMBER(SEARCH("No involvement",'Model output'!V112)), AND(NOT(ISNUMBER(SEARCH("focal",'Model output'!V112))),ISNUMBER(SEARCH("Free",'Model output'!V112))), ISNUMBER(SEARCH("narrowly excised",'Model output'!V112)), ISNUMBER(SEARCH("none",'Model output'!V112)), ISNUMBER(SEARCH("R0",'Model output'!V112)), ISNUMBER(SEARCH("1 mm",'Model output'!V112)), ISNUMBER(SEARCH("0.1 CM",'Model output'!V112)), ISNUMBER(SEARCH("less than 0.2 mm",'Model output'!V112)), ISNUMBER(SEARCH("less than 1.0 mm",'Model output'!V112)), ISNUMBER(SEARCH("less than 0.5 mm",'Model output'!V112)), ISNUMBER(SEARCH("abut",'Model output'!V112))), "negative", "positive")</f>
        <v>negative</v>
      </c>
      <c r="AE113" s="34" t="str" cm="1">
        <f t="array" aca="1" ref="AE113" ca="1">IF(OR(AC113="positive",Z113="positive",AND(OR(ISNUMBER(SEARCH("Follicular carcinoma",N113)),ISNUMBER(SEARCH("Follicular thyroid carcinoma",N113))),V113="extensive"),AND(AND(ISNUMBER(J113),J113&gt;0),AND(ISNUMBER(M113),M113&gt;3)),OR(H113="positive",AH113=1)),"high",IF(OR(ISNUMBER(SEARCH("lateral",G113,1)),ISNUMBER(SEARCH("positive",Y113,1)),ISNUMBER(SEARCH("tall",O113,1)),ISNUMBER(SEARCH("hobnail",O113,1)),ISNUMBER(SEARCH("cribriform",O113,1)),ISNUMBER(SEARCH("diffuse",O113,1)),ISNUMBER(SEARCH("columnar",O113,1)),ISNUMBER(SEARCH("solid",O113,1)),ISNUMBER(SEARCH("tall",N113,1)),ISNUMBER(SEARCH("hobnail",N113,1)),ISNUMBER(SEARCH("cribriform",N113,1)),ISNUMBER(SEARCH("diffuse",N113,1)),ISNUMBER(SEARCH("columnar",N113,1)),ISNUMBER(SEARCH("solid",N113,1)),AND(OR(ISNUMBER(SEARCH("papillary",N113,1)),ISNUMBER(SEARCH("papillary carcinoma",O113,1))),S113="positive"),AND(AND(ISNUMBER(J113),J113&gt;=5),M113=""),AND(AND(ISNUMBER(J113),J113&gt;=5),AND(ISNUMBER(M113),M113&gt;=1)),AND(ISNUMBER(SERACH("papillary",N113)),OR(Y113="positive",Z113="positive"), ISNUMBER(SEARCH("BRAF",AB113)))),"intermediate","low"))</f>
        <v>intermediate</v>
      </c>
      <c r="AF113" s="35" t="str">
        <f t="shared" si="15"/>
        <v>2</v>
      </c>
      <c r="AG113" s="35" t="str">
        <f t="shared" si="16"/>
        <v>0</v>
      </c>
      <c r="AH113" s="35" t="str">
        <f t="shared" si="18"/>
        <v>0</v>
      </c>
      <c r="AI113" s="40" t="str">
        <f t="shared" si="19"/>
        <v>I</v>
      </c>
      <c r="AJ113" s="34" t="s">
        <v>629</v>
      </c>
      <c r="AK113" s="39" t="s">
        <v>896</v>
      </c>
      <c r="AL113" s="39" t="s">
        <v>897</v>
      </c>
      <c r="AM113" s="39" t="s">
        <v>897</v>
      </c>
      <c r="AN113" s="39" t="s">
        <v>59</v>
      </c>
      <c r="AO113" s="34">
        <f t="shared" ca="1" si="24"/>
        <v>1</v>
      </c>
      <c r="AP113" s="39">
        <f t="shared" si="25"/>
        <v>1</v>
      </c>
      <c r="AQ113" s="39">
        <f t="shared" si="26"/>
        <v>1</v>
      </c>
      <c r="AR113" s="39">
        <f t="shared" si="27"/>
        <v>1</v>
      </c>
      <c r="AS113" s="40">
        <f t="shared" si="17"/>
        <v>1</v>
      </c>
    </row>
    <row r="114" spans="1:45">
      <c r="A114" t="str">
        <f>'Model output'!A113</f>
        <v>TCGA-DJ-A4UL</v>
      </c>
      <c r="B114" s="46">
        <v>68</v>
      </c>
      <c r="C114" s="1" t="str">
        <f>IF(OR(ISNUMBER(SEARCH("0",'Model output'!D113)), ISNUMBER(SEARCH("1",'Model output'!D113)), ISNUMBER(SEARCH("1a",'Model output'!D113)), ISNUMBER(SEARCH("1b",'Model output'!D113)), ISNUMBER(SEARCH("2",'Model output'!D113)), ISNUMBER(SEARCH("3",'Model output'!D113)), ISNUMBER(SEARCH("4a",'Model output'!D113)), ISNUMBER(SEARCH("4b",'Model output'!D113))), IF(ISNUMBER(SEARCH("pT",'Model output'!D113)),IF(OR(ISNUMBER(SEARCH("a",'Model output'!D113)),ISNUMBER(SEARCH("b",'Model output'!D113))),MID(SUBSTITUTE('Model output'!D113," ",""),SEARCH("pT",'Model output'!D113)+2,2),MID(SUBSTITUTE('Model output'!D113," ",""),SEARCH("pT",'Model output'!D113)+2,1)),IF(ISNUMBER(SEARCH("T",'Model output'!D113)),IF(OR(ISNUMBER(SEARCH("a",'Model output'!D113)),ISNUMBER(SEARCH("b",'Model output'!D113))),MID(SUBSTITUTE('Model output'!D113," ",""),SEARCH("T",'Model output'!D113)+1,2),MID(SUBSTITUTE('Model output'!D113," ",""),SEARCH("T",'Model output'!D113)+1,1)),SUBSTITUTE('Model output'!D113," ",""))),"")</f>
        <v>1</v>
      </c>
      <c r="D114" s="1" t="str">
        <f>IF(ISNUMBER(SEARCH("lymph node",'Model output'!E113)),"1", IF(AND('Model output'!E113&lt;&gt;"",ISNUMBER('Model output'!E113),'Model output'!E113&gt;0),"1",IF(OR(ISNUMBER(SEARCH("0",'Model output'!E113)), ISNUMBER(SEARCH("1",'Model output'!E113)), ISNUMBER(SEARCH("1a",'Model output'!E113)), ISNUMBER(SEARCH("1b",'Model output'!E113)), ISNUMBER(SEARCH("X",'Model output'!E113))), IF(ISNUMBER(SEARCH("pN",'Model output'!E113)),IF(OR(ISNUMBER(SEARCH("a",'Model output'!E113)),ISNUMBER(SEARCH("b",'Model output'!E113))),MID(SUBSTITUTE('Model output'!E113," ",""),SEARCH("pN",'Model output'!E113)+2,2),MID(SUBSTITUTE('Model output'!E113," ",""),SEARCH("pN",'Model output'!E113)+2,1)),IF(ISNUMBER(SEARCH("N",'Model output'!E113)),IF(OR(ISNUMBER(SEARCH("a",'Model output'!E113)),ISNUMBER(SEARCH("b",'Model output'!E113))),MID(SUBSTITUTE('Model output'!E113," ",""),SEARCH("N",'Model output'!E113)+1,2),MID(SUBSTITUTE('Model output'!E113," ",""),SEARCH("N",'Model output'!E113)+1,1)),SUBSTITUTE('Model output'!E113," ",""))),"")))</f>
        <v>X</v>
      </c>
      <c r="E114" s="1" t="str">
        <f>IF(OR(ISNUMBER(SEARCH("Not applicable",'Model output'!F113)), ISNUMBER(SEARCH("N/A",'Model output'!F113))),"0",IF(OR(ISNUMBER(SEARCH("0",'Model output'!F113)), ISNUMBER(SEARCH("1",'Model output'!F113)), ISNUMBER(SEARCH("X",'Model output'!F113))), IF(ISNUMBER(SEARCH("pM",'Model output'!F113)),MID(SUBSTITUTE('Model output'!F113," ",""),SEARCH("pM",'Model output'!F113)+2,1),IF(ISNUMBER(SEARCH("M",'Model output'!F113)),MID(SUBSTITUTE('Model output'!F113," ",""),SEARCH("M",'Model output'!F113)+1,1),SUBSTITUTE('Model output'!F113," ",""))),""))</f>
        <v/>
      </c>
      <c r="F114" t="str">
        <f t="shared" si="28"/>
        <v>negative</v>
      </c>
      <c r="G114" t="str">
        <f>IF(OR('Model output'!G113="",AND(ISNUMBER('Model output'!J113),'Model output'!J113&lt;1)),"",IF(OR(ISNUMBER(SEARCH("lateral",'Model output'!G113)),ISNUMBER(SEARCH("cervical",'Model output'!G113)),ISNUMBER(SEARCH("jugular",'Model output'!G113)),ISNUMBER(SEARCH("left neck",'Model output'!G113)),ISNUMBER(SEARCH("left anterior neck",'Model output'!G113)),ISNUMBER(SEARCH("left posterior neck",'Model output'!G113)),ISNUMBER(SEARCH("right neck",'Model output'!G113)),ISNUMBER(SEARCH("right anterior neck",'Model output'!G113)),ISNUMBER(SEARCH("right posterior neck",'Model output'!G113)),AND(ISNUMBER(SEARCH("level",'Model output'!G113)),OR(,ISNUMBER(SEARCH("II",'Model output'!G113)),ISNUMBER(SEARCH("two",'Model output'!G113)),AND(ISNUMBER(SEARCH("2",'Model output'!G113)),NOT(ISNUMBER(SEARCH("1 of 2",'Model output'!G113)))),ISNUMBER(SEARCH("III",'Model output'!G113)),ISNUMBER(SEARCH("three",'Model output'!G113)),AND(ISNUMBER(SEARCH("3",'Model output'!G113)), NOT(ISNUMBER(SEARCH("N3",'Model output'!G113)))),ISNUMBER(SEARCH("IV",'Model output'!G113)),ISNUMBER(SEARCH("four",'Model output'!G113)),AND(ISNUMBER(SEARCH("4",'Model output'!G113)),NOT(ISNUMBER(SEARCH("1/4",'Model output'!G113)))),ISNUMBER(SEARCH("V ",'Model output'!G113)),ISNUMBER(SEARCH("five",'Model output'!G113)),ISNUMBER(SEARCH("5",'Model output'!G113))))), "lateral", "central"))</f>
        <v/>
      </c>
      <c r="H114" t="str">
        <f>IF('Model output'!H113="","negative", IF('Model output'!H113=" ", "negative", IF('Model output'!H113="[]", "negative", IF(ISNUMBER(SEARCH("lymph node",'Model output'!H113)),"negative", IF(ISNUMBER(SEARCH("adipose tissue",'Model output'!H113)), "negative", IF(ISNUMBER(SEARCH("neck dissection",'Model output'!H113)),"negative","positive"))))))</f>
        <v>negative</v>
      </c>
      <c r="I114">
        <f>IF('Model output'!I113="","",IF(ISNUMBER('Model output'!I113),'Model output'!I113,1))</f>
        <v>4</v>
      </c>
      <c r="J114">
        <f>IF('Model output'!J113="","",IF(AND(ISNUMBER('Model output'!J113),'Model output'!J113&lt;=I114),'Model output'!J113,IF(ISNUMBER(SEARCH("0/",'Model output'!J113)),0,1)))</f>
        <v>0</v>
      </c>
      <c r="K114" t="str" cm="1">
        <f t="array" ref="K114">IF(COUNT(FIND({0,1,2,3,4,5,6,7,8,9},'Model output'!K113))&gt;0,'Model output'!K113,"")</f>
        <v/>
      </c>
      <c r="L114" s="28" t="str">
        <f t="shared" si="14"/>
        <v/>
      </c>
      <c r="M114" t="str" cm="1">
        <f t="array" ref="M114">IF(L114="","",IF(ISNUMBER(SEARCH("cm",L114)),MAX(VALUE(SUBSTITUTE(_xlfn.FILTERXML("&lt;t&gt;&lt;s&gt;"&amp;SUBSTITUTE(L114,",","&lt;/s&gt;&lt;s&gt;")&amp;"&lt;/s&gt;&lt;/t&gt;","//s"),"cm",""))),MAX(VALUE(SUBSTITUTE(_xlfn.FILTERXML("&lt;t&gt;&lt;s&gt;"&amp;SUBSTITUTE(L114,",","&lt;/s&gt;&lt;s&gt;")&amp;"&lt;/s&gt;&lt;/t&gt;","//s"),"mm","")))/10))</f>
        <v/>
      </c>
      <c r="N114" t="str">
        <f>IF('Model output'!L113="","",'Model output'!L113)</f>
        <v>papillary</v>
      </c>
      <c r="O114" t="str">
        <f>IF('Model output'!M113="","",'Model output'!M113)</f>
        <v>classic</v>
      </c>
      <c r="P114" t="str">
        <f>IF('Model output'!N113="","",'Model output'!N113)</f>
        <v>1.1 cm</v>
      </c>
      <c r="Q114" t="str">
        <f t="shared" si="13"/>
        <v>1.1cm</v>
      </c>
      <c r="R114" cm="1">
        <f t="array" ref="R114">IF(Q114="","",IF(ISNUMBER(SEARCH("cm",Q114)),MAX(VALUE(SUBSTITUTE(_xlfn.FILTERXML("&lt;t&gt;&lt;s&gt;"&amp;SUBSTITUTE(Q114,",","&lt;/s&gt;&lt;s&gt;")&amp;"&lt;/s&gt;&lt;/t&gt;","//s"),"cm",""))),IF(ISNUMBER(SEARCH("mm",Q114)), MAX(VALUE(SUBSTITUTE(_xlfn.FILTERXML("&lt;t&gt;&lt;s&gt;"&amp;SUBSTITUTE(Q114,",","&lt;/s&gt;&lt;s&gt;")&amp;"&lt;/s&gt;&lt;/t&gt;","//s"),"mm","")))/10, MAX(VALUE(_xlfn.FILTERXML("&lt;t&gt;&lt;s&gt;"&amp;SUBSTITUTE(Q114,",","&lt;/s&gt;&lt;s&gt;")&amp;"&lt;/s&gt;&lt;/t&gt;","//s"))))))</f>
        <v>1.1000000000000001</v>
      </c>
      <c r="S114" t="str">
        <f>IF(OR('Model output'!P113="",'Model output'!P113="C",ISNUMBER(SEARCH("Not identified", 'Model output'!P113)),ISNUMBER(SEARCH("Absent",'Model output'!P113)),ISNUMBER(SEARCH("Absence",'Model output'!P113)),AND(ISNUMBER(SEARCH("No",'Model output'!P113)),NOT(ISNUMBER(SEARCH("diagnostic",'Model output'!P113)))),ISNUMBER(SEARCH("Negative",'Model output'!P113))),"negative","positive")</f>
        <v>negative</v>
      </c>
      <c r="T114">
        <f>IF('Model output'!O113="","",'Model output'!O113)</f>
        <v>9</v>
      </c>
      <c r="U114" t="str">
        <f>IF('Model output'!Q113&lt;&gt;"",'Model output'!Q113,IF('Classification result'!S114="positive",IF(ISNUMBER(SEARCH("single",'Model output'!P113)),1,IF(OR(ISNUMBER(SEARCH("&lt;4",'Model output'!P113)),ISNUMBER(SEARCH("&lt; 4",'Model output'!P113)),ISNUMBER(SEARCH("less than 4",'Model output'!P113))),"&lt;4",IF(OR(ISNUMBER(SEARCH("&gt;4",'Model output'!P113)),ISNUMBER(SEARCH("&gt; 4",'Model output'!P113)),ISNUMBER(SEARCH("4 or more",'Model output'!P113))),"&gt;4",""))),""))</f>
        <v/>
      </c>
      <c r="V114" t="str">
        <f>IF(S114="negative","",IF(OR(ISNUMBER(SEARCH("Focal",'Model output'!P113)),'Classification result'!U114&lt;4,ISNUMBER(SEARCH("Focal",'Classification result'!U114)),ISNUMBER(SEARCH("&lt;4",'Classification result'!U114)),ISNUMBER(SEARCH("&lt; 4",'Classification result'!U114))),"minimal", IF(OR(ISNUMBER(SEARCH("Extensive",'Model output'!P113)),ISNUMBER(SEARCH("Extensive",'Classification result'!U114)),ISNUMBER(SEARCH("&gt;4",'Classification result'!U114)),ISNUMBER(SEARCH("&gt; 4",'Classification result'!U114)),ISNUMBER(SEARCH("4 or more",'Classification result'!U114))),"extensive","")))</f>
        <v/>
      </c>
      <c r="W114" t="str">
        <f>IF(OR('Model output'!R113="",ISNUMBER(SEARCH("Not identified", 'Model output'!R113)),ISNUMBER(SEARCH("Absent",'Model output'!R113)),ISNUMBER(SEARCH("No",'Model output'!R113)),ISNUMBER(SEARCH("Negative",'Model output'!R113)),ISNUMBER(SEARCH("None seen",'Model output'!R113)),ISNUMBER(SEARCH("Free",'Model output'!R113)),ISNUMBER(SEARCH("Cannot be assessed",'Model output'!R113))),"negative","positive")</f>
        <v>positive</v>
      </c>
      <c r="X114" s="15" t="str">
        <f>IF('Model output'!S113="","",'Model output'!S113)</f>
        <v>Not Identified</v>
      </c>
      <c r="Y114" t="str">
        <f>IF(OR('Model output'!S113="",ISNUMBER(SEARCH("No extension",'Model output'!S113)),ISNUMBER(SEARCH("Absent",'Model output'!S113)),ISNUMBER(SEARCH("Not identified",'Model output'!S113)),AND(ISNUMBER(SEARCH("No",'Model output'!S113)),NOT(ISNUMBER(SEARCH("carcinoma",'Model output'!S113)))),ISNUMBER(SEARCH("negative",'Model output'!S113))),"negative",IF(Z114="positive","gETE", "positive"))</f>
        <v>negative</v>
      </c>
      <c r="Z114" t="str">
        <f>IF(OR('Model output'!S113="",ISNUMBER(SEARCH("Absent",'Model output'!S113)),ISNUMBER(SEARCH("Not identified",'Model output'!S113)),ISNUMBER(SEARCH("No",'Model output'!S113)),ISNUMBER(SEARCH("Minimal",'Model output'!S113)),ISNUMBER(SEARCH("negative",'Model output'!S113))),"negative",IF(OR(ISNUMBER(SEARCH("extensive",X114)),ISNUMBER(SEARCH("skeletal muscle",X114)),ISNUMBER(SEARCH("larynx",X114)),ISNUMBER(SEARCH("trachea",X114)),ISNUMBER(SEARCH("esophagus",X114)),ISNUMBER(SEARCH("recurrent laryngeal nerve",X114))),"positive","negative"))</f>
        <v>negative</v>
      </c>
      <c r="AA114" t="str">
        <f>IF('Model output'!T113="","",IF('Model output'!T113="Not mentioned", "No", "Yes"))</f>
        <v/>
      </c>
      <c r="AB114" t="str">
        <f>IF(AA114&lt;&gt;"Yes","",IF(OR('Model output'!U113="",ISNUMBER(SEARCH("Not identified",'Model output'!U113))),"",'Model output'!U113))</f>
        <v/>
      </c>
      <c r="AC114" s="8" t="str">
        <f>IF(OR('Model output'!V113="", AND(ISERROR(SEARCH("Positive",'Model output'!V113)), ISNUMBER(SEARCH("Negative",'Model output'!V113))), ISNUMBER(SEARCH("Cannot be assessed",'Model output'!V113)), AND(ISNUMBER(SEARCH("Uninvolved",'Model output'!V113)),NOT(ISNUMBER(SEARCH("margin(s) involved",'Model output'!V113)))), ISNUMBER(SEARCH("No involvement",'Model output'!V113)), AND(NOT(ISNUMBER(SEARCH("focal",'Model output'!V113))),ISNUMBER(SEARCH("Free",'Model output'!V113))), ISNUMBER(SEARCH("narrowly excised",'Model output'!V113)), ISNUMBER(SEARCH("none",'Model output'!V113)), ISNUMBER(SEARCH("R0",'Model output'!V113)), ISNUMBER(SEARCH("1 mm",'Model output'!V113)), ISNUMBER(SEARCH("0.1 CM",'Model output'!V113)), ISNUMBER(SEARCH("less than 0.2 mm",'Model output'!V113)), ISNUMBER(SEARCH("less than 1.0 mm",'Model output'!V113)), ISNUMBER(SEARCH("less than 0.5 mm",'Model output'!V113)), ISNUMBER(SEARCH("abut",'Model output'!V113))), "negative", "positive")</f>
        <v>positive</v>
      </c>
      <c r="AE114" s="34" t="str" cm="1">
        <f t="array" ref="AE114">IF(OR(AC114="positive",Z114="positive",AND(OR(ISNUMBER(SEARCH("Follicular carcinoma",N114)),ISNUMBER(SEARCH("Follicular thyroid carcinoma",N114))),V114="extensive"),AND(AND(ISNUMBER(J114),J114&gt;0),AND(ISNUMBER(M114),M114&gt;3)),OR(H114="positive",AH114=1)),"high",IF(OR(ISNUMBER(SEARCH("lateral",G114,1)),ISNUMBER(SEARCH("positive",Y114,1)),ISNUMBER(SEARCH("tall",O114,1)),ISNUMBER(SEARCH("hobnail",O114,1)),ISNUMBER(SEARCH("cribriform",O114,1)),ISNUMBER(SEARCH("diffuse",O114,1)),ISNUMBER(SEARCH("columnar",O114,1)),ISNUMBER(SEARCH("solid",O114,1)),ISNUMBER(SEARCH("tall",N114,1)),ISNUMBER(SEARCH("hobnail",N114,1)),ISNUMBER(SEARCH("cribriform",N114,1)),ISNUMBER(SEARCH("diffuse",N114,1)),ISNUMBER(SEARCH("columnar",N114,1)),ISNUMBER(SEARCH("solid",N114,1)),AND(OR(ISNUMBER(SEARCH("papillary",N114,1)),ISNUMBER(SEARCH("papillary carcinoma",O114,1))),S114="positive"),AND(AND(ISNUMBER(J114),J114&gt;=5),M114=""),AND(AND(ISNUMBER(J114),J114&gt;=5),AND(ISNUMBER(M114),M114&gt;=1)),AND(ISNUMBER(SERACH("papillary",N114)),OR(Y114="positive",Z114="positive"), ISNUMBER(SEARCH("BRAF",AB114)))),"intermediate","low"))</f>
        <v>high</v>
      </c>
      <c r="AF114" s="35" t="str">
        <f t="shared" si="15"/>
        <v>1b</v>
      </c>
      <c r="AG114" s="35" t="str">
        <f t="shared" si="16"/>
        <v>0</v>
      </c>
      <c r="AH114" s="35" t="str">
        <f t="shared" si="18"/>
        <v>0</v>
      </c>
      <c r="AI114" s="40" t="str">
        <f t="shared" si="19"/>
        <v>I</v>
      </c>
      <c r="AJ114" s="34" t="s">
        <v>624</v>
      </c>
      <c r="AK114" s="39" t="s">
        <v>893</v>
      </c>
      <c r="AL114" s="39" t="s">
        <v>894</v>
      </c>
      <c r="AM114" s="39" t="s">
        <v>897</v>
      </c>
      <c r="AN114" s="39" t="s">
        <v>59</v>
      </c>
      <c r="AO114" s="34">
        <f t="shared" si="24"/>
        <v>1</v>
      </c>
      <c r="AP114" s="39">
        <f t="shared" si="25"/>
        <v>1</v>
      </c>
      <c r="AQ114" s="39">
        <f t="shared" si="26"/>
        <v>1</v>
      </c>
      <c r="AR114" s="39">
        <f t="shared" si="27"/>
        <v>1</v>
      </c>
      <c r="AS114" s="40">
        <f t="shared" si="17"/>
        <v>1</v>
      </c>
    </row>
    <row r="115" spans="1:45">
      <c r="A115" t="str">
        <f>'Model output'!A114</f>
        <v>TCGA-DJ-A4UQ</v>
      </c>
      <c r="B115" s="46">
        <v>60</v>
      </c>
      <c r="C115" s="1" t="str">
        <f>IF(OR(ISNUMBER(SEARCH("0",'Model output'!D114)), ISNUMBER(SEARCH("1",'Model output'!D114)), ISNUMBER(SEARCH("1a",'Model output'!D114)), ISNUMBER(SEARCH("1b",'Model output'!D114)), ISNUMBER(SEARCH("2",'Model output'!D114)), ISNUMBER(SEARCH("3",'Model output'!D114)), ISNUMBER(SEARCH("4a",'Model output'!D114)), ISNUMBER(SEARCH("4b",'Model output'!D114))), IF(ISNUMBER(SEARCH("pT",'Model output'!D114)),IF(OR(ISNUMBER(SEARCH("a",'Model output'!D114)),ISNUMBER(SEARCH("b",'Model output'!D114))),MID(SUBSTITUTE('Model output'!D114," ",""),SEARCH("pT",'Model output'!D114)+2,2),MID(SUBSTITUTE('Model output'!D114," ",""),SEARCH("pT",'Model output'!D114)+2,1)),IF(ISNUMBER(SEARCH("T",'Model output'!D114)),IF(OR(ISNUMBER(SEARCH("a",'Model output'!D114)),ISNUMBER(SEARCH("b",'Model output'!D114))),MID(SUBSTITUTE('Model output'!D114," ",""),SEARCH("T",'Model output'!D114)+1,2),MID(SUBSTITUTE('Model output'!D114," ",""),SEARCH("T",'Model output'!D114)+1,1)),SUBSTITUTE('Model output'!D114," ",""))),"")</f>
        <v/>
      </c>
      <c r="D115" s="1" t="str">
        <f>IF(ISNUMBER(SEARCH("lymph node",'Model output'!E114)),"1", IF(AND('Model output'!E114&lt;&gt;"",ISNUMBER('Model output'!E114),'Model output'!E114&gt;0),"1",IF(OR(ISNUMBER(SEARCH("0",'Model output'!E114)), ISNUMBER(SEARCH("1",'Model output'!E114)), ISNUMBER(SEARCH("1a",'Model output'!E114)), ISNUMBER(SEARCH("1b",'Model output'!E114)), ISNUMBER(SEARCH("X",'Model output'!E114))), IF(ISNUMBER(SEARCH("pN",'Model output'!E114)),IF(OR(ISNUMBER(SEARCH("a",'Model output'!E114)),ISNUMBER(SEARCH("b",'Model output'!E114))),MID(SUBSTITUTE('Model output'!E114," ",""),SEARCH("pN",'Model output'!E114)+2,2),MID(SUBSTITUTE('Model output'!E114," ",""),SEARCH("pN",'Model output'!E114)+2,1)),IF(ISNUMBER(SEARCH("N",'Model output'!E114)),IF(OR(ISNUMBER(SEARCH("a",'Model output'!E114)),ISNUMBER(SEARCH("b",'Model output'!E114))),MID(SUBSTITUTE('Model output'!E114," ",""),SEARCH("N",'Model output'!E114)+1,2),MID(SUBSTITUTE('Model output'!E114," ",""),SEARCH("N",'Model output'!E114)+1,1)),SUBSTITUTE('Model output'!E114," ",""))),"")))</f>
        <v>1b</v>
      </c>
      <c r="E115" s="1" t="str">
        <f>IF(OR(ISNUMBER(SEARCH("Not applicable",'Model output'!F114)), ISNUMBER(SEARCH("N/A",'Model output'!F114))),"0",IF(OR(ISNUMBER(SEARCH("0",'Model output'!F114)), ISNUMBER(SEARCH("1",'Model output'!F114)), ISNUMBER(SEARCH("X",'Model output'!F114))), IF(ISNUMBER(SEARCH("pM",'Model output'!F114)),MID(SUBSTITUTE('Model output'!F114," ",""),SEARCH("pM",'Model output'!F114)+2,1),IF(ISNUMBER(SEARCH("M",'Model output'!F114)),MID(SUBSTITUTE('Model output'!F114," ",""),SEARCH("M",'Model output'!F114)+1,1),SUBSTITUTE('Model output'!F114," ",""))),""))</f>
        <v/>
      </c>
      <c r="F115" t="str">
        <f t="shared" si="28"/>
        <v>positive</v>
      </c>
      <c r="G115" t="str">
        <f>IF(OR('Model output'!G114="",AND(ISNUMBER('Model output'!J114),'Model output'!J114&lt;1)),"",IF(OR(ISNUMBER(SEARCH("lateral",'Model output'!G114)),ISNUMBER(SEARCH("cervical",'Model output'!G114)),ISNUMBER(SEARCH("jugular",'Model output'!G114)),ISNUMBER(SEARCH("left neck",'Model output'!G114)),ISNUMBER(SEARCH("left anterior neck",'Model output'!G114)),ISNUMBER(SEARCH("left posterior neck",'Model output'!G114)),ISNUMBER(SEARCH("right neck",'Model output'!G114)),ISNUMBER(SEARCH("right anterior neck",'Model output'!G114)),ISNUMBER(SEARCH("right posterior neck",'Model output'!G114)),AND(ISNUMBER(SEARCH("level",'Model output'!G114)),OR(,ISNUMBER(SEARCH("II",'Model output'!G114)),ISNUMBER(SEARCH("two",'Model output'!G114)),AND(ISNUMBER(SEARCH("2",'Model output'!G114)),NOT(ISNUMBER(SEARCH("1 of 2",'Model output'!G114)))),ISNUMBER(SEARCH("III",'Model output'!G114)),ISNUMBER(SEARCH("three",'Model output'!G114)),AND(ISNUMBER(SEARCH("3",'Model output'!G114)), NOT(ISNUMBER(SEARCH("N3",'Model output'!G114)))),ISNUMBER(SEARCH("IV",'Model output'!G114)),ISNUMBER(SEARCH("four",'Model output'!G114)),AND(ISNUMBER(SEARCH("4",'Model output'!G114)),NOT(ISNUMBER(SEARCH("1/4",'Model output'!G114)))),ISNUMBER(SEARCH("V ",'Model output'!G114)),ISNUMBER(SEARCH("five",'Model output'!G114)),ISNUMBER(SEARCH("5",'Model output'!G114))))), "lateral", "central"))</f>
        <v>lateral</v>
      </c>
      <c r="H115" t="str">
        <f>IF('Model output'!H114="","negative", IF('Model output'!H114=" ", "negative", IF('Model output'!H114="[]", "negative", IF(ISNUMBER(SEARCH("lymph node",'Model output'!H114)),"negative", IF(ISNUMBER(SEARCH("adipose tissue",'Model output'!H114)), "negative", IF(ISNUMBER(SEARCH("neck dissection",'Model output'!H114)),"negative","positive"))))))</f>
        <v>negative</v>
      </c>
      <c r="I115">
        <f>IF('Model output'!I114="","",IF(ISNUMBER('Model output'!I114),'Model output'!I114,1))</f>
        <v>68</v>
      </c>
      <c r="J115">
        <f>IF('Model output'!J114="","",IF(AND(ISNUMBER('Model output'!J114),'Model output'!J114&lt;=I115),'Model output'!J114,IF(ISNUMBER(SEARCH("0/",'Model output'!J114)),0,1)))</f>
        <v>14</v>
      </c>
      <c r="K115" t="str" cm="1">
        <f t="array" ref="K115">IF(COUNT(FIND({0,1,2,3,4,5,6,7,8,9},'Model output'!K114))&gt;0,'Model output'!K114,"")</f>
        <v>1.7 cm</v>
      </c>
      <c r="L115" s="28" t="str">
        <f t="shared" si="14"/>
        <v>1.7cm</v>
      </c>
      <c r="M115" cm="1">
        <f t="array" ref="M115">IF(L115="","",IF(ISNUMBER(SEARCH("cm",L115)),MAX(VALUE(SUBSTITUTE(_xlfn.FILTERXML("&lt;t&gt;&lt;s&gt;"&amp;SUBSTITUTE(L115,",","&lt;/s&gt;&lt;s&gt;")&amp;"&lt;/s&gt;&lt;/t&gt;","//s"),"cm",""))),MAX(VALUE(SUBSTITUTE(_xlfn.FILTERXML("&lt;t&gt;&lt;s&gt;"&amp;SUBSTITUTE(L115,",","&lt;/s&gt;&lt;s&gt;")&amp;"&lt;/s&gt;&lt;/t&gt;","//s"),"mm","")))/10))</f>
        <v>1.7</v>
      </c>
      <c r="N115" t="str">
        <f>IF('Model output'!L114="","",'Model output'!L114)</f>
        <v>papillary</v>
      </c>
      <c r="O115" t="str">
        <f>IF('Model output'!M114="","",'Model output'!M114)</f>
        <v>diffuse sclerosing</v>
      </c>
      <c r="P115" t="str">
        <f>IF('Model output'!N114="","",'Model output'!N114)</f>
        <v>1.5 cm</v>
      </c>
      <c r="Q115" t="str">
        <f t="shared" si="13"/>
        <v>1.5cm</v>
      </c>
      <c r="R115" cm="1">
        <f t="array" ref="R115">IF(Q115="","",IF(ISNUMBER(SEARCH("cm",Q115)),MAX(VALUE(SUBSTITUTE(_xlfn.FILTERXML("&lt;t&gt;&lt;s&gt;"&amp;SUBSTITUTE(Q115,",","&lt;/s&gt;&lt;s&gt;")&amp;"&lt;/s&gt;&lt;/t&gt;","//s"),"cm",""))),IF(ISNUMBER(SEARCH("mm",Q115)), MAX(VALUE(SUBSTITUTE(_xlfn.FILTERXML("&lt;t&gt;&lt;s&gt;"&amp;SUBSTITUTE(Q115,",","&lt;/s&gt;&lt;s&gt;")&amp;"&lt;/s&gt;&lt;/t&gt;","//s"),"mm","")))/10, MAX(VALUE(_xlfn.FILTERXML("&lt;t&gt;&lt;s&gt;"&amp;SUBSTITUTE(Q115,",","&lt;/s&gt;&lt;s&gt;")&amp;"&lt;/s&gt;&lt;/t&gt;","//s"))))))</f>
        <v>1.5</v>
      </c>
      <c r="S115" t="str">
        <f>IF(OR('Model output'!P114="",'Model output'!P114="C",ISNUMBER(SEARCH("Not identified", 'Model output'!P114)),ISNUMBER(SEARCH("Absent",'Model output'!P114)),ISNUMBER(SEARCH("Absence",'Model output'!P114)),AND(ISNUMBER(SEARCH("No",'Model output'!P114)),NOT(ISNUMBER(SEARCH("diagnostic",'Model output'!P114)))),ISNUMBER(SEARCH("Negative",'Model output'!P114))),"negative","positive")</f>
        <v>positive</v>
      </c>
      <c r="T115">
        <f>IF('Model output'!O114="","",'Model output'!O114)</f>
        <v>2</v>
      </c>
      <c r="U115" t="str">
        <f>IF('Model output'!Q114&lt;&gt;"",'Model output'!Q114,IF('Classification result'!S115="positive",IF(ISNUMBER(SEARCH("single",'Model output'!P114)),1,IF(OR(ISNUMBER(SEARCH("&lt;4",'Model output'!P114)),ISNUMBER(SEARCH("&lt; 4",'Model output'!P114)),ISNUMBER(SEARCH("less than 4",'Model output'!P114))),"&lt;4",IF(OR(ISNUMBER(SEARCH("&gt;4",'Model output'!P114)),ISNUMBER(SEARCH("&gt; 4",'Model output'!P114)),ISNUMBER(SEARCH("4 or more",'Model output'!P114))),"&gt;4",""))),""))</f>
        <v>&lt;4</v>
      </c>
      <c r="V115" t="str">
        <f>IF(S115="negative","",IF(OR(ISNUMBER(SEARCH("Focal",'Model output'!P114)),'Classification result'!U115&lt;4,ISNUMBER(SEARCH("Focal",'Classification result'!U115)),ISNUMBER(SEARCH("&lt;4",'Classification result'!U115)),ISNUMBER(SEARCH("&lt; 4",'Classification result'!U115))),"minimal", IF(OR(ISNUMBER(SEARCH("Extensive",'Model output'!P114)),ISNUMBER(SEARCH("Extensive",'Classification result'!U115)),ISNUMBER(SEARCH("&gt;4",'Classification result'!U115)),ISNUMBER(SEARCH("&gt; 4",'Classification result'!U115)),ISNUMBER(SEARCH("4 or more",'Classification result'!U115))),"extensive","")))</f>
        <v>minimal</v>
      </c>
      <c r="W115" t="str">
        <f>IF(OR('Model output'!R114="",ISNUMBER(SEARCH("Not identified", 'Model output'!R114)),ISNUMBER(SEARCH("Absent",'Model output'!R114)),ISNUMBER(SEARCH("No",'Model output'!R114)),ISNUMBER(SEARCH("Negative",'Model output'!R114)),ISNUMBER(SEARCH("None seen",'Model output'!R114)),ISNUMBER(SEARCH("Free",'Model output'!R114)),ISNUMBER(SEARCH("Cannot be assessed",'Model output'!R114))),"negative","positive")</f>
        <v>negative</v>
      </c>
      <c r="X115" s="15" t="str">
        <f>IF('Model output'!S114="","",'Model output'!S114)</f>
        <v>Invades: Perithyroidal adipose tissue</v>
      </c>
      <c r="Y115" t="str">
        <f>IF(OR('Model output'!S114="",ISNUMBER(SEARCH("No extension",'Model output'!S114)),ISNUMBER(SEARCH("Absent",'Model output'!S114)),ISNUMBER(SEARCH("Not identified",'Model output'!S114)),AND(ISNUMBER(SEARCH("No",'Model output'!S114)),NOT(ISNUMBER(SEARCH("carcinoma",'Model output'!S114)))),ISNUMBER(SEARCH("negative",'Model output'!S114))),"negative",IF(Z115="positive","gETE", "positive"))</f>
        <v>positive</v>
      </c>
      <c r="Z115" t="str">
        <f>IF(OR('Model output'!S114="",ISNUMBER(SEARCH("Absent",'Model output'!S114)),ISNUMBER(SEARCH("Not identified",'Model output'!S114)),ISNUMBER(SEARCH("No",'Model output'!S114)),ISNUMBER(SEARCH("Minimal",'Model output'!S114)),ISNUMBER(SEARCH("negative",'Model output'!S114))),"negative",IF(OR(ISNUMBER(SEARCH("extensive",X115)),ISNUMBER(SEARCH("skeletal muscle",X115)),ISNUMBER(SEARCH("larynx",X115)),ISNUMBER(SEARCH("trachea",X115)),ISNUMBER(SEARCH("esophagus",X115)),ISNUMBER(SEARCH("recurrent laryngeal nerve",X115))),"positive","negative"))</f>
        <v>negative</v>
      </c>
      <c r="AA115" t="str">
        <f>IF('Model output'!T114="","",IF('Model output'!T114="Not mentioned", "No", "Yes"))</f>
        <v/>
      </c>
      <c r="AB115" t="str">
        <f>IF(AA115&lt;&gt;"Yes","",IF(OR('Model output'!U114="",ISNUMBER(SEARCH("Not identified",'Model output'!U114))),"",'Model output'!U114))</f>
        <v/>
      </c>
      <c r="AC115" s="8" t="str">
        <f>IF(OR('Model output'!V114="", AND(ISERROR(SEARCH("Positive",'Model output'!V114)), ISNUMBER(SEARCH("Negative",'Model output'!V114))), ISNUMBER(SEARCH("Cannot be assessed",'Model output'!V114)), AND(ISNUMBER(SEARCH("Uninvolved",'Model output'!V114)),NOT(ISNUMBER(SEARCH("margin(s) involved",'Model output'!V114)))), ISNUMBER(SEARCH("No involvement",'Model output'!V114)), AND(NOT(ISNUMBER(SEARCH("focal",'Model output'!V114))),ISNUMBER(SEARCH("Free",'Model output'!V114))), ISNUMBER(SEARCH("narrowly excised",'Model output'!V114)), ISNUMBER(SEARCH("none",'Model output'!V114)), ISNUMBER(SEARCH("R0",'Model output'!V114)), ISNUMBER(SEARCH("1 mm",'Model output'!V114)), ISNUMBER(SEARCH("0.1 CM",'Model output'!V114)), ISNUMBER(SEARCH("less than 0.2 mm",'Model output'!V114)), ISNUMBER(SEARCH("less than 1.0 mm",'Model output'!V114)), ISNUMBER(SEARCH("less than 0.5 mm",'Model output'!V114)), ISNUMBER(SEARCH("abut",'Model output'!V114))), "negative", "positive")</f>
        <v>negative</v>
      </c>
      <c r="AE115" s="34" t="str" cm="1">
        <f t="array" aca="1" ref="AE115" ca="1">IF(OR(AC115="positive",Z115="positive",AND(OR(ISNUMBER(SEARCH("Follicular carcinoma",N115)),ISNUMBER(SEARCH("Follicular thyroid carcinoma",N115))),V115="extensive"),AND(AND(ISNUMBER(J115),J115&gt;0),AND(ISNUMBER(M115),M115&gt;3)),OR(H115="positive",AH115=1)),"high",IF(OR(ISNUMBER(SEARCH("lateral",G115,1)),ISNUMBER(SEARCH("positive",Y115,1)),ISNUMBER(SEARCH("tall",O115,1)),ISNUMBER(SEARCH("hobnail",O115,1)),ISNUMBER(SEARCH("cribriform",O115,1)),ISNUMBER(SEARCH("diffuse",O115,1)),ISNUMBER(SEARCH("columnar",O115,1)),ISNUMBER(SEARCH("solid",O115,1)),ISNUMBER(SEARCH("tall",N115,1)),ISNUMBER(SEARCH("hobnail",N115,1)),ISNUMBER(SEARCH("cribriform",N115,1)),ISNUMBER(SEARCH("diffuse",N115,1)),ISNUMBER(SEARCH("columnar",N115,1)),ISNUMBER(SEARCH("solid",N115,1)),AND(OR(ISNUMBER(SEARCH("papillary",N115,1)),ISNUMBER(SEARCH("papillary carcinoma",O115,1))),S115="positive"),AND(AND(ISNUMBER(J115),J115&gt;=5),M115=""),AND(AND(ISNUMBER(J115),J115&gt;=5),AND(ISNUMBER(M115),M115&gt;=1)),AND(ISNUMBER(SERACH("papillary",N115)),OR(Y115="positive",Z115="positive"), ISNUMBER(SEARCH("BRAF",AB115)))),"intermediate","low"))</f>
        <v>intermediate</v>
      </c>
      <c r="AF115" s="35" t="str">
        <f t="shared" si="15"/>
        <v>1b</v>
      </c>
      <c r="AG115" s="35" t="str">
        <f t="shared" si="16"/>
        <v>1b</v>
      </c>
      <c r="AH115" s="35" t="str">
        <f t="shared" si="18"/>
        <v>0</v>
      </c>
      <c r="AI115" s="40" t="str">
        <f t="shared" si="19"/>
        <v>II</v>
      </c>
      <c r="AJ115" s="34" t="s">
        <v>629</v>
      </c>
      <c r="AK115" s="39" t="s">
        <v>893</v>
      </c>
      <c r="AL115" s="39" t="s">
        <v>893</v>
      </c>
      <c r="AM115" s="39" t="s">
        <v>897</v>
      </c>
      <c r="AN115" s="39" t="s">
        <v>895</v>
      </c>
      <c r="AO115" s="34">
        <f t="shared" ca="1" si="24"/>
        <v>1</v>
      </c>
      <c r="AP115" s="39">
        <f t="shared" si="25"/>
        <v>1</v>
      </c>
      <c r="AQ115" s="39">
        <f t="shared" si="26"/>
        <v>1</v>
      </c>
      <c r="AR115" s="39">
        <f t="shared" si="27"/>
        <v>1</v>
      </c>
      <c r="AS115" s="40">
        <f t="shared" si="17"/>
        <v>1</v>
      </c>
    </row>
    <row r="116" spans="1:45">
      <c r="A116" t="str">
        <f>'Model output'!A115</f>
        <v>TCGA-DJ-A4UW</v>
      </c>
      <c r="B116" s="46">
        <v>34</v>
      </c>
      <c r="C116" s="1" t="str">
        <f>IF(OR(ISNUMBER(SEARCH("0",'Model output'!D115)), ISNUMBER(SEARCH("1",'Model output'!D115)), ISNUMBER(SEARCH("1a",'Model output'!D115)), ISNUMBER(SEARCH("1b",'Model output'!D115)), ISNUMBER(SEARCH("2",'Model output'!D115)), ISNUMBER(SEARCH("3",'Model output'!D115)), ISNUMBER(SEARCH("4a",'Model output'!D115)), ISNUMBER(SEARCH("4b",'Model output'!D115))), IF(ISNUMBER(SEARCH("pT",'Model output'!D115)),IF(OR(ISNUMBER(SEARCH("a",'Model output'!D115)),ISNUMBER(SEARCH("b",'Model output'!D115))),MID(SUBSTITUTE('Model output'!D115," ",""),SEARCH("pT",'Model output'!D115)+2,2),MID(SUBSTITUTE('Model output'!D115," ",""),SEARCH("pT",'Model output'!D115)+2,1)),IF(ISNUMBER(SEARCH("T",'Model output'!D115)),IF(OR(ISNUMBER(SEARCH("a",'Model output'!D115)),ISNUMBER(SEARCH("b",'Model output'!D115))),MID(SUBSTITUTE('Model output'!D115," ",""),SEARCH("T",'Model output'!D115)+1,2),MID(SUBSTITUTE('Model output'!D115," ",""),SEARCH("T",'Model output'!D115)+1,1)),SUBSTITUTE('Model output'!D115," ",""))),"")</f>
        <v/>
      </c>
      <c r="D116" s="1" t="str">
        <f>IF(ISNUMBER(SEARCH("lymph node",'Model output'!E115)),"1", IF(AND('Model output'!E115&lt;&gt;"",ISNUMBER('Model output'!E115),'Model output'!E115&gt;0),"1",IF(OR(ISNUMBER(SEARCH("0",'Model output'!E115)), ISNUMBER(SEARCH("1",'Model output'!E115)), ISNUMBER(SEARCH("1a",'Model output'!E115)), ISNUMBER(SEARCH("1b",'Model output'!E115)), ISNUMBER(SEARCH("X",'Model output'!E115))), IF(ISNUMBER(SEARCH("pN",'Model output'!E115)),IF(OR(ISNUMBER(SEARCH("a",'Model output'!E115)),ISNUMBER(SEARCH("b",'Model output'!E115))),MID(SUBSTITUTE('Model output'!E115," ",""),SEARCH("pN",'Model output'!E115)+2,2),MID(SUBSTITUTE('Model output'!E115," ",""),SEARCH("pN",'Model output'!E115)+2,1)),IF(ISNUMBER(SEARCH("N",'Model output'!E115)),IF(OR(ISNUMBER(SEARCH("a",'Model output'!E115)),ISNUMBER(SEARCH("b",'Model output'!E115))),MID(SUBSTITUTE('Model output'!E115," ",""),SEARCH("N",'Model output'!E115)+1,2),MID(SUBSTITUTE('Model output'!E115," ",""),SEARCH("N",'Model output'!E115)+1,1)),SUBSTITUTE('Model output'!E115," ",""))),"")))</f>
        <v>1b</v>
      </c>
      <c r="E116" s="1" t="str">
        <f>IF(OR(ISNUMBER(SEARCH("Not applicable",'Model output'!F115)), ISNUMBER(SEARCH("N/A",'Model output'!F115))),"0",IF(OR(ISNUMBER(SEARCH("0",'Model output'!F115)), ISNUMBER(SEARCH("1",'Model output'!F115)), ISNUMBER(SEARCH("X",'Model output'!F115))), IF(ISNUMBER(SEARCH("pM",'Model output'!F115)),MID(SUBSTITUTE('Model output'!F115," ",""),SEARCH("pM",'Model output'!F115)+2,1),IF(ISNUMBER(SEARCH("M",'Model output'!F115)),MID(SUBSTITUTE('Model output'!F115," ",""),SEARCH("M",'Model output'!F115)+1,1),SUBSTITUTE('Model output'!F115," ",""))),""))</f>
        <v/>
      </c>
      <c r="F116" t="str">
        <f t="shared" si="28"/>
        <v>positive</v>
      </c>
      <c r="G116" t="str">
        <f>IF(OR('Model output'!G115="",AND(ISNUMBER('Model output'!J115),'Model output'!J115&lt;1)),"",IF(OR(ISNUMBER(SEARCH("lateral",'Model output'!G115)),ISNUMBER(SEARCH("cervical",'Model output'!G115)),ISNUMBER(SEARCH("jugular",'Model output'!G115)),ISNUMBER(SEARCH("left neck",'Model output'!G115)),ISNUMBER(SEARCH("left anterior neck",'Model output'!G115)),ISNUMBER(SEARCH("left posterior neck",'Model output'!G115)),ISNUMBER(SEARCH("right neck",'Model output'!G115)),ISNUMBER(SEARCH("right anterior neck",'Model output'!G115)),ISNUMBER(SEARCH("right posterior neck",'Model output'!G115)),AND(ISNUMBER(SEARCH("level",'Model output'!G115)),OR(,ISNUMBER(SEARCH("II",'Model output'!G115)),ISNUMBER(SEARCH("two",'Model output'!G115)),AND(ISNUMBER(SEARCH("2",'Model output'!G115)),NOT(ISNUMBER(SEARCH("1 of 2",'Model output'!G115)))),ISNUMBER(SEARCH("III",'Model output'!G115)),ISNUMBER(SEARCH("three",'Model output'!G115)),AND(ISNUMBER(SEARCH("3",'Model output'!G115)), NOT(ISNUMBER(SEARCH("N3",'Model output'!G115)))),ISNUMBER(SEARCH("IV",'Model output'!G115)),ISNUMBER(SEARCH("four",'Model output'!G115)),AND(ISNUMBER(SEARCH("4",'Model output'!G115)),NOT(ISNUMBER(SEARCH("1/4",'Model output'!G115)))),ISNUMBER(SEARCH("V ",'Model output'!G115)),ISNUMBER(SEARCH("five",'Model output'!G115)),ISNUMBER(SEARCH("5",'Model output'!G115))))), "lateral", "central"))</f>
        <v>lateral</v>
      </c>
      <c r="H116" t="str">
        <f>IF('Model output'!H115="","negative", IF('Model output'!H115=" ", "negative", IF('Model output'!H115="[]", "negative", IF(ISNUMBER(SEARCH("lymph node",'Model output'!H115)),"negative", IF(ISNUMBER(SEARCH("adipose tissue",'Model output'!H115)), "negative", IF(ISNUMBER(SEARCH("neck dissection",'Model output'!H115)),"negative","positive"))))))</f>
        <v>negative</v>
      </c>
      <c r="I116">
        <f>IF('Model output'!I115="","",IF(ISNUMBER('Model output'!I115),'Model output'!I115,1))</f>
        <v>28</v>
      </c>
      <c r="J116">
        <f>IF('Model output'!J115="","",IF(AND(ISNUMBER('Model output'!J115),'Model output'!J115&lt;=I116),'Model output'!J115,IF(ISNUMBER(SEARCH("0/",'Model output'!J115)),0,1)))</f>
        <v>10</v>
      </c>
      <c r="K116" t="str" cm="1">
        <f t="array" ref="K116">IF(COUNT(FIND({0,1,2,3,4,5,6,7,8,9},'Model output'!K115))&gt;0,'Model output'!K115,"")</f>
        <v>1.0 cm</v>
      </c>
      <c r="L116" s="28" t="str">
        <f t="shared" si="14"/>
        <v>1.0cm</v>
      </c>
      <c r="M116" cm="1">
        <f t="array" ref="M116">IF(L116="","",IF(ISNUMBER(SEARCH("cm",L116)),MAX(VALUE(SUBSTITUTE(_xlfn.FILTERXML("&lt;t&gt;&lt;s&gt;"&amp;SUBSTITUTE(L116,",","&lt;/s&gt;&lt;s&gt;")&amp;"&lt;/s&gt;&lt;/t&gt;","//s"),"cm",""))),MAX(VALUE(SUBSTITUTE(_xlfn.FILTERXML("&lt;t&gt;&lt;s&gt;"&amp;SUBSTITUTE(L116,",","&lt;/s&gt;&lt;s&gt;")&amp;"&lt;/s&gt;&lt;/t&gt;","//s"),"mm","")))/10))</f>
        <v>1</v>
      </c>
      <c r="N116" t="str">
        <f>IF('Model output'!L115="","",'Model output'!L115)</f>
        <v>papillary</v>
      </c>
      <c r="O116" t="str">
        <f>IF('Model output'!M115="","",'Model output'!M115)</f>
        <v>classical, microcarcinoma</v>
      </c>
      <c r="P116" t="str">
        <f>IF('Model output'!N115="","",'Model output'!N115)</f>
        <v>1.4 cm</v>
      </c>
      <c r="Q116" t="str">
        <f t="shared" si="13"/>
        <v>1.4cm</v>
      </c>
      <c r="R116" cm="1">
        <f t="array" ref="R116">IF(Q116="","",IF(ISNUMBER(SEARCH("cm",Q116)),MAX(VALUE(SUBSTITUTE(_xlfn.FILTERXML("&lt;t&gt;&lt;s&gt;"&amp;SUBSTITUTE(Q116,",","&lt;/s&gt;&lt;s&gt;")&amp;"&lt;/s&gt;&lt;/t&gt;","//s"),"cm",""))),IF(ISNUMBER(SEARCH("mm",Q116)), MAX(VALUE(SUBSTITUTE(_xlfn.FILTERXML("&lt;t&gt;&lt;s&gt;"&amp;SUBSTITUTE(Q116,",","&lt;/s&gt;&lt;s&gt;")&amp;"&lt;/s&gt;&lt;/t&gt;","//s"),"mm","")))/10, MAX(VALUE(_xlfn.FILTERXML("&lt;t&gt;&lt;s&gt;"&amp;SUBSTITUTE(Q116,",","&lt;/s&gt;&lt;s&gt;")&amp;"&lt;/s&gt;&lt;/t&gt;","//s"))))))</f>
        <v>1.4</v>
      </c>
      <c r="S116" t="str">
        <f>IF(OR('Model output'!P115="",'Model output'!P115="C",ISNUMBER(SEARCH("Not identified", 'Model output'!P115)),ISNUMBER(SEARCH("Absent",'Model output'!P115)),ISNUMBER(SEARCH("Absence",'Model output'!P115)),AND(ISNUMBER(SEARCH("No",'Model output'!P115)),NOT(ISNUMBER(SEARCH("diagnostic",'Model output'!P115)))),ISNUMBER(SEARCH("Negative",'Model output'!P115))),"negative","positive")</f>
        <v>negative</v>
      </c>
      <c r="T116">
        <f>IF('Model output'!O115="","",'Model output'!O115)</f>
        <v>5</v>
      </c>
      <c r="U116" t="str">
        <f>IF('Model output'!Q115&lt;&gt;"",'Model output'!Q115,IF('Classification result'!S116="positive",IF(ISNUMBER(SEARCH("single",'Model output'!P115)),1,IF(OR(ISNUMBER(SEARCH("&lt;4",'Model output'!P115)),ISNUMBER(SEARCH("&lt; 4",'Model output'!P115)),ISNUMBER(SEARCH("less than 4",'Model output'!P115))),"&lt;4",IF(OR(ISNUMBER(SEARCH("&gt;4",'Model output'!P115)),ISNUMBER(SEARCH("&gt; 4",'Model output'!P115)),ISNUMBER(SEARCH("4 or more",'Model output'!P115))),"&gt;4",""))),""))</f>
        <v/>
      </c>
      <c r="V116" t="str">
        <f>IF(S116="negative","",IF(OR(ISNUMBER(SEARCH("Focal",'Model output'!P115)),'Classification result'!U116&lt;4,ISNUMBER(SEARCH("Focal",'Classification result'!U116)),ISNUMBER(SEARCH("&lt;4",'Classification result'!U116)),ISNUMBER(SEARCH("&lt; 4",'Classification result'!U116))),"minimal", IF(OR(ISNUMBER(SEARCH("Extensive",'Model output'!P115)),ISNUMBER(SEARCH("Extensive",'Classification result'!U116)),ISNUMBER(SEARCH("&gt;4",'Classification result'!U116)),ISNUMBER(SEARCH("&gt; 4",'Classification result'!U116)),ISNUMBER(SEARCH("4 or more",'Classification result'!U116))),"extensive","")))</f>
        <v/>
      </c>
      <c r="W116" t="str">
        <f>IF(OR('Model output'!R115="",ISNUMBER(SEARCH("Not identified", 'Model output'!R115)),ISNUMBER(SEARCH("Absent",'Model output'!R115)),ISNUMBER(SEARCH("No",'Model output'!R115)),ISNUMBER(SEARCH("Negative",'Model output'!R115)),ISNUMBER(SEARCH("None seen",'Model output'!R115)),ISNUMBER(SEARCH("Free",'Model output'!R115)),ISNUMBER(SEARCH("Cannot be assessed",'Model output'!R115))),"negative","positive")</f>
        <v>positive</v>
      </c>
      <c r="X116" s="15" t="str">
        <f>IF('Model output'!S115="","",'Model output'!S115)</f>
        <v>Not identified</v>
      </c>
      <c r="Y116" t="str">
        <f>IF(OR('Model output'!S115="",ISNUMBER(SEARCH("No extension",'Model output'!S115)),ISNUMBER(SEARCH("Absent",'Model output'!S115)),ISNUMBER(SEARCH("Not identified",'Model output'!S115)),AND(ISNUMBER(SEARCH("No",'Model output'!S115)),NOT(ISNUMBER(SEARCH("carcinoma",'Model output'!S115)))),ISNUMBER(SEARCH("negative",'Model output'!S115))),"negative",IF(Z116="positive","gETE", "positive"))</f>
        <v>negative</v>
      </c>
      <c r="Z116" t="str">
        <f>IF(OR('Model output'!S115="",ISNUMBER(SEARCH("Absent",'Model output'!S115)),ISNUMBER(SEARCH("Not identified",'Model output'!S115)),ISNUMBER(SEARCH("No",'Model output'!S115)),ISNUMBER(SEARCH("Minimal",'Model output'!S115)),ISNUMBER(SEARCH("negative",'Model output'!S115))),"negative",IF(OR(ISNUMBER(SEARCH("extensive",X116)),ISNUMBER(SEARCH("skeletal muscle",X116)),ISNUMBER(SEARCH("larynx",X116)),ISNUMBER(SEARCH("trachea",X116)),ISNUMBER(SEARCH("esophagus",X116)),ISNUMBER(SEARCH("recurrent laryngeal nerve",X116))),"positive","negative"))</f>
        <v>negative</v>
      </c>
      <c r="AA116" t="str">
        <f>IF('Model output'!T115="","",IF('Model output'!T115="Not mentioned", "No", "Yes"))</f>
        <v/>
      </c>
      <c r="AB116" t="str">
        <f>IF(AA116&lt;&gt;"Yes","",IF(OR('Model output'!U115="",ISNUMBER(SEARCH("Not identified",'Model output'!U115))),"",'Model output'!U115))</f>
        <v/>
      </c>
      <c r="AC116" s="8" t="str">
        <f>IF(OR('Model output'!V115="", AND(ISERROR(SEARCH("Positive",'Model output'!V115)), ISNUMBER(SEARCH("Negative",'Model output'!V115))), ISNUMBER(SEARCH("Cannot be assessed",'Model output'!V115)), AND(ISNUMBER(SEARCH("Uninvolved",'Model output'!V115)),NOT(ISNUMBER(SEARCH("margin(s) involved",'Model output'!V115)))), ISNUMBER(SEARCH("No involvement",'Model output'!V115)), AND(NOT(ISNUMBER(SEARCH("focal",'Model output'!V115))),ISNUMBER(SEARCH("Free",'Model output'!V115))), ISNUMBER(SEARCH("narrowly excised",'Model output'!V115)), ISNUMBER(SEARCH("none",'Model output'!V115)), ISNUMBER(SEARCH("R0",'Model output'!V115)), ISNUMBER(SEARCH("1 mm",'Model output'!V115)), ISNUMBER(SEARCH("0.1 CM",'Model output'!V115)), ISNUMBER(SEARCH("less than 0.2 mm",'Model output'!V115)), ISNUMBER(SEARCH("less than 1.0 mm",'Model output'!V115)), ISNUMBER(SEARCH("less than 0.5 mm",'Model output'!V115)), ISNUMBER(SEARCH("abut",'Model output'!V115))), "negative", "positive")</f>
        <v>positive</v>
      </c>
      <c r="AE116" s="34" t="str" cm="1">
        <f t="array" ref="AE116">IF(OR(AC116="positive",Z116="positive",AND(OR(ISNUMBER(SEARCH("Follicular carcinoma",N116)),ISNUMBER(SEARCH("Follicular thyroid carcinoma",N116))),V116="extensive"),AND(AND(ISNUMBER(J116),J116&gt;0),AND(ISNUMBER(M116),M116&gt;3)),OR(H116="positive",AH116=1)),"high",IF(OR(ISNUMBER(SEARCH("lateral",G116,1)),ISNUMBER(SEARCH("positive",Y116,1)),ISNUMBER(SEARCH("tall",O116,1)),ISNUMBER(SEARCH("hobnail",O116,1)),ISNUMBER(SEARCH("cribriform",O116,1)),ISNUMBER(SEARCH("diffuse",O116,1)),ISNUMBER(SEARCH("columnar",O116,1)),ISNUMBER(SEARCH("solid",O116,1)),ISNUMBER(SEARCH("tall",N116,1)),ISNUMBER(SEARCH("hobnail",N116,1)),ISNUMBER(SEARCH("cribriform",N116,1)),ISNUMBER(SEARCH("diffuse",N116,1)),ISNUMBER(SEARCH("columnar",N116,1)),ISNUMBER(SEARCH("solid",N116,1)),AND(OR(ISNUMBER(SEARCH("papillary",N116,1)),ISNUMBER(SEARCH("papillary carcinoma",O116,1))),S116="positive"),AND(AND(ISNUMBER(J116),J116&gt;=5),M116=""),AND(AND(ISNUMBER(J116),J116&gt;=5),AND(ISNUMBER(M116),M116&gt;=1)),AND(ISNUMBER(SERACH("papillary",N116)),OR(Y116="positive",Z116="positive"), ISNUMBER(SEARCH("BRAF",AB116)))),"intermediate","low"))</f>
        <v>high</v>
      </c>
      <c r="AF116" s="35" t="str">
        <f t="shared" si="15"/>
        <v>1b</v>
      </c>
      <c r="AG116" s="35" t="str">
        <f t="shared" si="16"/>
        <v>1b</v>
      </c>
      <c r="AH116" s="35" t="str">
        <f t="shared" si="18"/>
        <v>0</v>
      </c>
      <c r="AI116" s="40" t="str">
        <f t="shared" si="19"/>
        <v>I</v>
      </c>
      <c r="AJ116" s="34" t="s">
        <v>624</v>
      </c>
      <c r="AK116" s="39" t="s">
        <v>893</v>
      </c>
      <c r="AL116" s="39" t="s">
        <v>893</v>
      </c>
      <c r="AM116" s="39" t="s">
        <v>897</v>
      </c>
      <c r="AN116" s="39" t="s">
        <v>59</v>
      </c>
      <c r="AO116" s="34">
        <f t="shared" si="24"/>
        <v>1</v>
      </c>
      <c r="AP116" s="39">
        <f t="shared" si="25"/>
        <v>1</v>
      </c>
      <c r="AQ116" s="39">
        <f t="shared" si="26"/>
        <v>1</v>
      </c>
      <c r="AR116" s="39">
        <f t="shared" si="27"/>
        <v>1</v>
      </c>
      <c r="AS116" s="40">
        <f t="shared" si="17"/>
        <v>1</v>
      </c>
    </row>
    <row r="117" spans="1:45">
      <c r="A117" t="str">
        <f>'Model output'!A116</f>
        <v>TCGA-DJ-A4V0</v>
      </c>
      <c r="B117" s="46">
        <v>36</v>
      </c>
      <c r="C117" s="1" t="str">
        <f>IF(OR(ISNUMBER(SEARCH("0",'Model output'!D116)), ISNUMBER(SEARCH("1",'Model output'!D116)), ISNUMBER(SEARCH("1a",'Model output'!D116)), ISNUMBER(SEARCH("1b",'Model output'!D116)), ISNUMBER(SEARCH("2",'Model output'!D116)), ISNUMBER(SEARCH("3",'Model output'!D116)), ISNUMBER(SEARCH("4a",'Model output'!D116)), ISNUMBER(SEARCH("4b",'Model output'!D116))), IF(ISNUMBER(SEARCH("pT",'Model output'!D116)),IF(OR(ISNUMBER(SEARCH("a",'Model output'!D116)),ISNUMBER(SEARCH("b",'Model output'!D116))),MID(SUBSTITUTE('Model output'!D116," ",""),SEARCH("pT",'Model output'!D116)+2,2),MID(SUBSTITUTE('Model output'!D116," ",""),SEARCH("pT",'Model output'!D116)+2,1)),IF(ISNUMBER(SEARCH("T",'Model output'!D116)),IF(OR(ISNUMBER(SEARCH("a",'Model output'!D116)),ISNUMBER(SEARCH("b",'Model output'!D116))),MID(SUBSTITUTE('Model output'!D116," ",""),SEARCH("T",'Model output'!D116)+1,2),MID(SUBSTITUTE('Model output'!D116," ",""),SEARCH("T",'Model output'!D116)+1,1)),SUBSTITUTE('Model output'!D116," ",""))),"")</f>
        <v>1</v>
      </c>
      <c r="D117" s="1" t="str">
        <f>IF(ISNUMBER(SEARCH("lymph node",'Model output'!E116)),"1", IF(AND('Model output'!E116&lt;&gt;"",ISNUMBER('Model output'!E116),'Model output'!E116&gt;0),"1",IF(OR(ISNUMBER(SEARCH("0",'Model output'!E116)), ISNUMBER(SEARCH("1",'Model output'!E116)), ISNUMBER(SEARCH("1a",'Model output'!E116)), ISNUMBER(SEARCH("1b",'Model output'!E116)), ISNUMBER(SEARCH("X",'Model output'!E116))), IF(ISNUMBER(SEARCH("pN",'Model output'!E116)),IF(OR(ISNUMBER(SEARCH("a",'Model output'!E116)),ISNUMBER(SEARCH("b",'Model output'!E116))),MID(SUBSTITUTE('Model output'!E116," ",""),SEARCH("pN",'Model output'!E116)+2,2),MID(SUBSTITUTE('Model output'!E116," ",""),SEARCH("pN",'Model output'!E116)+2,1)),IF(ISNUMBER(SEARCH("N",'Model output'!E116)),IF(OR(ISNUMBER(SEARCH("a",'Model output'!E116)),ISNUMBER(SEARCH("b",'Model output'!E116))),MID(SUBSTITUTE('Model output'!E116," ",""),SEARCH("N",'Model output'!E116)+1,2),MID(SUBSTITUTE('Model output'!E116," ",""),SEARCH("N",'Model output'!E116)+1,1)),SUBSTITUTE('Model output'!E116," ",""))),"")))</f>
        <v/>
      </c>
      <c r="E117" s="1" t="str">
        <f>IF(OR(ISNUMBER(SEARCH("Not applicable",'Model output'!F116)), ISNUMBER(SEARCH("N/A",'Model output'!F116))),"0",IF(OR(ISNUMBER(SEARCH("0",'Model output'!F116)), ISNUMBER(SEARCH("1",'Model output'!F116)), ISNUMBER(SEARCH("X",'Model output'!F116))), IF(ISNUMBER(SEARCH("pM",'Model output'!F116)),MID(SUBSTITUTE('Model output'!F116," ",""),SEARCH("pM",'Model output'!F116)+2,1),IF(ISNUMBER(SEARCH("M",'Model output'!F116)),MID(SUBSTITUTE('Model output'!F116," ",""),SEARCH("M",'Model output'!F116)+1,1),SUBSTITUTE('Model output'!F116," ",""))),""))</f>
        <v/>
      </c>
      <c r="F117" t="str">
        <f t="shared" si="28"/>
        <v>negative</v>
      </c>
      <c r="G117" t="str">
        <f>IF(OR('Model output'!G116="",AND(ISNUMBER('Model output'!J116),'Model output'!J116&lt;1)),"",IF(OR(ISNUMBER(SEARCH("lateral",'Model output'!G116)),ISNUMBER(SEARCH("cervical",'Model output'!G116)),ISNUMBER(SEARCH("jugular",'Model output'!G116)),ISNUMBER(SEARCH("left neck",'Model output'!G116)),ISNUMBER(SEARCH("left anterior neck",'Model output'!G116)),ISNUMBER(SEARCH("left posterior neck",'Model output'!G116)),ISNUMBER(SEARCH("right neck",'Model output'!G116)),ISNUMBER(SEARCH("right anterior neck",'Model output'!G116)),ISNUMBER(SEARCH("right posterior neck",'Model output'!G116)),AND(ISNUMBER(SEARCH("level",'Model output'!G116)),OR(,ISNUMBER(SEARCH("II",'Model output'!G116)),ISNUMBER(SEARCH("two",'Model output'!G116)),AND(ISNUMBER(SEARCH("2",'Model output'!G116)),NOT(ISNUMBER(SEARCH("1 of 2",'Model output'!G116)))),ISNUMBER(SEARCH("III",'Model output'!G116)),ISNUMBER(SEARCH("three",'Model output'!G116)),AND(ISNUMBER(SEARCH("3",'Model output'!G116)), NOT(ISNUMBER(SEARCH("N3",'Model output'!G116)))),ISNUMBER(SEARCH("IV",'Model output'!G116)),ISNUMBER(SEARCH("four",'Model output'!G116)),AND(ISNUMBER(SEARCH("4",'Model output'!G116)),NOT(ISNUMBER(SEARCH("1/4",'Model output'!G116)))),ISNUMBER(SEARCH("V ",'Model output'!G116)),ISNUMBER(SEARCH("five",'Model output'!G116)),ISNUMBER(SEARCH("5",'Model output'!G116))))), "lateral", "central"))</f>
        <v/>
      </c>
      <c r="H117" t="str">
        <f>IF('Model output'!H116="","negative", IF('Model output'!H116=" ", "negative", IF('Model output'!H116="[]", "negative", IF(ISNUMBER(SEARCH("lymph node",'Model output'!H116)),"negative", IF(ISNUMBER(SEARCH("adipose tissue",'Model output'!H116)), "negative", IF(ISNUMBER(SEARCH("neck dissection",'Model output'!H116)),"negative","positive"))))))</f>
        <v>negative</v>
      </c>
      <c r="I117" t="str">
        <f>IF('Model output'!I116="","",IF(ISNUMBER('Model output'!I116),'Model output'!I116,1))</f>
        <v/>
      </c>
      <c r="J117" t="str">
        <f>IF('Model output'!J116="","",IF(AND(ISNUMBER('Model output'!J116),'Model output'!J116&lt;=I117),'Model output'!J116,IF(ISNUMBER(SEARCH("0/",'Model output'!J116)),0,1)))</f>
        <v/>
      </c>
      <c r="K117" t="str" cm="1">
        <f t="array" ref="K117">IF(COUNT(FIND({0,1,2,3,4,5,6,7,8,9},'Model output'!K116))&gt;0,'Model output'!K116,"")</f>
        <v/>
      </c>
      <c r="L117" s="28" t="str">
        <f t="shared" si="14"/>
        <v/>
      </c>
      <c r="M117" t="str" cm="1">
        <f t="array" ref="M117">IF(L117="","",IF(ISNUMBER(SEARCH("cm",L117)),MAX(VALUE(SUBSTITUTE(_xlfn.FILTERXML("&lt;t&gt;&lt;s&gt;"&amp;SUBSTITUTE(L117,",","&lt;/s&gt;&lt;s&gt;")&amp;"&lt;/s&gt;&lt;/t&gt;","//s"),"cm",""))),MAX(VALUE(SUBSTITUTE(_xlfn.FILTERXML("&lt;t&gt;&lt;s&gt;"&amp;SUBSTITUTE(L117,",","&lt;/s&gt;&lt;s&gt;")&amp;"&lt;/s&gt;&lt;/t&gt;","//s"),"mm","")))/10))</f>
        <v/>
      </c>
      <c r="N117" t="str">
        <f>IF('Model output'!L116="","",'Model output'!L116)</f>
        <v>papillary</v>
      </c>
      <c r="O117" t="str">
        <f>IF('Model output'!M116="","",'Model output'!M116)</f>
        <v>classic</v>
      </c>
      <c r="P117" t="str">
        <f>IF('Model output'!N116="","",'Model output'!N116)</f>
        <v>2.1 cm</v>
      </c>
      <c r="Q117" t="str">
        <f t="shared" si="13"/>
        <v>2.1cm</v>
      </c>
      <c r="R117" cm="1">
        <f t="array" ref="R117">IF(Q117="","",IF(ISNUMBER(SEARCH("cm",Q117)),MAX(VALUE(SUBSTITUTE(_xlfn.FILTERXML("&lt;t&gt;&lt;s&gt;"&amp;SUBSTITUTE(Q117,",","&lt;/s&gt;&lt;s&gt;")&amp;"&lt;/s&gt;&lt;/t&gt;","//s"),"cm",""))),IF(ISNUMBER(SEARCH("mm",Q117)), MAX(VALUE(SUBSTITUTE(_xlfn.FILTERXML("&lt;t&gt;&lt;s&gt;"&amp;SUBSTITUTE(Q117,",","&lt;/s&gt;&lt;s&gt;")&amp;"&lt;/s&gt;&lt;/t&gt;","//s"),"mm","")))/10, MAX(VALUE(_xlfn.FILTERXML("&lt;t&gt;&lt;s&gt;"&amp;SUBSTITUTE(Q117,",","&lt;/s&gt;&lt;s&gt;")&amp;"&lt;/s&gt;&lt;/t&gt;","//s"))))))</f>
        <v>2.1</v>
      </c>
      <c r="S117" t="str">
        <f>IF(OR('Model output'!P116="",'Model output'!P116="C",ISNUMBER(SEARCH("Not identified", 'Model output'!P116)),ISNUMBER(SEARCH("Absent",'Model output'!P116)),ISNUMBER(SEARCH("Absence",'Model output'!P116)),AND(ISNUMBER(SEARCH("No",'Model output'!P116)),NOT(ISNUMBER(SEARCH("diagnostic",'Model output'!P116)))),ISNUMBER(SEARCH("Negative",'Model output'!P116))),"negative","positive")</f>
        <v>negative</v>
      </c>
      <c r="T117">
        <f>IF('Model output'!O116="","",'Model output'!O116)</f>
        <v>1</v>
      </c>
      <c r="U117" t="str">
        <f>IF('Model output'!Q116&lt;&gt;"",'Model output'!Q116,IF('Classification result'!S117="positive",IF(ISNUMBER(SEARCH("single",'Model output'!P116)),1,IF(OR(ISNUMBER(SEARCH("&lt;4",'Model output'!P116)),ISNUMBER(SEARCH("&lt; 4",'Model output'!P116)),ISNUMBER(SEARCH("less than 4",'Model output'!P116))),"&lt;4",IF(OR(ISNUMBER(SEARCH("&gt;4",'Model output'!P116)),ISNUMBER(SEARCH("&gt; 4",'Model output'!P116)),ISNUMBER(SEARCH("4 or more",'Model output'!P116))),"&gt;4",""))),""))</f>
        <v/>
      </c>
      <c r="V117" t="str">
        <f>IF(S117="negative","",IF(OR(ISNUMBER(SEARCH("Focal",'Model output'!P116)),'Classification result'!U117&lt;4,ISNUMBER(SEARCH("Focal",'Classification result'!U117)),ISNUMBER(SEARCH("&lt;4",'Classification result'!U117)),ISNUMBER(SEARCH("&lt; 4",'Classification result'!U117))),"minimal", IF(OR(ISNUMBER(SEARCH("Extensive",'Model output'!P116)),ISNUMBER(SEARCH("Extensive",'Classification result'!U117)),ISNUMBER(SEARCH("&gt;4",'Classification result'!U117)),ISNUMBER(SEARCH("&gt; 4",'Classification result'!U117)),ISNUMBER(SEARCH("4 or more",'Classification result'!U117))),"extensive","")))</f>
        <v/>
      </c>
      <c r="W117" t="str">
        <f>IF(OR('Model output'!R116="",ISNUMBER(SEARCH("Not identified", 'Model output'!R116)),ISNUMBER(SEARCH("Absent",'Model output'!R116)),ISNUMBER(SEARCH("No",'Model output'!R116)),ISNUMBER(SEARCH("Negative",'Model output'!R116)),ISNUMBER(SEARCH("None seen",'Model output'!R116)),ISNUMBER(SEARCH("Free",'Model output'!R116)),ISNUMBER(SEARCH("Cannot be assessed",'Model output'!R116))),"negative","positive")</f>
        <v>positive</v>
      </c>
      <c r="X117" s="15" t="str">
        <f>IF('Model output'!S116="","",'Model output'!S116)</f>
        <v>Not identified</v>
      </c>
      <c r="Y117" t="str">
        <f>IF(OR('Model output'!S116="",ISNUMBER(SEARCH("No extension",'Model output'!S116)),ISNUMBER(SEARCH("Absent",'Model output'!S116)),ISNUMBER(SEARCH("Not identified",'Model output'!S116)),AND(ISNUMBER(SEARCH("No",'Model output'!S116)),NOT(ISNUMBER(SEARCH("carcinoma",'Model output'!S116)))),ISNUMBER(SEARCH("negative",'Model output'!S116))),"negative",IF(Z117="positive","gETE", "positive"))</f>
        <v>negative</v>
      </c>
      <c r="Z117" t="str">
        <f>IF(OR('Model output'!S116="",ISNUMBER(SEARCH("Absent",'Model output'!S116)),ISNUMBER(SEARCH("Not identified",'Model output'!S116)),ISNUMBER(SEARCH("No",'Model output'!S116)),ISNUMBER(SEARCH("Minimal",'Model output'!S116)),ISNUMBER(SEARCH("negative",'Model output'!S116))),"negative",IF(OR(ISNUMBER(SEARCH("extensive",X117)),ISNUMBER(SEARCH("skeletal muscle",X117)),ISNUMBER(SEARCH("larynx",X117)),ISNUMBER(SEARCH("trachea",X117)),ISNUMBER(SEARCH("esophagus",X117)),ISNUMBER(SEARCH("recurrent laryngeal nerve",X117))),"positive","negative"))</f>
        <v>negative</v>
      </c>
      <c r="AA117" t="str">
        <f>IF('Model output'!T116="","",IF('Model output'!T116="Not mentioned", "No", "Yes"))</f>
        <v/>
      </c>
      <c r="AB117" t="str">
        <f>IF(AA117&lt;&gt;"Yes","",IF(OR('Model output'!U116="",ISNUMBER(SEARCH("Not identified",'Model output'!U116))),"",'Model output'!U116))</f>
        <v/>
      </c>
      <c r="AC117" s="8" t="str">
        <f>IF(OR('Model output'!V116="", AND(ISERROR(SEARCH("Positive",'Model output'!V116)), ISNUMBER(SEARCH("Negative",'Model output'!V116))), ISNUMBER(SEARCH("Cannot be assessed",'Model output'!V116)), AND(ISNUMBER(SEARCH("Uninvolved",'Model output'!V116)),NOT(ISNUMBER(SEARCH("margin(s) involved",'Model output'!V116)))), ISNUMBER(SEARCH("No involvement",'Model output'!V116)), AND(NOT(ISNUMBER(SEARCH("focal",'Model output'!V116))),ISNUMBER(SEARCH("Free",'Model output'!V116))), ISNUMBER(SEARCH("narrowly excised",'Model output'!V116)), ISNUMBER(SEARCH("none",'Model output'!V116)), ISNUMBER(SEARCH("R0",'Model output'!V116)), ISNUMBER(SEARCH("1 mm",'Model output'!V116)), ISNUMBER(SEARCH("0.1 CM",'Model output'!V116)), ISNUMBER(SEARCH("less than 0.2 mm",'Model output'!V116)), ISNUMBER(SEARCH("less than 1.0 mm",'Model output'!V116)), ISNUMBER(SEARCH("less than 0.5 mm",'Model output'!V116)), ISNUMBER(SEARCH("abut",'Model output'!V116))), "negative", "positive")</f>
        <v>negative</v>
      </c>
      <c r="AE117" s="34" t="str" cm="1">
        <f t="array" aca="1" ref="AE117" ca="1">IF(OR(AC117="positive",Z117="positive",AND(OR(ISNUMBER(SEARCH("Follicular carcinoma",N117)),ISNUMBER(SEARCH("Follicular thyroid carcinoma",N117))),V117="extensive"),AND(AND(ISNUMBER(J117),J117&gt;0),AND(ISNUMBER(M117),M117&gt;3)),OR(H117="positive",AH117=1)),"high",IF(OR(ISNUMBER(SEARCH("lateral",G117,1)),ISNUMBER(SEARCH("positive",Y117,1)),ISNUMBER(SEARCH("tall",O117,1)),ISNUMBER(SEARCH("hobnail",O117,1)),ISNUMBER(SEARCH("cribriform",O117,1)),ISNUMBER(SEARCH("diffuse",O117,1)),ISNUMBER(SEARCH("columnar",O117,1)),ISNUMBER(SEARCH("solid",O117,1)),ISNUMBER(SEARCH("tall",N117,1)),ISNUMBER(SEARCH("hobnail",N117,1)),ISNUMBER(SEARCH("cribriform",N117,1)),ISNUMBER(SEARCH("diffuse",N117,1)),ISNUMBER(SEARCH("columnar",N117,1)),ISNUMBER(SEARCH("solid",N117,1)),AND(OR(ISNUMBER(SEARCH("papillary",N117,1)),ISNUMBER(SEARCH("papillary carcinoma",O117,1))),S117="positive"),AND(AND(ISNUMBER(J117),J117&gt;=5),M117=""),AND(AND(ISNUMBER(J117),J117&gt;=5),AND(ISNUMBER(M117),M117&gt;=1)),AND(ISNUMBER(SERACH("papillary",N117)),OR(Y117="positive",Z117="positive"), ISNUMBER(SEARCH("BRAF",AB117)))),"intermediate","low"))</f>
        <v>low</v>
      </c>
      <c r="AF117" s="35" t="str">
        <f t="shared" si="15"/>
        <v>2</v>
      </c>
      <c r="AG117" s="35" t="str">
        <f t="shared" si="16"/>
        <v>0</v>
      </c>
      <c r="AH117" s="35" t="str">
        <f t="shared" si="18"/>
        <v>0</v>
      </c>
      <c r="AI117" s="40" t="str">
        <f t="shared" si="19"/>
        <v>I</v>
      </c>
      <c r="AJ117" s="34" t="s">
        <v>627</v>
      </c>
      <c r="AK117" s="39" t="s">
        <v>896</v>
      </c>
      <c r="AL117" s="39" t="s">
        <v>897</v>
      </c>
      <c r="AM117" s="39" t="s">
        <v>897</v>
      </c>
      <c r="AN117" s="39" t="s">
        <v>59</v>
      </c>
      <c r="AO117" s="34">
        <f t="shared" ca="1" si="24"/>
        <v>1</v>
      </c>
      <c r="AP117" s="39">
        <f t="shared" si="25"/>
        <v>1</v>
      </c>
      <c r="AQ117" s="39">
        <f t="shared" si="26"/>
        <v>1</v>
      </c>
      <c r="AR117" s="39">
        <f t="shared" si="27"/>
        <v>1</v>
      </c>
      <c r="AS117" s="40">
        <f t="shared" si="17"/>
        <v>1</v>
      </c>
    </row>
    <row r="118" spans="1:45">
      <c r="A118" t="str">
        <f>'Model output'!A117</f>
        <v>TCGA-DJ-A4V2</v>
      </c>
      <c r="B118" s="46">
        <v>38</v>
      </c>
      <c r="C118" s="1" t="str">
        <f>IF(OR(ISNUMBER(SEARCH("0",'Model output'!D117)), ISNUMBER(SEARCH("1",'Model output'!D117)), ISNUMBER(SEARCH("1a",'Model output'!D117)), ISNUMBER(SEARCH("1b",'Model output'!D117)), ISNUMBER(SEARCH("2",'Model output'!D117)), ISNUMBER(SEARCH("3",'Model output'!D117)), ISNUMBER(SEARCH("4a",'Model output'!D117)), ISNUMBER(SEARCH("4b",'Model output'!D117))), IF(ISNUMBER(SEARCH("pT",'Model output'!D117)),IF(OR(ISNUMBER(SEARCH("a",'Model output'!D117)),ISNUMBER(SEARCH("b",'Model output'!D117))),MID(SUBSTITUTE('Model output'!D117," ",""),SEARCH("pT",'Model output'!D117)+2,2),MID(SUBSTITUTE('Model output'!D117," ",""),SEARCH("pT",'Model output'!D117)+2,1)),IF(ISNUMBER(SEARCH("T",'Model output'!D117)),IF(OR(ISNUMBER(SEARCH("a",'Model output'!D117)),ISNUMBER(SEARCH("b",'Model output'!D117))),MID(SUBSTITUTE('Model output'!D117," ",""),SEARCH("T",'Model output'!D117)+1,2),MID(SUBSTITUTE('Model output'!D117," ",""),SEARCH("T",'Model output'!D117)+1,1)),SUBSTITUTE('Model output'!D117," ",""))),"")</f>
        <v>2</v>
      </c>
      <c r="D118" s="1" t="str">
        <f>IF(ISNUMBER(SEARCH("lymph node",'Model output'!E117)),"1", IF(AND('Model output'!E117&lt;&gt;"",ISNUMBER('Model output'!E117),'Model output'!E117&gt;0),"1",IF(OR(ISNUMBER(SEARCH("0",'Model output'!E117)), ISNUMBER(SEARCH("1",'Model output'!E117)), ISNUMBER(SEARCH("1a",'Model output'!E117)), ISNUMBER(SEARCH("1b",'Model output'!E117)), ISNUMBER(SEARCH("X",'Model output'!E117))), IF(ISNUMBER(SEARCH("pN",'Model output'!E117)),IF(OR(ISNUMBER(SEARCH("a",'Model output'!E117)),ISNUMBER(SEARCH("b",'Model output'!E117))),MID(SUBSTITUTE('Model output'!E117," ",""),SEARCH("pN",'Model output'!E117)+2,2),MID(SUBSTITUTE('Model output'!E117," ",""),SEARCH("pN",'Model output'!E117)+2,1)),IF(ISNUMBER(SEARCH("N",'Model output'!E117)),IF(OR(ISNUMBER(SEARCH("a",'Model output'!E117)),ISNUMBER(SEARCH("b",'Model output'!E117))),MID(SUBSTITUTE('Model output'!E117," ",""),SEARCH("N",'Model output'!E117)+1,2),MID(SUBSTITUTE('Model output'!E117," ",""),SEARCH("N",'Model output'!E117)+1,1)),SUBSTITUTE('Model output'!E117," ",""))),"")))</f>
        <v>X</v>
      </c>
      <c r="E118" s="1" t="str">
        <f>IF(OR(ISNUMBER(SEARCH("Not applicable",'Model output'!F117)), ISNUMBER(SEARCH("N/A",'Model output'!F117))),"0",IF(OR(ISNUMBER(SEARCH("0",'Model output'!F117)), ISNUMBER(SEARCH("1",'Model output'!F117)), ISNUMBER(SEARCH("X",'Model output'!F117))), IF(ISNUMBER(SEARCH("pM",'Model output'!F117)),MID(SUBSTITUTE('Model output'!F117," ",""),SEARCH("pM",'Model output'!F117)+2,1),IF(ISNUMBER(SEARCH("M",'Model output'!F117)),MID(SUBSTITUTE('Model output'!F117," ",""),SEARCH("M",'Model output'!F117)+1,1),SUBSTITUTE('Model output'!F117," ",""))),""))</f>
        <v/>
      </c>
      <c r="F118" t="str">
        <f t="shared" si="28"/>
        <v>positive</v>
      </c>
      <c r="G118" t="str">
        <f>IF(OR('Model output'!G117="",AND(ISNUMBER('Model output'!J117),'Model output'!J117&lt;1)),"",IF(OR(ISNUMBER(SEARCH("lateral",'Model output'!G117)),ISNUMBER(SEARCH("cervical",'Model output'!G117)),ISNUMBER(SEARCH("jugular",'Model output'!G117)),ISNUMBER(SEARCH("left neck",'Model output'!G117)),ISNUMBER(SEARCH("left anterior neck",'Model output'!G117)),ISNUMBER(SEARCH("left posterior neck",'Model output'!G117)),ISNUMBER(SEARCH("right neck",'Model output'!G117)),ISNUMBER(SEARCH("right anterior neck",'Model output'!G117)),ISNUMBER(SEARCH("right posterior neck",'Model output'!G117)),AND(ISNUMBER(SEARCH("level",'Model output'!G117)),OR(,ISNUMBER(SEARCH("II",'Model output'!G117)),ISNUMBER(SEARCH("two",'Model output'!G117)),AND(ISNUMBER(SEARCH("2",'Model output'!G117)),NOT(ISNUMBER(SEARCH("1 of 2",'Model output'!G117)))),ISNUMBER(SEARCH("III",'Model output'!G117)),ISNUMBER(SEARCH("three",'Model output'!G117)),AND(ISNUMBER(SEARCH("3",'Model output'!G117)), NOT(ISNUMBER(SEARCH("N3",'Model output'!G117)))),ISNUMBER(SEARCH("IV",'Model output'!G117)),ISNUMBER(SEARCH("four",'Model output'!G117)),AND(ISNUMBER(SEARCH("4",'Model output'!G117)),NOT(ISNUMBER(SEARCH("1/4",'Model output'!G117)))),ISNUMBER(SEARCH("V ",'Model output'!G117)),ISNUMBER(SEARCH("five",'Model output'!G117)),ISNUMBER(SEARCH("5",'Model output'!G117))))), "lateral", "central"))</f>
        <v/>
      </c>
      <c r="H118" t="str">
        <f>IF('Model output'!H117="","negative", IF('Model output'!H117=" ", "negative", IF('Model output'!H117="[]", "negative", IF(ISNUMBER(SEARCH("lymph node",'Model output'!H117)),"negative", IF(ISNUMBER(SEARCH("adipose tissue",'Model output'!H117)), "negative", IF(ISNUMBER(SEARCH("neck dissection",'Model output'!H117)),"negative","positive"))))))</f>
        <v>negative</v>
      </c>
      <c r="I118">
        <f>IF('Model output'!I117="","",IF(ISNUMBER('Model output'!I117),'Model output'!I117,1))</f>
        <v>10</v>
      </c>
      <c r="J118">
        <f>IF('Model output'!J117="","",IF(AND(ISNUMBER('Model output'!J117),'Model output'!J117&lt;=I118),'Model output'!J117,IF(ISNUMBER(SEARCH("0/",'Model output'!J117)),0,1)))</f>
        <v>1</v>
      </c>
      <c r="K118" t="str" cm="1">
        <f t="array" ref="K118">IF(COUNT(FIND({0,1,2,3,4,5,6,7,8,9},'Model output'!K117))&gt;0,'Model output'!K117,"")</f>
        <v/>
      </c>
      <c r="L118" s="28" t="str">
        <f t="shared" si="14"/>
        <v/>
      </c>
      <c r="M118" t="str" cm="1">
        <f t="array" ref="M118">IF(L118="","",IF(ISNUMBER(SEARCH("cm",L118)),MAX(VALUE(SUBSTITUTE(_xlfn.FILTERXML("&lt;t&gt;&lt;s&gt;"&amp;SUBSTITUTE(L118,",","&lt;/s&gt;&lt;s&gt;")&amp;"&lt;/s&gt;&lt;/t&gt;","//s"),"cm",""))),MAX(VALUE(SUBSTITUTE(_xlfn.FILTERXML("&lt;t&gt;&lt;s&gt;"&amp;SUBSTITUTE(L118,",","&lt;/s&gt;&lt;s&gt;")&amp;"&lt;/s&gt;&lt;/t&gt;","//s"),"mm","")))/10))</f>
        <v/>
      </c>
      <c r="N118" t="str">
        <f>IF('Model output'!L117="","",'Model output'!L117)</f>
        <v>papillary</v>
      </c>
      <c r="O118" t="str">
        <f>IF('Model output'!M117="","",'Model output'!M117)</f>
        <v>classic</v>
      </c>
      <c r="P118" t="str">
        <f>IF('Model output'!N117="","",'Model output'!N117)</f>
        <v>3.0 cm</v>
      </c>
      <c r="Q118" t="str">
        <f t="shared" si="13"/>
        <v>3.0cm</v>
      </c>
      <c r="R118" cm="1">
        <f t="array" ref="R118">IF(Q118="","",IF(ISNUMBER(SEARCH("cm",Q118)),MAX(VALUE(SUBSTITUTE(_xlfn.FILTERXML("&lt;t&gt;&lt;s&gt;"&amp;SUBSTITUTE(Q118,",","&lt;/s&gt;&lt;s&gt;")&amp;"&lt;/s&gt;&lt;/t&gt;","//s"),"cm",""))),IF(ISNUMBER(SEARCH("mm",Q118)), MAX(VALUE(SUBSTITUTE(_xlfn.FILTERXML("&lt;t&gt;&lt;s&gt;"&amp;SUBSTITUTE(Q118,",","&lt;/s&gt;&lt;s&gt;")&amp;"&lt;/s&gt;&lt;/t&gt;","//s"),"mm","")))/10, MAX(VALUE(_xlfn.FILTERXML("&lt;t&gt;&lt;s&gt;"&amp;SUBSTITUTE(Q118,",","&lt;/s&gt;&lt;s&gt;")&amp;"&lt;/s&gt;&lt;/t&gt;","//s"))))))</f>
        <v>3</v>
      </c>
      <c r="S118" t="str">
        <f>IF(OR('Model output'!P117="",'Model output'!P117="C",ISNUMBER(SEARCH("Not identified", 'Model output'!P117)),ISNUMBER(SEARCH("Absent",'Model output'!P117)),ISNUMBER(SEARCH("Absence",'Model output'!P117)),AND(ISNUMBER(SEARCH("No",'Model output'!P117)),NOT(ISNUMBER(SEARCH("diagnostic",'Model output'!P117)))),ISNUMBER(SEARCH("Negative",'Model output'!P117))),"negative","positive")</f>
        <v>negative</v>
      </c>
      <c r="T118">
        <f>IF('Model output'!O117="","",'Model output'!O117)</f>
        <v>1</v>
      </c>
      <c r="U118" t="str">
        <f>IF('Model output'!Q117&lt;&gt;"",'Model output'!Q117,IF('Classification result'!S118="positive",IF(ISNUMBER(SEARCH("single",'Model output'!P117)),1,IF(OR(ISNUMBER(SEARCH("&lt;4",'Model output'!P117)),ISNUMBER(SEARCH("&lt; 4",'Model output'!P117)),ISNUMBER(SEARCH("less than 4",'Model output'!P117))),"&lt;4",IF(OR(ISNUMBER(SEARCH("&gt;4",'Model output'!P117)),ISNUMBER(SEARCH("&gt; 4",'Model output'!P117)),ISNUMBER(SEARCH("4 or more",'Model output'!P117))),"&gt;4",""))),""))</f>
        <v/>
      </c>
      <c r="V118" t="str">
        <f>IF(S118="negative","",IF(OR(ISNUMBER(SEARCH("Focal",'Model output'!P117)),'Classification result'!U118&lt;4,ISNUMBER(SEARCH("Focal",'Classification result'!U118)),ISNUMBER(SEARCH("&lt;4",'Classification result'!U118)),ISNUMBER(SEARCH("&lt; 4",'Classification result'!U118))),"minimal", IF(OR(ISNUMBER(SEARCH("Extensive",'Model output'!P117)),ISNUMBER(SEARCH("Extensive",'Classification result'!U118)),ISNUMBER(SEARCH("&gt;4",'Classification result'!U118)),ISNUMBER(SEARCH("&gt; 4",'Classification result'!U118)),ISNUMBER(SEARCH("4 or more",'Classification result'!U118))),"extensive","")))</f>
        <v/>
      </c>
      <c r="W118" t="str">
        <f>IF(OR('Model output'!R117="",ISNUMBER(SEARCH("Not identified", 'Model output'!R117)),ISNUMBER(SEARCH("Absent",'Model output'!R117)),ISNUMBER(SEARCH("No",'Model output'!R117)),ISNUMBER(SEARCH("Negative",'Model output'!R117)),ISNUMBER(SEARCH("None seen",'Model output'!R117)),ISNUMBER(SEARCH("Free",'Model output'!R117)),ISNUMBER(SEARCH("Cannot be assessed",'Model output'!R117))),"negative","positive")</f>
        <v>positive</v>
      </c>
      <c r="X118" s="15" t="str">
        <f>IF('Model output'!S117="","",'Model output'!S117)</f>
        <v>Not identified</v>
      </c>
      <c r="Y118" t="str">
        <f>IF(OR('Model output'!S117="",ISNUMBER(SEARCH("No extension",'Model output'!S117)),ISNUMBER(SEARCH("Absent",'Model output'!S117)),ISNUMBER(SEARCH("Not identified",'Model output'!S117)),AND(ISNUMBER(SEARCH("No",'Model output'!S117)),NOT(ISNUMBER(SEARCH("carcinoma",'Model output'!S117)))),ISNUMBER(SEARCH("negative",'Model output'!S117))),"negative",IF(Z118="positive","gETE", "positive"))</f>
        <v>negative</v>
      </c>
      <c r="Z118" t="str">
        <f>IF(OR('Model output'!S117="",ISNUMBER(SEARCH("Absent",'Model output'!S117)),ISNUMBER(SEARCH("Not identified",'Model output'!S117)),ISNUMBER(SEARCH("No",'Model output'!S117)),ISNUMBER(SEARCH("Minimal",'Model output'!S117)),ISNUMBER(SEARCH("negative",'Model output'!S117))),"negative",IF(OR(ISNUMBER(SEARCH("extensive",X118)),ISNUMBER(SEARCH("skeletal muscle",X118)),ISNUMBER(SEARCH("larynx",X118)),ISNUMBER(SEARCH("trachea",X118)),ISNUMBER(SEARCH("esophagus",X118)),ISNUMBER(SEARCH("recurrent laryngeal nerve",X118))),"positive","negative"))</f>
        <v>negative</v>
      </c>
      <c r="AA118" t="str">
        <f>IF('Model output'!T117="","",IF('Model output'!T117="Not mentioned", "No", "Yes"))</f>
        <v/>
      </c>
      <c r="AB118" t="str">
        <f>IF(AA118&lt;&gt;"Yes","",IF(OR('Model output'!U117="",ISNUMBER(SEARCH("Not identified",'Model output'!U117))),"",'Model output'!U117))</f>
        <v/>
      </c>
      <c r="AC118" s="8" t="str">
        <f>IF(OR('Model output'!V117="", AND(ISERROR(SEARCH("Positive",'Model output'!V117)), ISNUMBER(SEARCH("Negative",'Model output'!V117))), ISNUMBER(SEARCH("Cannot be assessed",'Model output'!V117)), AND(ISNUMBER(SEARCH("Uninvolved",'Model output'!V117)),NOT(ISNUMBER(SEARCH("margin(s) involved",'Model output'!V117)))), ISNUMBER(SEARCH("No involvement",'Model output'!V117)), AND(NOT(ISNUMBER(SEARCH("focal",'Model output'!V117))),ISNUMBER(SEARCH("Free",'Model output'!V117))), ISNUMBER(SEARCH("narrowly excised",'Model output'!V117)), ISNUMBER(SEARCH("none",'Model output'!V117)), ISNUMBER(SEARCH("R0",'Model output'!V117)), ISNUMBER(SEARCH("1 mm",'Model output'!V117)), ISNUMBER(SEARCH("0.1 CM",'Model output'!V117)), ISNUMBER(SEARCH("less than 0.2 mm",'Model output'!V117)), ISNUMBER(SEARCH("less than 1.0 mm",'Model output'!V117)), ISNUMBER(SEARCH("less than 0.5 mm",'Model output'!V117)), ISNUMBER(SEARCH("abut",'Model output'!V117))), "negative", "positive")</f>
        <v>negative</v>
      </c>
      <c r="AE118" s="34" t="str" cm="1">
        <f t="array" aca="1" ref="AE118" ca="1">IF(OR(AC118="positive",Z118="positive",AND(OR(ISNUMBER(SEARCH("Follicular carcinoma",N118)),ISNUMBER(SEARCH("Follicular thyroid carcinoma",N118))),V118="extensive"),AND(AND(ISNUMBER(J118),J118&gt;0),AND(ISNUMBER(M118),M118&gt;3)),OR(H118="positive",AH118=1)),"high",IF(OR(ISNUMBER(SEARCH("lateral",G118,1)),ISNUMBER(SEARCH("positive",Y118,1)),ISNUMBER(SEARCH("tall",O118,1)),ISNUMBER(SEARCH("hobnail",O118,1)),ISNUMBER(SEARCH("cribriform",O118,1)),ISNUMBER(SEARCH("diffuse",O118,1)),ISNUMBER(SEARCH("columnar",O118,1)),ISNUMBER(SEARCH("solid",O118,1)),ISNUMBER(SEARCH("tall",N118,1)),ISNUMBER(SEARCH("hobnail",N118,1)),ISNUMBER(SEARCH("cribriform",N118,1)),ISNUMBER(SEARCH("diffuse",N118,1)),ISNUMBER(SEARCH("columnar",N118,1)),ISNUMBER(SEARCH("solid",N118,1)),AND(OR(ISNUMBER(SEARCH("papillary",N118,1)),ISNUMBER(SEARCH("papillary carcinoma",O118,1))),S118="positive"),AND(AND(ISNUMBER(J118),J118&gt;=5),M118=""),AND(AND(ISNUMBER(J118),J118&gt;=5),AND(ISNUMBER(M118),M118&gt;=1)),AND(ISNUMBER(SERACH("papillary",N118)),OR(Y118="positive",Z118="positive"), ISNUMBER(SEARCH("BRAF",AB118)))),"intermediate","low"))</f>
        <v>low</v>
      </c>
      <c r="AF118" s="35" t="str">
        <f t="shared" si="15"/>
        <v>2</v>
      </c>
      <c r="AG118" s="35" t="str">
        <f t="shared" si="16"/>
        <v>1a</v>
      </c>
      <c r="AH118" s="35" t="str">
        <f t="shared" si="18"/>
        <v>0</v>
      </c>
      <c r="AI118" s="40" t="str">
        <f t="shared" si="19"/>
        <v>I</v>
      </c>
      <c r="AJ118" s="34" t="s">
        <v>627</v>
      </c>
      <c r="AK118" s="39" t="s">
        <v>896</v>
      </c>
      <c r="AL118" s="39" t="s">
        <v>894</v>
      </c>
      <c r="AM118" s="39" t="s">
        <v>897</v>
      </c>
      <c r="AN118" s="39" t="s">
        <v>59</v>
      </c>
      <c r="AO118" s="34">
        <f t="shared" ca="1" si="24"/>
        <v>1</v>
      </c>
      <c r="AP118" s="39">
        <f t="shared" si="25"/>
        <v>1</v>
      </c>
      <c r="AQ118" s="39">
        <f t="shared" si="26"/>
        <v>0</v>
      </c>
      <c r="AR118" s="39">
        <f t="shared" si="27"/>
        <v>1</v>
      </c>
      <c r="AS118" s="40">
        <f t="shared" si="17"/>
        <v>1</v>
      </c>
    </row>
    <row r="119" spans="1:45">
      <c r="A119" t="str">
        <f>'Model output'!A118</f>
        <v>TCGA-DJ-A4V4</v>
      </c>
      <c r="B119" s="46">
        <v>48</v>
      </c>
      <c r="C119" s="1" t="str">
        <f>IF(OR(ISNUMBER(SEARCH("0",'Model output'!D118)), ISNUMBER(SEARCH("1",'Model output'!D118)), ISNUMBER(SEARCH("1a",'Model output'!D118)), ISNUMBER(SEARCH("1b",'Model output'!D118)), ISNUMBER(SEARCH("2",'Model output'!D118)), ISNUMBER(SEARCH("3",'Model output'!D118)), ISNUMBER(SEARCH("4a",'Model output'!D118)), ISNUMBER(SEARCH("4b",'Model output'!D118))), IF(ISNUMBER(SEARCH("pT",'Model output'!D118)),IF(OR(ISNUMBER(SEARCH("a",'Model output'!D118)),ISNUMBER(SEARCH("b",'Model output'!D118))),MID(SUBSTITUTE('Model output'!D118," ",""),SEARCH("pT",'Model output'!D118)+2,2),MID(SUBSTITUTE('Model output'!D118," ",""),SEARCH("pT",'Model output'!D118)+2,1)),IF(ISNUMBER(SEARCH("T",'Model output'!D118)),IF(OR(ISNUMBER(SEARCH("a",'Model output'!D118)),ISNUMBER(SEARCH("b",'Model output'!D118))),MID(SUBSTITUTE('Model output'!D118," ",""),SEARCH("T",'Model output'!D118)+1,2),MID(SUBSTITUTE('Model output'!D118," ",""),SEARCH("T",'Model output'!D118)+1,1)),SUBSTITUTE('Model output'!D118," ",""))),"")</f>
        <v>1</v>
      </c>
      <c r="D119" s="1" t="str">
        <f>IF(ISNUMBER(SEARCH("lymph node",'Model output'!E118)),"1", IF(AND('Model output'!E118&lt;&gt;"",ISNUMBER('Model output'!E118),'Model output'!E118&gt;0),"1",IF(OR(ISNUMBER(SEARCH("0",'Model output'!E118)), ISNUMBER(SEARCH("1",'Model output'!E118)), ISNUMBER(SEARCH("1a",'Model output'!E118)), ISNUMBER(SEARCH("1b",'Model output'!E118)), ISNUMBER(SEARCH("X",'Model output'!E118))), IF(ISNUMBER(SEARCH("pN",'Model output'!E118)),IF(OR(ISNUMBER(SEARCH("a",'Model output'!E118)),ISNUMBER(SEARCH("b",'Model output'!E118))),MID(SUBSTITUTE('Model output'!E118," ",""),SEARCH("pN",'Model output'!E118)+2,2),MID(SUBSTITUTE('Model output'!E118," ",""),SEARCH("pN",'Model output'!E118)+2,1)),IF(ISNUMBER(SEARCH("N",'Model output'!E118)),IF(OR(ISNUMBER(SEARCH("a",'Model output'!E118)),ISNUMBER(SEARCH("b",'Model output'!E118))),MID(SUBSTITUTE('Model output'!E118," ",""),SEARCH("N",'Model output'!E118)+1,2),MID(SUBSTITUTE('Model output'!E118," ",""),SEARCH("N",'Model output'!E118)+1,1)),SUBSTITUTE('Model output'!E118," ",""))),"")))</f>
        <v/>
      </c>
      <c r="E119" s="1" t="str">
        <f>IF(OR(ISNUMBER(SEARCH("Not applicable",'Model output'!F118)), ISNUMBER(SEARCH("N/A",'Model output'!F118))),"0",IF(OR(ISNUMBER(SEARCH("0",'Model output'!F118)), ISNUMBER(SEARCH("1",'Model output'!F118)), ISNUMBER(SEARCH("X",'Model output'!F118))), IF(ISNUMBER(SEARCH("pM",'Model output'!F118)),MID(SUBSTITUTE('Model output'!F118," ",""),SEARCH("pM",'Model output'!F118)+2,1),IF(ISNUMBER(SEARCH("M",'Model output'!F118)),MID(SUBSTITUTE('Model output'!F118," ",""),SEARCH("M",'Model output'!F118)+1,1),SUBSTITUTE('Model output'!F118," ",""))),""))</f>
        <v/>
      </c>
      <c r="F119" t="str">
        <f t="shared" si="28"/>
        <v>negative</v>
      </c>
      <c r="G119" t="str">
        <f>IF(OR('Model output'!G118="",AND(ISNUMBER('Model output'!J118),'Model output'!J118&lt;1)),"",IF(OR(ISNUMBER(SEARCH("lateral",'Model output'!G118)),ISNUMBER(SEARCH("cervical",'Model output'!G118)),ISNUMBER(SEARCH("jugular",'Model output'!G118)),ISNUMBER(SEARCH("left neck",'Model output'!G118)),ISNUMBER(SEARCH("left anterior neck",'Model output'!G118)),ISNUMBER(SEARCH("left posterior neck",'Model output'!G118)),ISNUMBER(SEARCH("right neck",'Model output'!G118)),ISNUMBER(SEARCH("right anterior neck",'Model output'!G118)),ISNUMBER(SEARCH("right posterior neck",'Model output'!G118)),AND(ISNUMBER(SEARCH("level",'Model output'!G118)),OR(,ISNUMBER(SEARCH("II",'Model output'!G118)),ISNUMBER(SEARCH("two",'Model output'!G118)),AND(ISNUMBER(SEARCH("2",'Model output'!G118)),NOT(ISNUMBER(SEARCH("1 of 2",'Model output'!G118)))),ISNUMBER(SEARCH("III",'Model output'!G118)),ISNUMBER(SEARCH("three",'Model output'!G118)),AND(ISNUMBER(SEARCH("3",'Model output'!G118)), NOT(ISNUMBER(SEARCH("N3",'Model output'!G118)))),ISNUMBER(SEARCH("IV",'Model output'!G118)),ISNUMBER(SEARCH("four",'Model output'!G118)),AND(ISNUMBER(SEARCH("4",'Model output'!G118)),NOT(ISNUMBER(SEARCH("1/4",'Model output'!G118)))),ISNUMBER(SEARCH("V ",'Model output'!G118)),ISNUMBER(SEARCH("five",'Model output'!G118)),ISNUMBER(SEARCH("5",'Model output'!G118))))), "lateral", "central"))</f>
        <v/>
      </c>
      <c r="H119" t="str">
        <f>IF('Model output'!H118="","negative", IF('Model output'!H118=" ", "negative", IF('Model output'!H118="[]", "negative", IF(ISNUMBER(SEARCH("lymph node",'Model output'!H118)),"negative", IF(ISNUMBER(SEARCH("adipose tissue",'Model output'!H118)), "negative", IF(ISNUMBER(SEARCH("neck dissection",'Model output'!H118)),"negative","positive"))))))</f>
        <v>negative</v>
      </c>
      <c r="I119" t="str">
        <f>IF('Model output'!I118="","",IF(ISNUMBER('Model output'!I118),'Model output'!I118,1))</f>
        <v/>
      </c>
      <c r="J119" t="str">
        <f>IF('Model output'!J118="","",IF(AND(ISNUMBER('Model output'!J118),'Model output'!J118&lt;=I119),'Model output'!J118,IF(ISNUMBER(SEARCH("0/",'Model output'!J118)),0,1)))</f>
        <v/>
      </c>
      <c r="K119" t="str" cm="1">
        <f t="array" ref="K119">IF(COUNT(FIND({0,1,2,3,4,5,6,7,8,9},'Model output'!K118))&gt;0,'Model output'!K118,"")</f>
        <v/>
      </c>
      <c r="L119" s="28" t="str">
        <f t="shared" si="14"/>
        <v/>
      </c>
      <c r="M119" t="str" cm="1">
        <f t="array" ref="M119">IF(L119="","",IF(ISNUMBER(SEARCH("cm",L119)),MAX(VALUE(SUBSTITUTE(_xlfn.FILTERXML("&lt;t&gt;&lt;s&gt;"&amp;SUBSTITUTE(L119,",","&lt;/s&gt;&lt;s&gt;")&amp;"&lt;/s&gt;&lt;/t&gt;","//s"),"cm",""))),MAX(VALUE(SUBSTITUTE(_xlfn.FILTERXML("&lt;t&gt;&lt;s&gt;"&amp;SUBSTITUTE(L119,",","&lt;/s&gt;&lt;s&gt;")&amp;"&lt;/s&gt;&lt;/t&gt;","//s"),"mm","")))/10))</f>
        <v/>
      </c>
      <c r="N119" t="str">
        <f>IF('Model output'!L118="","",'Model output'!L118)</f>
        <v>papillary</v>
      </c>
      <c r="O119" t="str">
        <f>IF('Model output'!M118="","",'Model output'!M118)</f>
        <v>microcarcinoma</v>
      </c>
      <c r="P119" t="str">
        <f>IF('Model output'!N118="","",'Model output'!N118)</f>
        <v>0.9 cm, 0.1 cm</v>
      </c>
      <c r="Q119" t="str">
        <f t="shared" si="13"/>
        <v>0.9cm,0.1cm</v>
      </c>
      <c r="R119" cm="1">
        <f t="array" ref="R119">IF(Q119="","",IF(ISNUMBER(SEARCH("cm",Q119)),MAX(VALUE(SUBSTITUTE(_xlfn.FILTERXML("&lt;t&gt;&lt;s&gt;"&amp;SUBSTITUTE(Q119,",","&lt;/s&gt;&lt;s&gt;")&amp;"&lt;/s&gt;&lt;/t&gt;","//s"),"cm",""))),IF(ISNUMBER(SEARCH("mm",Q119)), MAX(VALUE(SUBSTITUTE(_xlfn.FILTERXML("&lt;t&gt;&lt;s&gt;"&amp;SUBSTITUTE(Q119,",","&lt;/s&gt;&lt;s&gt;")&amp;"&lt;/s&gt;&lt;/t&gt;","//s"),"mm","")))/10, MAX(VALUE(_xlfn.FILTERXML("&lt;t&gt;&lt;s&gt;"&amp;SUBSTITUTE(Q119,",","&lt;/s&gt;&lt;s&gt;")&amp;"&lt;/s&gt;&lt;/t&gt;","//s"))))))</f>
        <v>0.9</v>
      </c>
      <c r="S119" t="str">
        <f>IF(OR('Model output'!P118="",'Model output'!P118="C",ISNUMBER(SEARCH("Not identified", 'Model output'!P118)),ISNUMBER(SEARCH("Absent",'Model output'!P118)),ISNUMBER(SEARCH("Absence",'Model output'!P118)),AND(ISNUMBER(SEARCH("No",'Model output'!P118)),NOT(ISNUMBER(SEARCH("diagnostic",'Model output'!P118)))),ISNUMBER(SEARCH("Negative",'Model output'!P118))),"negative","positive")</f>
        <v>negative</v>
      </c>
      <c r="T119">
        <f>IF('Model output'!O118="","",'Model output'!O118)</f>
        <v>3</v>
      </c>
      <c r="U119" t="str">
        <f>IF('Model output'!Q118&lt;&gt;"",'Model output'!Q118,IF('Classification result'!S119="positive",IF(ISNUMBER(SEARCH("single",'Model output'!P118)),1,IF(OR(ISNUMBER(SEARCH("&lt;4",'Model output'!P118)),ISNUMBER(SEARCH("&lt; 4",'Model output'!P118)),ISNUMBER(SEARCH("less than 4",'Model output'!P118))),"&lt;4",IF(OR(ISNUMBER(SEARCH("&gt;4",'Model output'!P118)),ISNUMBER(SEARCH("&gt; 4",'Model output'!P118)),ISNUMBER(SEARCH("4 or more",'Model output'!P118))),"&gt;4",""))),""))</f>
        <v/>
      </c>
      <c r="V119" t="str">
        <f>IF(S119="negative","",IF(OR(ISNUMBER(SEARCH("Focal",'Model output'!P118)),'Classification result'!U119&lt;4,ISNUMBER(SEARCH("Focal",'Classification result'!U119)),ISNUMBER(SEARCH("&lt;4",'Classification result'!U119)),ISNUMBER(SEARCH("&lt; 4",'Classification result'!U119))),"minimal", IF(OR(ISNUMBER(SEARCH("Extensive",'Model output'!P118)),ISNUMBER(SEARCH("Extensive",'Classification result'!U119)),ISNUMBER(SEARCH("&gt;4",'Classification result'!U119)),ISNUMBER(SEARCH("&gt; 4",'Classification result'!U119)),ISNUMBER(SEARCH("4 or more",'Classification result'!U119))),"extensive","")))</f>
        <v/>
      </c>
      <c r="W119" t="str">
        <f>IF(OR('Model output'!R118="",ISNUMBER(SEARCH("Not identified", 'Model output'!R118)),ISNUMBER(SEARCH("Absent",'Model output'!R118)),ISNUMBER(SEARCH("No",'Model output'!R118)),ISNUMBER(SEARCH("Negative",'Model output'!R118)),ISNUMBER(SEARCH("None seen",'Model output'!R118)),ISNUMBER(SEARCH("Free",'Model output'!R118)),ISNUMBER(SEARCH("Cannot be assessed",'Model output'!R118))),"negative","positive")</f>
        <v>negative</v>
      </c>
      <c r="X119" s="15" t="str">
        <f>IF('Model output'!S118="","",'Model output'!S118)</f>
        <v>Not identified</v>
      </c>
      <c r="Y119" t="str">
        <f>IF(OR('Model output'!S118="",ISNUMBER(SEARCH("No extension",'Model output'!S118)),ISNUMBER(SEARCH("Absent",'Model output'!S118)),ISNUMBER(SEARCH("Not identified",'Model output'!S118)),AND(ISNUMBER(SEARCH("No",'Model output'!S118)),NOT(ISNUMBER(SEARCH("carcinoma",'Model output'!S118)))),ISNUMBER(SEARCH("negative",'Model output'!S118))),"negative",IF(Z119="positive","gETE", "positive"))</f>
        <v>negative</v>
      </c>
      <c r="Z119" t="str">
        <f>IF(OR('Model output'!S118="",ISNUMBER(SEARCH("Absent",'Model output'!S118)),ISNUMBER(SEARCH("Not identified",'Model output'!S118)),ISNUMBER(SEARCH("No",'Model output'!S118)),ISNUMBER(SEARCH("Minimal",'Model output'!S118)),ISNUMBER(SEARCH("negative",'Model output'!S118))),"negative",IF(OR(ISNUMBER(SEARCH("extensive",X119)),ISNUMBER(SEARCH("skeletal muscle",X119)),ISNUMBER(SEARCH("larynx",X119)),ISNUMBER(SEARCH("trachea",X119)),ISNUMBER(SEARCH("esophagus",X119)),ISNUMBER(SEARCH("recurrent laryngeal nerve",X119))),"positive","negative"))</f>
        <v>negative</v>
      </c>
      <c r="AA119" t="str">
        <f>IF('Model output'!T118="","",IF('Model output'!T118="Not mentioned", "No", "Yes"))</f>
        <v/>
      </c>
      <c r="AB119" t="str">
        <f>IF(AA119&lt;&gt;"Yes","",IF(OR('Model output'!U118="",ISNUMBER(SEARCH("Not identified",'Model output'!U118))),"",'Model output'!U118))</f>
        <v/>
      </c>
      <c r="AC119" s="8" t="str">
        <f>IF(OR('Model output'!V118="", AND(ISERROR(SEARCH("Positive",'Model output'!V118)), ISNUMBER(SEARCH("Negative",'Model output'!V118))), ISNUMBER(SEARCH("Cannot be assessed",'Model output'!V118)), AND(ISNUMBER(SEARCH("Uninvolved",'Model output'!V118)),NOT(ISNUMBER(SEARCH("margin(s) involved",'Model output'!V118)))), ISNUMBER(SEARCH("No involvement",'Model output'!V118)), AND(NOT(ISNUMBER(SEARCH("focal",'Model output'!V118))),ISNUMBER(SEARCH("Free",'Model output'!V118))), ISNUMBER(SEARCH("narrowly excised",'Model output'!V118)), ISNUMBER(SEARCH("none",'Model output'!V118)), ISNUMBER(SEARCH("R0",'Model output'!V118)), ISNUMBER(SEARCH("1 mm",'Model output'!V118)), ISNUMBER(SEARCH("0.1 CM",'Model output'!V118)), ISNUMBER(SEARCH("less than 0.2 mm",'Model output'!V118)), ISNUMBER(SEARCH("less than 1.0 mm",'Model output'!V118)), ISNUMBER(SEARCH("less than 0.5 mm",'Model output'!V118)), ISNUMBER(SEARCH("abut",'Model output'!V118))), "negative", "positive")</f>
        <v>negative</v>
      </c>
      <c r="AE119" s="34" t="str" cm="1">
        <f t="array" aca="1" ref="AE119" ca="1">IF(OR(AC119="positive",Z119="positive",AND(OR(ISNUMBER(SEARCH("Follicular carcinoma",N119)),ISNUMBER(SEARCH("Follicular thyroid carcinoma",N119))),V119="extensive"),AND(AND(ISNUMBER(J119),J119&gt;0),AND(ISNUMBER(M119),M119&gt;3)),OR(H119="positive",AH119=1)),"high",IF(OR(ISNUMBER(SEARCH("lateral",G119,1)),ISNUMBER(SEARCH("positive",Y119,1)),ISNUMBER(SEARCH("tall",O119,1)),ISNUMBER(SEARCH("hobnail",O119,1)),ISNUMBER(SEARCH("cribriform",O119,1)),ISNUMBER(SEARCH("diffuse",O119,1)),ISNUMBER(SEARCH("columnar",O119,1)),ISNUMBER(SEARCH("solid",O119,1)),ISNUMBER(SEARCH("tall",N119,1)),ISNUMBER(SEARCH("hobnail",N119,1)),ISNUMBER(SEARCH("cribriform",N119,1)),ISNUMBER(SEARCH("diffuse",N119,1)),ISNUMBER(SEARCH("columnar",N119,1)),ISNUMBER(SEARCH("solid",N119,1)),AND(OR(ISNUMBER(SEARCH("papillary",N119,1)),ISNUMBER(SEARCH("papillary carcinoma",O119,1))),S119="positive"),AND(AND(ISNUMBER(J119),J119&gt;=5),M119=""),AND(AND(ISNUMBER(J119),J119&gt;=5),AND(ISNUMBER(M119),M119&gt;=1)),AND(ISNUMBER(SERACH("papillary",N119)),OR(Y119="positive",Z119="positive"), ISNUMBER(SEARCH("BRAF",AB119)))),"intermediate","low"))</f>
        <v>low</v>
      </c>
      <c r="AF119" s="35" t="str">
        <f t="shared" si="15"/>
        <v>1a</v>
      </c>
      <c r="AG119" s="35" t="str">
        <f t="shared" si="16"/>
        <v>0</v>
      </c>
      <c r="AH119" s="35" t="str">
        <f t="shared" si="18"/>
        <v>0</v>
      </c>
      <c r="AI119" s="40" t="str">
        <f t="shared" si="19"/>
        <v>I</v>
      </c>
      <c r="AJ119" s="34" t="s">
        <v>627</v>
      </c>
      <c r="AK119" s="39" t="s">
        <v>898</v>
      </c>
      <c r="AL119" s="39" t="s">
        <v>897</v>
      </c>
      <c r="AM119" s="39" t="s">
        <v>894</v>
      </c>
      <c r="AN119" s="39" t="s">
        <v>59</v>
      </c>
      <c r="AO119" s="34">
        <f t="shared" ca="1" si="24"/>
        <v>1</v>
      </c>
      <c r="AP119" s="39">
        <f t="shared" si="25"/>
        <v>1</v>
      </c>
      <c r="AQ119" s="39">
        <f t="shared" si="26"/>
        <v>1</v>
      </c>
      <c r="AR119" s="39">
        <f t="shared" si="27"/>
        <v>1</v>
      </c>
      <c r="AS119" s="40">
        <f t="shared" si="17"/>
        <v>1</v>
      </c>
    </row>
    <row r="120" spans="1:45">
      <c r="A120" t="str">
        <f>'Model output'!A119</f>
        <v>TCGA-DJ-A4V5</v>
      </c>
      <c r="B120" s="46">
        <v>55</v>
      </c>
      <c r="C120" s="1" t="str">
        <f>IF(OR(ISNUMBER(SEARCH("0",'Model output'!D119)), ISNUMBER(SEARCH("1",'Model output'!D119)), ISNUMBER(SEARCH("1a",'Model output'!D119)), ISNUMBER(SEARCH("1b",'Model output'!D119)), ISNUMBER(SEARCH("2",'Model output'!D119)), ISNUMBER(SEARCH("3",'Model output'!D119)), ISNUMBER(SEARCH("4a",'Model output'!D119)), ISNUMBER(SEARCH("4b",'Model output'!D119))), IF(ISNUMBER(SEARCH("pT",'Model output'!D119)),IF(OR(ISNUMBER(SEARCH("a",'Model output'!D119)),ISNUMBER(SEARCH("b",'Model output'!D119))),MID(SUBSTITUTE('Model output'!D119," ",""),SEARCH("pT",'Model output'!D119)+2,2),MID(SUBSTITUTE('Model output'!D119," ",""),SEARCH("pT",'Model output'!D119)+2,1)),IF(ISNUMBER(SEARCH("T",'Model output'!D119)),IF(OR(ISNUMBER(SEARCH("a",'Model output'!D119)),ISNUMBER(SEARCH("b",'Model output'!D119))),MID(SUBSTITUTE('Model output'!D119," ",""),SEARCH("T",'Model output'!D119)+1,2),MID(SUBSTITUTE('Model output'!D119," ",""),SEARCH("T",'Model output'!D119)+1,1)),SUBSTITUTE('Model output'!D119," ",""))),"")</f>
        <v>2</v>
      </c>
      <c r="D120" s="1" t="str">
        <f>IF(ISNUMBER(SEARCH("lymph node",'Model output'!E119)),"1", IF(AND('Model output'!E119&lt;&gt;"",ISNUMBER('Model output'!E119),'Model output'!E119&gt;0),"1",IF(OR(ISNUMBER(SEARCH("0",'Model output'!E119)), ISNUMBER(SEARCH("1",'Model output'!E119)), ISNUMBER(SEARCH("1a",'Model output'!E119)), ISNUMBER(SEARCH("1b",'Model output'!E119)), ISNUMBER(SEARCH("X",'Model output'!E119))), IF(ISNUMBER(SEARCH("pN",'Model output'!E119)),IF(OR(ISNUMBER(SEARCH("a",'Model output'!E119)),ISNUMBER(SEARCH("b",'Model output'!E119))),MID(SUBSTITUTE('Model output'!E119," ",""),SEARCH("pN",'Model output'!E119)+2,2),MID(SUBSTITUTE('Model output'!E119," ",""),SEARCH("pN",'Model output'!E119)+2,1)),IF(ISNUMBER(SEARCH("N",'Model output'!E119)),IF(OR(ISNUMBER(SEARCH("a",'Model output'!E119)),ISNUMBER(SEARCH("b",'Model output'!E119))),MID(SUBSTITUTE('Model output'!E119," ",""),SEARCH("N",'Model output'!E119)+1,2),MID(SUBSTITUTE('Model output'!E119," ",""),SEARCH("N",'Model output'!E119)+1,1)),SUBSTITUTE('Model output'!E119," ",""))),"")))</f>
        <v>1b</v>
      </c>
      <c r="E120" s="1" t="str">
        <f>IF(OR(ISNUMBER(SEARCH("Not applicable",'Model output'!F119)), ISNUMBER(SEARCH("N/A",'Model output'!F119))),"0",IF(OR(ISNUMBER(SEARCH("0",'Model output'!F119)), ISNUMBER(SEARCH("1",'Model output'!F119)), ISNUMBER(SEARCH("X",'Model output'!F119))), IF(ISNUMBER(SEARCH("pM",'Model output'!F119)),MID(SUBSTITUTE('Model output'!F119," ",""),SEARCH("pM",'Model output'!F119)+2,1),IF(ISNUMBER(SEARCH("M",'Model output'!F119)),MID(SUBSTITUTE('Model output'!F119," ",""),SEARCH("M",'Model output'!F119)+1,1),SUBSTITUTE('Model output'!F119," ",""))),""))</f>
        <v/>
      </c>
      <c r="F120" t="str">
        <f t="shared" si="28"/>
        <v>positive</v>
      </c>
      <c r="G120" t="str">
        <f>IF(OR('Model output'!G119="",AND(ISNUMBER('Model output'!J119),'Model output'!J119&lt;1)),"",IF(OR(ISNUMBER(SEARCH("lateral",'Model output'!G119)),ISNUMBER(SEARCH("cervical",'Model output'!G119)),ISNUMBER(SEARCH("jugular",'Model output'!G119)),ISNUMBER(SEARCH("left neck",'Model output'!G119)),ISNUMBER(SEARCH("left anterior neck",'Model output'!G119)),ISNUMBER(SEARCH("left posterior neck",'Model output'!G119)),ISNUMBER(SEARCH("right neck",'Model output'!G119)),ISNUMBER(SEARCH("right anterior neck",'Model output'!G119)),ISNUMBER(SEARCH("right posterior neck",'Model output'!G119)),AND(ISNUMBER(SEARCH("level",'Model output'!G119)),OR(,ISNUMBER(SEARCH("II",'Model output'!G119)),ISNUMBER(SEARCH("two",'Model output'!G119)),AND(ISNUMBER(SEARCH("2",'Model output'!G119)),NOT(ISNUMBER(SEARCH("1 of 2",'Model output'!G119)))),ISNUMBER(SEARCH("III",'Model output'!G119)),ISNUMBER(SEARCH("three",'Model output'!G119)),AND(ISNUMBER(SEARCH("3",'Model output'!G119)), NOT(ISNUMBER(SEARCH("N3",'Model output'!G119)))),ISNUMBER(SEARCH("IV",'Model output'!G119)),ISNUMBER(SEARCH("four",'Model output'!G119)),AND(ISNUMBER(SEARCH("4",'Model output'!G119)),NOT(ISNUMBER(SEARCH("1/4",'Model output'!G119)))),ISNUMBER(SEARCH("V ",'Model output'!G119)),ISNUMBER(SEARCH("five",'Model output'!G119)),ISNUMBER(SEARCH("5",'Model output'!G119))))), "lateral", "central"))</f>
        <v>central</v>
      </c>
      <c r="H120" t="str">
        <f>IF('Model output'!H119="","negative", IF('Model output'!H119=" ", "negative", IF('Model output'!H119="[]", "negative", IF(ISNUMBER(SEARCH("lymph node",'Model output'!H119)),"negative", IF(ISNUMBER(SEARCH("adipose tissue",'Model output'!H119)), "negative", IF(ISNUMBER(SEARCH("neck dissection",'Model output'!H119)),"negative","positive"))))))</f>
        <v>negative</v>
      </c>
      <c r="I120">
        <f>IF('Model output'!I119="","",IF(ISNUMBER('Model output'!I119),'Model output'!I119,1))</f>
        <v>23</v>
      </c>
      <c r="J120">
        <f>IF('Model output'!J119="","",IF(AND(ISNUMBER('Model output'!J119),'Model output'!J119&lt;=I120),'Model output'!J119,IF(ISNUMBER(SEARCH("0/",'Model output'!J119)),0,1)))</f>
        <v>16</v>
      </c>
      <c r="K120" t="str" cm="1">
        <f t="array" ref="K120">IF(COUNT(FIND({0,1,2,3,4,5,6,7,8,9},'Model output'!K119))&gt;0,'Model output'!K119,"")</f>
        <v>0.9 cm</v>
      </c>
      <c r="L120" s="28" t="str">
        <f t="shared" si="14"/>
        <v>0.9cm</v>
      </c>
      <c r="M120" cm="1">
        <f t="array" ref="M120">IF(L120="","",IF(ISNUMBER(SEARCH("cm",L120)),MAX(VALUE(SUBSTITUTE(_xlfn.FILTERXML("&lt;t&gt;&lt;s&gt;"&amp;SUBSTITUTE(L120,",","&lt;/s&gt;&lt;s&gt;")&amp;"&lt;/s&gt;&lt;/t&gt;","//s"),"cm",""))),MAX(VALUE(SUBSTITUTE(_xlfn.FILTERXML("&lt;t&gt;&lt;s&gt;"&amp;SUBSTITUTE(L120,",","&lt;/s&gt;&lt;s&gt;")&amp;"&lt;/s&gt;&lt;/t&gt;","//s"),"mm","")))/10))</f>
        <v>0.9</v>
      </c>
      <c r="N120" t="str">
        <f>IF('Model output'!L119="","",'Model output'!L119)</f>
        <v>papillary</v>
      </c>
      <c r="O120" t="str">
        <f>IF('Model output'!M119="","",'Model output'!M119)</f>
        <v>classical</v>
      </c>
      <c r="P120" t="str">
        <f>IF('Model output'!N119="","",'Model output'!N119)</f>
        <v>1.1 cm</v>
      </c>
      <c r="Q120" t="str">
        <f t="shared" si="13"/>
        <v>1.1cm</v>
      </c>
      <c r="R120" cm="1">
        <f t="array" ref="R120">IF(Q120="","",IF(ISNUMBER(SEARCH("cm",Q120)),MAX(VALUE(SUBSTITUTE(_xlfn.FILTERXML("&lt;t&gt;&lt;s&gt;"&amp;SUBSTITUTE(Q120,",","&lt;/s&gt;&lt;s&gt;")&amp;"&lt;/s&gt;&lt;/t&gt;","//s"),"cm",""))),IF(ISNUMBER(SEARCH("mm",Q120)), MAX(VALUE(SUBSTITUTE(_xlfn.FILTERXML("&lt;t&gt;&lt;s&gt;"&amp;SUBSTITUTE(Q120,",","&lt;/s&gt;&lt;s&gt;")&amp;"&lt;/s&gt;&lt;/t&gt;","//s"),"mm","")))/10, MAX(VALUE(_xlfn.FILTERXML("&lt;t&gt;&lt;s&gt;"&amp;SUBSTITUTE(Q120,",","&lt;/s&gt;&lt;s&gt;")&amp;"&lt;/s&gt;&lt;/t&gt;","//s"))))))</f>
        <v>1.1000000000000001</v>
      </c>
      <c r="S120" t="str">
        <f>IF(OR('Model output'!P119="",'Model output'!P119="C",ISNUMBER(SEARCH("Not identified", 'Model output'!P119)),ISNUMBER(SEARCH("Absent",'Model output'!P119)),ISNUMBER(SEARCH("Absence",'Model output'!P119)),AND(ISNUMBER(SEARCH("No",'Model output'!P119)),NOT(ISNUMBER(SEARCH("diagnostic",'Model output'!P119)))),ISNUMBER(SEARCH("Negative",'Model output'!P119))),"negative","positive")</f>
        <v>negative</v>
      </c>
      <c r="T120">
        <f>IF('Model output'!O119="","",'Model output'!O119)</f>
        <v>1</v>
      </c>
      <c r="U120" t="str">
        <f>IF('Model output'!Q119&lt;&gt;"",'Model output'!Q119,IF('Classification result'!S120="positive",IF(ISNUMBER(SEARCH("single",'Model output'!P119)),1,IF(OR(ISNUMBER(SEARCH("&lt;4",'Model output'!P119)),ISNUMBER(SEARCH("&lt; 4",'Model output'!P119)),ISNUMBER(SEARCH("less than 4",'Model output'!P119))),"&lt;4",IF(OR(ISNUMBER(SEARCH("&gt;4",'Model output'!P119)),ISNUMBER(SEARCH("&gt; 4",'Model output'!P119)),ISNUMBER(SEARCH("4 or more",'Model output'!P119))),"&gt;4",""))),""))</f>
        <v/>
      </c>
      <c r="V120" t="str">
        <f>IF(S120="negative","",IF(OR(ISNUMBER(SEARCH("Focal",'Model output'!P119)),'Classification result'!U120&lt;4,ISNUMBER(SEARCH("Focal",'Classification result'!U120)),ISNUMBER(SEARCH("&lt;4",'Classification result'!U120)),ISNUMBER(SEARCH("&lt; 4",'Classification result'!U120))),"minimal", IF(OR(ISNUMBER(SEARCH("Extensive",'Model output'!P119)),ISNUMBER(SEARCH("Extensive",'Classification result'!U120)),ISNUMBER(SEARCH("&gt;4",'Classification result'!U120)),ISNUMBER(SEARCH("&gt; 4",'Classification result'!U120)),ISNUMBER(SEARCH("4 or more",'Classification result'!U120))),"extensive","")))</f>
        <v/>
      </c>
      <c r="W120" t="str">
        <f>IF(OR('Model output'!R119="",ISNUMBER(SEARCH("Not identified", 'Model output'!R119)),ISNUMBER(SEARCH("Absent",'Model output'!R119)),ISNUMBER(SEARCH("No",'Model output'!R119)),ISNUMBER(SEARCH("Negative",'Model output'!R119)),ISNUMBER(SEARCH("None seen",'Model output'!R119)),ISNUMBER(SEARCH("Free",'Model output'!R119)),ISNUMBER(SEARCH("Cannot be assessed",'Model output'!R119))),"negative","positive")</f>
        <v>positive</v>
      </c>
      <c r="X120" s="15" t="str">
        <f>IF('Model output'!S119="","",'Model output'!S119)</f>
        <v>Invades: perithyroidal tissue</v>
      </c>
      <c r="Y120" t="str">
        <f>IF(OR('Model output'!S119="",ISNUMBER(SEARCH("No extension",'Model output'!S119)),ISNUMBER(SEARCH("Absent",'Model output'!S119)),ISNUMBER(SEARCH("Not identified",'Model output'!S119)),AND(ISNUMBER(SEARCH("No",'Model output'!S119)),NOT(ISNUMBER(SEARCH("carcinoma",'Model output'!S119)))),ISNUMBER(SEARCH("negative",'Model output'!S119))),"negative",IF(Z120="positive","gETE", "positive"))</f>
        <v>positive</v>
      </c>
      <c r="Z120" t="str">
        <f>IF(OR('Model output'!S119="",ISNUMBER(SEARCH("Absent",'Model output'!S119)),ISNUMBER(SEARCH("Not identified",'Model output'!S119)),ISNUMBER(SEARCH("No",'Model output'!S119)),ISNUMBER(SEARCH("Minimal",'Model output'!S119)),ISNUMBER(SEARCH("negative",'Model output'!S119))),"negative",IF(OR(ISNUMBER(SEARCH("extensive",X120)),ISNUMBER(SEARCH("skeletal muscle",X120)),ISNUMBER(SEARCH("larynx",X120)),ISNUMBER(SEARCH("trachea",X120)),ISNUMBER(SEARCH("esophagus",X120)),ISNUMBER(SEARCH("recurrent laryngeal nerve",X120))),"positive","negative"))</f>
        <v>negative</v>
      </c>
      <c r="AA120" t="str">
        <f>IF('Model output'!T119="","",IF('Model output'!T119="Not mentioned", "No", "Yes"))</f>
        <v/>
      </c>
      <c r="AB120" t="str">
        <f>IF(AA120&lt;&gt;"Yes","",IF(OR('Model output'!U119="",ISNUMBER(SEARCH("Not identified",'Model output'!U119))),"",'Model output'!U119))</f>
        <v/>
      </c>
      <c r="AC120" s="8" t="str">
        <f>IF(OR('Model output'!V119="", AND(ISERROR(SEARCH("Positive",'Model output'!V119)), ISNUMBER(SEARCH("Negative",'Model output'!V119))), ISNUMBER(SEARCH("Cannot be assessed",'Model output'!V119)), AND(ISNUMBER(SEARCH("Uninvolved",'Model output'!V119)),NOT(ISNUMBER(SEARCH("margin(s) involved",'Model output'!V119)))), ISNUMBER(SEARCH("No involvement",'Model output'!V119)), AND(NOT(ISNUMBER(SEARCH("focal",'Model output'!V119))),ISNUMBER(SEARCH("Free",'Model output'!V119))), ISNUMBER(SEARCH("narrowly excised",'Model output'!V119)), ISNUMBER(SEARCH("none",'Model output'!V119)), ISNUMBER(SEARCH("R0",'Model output'!V119)), ISNUMBER(SEARCH("1 mm",'Model output'!V119)), ISNUMBER(SEARCH("0.1 CM",'Model output'!V119)), ISNUMBER(SEARCH("less than 0.2 mm",'Model output'!V119)), ISNUMBER(SEARCH("less than 1.0 mm",'Model output'!V119)), ISNUMBER(SEARCH("less than 0.5 mm",'Model output'!V119)), ISNUMBER(SEARCH("abut",'Model output'!V119))), "negative", "positive")</f>
        <v>positive</v>
      </c>
      <c r="AE120" s="34" t="str" cm="1">
        <f t="array" ref="AE120">IF(OR(AC120="positive",Z120="positive",AND(OR(ISNUMBER(SEARCH("Follicular carcinoma",N120)),ISNUMBER(SEARCH("Follicular thyroid carcinoma",N120))),V120="extensive"),AND(AND(ISNUMBER(J120),J120&gt;0),AND(ISNUMBER(M120),M120&gt;3)),OR(H120="positive",AH120=1)),"high",IF(OR(ISNUMBER(SEARCH("lateral",G120,1)),ISNUMBER(SEARCH("positive",Y120,1)),ISNUMBER(SEARCH("tall",O120,1)),ISNUMBER(SEARCH("hobnail",O120,1)),ISNUMBER(SEARCH("cribriform",O120,1)),ISNUMBER(SEARCH("diffuse",O120,1)),ISNUMBER(SEARCH("columnar",O120,1)),ISNUMBER(SEARCH("solid",O120,1)),ISNUMBER(SEARCH("tall",N120,1)),ISNUMBER(SEARCH("hobnail",N120,1)),ISNUMBER(SEARCH("cribriform",N120,1)),ISNUMBER(SEARCH("diffuse",N120,1)),ISNUMBER(SEARCH("columnar",N120,1)),ISNUMBER(SEARCH("solid",N120,1)),AND(OR(ISNUMBER(SEARCH("papillary",N120,1)),ISNUMBER(SEARCH("papillary carcinoma",O120,1))),S120="positive"),AND(AND(ISNUMBER(J120),J120&gt;=5),M120=""),AND(AND(ISNUMBER(J120),J120&gt;=5),AND(ISNUMBER(M120),M120&gt;=1)),AND(ISNUMBER(SERACH("papillary",N120)),OR(Y120="positive",Z120="positive"), ISNUMBER(SEARCH("BRAF",AB120)))),"intermediate","low"))</f>
        <v>high</v>
      </c>
      <c r="AF120" s="35" t="str">
        <f t="shared" si="15"/>
        <v>1b</v>
      </c>
      <c r="AG120" s="35" t="str">
        <f t="shared" si="16"/>
        <v>1a</v>
      </c>
      <c r="AH120" s="35" t="str">
        <f t="shared" si="18"/>
        <v>0</v>
      </c>
      <c r="AI120" s="40" t="str">
        <f t="shared" si="19"/>
        <v>II</v>
      </c>
      <c r="AJ120" s="34" t="s">
        <v>624</v>
      </c>
      <c r="AK120" s="39" t="s">
        <v>899</v>
      </c>
      <c r="AL120" s="39" t="s">
        <v>893</v>
      </c>
      <c r="AM120" s="39" t="s">
        <v>897</v>
      </c>
      <c r="AN120" s="39" t="s">
        <v>895</v>
      </c>
      <c r="AO120" s="34">
        <f t="shared" si="24"/>
        <v>1</v>
      </c>
      <c r="AP120" s="39">
        <f t="shared" si="25"/>
        <v>0</v>
      </c>
      <c r="AQ120" s="39">
        <f t="shared" si="26"/>
        <v>0</v>
      </c>
      <c r="AR120" s="39">
        <f t="shared" si="27"/>
        <v>1</v>
      </c>
      <c r="AS120" s="40">
        <f t="shared" si="17"/>
        <v>1</v>
      </c>
    </row>
    <row r="121" spans="1:45">
      <c r="A121" t="str">
        <f>'Model output'!A120</f>
        <v>TCGA-DO-A1K0</v>
      </c>
      <c r="B121" s="46">
        <v>30</v>
      </c>
      <c r="C121" s="1" t="str">
        <f>IF(OR(ISNUMBER(SEARCH("0",'Model output'!D120)), ISNUMBER(SEARCH("1",'Model output'!D120)), ISNUMBER(SEARCH("1a",'Model output'!D120)), ISNUMBER(SEARCH("1b",'Model output'!D120)), ISNUMBER(SEARCH("2",'Model output'!D120)), ISNUMBER(SEARCH("3",'Model output'!D120)), ISNUMBER(SEARCH("4a",'Model output'!D120)), ISNUMBER(SEARCH("4b",'Model output'!D120))), IF(ISNUMBER(SEARCH("pT",'Model output'!D120)),IF(OR(ISNUMBER(SEARCH("a",'Model output'!D120)),ISNUMBER(SEARCH("b",'Model output'!D120))),MID(SUBSTITUTE('Model output'!D120," ",""),SEARCH("pT",'Model output'!D120)+2,2),MID(SUBSTITUTE('Model output'!D120," ",""),SEARCH("pT",'Model output'!D120)+2,1)),IF(ISNUMBER(SEARCH("T",'Model output'!D120)),IF(OR(ISNUMBER(SEARCH("a",'Model output'!D120)),ISNUMBER(SEARCH("b",'Model output'!D120))),MID(SUBSTITUTE('Model output'!D120," ",""),SEARCH("T",'Model output'!D120)+1,2),MID(SUBSTITUTE('Model output'!D120," ",""),SEARCH("T",'Model output'!D120)+1,1)),SUBSTITUTE('Model output'!D120," ",""))),"")</f>
        <v>3</v>
      </c>
      <c r="D121" s="1" t="str">
        <f>IF(ISNUMBER(SEARCH("lymph node",'Model output'!E120)),"1", IF(AND('Model output'!E120&lt;&gt;"",ISNUMBER('Model output'!E120),'Model output'!E120&gt;0),"1",IF(OR(ISNUMBER(SEARCH("0",'Model output'!E120)), ISNUMBER(SEARCH("1",'Model output'!E120)), ISNUMBER(SEARCH("1a",'Model output'!E120)), ISNUMBER(SEARCH("1b",'Model output'!E120)), ISNUMBER(SEARCH("X",'Model output'!E120))), IF(ISNUMBER(SEARCH("pN",'Model output'!E120)),IF(OR(ISNUMBER(SEARCH("a",'Model output'!E120)),ISNUMBER(SEARCH("b",'Model output'!E120))),MID(SUBSTITUTE('Model output'!E120," ",""),SEARCH("pN",'Model output'!E120)+2,2),MID(SUBSTITUTE('Model output'!E120," ",""),SEARCH("pN",'Model output'!E120)+2,1)),IF(ISNUMBER(SEARCH("N",'Model output'!E120)),IF(OR(ISNUMBER(SEARCH("a",'Model output'!E120)),ISNUMBER(SEARCH("b",'Model output'!E120))),MID(SUBSTITUTE('Model output'!E120," ",""),SEARCH("N",'Model output'!E120)+1,2),MID(SUBSTITUTE('Model output'!E120," ",""),SEARCH("N",'Model output'!E120)+1,1)),SUBSTITUTE('Model output'!E120," ",""))),"")))</f>
        <v>1b</v>
      </c>
      <c r="E121" s="1" t="str">
        <f>IF(OR(ISNUMBER(SEARCH("Not applicable",'Model output'!F120)), ISNUMBER(SEARCH("N/A",'Model output'!F120))),"0",IF(OR(ISNUMBER(SEARCH("0",'Model output'!F120)), ISNUMBER(SEARCH("1",'Model output'!F120)), ISNUMBER(SEARCH("X",'Model output'!F120))), IF(ISNUMBER(SEARCH("pM",'Model output'!F120)),MID(SUBSTITUTE('Model output'!F120," ",""),SEARCH("pM",'Model output'!F120)+2,1),IF(ISNUMBER(SEARCH("M",'Model output'!F120)),MID(SUBSTITUTE('Model output'!F120," ",""),SEARCH("M",'Model output'!F120)+1,1),SUBSTITUTE('Model output'!F120," ",""))),""))</f>
        <v/>
      </c>
      <c r="F121" t="str">
        <f t="shared" si="28"/>
        <v>positive</v>
      </c>
      <c r="G121" t="str">
        <f>IF(OR('Model output'!G120="",AND(ISNUMBER('Model output'!J120),'Model output'!J120&lt;1)),"",IF(OR(ISNUMBER(SEARCH("lateral",'Model output'!G120)),ISNUMBER(SEARCH("cervical",'Model output'!G120)),ISNUMBER(SEARCH("jugular",'Model output'!G120)),ISNUMBER(SEARCH("left neck",'Model output'!G120)),ISNUMBER(SEARCH("left anterior neck",'Model output'!G120)),ISNUMBER(SEARCH("left posterior neck",'Model output'!G120)),ISNUMBER(SEARCH("right neck",'Model output'!G120)),ISNUMBER(SEARCH("right anterior neck",'Model output'!G120)),ISNUMBER(SEARCH("right posterior neck",'Model output'!G120)),AND(ISNUMBER(SEARCH("level",'Model output'!G120)),OR(,ISNUMBER(SEARCH("II",'Model output'!G120)),ISNUMBER(SEARCH("two",'Model output'!G120)),AND(ISNUMBER(SEARCH("2",'Model output'!G120)),NOT(ISNUMBER(SEARCH("1 of 2",'Model output'!G120)))),ISNUMBER(SEARCH("III",'Model output'!G120)),ISNUMBER(SEARCH("three",'Model output'!G120)),AND(ISNUMBER(SEARCH("3",'Model output'!G120)), NOT(ISNUMBER(SEARCH("N3",'Model output'!G120)))),ISNUMBER(SEARCH("IV",'Model output'!G120)),ISNUMBER(SEARCH("four",'Model output'!G120)),AND(ISNUMBER(SEARCH("4",'Model output'!G120)),NOT(ISNUMBER(SEARCH("1/4",'Model output'!G120)))),ISNUMBER(SEARCH("V ",'Model output'!G120)),ISNUMBER(SEARCH("five",'Model output'!G120)),ISNUMBER(SEARCH("5",'Model output'!G120))))), "lateral", "central"))</f>
        <v>lateral</v>
      </c>
      <c r="H121" t="str">
        <f>IF('Model output'!H120="","negative", IF('Model output'!H120=" ", "negative", IF('Model output'!H120="[]", "negative", IF(ISNUMBER(SEARCH("lymph node",'Model output'!H120)),"negative", IF(ISNUMBER(SEARCH("adipose tissue",'Model output'!H120)), "negative", IF(ISNUMBER(SEARCH("neck dissection",'Model output'!H120)),"negative","positive"))))))</f>
        <v>negative</v>
      </c>
      <c r="I121">
        <f>IF('Model output'!I120="","",IF(ISNUMBER('Model output'!I120),'Model output'!I120,1))</f>
        <v>14</v>
      </c>
      <c r="J121">
        <f>IF('Model output'!J120="","",IF(AND(ISNUMBER('Model output'!J120),'Model output'!J120&lt;=I121),'Model output'!J120,IF(ISNUMBER(SEARCH("0/",'Model output'!J120)),0,1)))</f>
        <v>9</v>
      </c>
      <c r="K121" t="str" cm="1">
        <f t="array" ref="K121">IF(COUNT(FIND({0,1,2,3,4,5,6,7,8,9},'Model output'!K120))&gt;0,'Model output'!K120,"")</f>
        <v/>
      </c>
      <c r="L121" s="28" t="str">
        <f t="shared" si="14"/>
        <v/>
      </c>
      <c r="M121" t="str" cm="1">
        <f t="array" ref="M121">IF(L121="","",IF(ISNUMBER(SEARCH("cm",L121)),MAX(VALUE(SUBSTITUTE(_xlfn.FILTERXML("&lt;t&gt;&lt;s&gt;"&amp;SUBSTITUTE(L121,",","&lt;/s&gt;&lt;s&gt;")&amp;"&lt;/s&gt;&lt;/t&gt;","//s"),"cm",""))),MAX(VALUE(SUBSTITUTE(_xlfn.FILTERXML("&lt;t&gt;&lt;s&gt;"&amp;SUBSTITUTE(L121,",","&lt;/s&gt;&lt;s&gt;")&amp;"&lt;/s&gt;&lt;/t&gt;","//s"),"mm","")))/10))</f>
        <v/>
      </c>
      <c r="N121" t="str">
        <f>IF('Model output'!L120="","",'Model output'!L120)</f>
        <v>papillary</v>
      </c>
      <c r="O121" t="str">
        <f>IF('Model output'!M120="","",'Model output'!M120)</f>
        <v>classic</v>
      </c>
      <c r="P121" t="str">
        <f>IF('Model output'!N120="","",'Model output'!N120)</f>
        <v>4.2 cm</v>
      </c>
      <c r="Q121" t="str">
        <f t="shared" si="13"/>
        <v>4.2cm</v>
      </c>
      <c r="R121" cm="1">
        <f t="array" ref="R121">IF(Q121="","",IF(ISNUMBER(SEARCH("cm",Q121)),MAX(VALUE(SUBSTITUTE(_xlfn.FILTERXML("&lt;t&gt;&lt;s&gt;"&amp;SUBSTITUTE(Q121,",","&lt;/s&gt;&lt;s&gt;")&amp;"&lt;/s&gt;&lt;/t&gt;","//s"),"cm",""))),IF(ISNUMBER(SEARCH("mm",Q121)), MAX(VALUE(SUBSTITUTE(_xlfn.FILTERXML("&lt;t&gt;&lt;s&gt;"&amp;SUBSTITUTE(Q121,",","&lt;/s&gt;&lt;s&gt;")&amp;"&lt;/s&gt;&lt;/t&gt;","//s"),"mm","")))/10, MAX(VALUE(_xlfn.FILTERXML("&lt;t&gt;&lt;s&gt;"&amp;SUBSTITUTE(Q121,",","&lt;/s&gt;&lt;s&gt;")&amp;"&lt;/s&gt;&lt;/t&gt;","//s"))))))</f>
        <v>4.2</v>
      </c>
      <c r="S121" t="str">
        <f>IF(OR('Model output'!P120="",'Model output'!P120="C",ISNUMBER(SEARCH("Not identified", 'Model output'!P120)),ISNUMBER(SEARCH("Absent",'Model output'!P120)),ISNUMBER(SEARCH("Absence",'Model output'!P120)),AND(ISNUMBER(SEARCH("No",'Model output'!P120)),NOT(ISNUMBER(SEARCH("diagnostic",'Model output'!P120)))),ISNUMBER(SEARCH("Negative",'Model output'!P120))),"negative","positive")</f>
        <v>negative</v>
      </c>
      <c r="T121">
        <f>IF('Model output'!O120="","",'Model output'!O120)</f>
        <v>2</v>
      </c>
      <c r="U121" t="str">
        <f>IF('Model output'!Q120&lt;&gt;"",'Model output'!Q120,IF('Classification result'!S121="positive",IF(ISNUMBER(SEARCH("single",'Model output'!P120)),1,IF(OR(ISNUMBER(SEARCH("&lt;4",'Model output'!P120)),ISNUMBER(SEARCH("&lt; 4",'Model output'!P120)),ISNUMBER(SEARCH("less than 4",'Model output'!P120))),"&lt;4",IF(OR(ISNUMBER(SEARCH("&gt;4",'Model output'!P120)),ISNUMBER(SEARCH("&gt; 4",'Model output'!P120)),ISNUMBER(SEARCH("4 or more",'Model output'!P120))),"&gt;4",""))),""))</f>
        <v/>
      </c>
      <c r="V121" t="str">
        <f>IF(S121="negative","",IF(OR(ISNUMBER(SEARCH("Focal",'Model output'!P120)),'Classification result'!U121&lt;4,ISNUMBER(SEARCH("Focal",'Classification result'!U121)),ISNUMBER(SEARCH("&lt;4",'Classification result'!U121)),ISNUMBER(SEARCH("&lt; 4",'Classification result'!U121))),"minimal", IF(OR(ISNUMBER(SEARCH("Extensive",'Model output'!P120)),ISNUMBER(SEARCH("Extensive",'Classification result'!U121)),ISNUMBER(SEARCH("&gt;4",'Classification result'!U121)),ISNUMBER(SEARCH("&gt; 4",'Classification result'!U121)),ISNUMBER(SEARCH("4 or more",'Classification result'!U121))),"extensive","")))</f>
        <v/>
      </c>
      <c r="W121" t="str">
        <f>IF(OR('Model output'!R120="",ISNUMBER(SEARCH("Not identified", 'Model output'!R120)),ISNUMBER(SEARCH("Absent",'Model output'!R120)),ISNUMBER(SEARCH("No",'Model output'!R120)),ISNUMBER(SEARCH("Negative",'Model output'!R120)),ISNUMBER(SEARCH("None seen",'Model output'!R120)),ISNUMBER(SEARCH("Free",'Model output'!R120)),ISNUMBER(SEARCH("Cannot be assessed",'Model output'!R120))),"negative","positive")</f>
        <v>negative</v>
      </c>
      <c r="X121" s="15" t="str">
        <f>IF('Model output'!S120="","",'Model output'!S120)</f>
        <v>Present, Minimal</v>
      </c>
      <c r="Y121" t="str">
        <f>IF(OR('Model output'!S120="",ISNUMBER(SEARCH("No extension",'Model output'!S120)),ISNUMBER(SEARCH("Absent",'Model output'!S120)),ISNUMBER(SEARCH("Not identified",'Model output'!S120)),AND(ISNUMBER(SEARCH("No",'Model output'!S120)),NOT(ISNUMBER(SEARCH("carcinoma",'Model output'!S120)))),ISNUMBER(SEARCH("negative",'Model output'!S120))),"negative",IF(Z121="positive","gETE", "positive"))</f>
        <v>positive</v>
      </c>
      <c r="Z121" t="str">
        <f>IF(OR('Model output'!S120="",ISNUMBER(SEARCH("Absent",'Model output'!S120)),ISNUMBER(SEARCH("Not identified",'Model output'!S120)),ISNUMBER(SEARCH("No",'Model output'!S120)),ISNUMBER(SEARCH("Minimal",'Model output'!S120)),ISNUMBER(SEARCH("negative",'Model output'!S120))),"negative",IF(OR(ISNUMBER(SEARCH("extensive",X121)),ISNUMBER(SEARCH("skeletal muscle",X121)),ISNUMBER(SEARCH("larynx",X121)),ISNUMBER(SEARCH("trachea",X121)),ISNUMBER(SEARCH("esophagus",X121)),ISNUMBER(SEARCH("recurrent laryngeal nerve",X121))),"positive","negative"))</f>
        <v>negative</v>
      </c>
      <c r="AA121" t="str">
        <f>IF('Model output'!T120="","",IF('Model output'!T120="Not mentioned", "No", "Yes"))</f>
        <v/>
      </c>
      <c r="AB121" t="str">
        <f>IF(AA121&lt;&gt;"Yes","",IF(OR('Model output'!U120="",ISNUMBER(SEARCH("Not identified",'Model output'!U120))),"",'Model output'!U120))</f>
        <v/>
      </c>
      <c r="AC121" s="8" t="str">
        <f>IF(OR('Model output'!V120="", AND(ISERROR(SEARCH("Positive",'Model output'!V120)), ISNUMBER(SEARCH("Negative",'Model output'!V120))), ISNUMBER(SEARCH("Cannot be assessed",'Model output'!V120)), AND(ISNUMBER(SEARCH("Uninvolved",'Model output'!V120)),NOT(ISNUMBER(SEARCH("margin(s) involved",'Model output'!V120)))), ISNUMBER(SEARCH("No involvement",'Model output'!V120)), AND(NOT(ISNUMBER(SEARCH("focal",'Model output'!V120))),ISNUMBER(SEARCH("Free",'Model output'!V120))), ISNUMBER(SEARCH("narrowly excised",'Model output'!V120)), ISNUMBER(SEARCH("none",'Model output'!V120)), ISNUMBER(SEARCH("R0",'Model output'!V120)), ISNUMBER(SEARCH("1 mm",'Model output'!V120)), ISNUMBER(SEARCH("0.1 CM",'Model output'!V120)), ISNUMBER(SEARCH("less than 0.2 mm",'Model output'!V120)), ISNUMBER(SEARCH("less than 1.0 mm",'Model output'!V120)), ISNUMBER(SEARCH("less than 0.5 mm",'Model output'!V120)), ISNUMBER(SEARCH("abut",'Model output'!V120))), "negative", "positive")</f>
        <v>negative</v>
      </c>
      <c r="AE121" s="34" t="str" cm="1">
        <f t="array" aca="1" ref="AE121" ca="1">IF(OR(AC121="positive",Z121="positive",AND(OR(ISNUMBER(SEARCH("Follicular carcinoma",N121)),ISNUMBER(SEARCH("Follicular thyroid carcinoma",N121))),V121="extensive"),AND(AND(ISNUMBER(J121),J121&gt;0),AND(ISNUMBER(M121),M121&gt;3)),OR(H121="positive",AH121=1)),"high",IF(OR(ISNUMBER(SEARCH("lateral",G121,1)),ISNUMBER(SEARCH("positive",Y121,1)),ISNUMBER(SEARCH("tall",O121,1)),ISNUMBER(SEARCH("hobnail",O121,1)),ISNUMBER(SEARCH("cribriform",O121,1)),ISNUMBER(SEARCH("diffuse",O121,1)),ISNUMBER(SEARCH("columnar",O121,1)),ISNUMBER(SEARCH("solid",O121,1)),ISNUMBER(SEARCH("tall",N121,1)),ISNUMBER(SEARCH("hobnail",N121,1)),ISNUMBER(SEARCH("cribriform",N121,1)),ISNUMBER(SEARCH("diffuse",N121,1)),ISNUMBER(SEARCH("columnar",N121,1)),ISNUMBER(SEARCH("solid",N121,1)),AND(OR(ISNUMBER(SEARCH("papillary",N121,1)),ISNUMBER(SEARCH("papillary carcinoma",O121,1))),S121="positive"),AND(AND(ISNUMBER(J121),J121&gt;=5),M121=""),AND(AND(ISNUMBER(J121),J121&gt;=5),AND(ISNUMBER(M121),M121&gt;=1)),AND(ISNUMBER(SERACH("papillary",N121)),OR(Y121="positive",Z121="positive"), ISNUMBER(SEARCH("BRAF",AB121)))),"intermediate","low"))</f>
        <v>intermediate</v>
      </c>
      <c r="AF121" s="35" t="str">
        <f t="shared" si="15"/>
        <v>3a</v>
      </c>
      <c r="AG121" s="35" t="str">
        <f t="shared" si="16"/>
        <v>1b</v>
      </c>
      <c r="AH121" s="35" t="str">
        <f t="shared" si="18"/>
        <v>0</v>
      </c>
      <c r="AI121" s="40" t="str">
        <f t="shared" si="19"/>
        <v>I</v>
      </c>
      <c r="AJ121" s="34" t="s">
        <v>629</v>
      </c>
      <c r="AK121" s="39" t="s">
        <v>899</v>
      </c>
      <c r="AL121" s="39" t="s">
        <v>893</v>
      </c>
      <c r="AM121" s="39" t="s">
        <v>897</v>
      </c>
      <c r="AN121" s="39" t="s">
        <v>59</v>
      </c>
      <c r="AO121" s="34">
        <f t="shared" ca="1" si="24"/>
        <v>1</v>
      </c>
      <c r="AP121" s="39">
        <f t="shared" si="25"/>
        <v>1</v>
      </c>
      <c r="AQ121" s="39">
        <f t="shared" si="26"/>
        <v>1</v>
      </c>
      <c r="AR121" s="39">
        <f t="shared" si="27"/>
        <v>1</v>
      </c>
      <c r="AS121" s="40">
        <f t="shared" si="17"/>
        <v>1</v>
      </c>
    </row>
    <row r="122" spans="1:45">
      <c r="A122" t="str">
        <f>'Model output'!A121</f>
        <v>TCGA-E3-A3DZ</v>
      </c>
      <c r="B122" s="46">
        <v>55</v>
      </c>
      <c r="C122" s="1" t="str">
        <f>IF(OR(ISNUMBER(SEARCH("0",'Model output'!D121)), ISNUMBER(SEARCH("1",'Model output'!D121)), ISNUMBER(SEARCH("1a",'Model output'!D121)), ISNUMBER(SEARCH("1b",'Model output'!D121)), ISNUMBER(SEARCH("2",'Model output'!D121)), ISNUMBER(SEARCH("3",'Model output'!D121)), ISNUMBER(SEARCH("4a",'Model output'!D121)), ISNUMBER(SEARCH("4b",'Model output'!D121))), IF(ISNUMBER(SEARCH("pT",'Model output'!D121)),IF(OR(ISNUMBER(SEARCH("a",'Model output'!D121)),ISNUMBER(SEARCH("b",'Model output'!D121))),MID(SUBSTITUTE('Model output'!D121," ",""),SEARCH("pT",'Model output'!D121)+2,2),MID(SUBSTITUTE('Model output'!D121," ",""),SEARCH("pT",'Model output'!D121)+2,1)),IF(ISNUMBER(SEARCH("T",'Model output'!D121)),IF(OR(ISNUMBER(SEARCH("a",'Model output'!D121)),ISNUMBER(SEARCH("b",'Model output'!D121))),MID(SUBSTITUTE('Model output'!D121," ",""),SEARCH("T",'Model output'!D121)+1,2),MID(SUBSTITUTE('Model output'!D121," ",""),SEARCH("T",'Model output'!D121)+1,1)),SUBSTITUTE('Model output'!D121," ",""))),"")</f>
        <v>3</v>
      </c>
      <c r="D122" s="1" t="str">
        <f>IF(ISNUMBER(SEARCH("lymph node",'Model output'!E121)),"1", IF(AND('Model output'!E121&lt;&gt;"",ISNUMBER('Model output'!E121),'Model output'!E121&gt;0),"1",IF(OR(ISNUMBER(SEARCH("0",'Model output'!E121)), ISNUMBER(SEARCH("1",'Model output'!E121)), ISNUMBER(SEARCH("1a",'Model output'!E121)), ISNUMBER(SEARCH("1b",'Model output'!E121)), ISNUMBER(SEARCH("X",'Model output'!E121))), IF(ISNUMBER(SEARCH("pN",'Model output'!E121)),IF(OR(ISNUMBER(SEARCH("a",'Model output'!E121)),ISNUMBER(SEARCH("b",'Model output'!E121))),MID(SUBSTITUTE('Model output'!E121," ",""),SEARCH("pN",'Model output'!E121)+2,2),MID(SUBSTITUTE('Model output'!E121," ",""),SEARCH("pN",'Model output'!E121)+2,1)),IF(ISNUMBER(SEARCH("N",'Model output'!E121)),IF(OR(ISNUMBER(SEARCH("a",'Model output'!E121)),ISNUMBER(SEARCH("b",'Model output'!E121))),MID(SUBSTITUTE('Model output'!E121," ",""),SEARCH("N",'Model output'!E121)+1,2),MID(SUBSTITUTE('Model output'!E121," ",""),SEARCH("N",'Model output'!E121)+1,1)),SUBSTITUTE('Model output'!E121," ",""))),"")))</f>
        <v>0</v>
      </c>
      <c r="E122" s="1" t="str">
        <f>IF(OR(ISNUMBER(SEARCH("Not applicable",'Model output'!F121)), ISNUMBER(SEARCH("N/A",'Model output'!F121))),"0",IF(OR(ISNUMBER(SEARCH("0",'Model output'!F121)), ISNUMBER(SEARCH("1",'Model output'!F121)), ISNUMBER(SEARCH("X",'Model output'!F121))), IF(ISNUMBER(SEARCH("pM",'Model output'!F121)),MID(SUBSTITUTE('Model output'!F121," ",""),SEARCH("pM",'Model output'!F121)+2,1),IF(ISNUMBER(SEARCH("M",'Model output'!F121)),MID(SUBSTITUTE('Model output'!F121," ",""),SEARCH("M",'Model output'!F121)+1,1),SUBSTITUTE('Model output'!F121," ",""))),""))</f>
        <v>X</v>
      </c>
      <c r="F122" t="str">
        <f t="shared" si="28"/>
        <v>negative</v>
      </c>
      <c r="G122" t="str">
        <f>IF(OR('Model output'!G121="",AND(ISNUMBER('Model output'!J121),'Model output'!J121&lt;1)),"",IF(OR(ISNUMBER(SEARCH("lateral",'Model output'!G121)),ISNUMBER(SEARCH("cervical",'Model output'!G121)),ISNUMBER(SEARCH("jugular",'Model output'!G121)),ISNUMBER(SEARCH("left neck",'Model output'!G121)),ISNUMBER(SEARCH("left anterior neck",'Model output'!G121)),ISNUMBER(SEARCH("left posterior neck",'Model output'!G121)),ISNUMBER(SEARCH("right neck",'Model output'!G121)),ISNUMBER(SEARCH("right anterior neck",'Model output'!G121)),ISNUMBER(SEARCH("right posterior neck",'Model output'!G121)),AND(ISNUMBER(SEARCH("level",'Model output'!G121)),OR(,ISNUMBER(SEARCH("II",'Model output'!G121)),ISNUMBER(SEARCH("two",'Model output'!G121)),AND(ISNUMBER(SEARCH("2",'Model output'!G121)),NOT(ISNUMBER(SEARCH("1 of 2",'Model output'!G121)))),ISNUMBER(SEARCH("III",'Model output'!G121)),ISNUMBER(SEARCH("three",'Model output'!G121)),AND(ISNUMBER(SEARCH("3",'Model output'!G121)), NOT(ISNUMBER(SEARCH("N3",'Model output'!G121)))),ISNUMBER(SEARCH("IV",'Model output'!G121)),ISNUMBER(SEARCH("four",'Model output'!G121)),AND(ISNUMBER(SEARCH("4",'Model output'!G121)),NOT(ISNUMBER(SEARCH("1/4",'Model output'!G121)))),ISNUMBER(SEARCH("V ",'Model output'!G121)),ISNUMBER(SEARCH("five",'Model output'!G121)),ISNUMBER(SEARCH("5",'Model output'!G121))))), "lateral", "central"))</f>
        <v/>
      </c>
      <c r="H122" t="str">
        <f>IF('Model output'!H121="","negative", IF('Model output'!H121=" ", "negative", IF('Model output'!H121="[]", "negative", IF(ISNUMBER(SEARCH("lymph node",'Model output'!H121)),"negative", IF(ISNUMBER(SEARCH("adipose tissue",'Model output'!H121)), "negative", IF(ISNUMBER(SEARCH("neck dissection",'Model output'!H121)),"negative","positive"))))))</f>
        <v>negative</v>
      </c>
      <c r="I122">
        <f>IF('Model output'!I121="","",IF(ISNUMBER('Model output'!I121),'Model output'!I121,1))</f>
        <v>1</v>
      </c>
      <c r="J122">
        <f>IF('Model output'!J121="","",IF(AND(ISNUMBER('Model output'!J121),'Model output'!J121&lt;=I122),'Model output'!J121,IF(ISNUMBER(SEARCH("0/",'Model output'!J121)),0,1)))</f>
        <v>0</v>
      </c>
      <c r="K122" t="str" cm="1">
        <f t="array" ref="K122">IF(COUNT(FIND({0,1,2,3,4,5,6,7,8,9},'Model output'!K121))&gt;0,'Model output'!K121,"")</f>
        <v/>
      </c>
      <c r="L122" s="28" t="str">
        <f t="shared" si="14"/>
        <v/>
      </c>
      <c r="M122" t="str" cm="1">
        <f t="array" ref="M122">IF(L122="","",IF(ISNUMBER(SEARCH("cm",L122)),MAX(VALUE(SUBSTITUTE(_xlfn.FILTERXML("&lt;t&gt;&lt;s&gt;"&amp;SUBSTITUTE(L122,",","&lt;/s&gt;&lt;s&gt;")&amp;"&lt;/s&gt;&lt;/t&gt;","//s"),"cm",""))),MAX(VALUE(SUBSTITUTE(_xlfn.FILTERXML("&lt;t&gt;&lt;s&gt;"&amp;SUBSTITUTE(L122,",","&lt;/s&gt;&lt;s&gt;")&amp;"&lt;/s&gt;&lt;/t&gt;","//s"),"mm","")))/10))</f>
        <v/>
      </c>
      <c r="N122" t="str">
        <f>IF('Model output'!L121="","",'Model output'!L121)</f>
        <v>papillary</v>
      </c>
      <c r="O122" t="str">
        <f>IF('Model output'!M121="","",'Model output'!M121)</f>
        <v>follicular variant</v>
      </c>
      <c r="P122" t="str">
        <f>IF('Model output'!N121="","",'Model output'!N121)</f>
        <v>5 cm</v>
      </c>
      <c r="Q122" t="str">
        <f t="shared" si="13"/>
        <v>5cm</v>
      </c>
      <c r="R122" cm="1">
        <f t="array" ref="R122">IF(Q122="","",IF(ISNUMBER(SEARCH("cm",Q122)),MAX(VALUE(SUBSTITUTE(_xlfn.FILTERXML("&lt;t&gt;&lt;s&gt;"&amp;SUBSTITUTE(Q122,",","&lt;/s&gt;&lt;s&gt;")&amp;"&lt;/s&gt;&lt;/t&gt;","//s"),"cm",""))),IF(ISNUMBER(SEARCH("mm",Q122)), MAX(VALUE(SUBSTITUTE(_xlfn.FILTERXML("&lt;t&gt;&lt;s&gt;"&amp;SUBSTITUTE(Q122,",","&lt;/s&gt;&lt;s&gt;")&amp;"&lt;/s&gt;&lt;/t&gt;","//s"),"mm","")))/10, MAX(VALUE(_xlfn.FILTERXML("&lt;t&gt;&lt;s&gt;"&amp;SUBSTITUTE(Q122,",","&lt;/s&gt;&lt;s&gt;")&amp;"&lt;/s&gt;&lt;/t&gt;","//s"))))))</f>
        <v>5</v>
      </c>
      <c r="S122" t="str">
        <f>IF(OR('Model output'!P121="",'Model output'!P121="C",ISNUMBER(SEARCH("Not identified", 'Model output'!P121)),ISNUMBER(SEARCH("Absent",'Model output'!P121)),ISNUMBER(SEARCH("Absence",'Model output'!P121)),AND(ISNUMBER(SEARCH("No",'Model output'!P121)),NOT(ISNUMBER(SEARCH("diagnostic",'Model output'!P121)))),ISNUMBER(SEARCH("Negative",'Model output'!P121))),"negative","positive")</f>
        <v>negative</v>
      </c>
      <c r="T122">
        <f>IF('Model output'!O121="","",'Model output'!O121)</f>
        <v>1</v>
      </c>
      <c r="U122" t="str">
        <f>IF('Model output'!Q121&lt;&gt;"",'Model output'!Q121,IF('Classification result'!S122="positive",IF(ISNUMBER(SEARCH("single",'Model output'!P121)),1,IF(OR(ISNUMBER(SEARCH("&lt;4",'Model output'!P121)),ISNUMBER(SEARCH("&lt; 4",'Model output'!P121)),ISNUMBER(SEARCH("less than 4",'Model output'!P121))),"&lt;4",IF(OR(ISNUMBER(SEARCH("&gt;4",'Model output'!P121)),ISNUMBER(SEARCH("&gt; 4",'Model output'!P121)),ISNUMBER(SEARCH("4 or more",'Model output'!P121))),"&gt;4",""))),""))</f>
        <v/>
      </c>
      <c r="V122" t="str">
        <f>IF(S122="negative","",IF(OR(ISNUMBER(SEARCH("Focal",'Model output'!P121)),'Classification result'!U122&lt;4,ISNUMBER(SEARCH("Focal",'Classification result'!U122)),ISNUMBER(SEARCH("&lt;4",'Classification result'!U122)),ISNUMBER(SEARCH("&lt; 4",'Classification result'!U122))),"minimal", IF(OR(ISNUMBER(SEARCH("Extensive",'Model output'!P121)),ISNUMBER(SEARCH("Extensive",'Classification result'!U122)),ISNUMBER(SEARCH("&gt;4",'Classification result'!U122)),ISNUMBER(SEARCH("&gt; 4",'Classification result'!U122)),ISNUMBER(SEARCH("4 or more",'Classification result'!U122))),"extensive","")))</f>
        <v/>
      </c>
      <c r="W122" t="str">
        <f>IF(OR('Model output'!R121="",ISNUMBER(SEARCH("Not identified", 'Model output'!R121)),ISNUMBER(SEARCH("Absent",'Model output'!R121)),ISNUMBER(SEARCH("No",'Model output'!R121)),ISNUMBER(SEARCH("Negative",'Model output'!R121)),ISNUMBER(SEARCH("None seen",'Model output'!R121)),ISNUMBER(SEARCH("Free",'Model output'!R121)),ISNUMBER(SEARCH("Cannot be assessed",'Model output'!R121))),"negative","positive")</f>
        <v>negative</v>
      </c>
      <c r="X122" s="15" t="str">
        <f>IF('Model output'!S121="","",'Model output'!S121)</f>
        <v/>
      </c>
      <c r="Y122" t="str">
        <f>IF(OR('Model output'!S121="",ISNUMBER(SEARCH("No extension",'Model output'!S121)),ISNUMBER(SEARCH("Absent",'Model output'!S121)),ISNUMBER(SEARCH("Not identified",'Model output'!S121)),AND(ISNUMBER(SEARCH("No",'Model output'!S121)),NOT(ISNUMBER(SEARCH("carcinoma",'Model output'!S121)))),ISNUMBER(SEARCH("negative",'Model output'!S121))),"negative",IF(Z122="positive","gETE", "positive"))</f>
        <v>negative</v>
      </c>
      <c r="Z122" t="str">
        <f>IF(OR('Model output'!S121="",ISNUMBER(SEARCH("Absent",'Model output'!S121)),ISNUMBER(SEARCH("Not identified",'Model output'!S121)),ISNUMBER(SEARCH("No",'Model output'!S121)),ISNUMBER(SEARCH("Minimal",'Model output'!S121)),ISNUMBER(SEARCH("negative",'Model output'!S121))),"negative",IF(OR(ISNUMBER(SEARCH("extensive",X122)),ISNUMBER(SEARCH("skeletal muscle",X122)),ISNUMBER(SEARCH("larynx",X122)),ISNUMBER(SEARCH("trachea",X122)),ISNUMBER(SEARCH("esophagus",X122)),ISNUMBER(SEARCH("recurrent laryngeal nerve",X122))),"positive","negative"))</f>
        <v>negative</v>
      </c>
      <c r="AA122" t="str">
        <f>IF('Model output'!T121="","",IF('Model output'!T121="Not mentioned", "No", "Yes"))</f>
        <v/>
      </c>
      <c r="AB122" t="str">
        <f>IF(AA122&lt;&gt;"Yes","",IF(OR('Model output'!U121="",ISNUMBER(SEARCH("Not identified",'Model output'!U121))),"",'Model output'!U121))</f>
        <v/>
      </c>
      <c r="AC122" s="8" t="str">
        <f>IF(OR('Model output'!V121="", AND(ISERROR(SEARCH("Positive",'Model output'!V121)), ISNUMBER(SEARCH("Negative",'Model output'!V121))), ISNUMBER(SEARCH("Cannot be assessed",'Model output'!V121)), AND(ISNUMBER(SEARCH("Uninvolved",'Model output'!V121)),NOT(ISNUMBER(SEARCH("margin(s) involved",'Model output'!V121)))), ISNUMBER(SEARCH("No involvement",'Model output'!V121)), AND(NOT(ISNUMBER(SEARCH("focal",'Model output'!V121))),ISNUMBER(SEARCH("Free",'Model output'!V121))), ISNUMBER(SEARCH("narrowly excised",'Model output'!V121)), ISNUMBER(SEARCH("none",'Model output'!V121)), ISNUMBER(SEARCH("R0",'Model output'!V121)), ISNUMBER(SEARCH("1 mm",'Model output'!V121)), ISNUMBER(SEARCH("0.1 CM",'Model output'!V121)), ISNUMBER(SEARCH("less than 0.2 mm",'Model output'!V121)), ISNUMBER(SEARCH("less than 1.0 mm",'Model output'!V121)), ISNUMBER(SEARCH("less than 0.5 mm",'Model output'!V121)), ISNUMBER(SEARCH("abut",'Model output'!V121))), "negative", "positive")</f>
        <v>negative</v>
      </c>
      <c r="AE122" s="34" t="str" cm="1">
        <f t="array" aca="1" ref="AE122" ca="1">IF(OR(AC122="positive",Z122="positive",AND(OR(ISNUMBER(SEARCH("Follicular carcinoma",N122)),ISNUMBER(SEARCH("Follicular thyroid carcinoma",N122))),V122="extensive"),AND(AND(ISNUMBER(J122),J122&gt;0),AND(ISNUMBER(M122),M122&gt;3)),OR(H122="positive",AH122=1)),"high",IF(OR(ISNUMBER(SEARCH("lateral",G122,1)),ISNUMBER(SEARCH("positive",Y122,1)),ISNUMBER(SEARCH("tall",O122,1)),ISNUMBER(SEARCH("hobnail",O122,1)),ISNUMBER(SEARCH("cribriform",O122,1)),ISNUMBER(SEARCH("diffuse",O122,1)),ISNUMBER(SEARCH("columnar",O122,1)),ISNUMBER(SEARCH("solid",O122,1)),ISNUMBER(SEARCH("tall",N122,1)),ISNUMBER(SEARCH("hobnail",N122,1)),ISNUMBER(SEARCH("cribriform",N122,1)),ISNUMBER(SEARCH("diffuse",N122,1)),ISNUMBER(SEARCH("columnar",N122,1)),ISNUMBER(SEARCH("solid",N122,1)),AND(OR(ISNUMBER(SEARCH("papillary",N122,1)),ISNUMBER(SEARCH("papillary carcinoma",O122,1))),S122="positive"),AND(AND(ISNUMBER(J122),J122&gt;=5),M122=""),AND(AND(ISNUMBER(J122),J122&gt;=5),AND(ISNUMBER(M122),M122&gt;=1)),AND(ISNUMBER(SERACH("papillary",N122)),OR(Y122="positive",Z122="positive"), ISNUMBER(SEARCH("BRAF",AB122)))),"intermediate","low"))</f>
        <v>low</v>
      </c>
      <c r="AF122" s="35" t="str">
        <f t="shared" si="15"/>
        <v>3a</v>
      </c>
      <c r="AG122" s="35" t="str">
        <f t="shared" si="16"/>
        <v>0</v>
      </c>
      <c r="AH122" s="35" t="str">
        <f t="shared" si="18"/>
        <v>0</v>
      </c>
      <c r="AI122" s="40" t="str">
        <f t="shared" si="19"/>
        <v>II</v>
      </c>
      <c r="AJ122" s="34" t="s">
        <v>627</v>
      </c>
      <c r="AK122" s="39" t="s">
        <v>899</v>
      </c>
      <c r="AL122" s="39" t="s">
        <v>894</v>
      </c>
      <c r="AM122" s="39" t="s">
        <v>897</v>
      </c>
      <c r="AN122" s="39" t="s">
        <v>895</v>
      </c>
      <c r="AO122" s="34">
        <f t="shared" ca="1" si="24"/>
        <v>1</v>
      </c>
      <c r="AP122" s="39">
        <f t="shared" si="25"/>
        <v>1</v>
      </c>
      <c r="AQ122" s="39">
        <f t="shared" si="26"/>
        <v>1</v>
      </c>
      <c r="AR122" s="39">
        <f t="shared" si="27"/>
        <v>1</v>
      </c>
      <c r="AS122" s="40">
        <f t="shared" si="17"/>
        <v>1</v>
      </c>
    </row>
    <row r="123" spans="1:45">
      <c r="A123" t="str">
        <f>'Model output'!A122</f>
        <v>TCGA-E3-A3E3</v>
      </c>
      <c r="B123" s="46">
        <v>49</v>
      </c>
      <c r="C123" s="1" t="str">
        <f>IF(OR(ISNUMBER(SEARCH("0",'Model output'!D122)), ISNUMBER(SEARCH("1",'Model output'!D122)), ISNUMBER(SEARCH("1a",'Model output'!D122)), ISNUMBER(SEARCH("1b",'Model output'!D122)), ISNUMBER(SEARCH("2",'Model output'!D122)), ISNUMBER(SEARCH("3",'Model output'!D122)), ISNUMBER(SEARCH("4a",'Model output'!D122)), ISNUMBER(SEARCH("4b",'Model output'!D122))), IF(ISNUMBER(SEARCH("pT",'Model output'!D122)),IF(OR(ISNUMBER(SEARCH("a",'Model output'!D122)),ISNUMBER(SEARCH("b",'Model output'!D122))),MID(SUBSTITUTE('Model output'!D122," ",""),SEARCH("pT",'Model output'!D122)+2,2),MID(SUBSTITUTE('Model output'!D122," ",""),SEARCH("pT",'Model output'!D122)+2,1)),IF(ISNUMBER(SEARCH("T",'Model output'!D122)),IF(OR(ISNUMBER(SEARCH("a",'Model output'!D122)),ISNUMBER(SEARCH("b",'Model output'!D122))),MID(SUBSTITUTE('Model output'!D122," ",""),SEARCH("T",'Model output'!D122)+1,2),MID(SUBSTITUTE('Model output'!D122," ",""),SEARCH("T",'Model output'!D122)+1,1)),SUBSTITUTE('Model output'!D122," ",""))),"")</f>
        <v>2</v>
      </c>
      <c r="D123" s="1" t="str">
        <f>IF(ISNUMBER(SEARCH("lymph node",'Model output'!E122)),"1", IF(AND('Model output'!E122&lt;&gt;"",ISNUMBER('Model output'!E122),'Model output'!E122&gt;0),"1",IF(OR(ISNUMBER(SEARCH("0",'Model output'!E122)), ISNUMBER(SEARCH("1",'Model output'!E122)), ISNUMBER(SEARCH("1a",'Model output'!E122)), ISNUMBER(SEARCH("1b",'Model output'!E122)), ISNUMBER(SEARCH("X",'Model output'!E122))), IF(ISNUMBER(SEARCH("pN",'Model output'!E122)),IF(OR(ISNUMBER(SEARCH("a",'Model output'!E122)),ISNUMBER(SEARCH("b",'Model output'!E122))),MID(SUBSTITUTE('Model output'!E122," ",""),SEARCH("pN",'Model output'!E122)+2,2),MID(SUBSTITUTE('Model output'!E122," ",""),SEARCH("pN",'Model output'!E122)+2,1)),IF(ISNUMBER(SEARCH("N",'Model output'!E122)),IF(OR(ISNUMBER(SEARCH("a",'Model output'!E122)),ISNUMBER(SEARCH("b",'Model output'!E122))),MID(SUBSTITUTE('Model output'!E122," ",""),SEARCH("N",'Model output'!E122)+1,2),MID(SUBSTITUTE('Model output'!E122," ",""),SEARCH("N",'Model output'!E122)+1,1)),SUBSTITUTE('Model output'!E122," ",""))),"")))</f>
        <v>x</v>
      </c>
      <c r="E123" s="1" t="str">
        <f>IF(OR(ISNUMBER(SEARCH("Not applicable",'Model output'!F122)), ISNUMBER(SEARCH("N/A",'Model output'!F122))),"0",IF(OR(ISNUMBER(SEARCH("0",'Model output'!F122)), ISNUMBER(SEARCH("1",'Model output'!F122)), ISNUMBER(SEARCH("X",'Model output'!F122))), IF(ISNUMBER(SEARCH("pM",'Model output'!F122)),MID(SUBSTITUTE('Model output'!F122," ",""),SEARCH("pM",'Model output'!F122)+2,1),IF(ISNUMBER(SEARCH("M",'Model output'!F122)),MID(SUBSTITUTE('Model output'!F122," ",""),SEARCH("M",'Model output'!F122)+1,1),SUBSTITUTE('Model output'!F122," ",""))),""))</f>
        <v>x</v>
      </c>
      <c r="F123" t="str">
        <f t="shared" si="28"/>
        <v>negative</v>
      </c>
      <c r="G123" t="str">
        <f>IF(OR('Model output'!G122="",AND(ISNUMBER('Model output'!J122),'Model output'!J122&lt;1)),"",IF(OR(ISNUMBER(SEARCH("lateral",'Model output'!G122)),ISNUMBER(SEARCH("cervical",'Model output'!G122)),ISNUMBER(SEARCH("jugular",'Model output'!G122)),ISNUMBER(SEARCH("left neck",'Model output'!G122)),ISNUMBER(SEARCH("left anterior neck",'Model output'!G122)),ISNUMBER(SEARCH("left posterior neck",'Model output'!G122)),ISNUMBER(SEARCH("right neck",'Model output'!G122)),ISNUMBER(SEARCH("right anterior neck",'Model output'!G122)),ISNUMBER(SEARCH("right posterior neck",'Model output'!G122)),AND(ISNUMBER(SEARCH("level",'Model output'!G122)),OR(,ISNUMBER(SEARCH("II",'Model output'!G122)),ISNUMBER(SEARCH("two",'Model output'!G122)),AND(ISNUMBER(SEARCH("2",'Model output'!G122)),NOT(ISNUMBER(SEARCH("1 of 2",'Model output'!G122)))),ISNUMBER(SEARCH("III",'Model output'!G122)),ISNUMBER(SEARCH("three",'Model output'!G122)),AND(ISNUMBER(SEARCH("3",'Model output'!G122)), NOT(ISNUMBER(SEARCH("N3",'Model output'!G122)))),ISNUMBER(SEARCH("IV",'Model output'!G122)),ISNUMBER(SEARCH("four",'Model output'!G122)),AND(ISNUMBER(SEARCH("4",'Model output'!G122)),NOT(ISNUMBER(SEARCH("1/4",'Model output'!G122)))),ISNUMBER(SEARCH("V ",'Model output'!G122)),ISNUMBER(SEARCH("five",'Model output'!G122)),ISNUMBER(SEARCH("5",'Model output'!G122))))), "lateral", "central"))</f>
        <v/>
      </c>
      <c r="H123" t="str">
        <f>IF('Model output'!H122="","negative", IF('Model output'!H122=" ", "negative", IF('Model output'!H122="[]", "negative", IF(ISNUMBER(SEARCH("lymph node",'Model output'!H122)),"negative", IF(ISNUMBER(SEARCH("adipose tissue",'Model output'!H122)), "negative", IF(ISNUMBER(SEARCH("neck dissection",'Model output'!H122)),"negative","positive"))))))</f>
        <v>negative</v>
      </c>
      <c r="I123" t="str">
        <f>IF('Model output'!I122="","",IF(ISNUMBER('Model output'!I122),'Model output'!I122,1))</f>
        <v/>
      </c>
      <c r="J123">
        <f>IF('Model output'!J122="","",IF(AND(ISNUMBER('Model output'!J122),'Model output'!J122&lt;=I123),'Model output'!J122,IF(ISNUMBER(SEARCH("0/",'Model output'!J122)),0,1)))</f>
        <v>0</v>
      </c>
      <c r="K123" t="str" cm="1">
        <f t="array" ref="K123">IF(COUNT(FIND({0,1,2,3,4,5,6,7,8,9},'Model output'!K122))&gt;0,'Model output'!K122,"")</f>
        <v/>
      </c>
      <c r="L123" s="28" t="str">
        <f t="shared" si="14"/>
        <v/>
      </c>
      <c r="M123" t="str" cm="1">
        <f t="array" ref="M123">IF(L123="","",IF(ISNUMBER(SEARCH("cm",L123)),MAX(VALUE(SUBSTITUTE(_xlfn.FILTERXML("&lt;t&gt;&lt;s&gt;"&amp;SUBSTITUTE(L123,",","&lt;/s&gt;&lt;s&gt;")&amp;"&lt;/s&gt;&lt;/t&gt;","//s"),"cm",""))),MAX(VALUE(SUBSTITUTE(_xlfn.FILTERXML("&lt;t&gt;&lt;s&gt;"&amp;SUBSTITUTE(L123,",","&lt;/s&gt;&lt;s&gt;")&amp;"&lt;/s&gt;&lt;/t&gt;","//s"),"mm","")))/10))</f>
        <v/>
      </c>
      <c r="N123" t="str">
        <f>IF('Model output'!L122="","",'Model output'!L122)</f>
        <v>papillary</v>
      </c>
      <c r="O123" t="str">
        <f>IF('Model output'!M122="","",'Model output'!M122)</f>
        <v/>
      </c>
      <c r="P123" t="str">
        <f>IF('Model output'!N122="","",'Model output'!N122)</f>
        <v>2.8cm</v>
      </c>
      <c r="Q123" t="str">
        <f t="shared" si="13"/>
        <v>2.8cm</v>
      </c>
      <c r="R123" cm="1">
        <f t="array" ref="R123">IF(Q123="","",IF(ISNUMBER(SEARCH("cm",Q123)),MAX(VALUE(SUBSTITUTE(_xlfn.FILTERXML("&lt;t&gt;&lt;s&gt;"&amp;SUBSTITUTE(Q123,",","&lt;/s&gt;&lt;s&gt;")&amp;"&lt;/s&gt;&lt;/t&gt;","//s"),"cm",""))),IF(ISNUMBER(SEARCH("mm",Q123)), MAX(VALUE(SUBSTITUTE(_xlfn.FILTERXML("&lt;t&gt;&lt;s&gt;"&amp;SUBSTITUTE(Q123,",","&lt;/s&gt;&lt;s&gt;")&amp;"&lt;/s&gt;&lt;/t&gt;","//s"),"mm","")))/10, MAX(VALUE(_xlfn.FILTERXML("&lt;t&gt;&lt;s&gt;"&amp;SUBSTITUTE(Q123,",","&lt;/s&gt;&lt;s&gt;")&amp;"&lt;/s&gt;&lt;/t&gt;","//s"))))))</f>
        <v>2.8</v>
      </c>
      <c r="S123" t="str">
        <f>IF(OR('Model output'!P122="",'Model output'!P122="C",ISNUMBER(SEARCH("Not identified", 'Model output'!P122)),ISNUMBER(SEARCH("Absent",'Model output'!P122)),ISNUMBER(SEARCH("Absence",'Model output'!P122)),AND(ISNUMBER(SEARCH("No",'Model output'!P122)),NOT(ISNUMBER(SEARCH("diagnostic",'Model output'!P122)))),ISNUMBER(SEARCH("Negative",'Model output'!P122))),"negative","positive")</f>
        <v>negative</v>
      </c>
      <c r="T123">
        <f>IF('Model output'!O122="","",'Model output'!O122)</f>
        <v>1</v>
      </c>
      <c r="U123" t="str">
        <f>IF('Model output'!Q122&lt;&gt;"",'Model output'!Q122,IF('Classification result'!S123="positive",IF(ISNUMBER(SEARCH("single",'Model output'!P122)),1,IF(OR(ISNUMBER(SEARCH("&lt;4",'Model output'!P122)),ISNUMBER(SEARCH("&lt; 4",'Model output'!P122)),ISNUMBER(SEARCH("less than 4",'Model output'!P122))),"&lt;4",IF(OR(ISNUMBER(SEARCH("&gt;4",'Model output'!P122)),ISNUMBER(SEARCH("&gt; 4",'Model output'!P122)),ISNUMBER(SEARCH("4 or more",'Model output'!P122))),"&gt;4",""))),""))</f>
        <v/>
      </c>
      <c r="V123" t="str">
        <f>IF(S123="negative","",IF(OR(ISNUMBER(SEARCH("Focal",'Model output'!P122)),'Classification result'!U123&lt;4,ISNUMBER(SEARCH("Focal",'Classification result'!U123)),ISNUMBER(SEARCH("&lt;4",'Classification result'!U123)),ISNUMBER(SEARCH("&lt; 4",'Classification result'!U123))),"minimal", IF(OR(ISNUMBER(SEARCH("Extensive",'Model output'!P122)),ISNUMBER(SEARCH("Extensive",'Classification result'!U123)),ISNUMBER(SEARCH("&gt;4",'Classification result'!U123)),ISNUMBER(SEARCH("&gt; 4",'Classification result'!U123)),ISNUMBER(SEARCH("4 or more",'Classification result'!U123))),"extensive","")))</f>
        <v/>
      </c>
      <c r="W123" t="str">
        <f>IF(OR('Model output'!R122="",ISNUMBER(SEARCH("Not identified", 'Model output'!R122)),ISNUMBER(SEARCH("Absent",'Model output'!R122)),ISNUMBER(SEARCH("No",'Model output'!R122)),ISNUMBER(SEARCH("Negative",'Model output'!R122)),ISNUMBER(SEARCH("None seen",'Model output'!R122)),ISNUMBER(SEARCH("Free",'Model output'!R122)),ISNUMBER(SEARCH("Cannot be assessed",'Model output'!R122))),"negative","positive")</f>
        <v>negative</v>
      </c>
      <c r="X123" s="15" t="str">
        <f>IF('Model output'!S122="","",'Model output'!S122)</f>
        <v/>
      </c>
      <c r="Y123" t="str">
        <f>IF(OR('Model output'!S122="",ISNUMBER(SEARCH("No extension",'Model output'!S122)),ISNUMBER(SEARCH("Absent",'Model output'!S122)),ISNUMBER(SEARCH("Not identified",'Model output'!S122)),AND(ISNUMBER(SEARCH("No",'Model output'!S122)),NOT(ISNUMBER(SEARCH("carcinoma",'Model output'!S122)))),ISNUMBER(SEARCH("negative",'Model output'!S122))),"negative",IF(Z123="positive","gETE", "positive"))</f>
        <v>negative</v>
      </c>
      <c r="Z123" t="str">
        <f>IF(OR('Model output'!S122="",ISNUMBER(SEARCH("Absent",'Model output'!S122)),ISNUMBER(SEARCH("Not identified",'Model output'!S122)),ISNUMBER(SEARCH("No",'Model output'!S122)),ISNUMBER(SEARCH("Minimal",'Model output'!S122)),ISNUMBER(SEARCH("negative",'Model output'!S122))),"negative",IF(OR(ISNUMBER(SEARCH("extensive",X123)),ISNUMBER(SEARCH("skeletal muscle",X123)),ISNUMBER(SEARCH("larynx",X123)),ISNUMBER(SEARCH("trachea",X123)),ISNUMBER(SEARCH("esophagus",X123)),ISNUMBER(SEARCH("recurrent laryngeal nerve",X123))),"positive","negative"))</f>
        <v>negative</v>
      </c>
      <c r="AA123" t="str">
        <f>IF('Model output'!T122="","",IF('Model output'!T122="Not mentioned", "No", "Yes"))</f>
        <v/>
      </c>
      <c r="AB123" t="str">
        <f>IF(AA123&lt;&gt;"Yes","",IF(OR('Model output'!U122="",ISNUMBER(SEARCH("Not identified",'Model output'!U122))),"",'Model output'!U122))</f>
        <v/>
      </c>
      <c r="AC123" s="8" t="str">
        <f>IF(OR('Model output'!V122="", AND(ISERROR(SEARCH("Positive",'Model output'!V122)), ISNUMBER(SEARCH("Negative",'Model output'!V122))), ISNUMBER(SEARCH("Cannot be assessed",'Model output'!V122)), AND(ISNUMBER(SEARCH("Uninvolved",'Model output'!V122)),NOT(ISNUMBER(SEARCH("margin(s) involved",'Model output'!V122)))), ISNUMBER(SEARCH("No involvement",'Model output'!V122)), AND(NOT(ISNUMBER(SEARCH("focal",'Model output'!V122))),ISNUMBER(SEARCH("Free",'Model output'!V122))), ISNUMBER(SEARCH("narrowly excised",'Model output'!V122)), ISNUMBER(SEARCH("none",'Model output'!V122)), ISNUMBER(SEARCH("R0",'Model output'!V122)), ISNUMBER(SEARCH("1 mm",'Model output'!V122)), ISNUMBER(SEARCH("0.1 CM",'Model output'!V122)), ISNUMBER(SEARCH("less than 0.2 mm",'Model output'!V122)), ISNUMBER(SEARCH("less than 1.0 mm",'Model output'!V122)), ISNUMBER(SEARCH("less than 0.5 mm",'Model output'!V122)), ISNUMBER(SEARCH("abut",'Model output'!V122))), "negative", "positive")</f>
        <v>negative</v>
      </c>
      <c r="AE123" s="34" t="str" cm="1">
        <f t="array" aca="1" ref="AE123" ca="1">IF(OR(AC123="positive",Z123="positive",AND(OR(ISNUMBER(SEARCH("Follicular carcinoma",N123)),ISNUMBER(SEARCH("Follicular thyroid carcinoma",N123))),V123="extensive"),AND(AND(ISNUMBER(J123),J123&gt;0),AND(ISNUMBER(M123),M123&gt;3)),OR(H123="positive",AH123=1)),"high",IF(OR(ISNUMBER(SEARCH("lateral",G123,1)),ISNUMBER(SEARCH("positive",Y123,1)),ISNUMBER(SEARCH("tall",O123,1)),ISNUMBER(SEARCH("hobnail",O123,1)),ISNUMBER(SEARCH("cribriform",O123,1)),ISNUMBER(SEARCH("diffuse",O123,1)),ISNUMBER(SEARCH("columnar",O123,1)),ISNUMBER(SEARCH("solid",O123,1)),ISNUMBER(SEARCH("tall",N123,1)),ISNUMBER(SEARCH("hobnail",N123,1)),ISNUMBER(SEARCH("cribriform",N123,1)),ISNUMBER(SEARCH("diffuse",N123,1)),ISNUMBER(SEARCH("columnar",N123,1)),ISNUMBER(SEARCH("solid",N123,1)),AND(OR(ISNUMBER(SEARCH("papillary",N123,1)),ISNUMBER(SEARCH("papillary carcinoma",O123,1))),S123="positive"),AND(AND(ISNUMBER(J123),J123&gt;=5),M123=""),AND(AND(ISNUMBER(J123),J123&gt;=5),AND(ISNUMBER(M123),M123&gt;=1)),AND(ISNUMBER(SERACH("papillary",N123)),OR(Y123="positive",Z123="positive"), ISNUMBER(SEARCH("BRAF",AB123)))),"intermediate","low"))</f>
        <v>low</v>
      </c>
      <c r="AF123" s="35" t="str">
        <f t="shared" si="15"/>
        <v>2</v>
      </c>
      <c r="AG123" s="35" t="str">
        <f t="shared" si="16"/>
        <v>0</v>
      </c>
      <c r="AH123" s="35" t="str">
        <f t="shared" si="18"/>
        <v>0</v>
      </c>
      <c r="AI123" s="40" t="str">
        <f t="shared" si="19"/>
        <v>I</v>
      </c>
      <c r="AJ123" s="34" t="s">
        <v>627</v>
      </c>
      <c r="AK123" s="39" t="s">
        <v>896</v>
      </c>
      <c r="AL123" s="39" t="s">
        <v>894</v>
      </c>
      <c r="AM123" s="39" t="s">
        <v>897</v>
      </c>
      <c r="AN123" s="39" t="s">
        <v>59</v>
      </c>
      <c r="AO123" s="34">
        <f t="shared" ca="1" si="24"/>
        <v>1</v>
      </c>
      <c r="AP123" s="39">
        <f t="shared" si="25"/>
        <v>1</v>
      </c>
      <c r="AQ123" s="39">
        <f t="shared" si="26"/>
        <v>1</v>
      </c>
      <c r="AR123" s="39">
        <f t="shared" si="27"/>
        <v>1</v>
      </c>
      <c r="AS123" s="40">
        <f t="shared" si="17"/>
        <v>1</v>
      </c>
    </row>
    <row r="124" spans="1:45">
      <c r="A124" t="str">
        <f>'Model output'!A123</f>
        <v>TCGA-E8-A242</v>
      </c>
      <c r="B124" s="46">
        <v>56</v>
      </c>
      <c r="C124" s="1" t="str">
        <f>IF(OR(ISNUMBER(SEARCH("0",'Model output'!D123)), ISNUMBER(SEARCH("1",'Model output'!D123)), ISNUMBER(SEARCH("1a",'Model output'!D123)), ISNUMBER(SEARCH("1b",'Model output'!D123)), ISNUMBER(SEARCH("2",'Model output'!D123)), ISNUMBER(SEARCH("3",'Model output'!D123)), ISNUMBER(SEARCH("4a",'Model output'!D123)), ISNUMBER(SEARCH("4b",'Model output'!D123))), IF(ISNUMBER(SEARCH("pT",'Model output'!D123)),IF(OR(ISNUMBER(SEARCH("a",'Model output'!D123)),ISNUMBER(SEARCH("b",'Model output'!D123))),MID(SUBSTITUTE('Model output'!D123," ",""),SEARCH("pT",'Model output'!D123)+2,2),MID(SUBSTITUTE('Model output'!D123," ",""),SEARCH("pT",'Model output'!D123)+2,1)),IF(ISNUMBER(SEARCH("T",'Model output'!D123)),IF(OR(ISNUMBER(SEARCH("a",'Model output'!D123)),ISNUMBER(SEARCH("b",'Model output'!D123))),MID(SUBSTITUTE('Model output'!D123," ",""),SEARCH("T",'Model output'!D123)+1,2),MID(SUBSTITUTE('Model output'!D123," ",""),SEARCH("T",'Model output'!D123)+1,1)),SUBSTITUTE('Model output'!D123," ",""))),"")</f>
        <v>3</v>
      </c>
      <c r="D124" s="1" t="str">
        <f>IF(ISNUMBER(SEARCH("lymph node",'Model output'!E123)),"1", IF(AND('Model output'!E123&lt;&gt;"",ISNUMBER('Model output'!E123),'Model output'!E123&gt;0),"1",IF(OR(ISNUMBER(SEARCH("0",'Model output'!E123)), ISNUMBER(SEARCH("1",'Model output'!E123)), ISNUMBER(SEARCH("1a",'Model output'!E123)), ISNUMBER(SEARCH("1b",'Model output'!E123)), ISNUMBER(SEARCH("X",'Model output'!E123))), IF(ISNUMBER(SEARCH("pN",'Model output'!E123)),IF(OR(ISNUMBER(SEARCH("a",'Model output'!E123)),ISNUMBER(SEARCH("b",'Model output'!E123))),MID(SUBSTITUTE('Model output'!E123," ",""),SEARCH("pN",'Model output'!E123)+2,2),MID(SUBSTITUTE('Model output'!E123," ",""),SEARCH("pN",'Model output'!E123)+2,1)),IF(ISNUMBER(SEARCH("N",'Model output'!E123)),IF(OR(ISNUMBER(SEARCH("a",'Model output'!E123)),ISNUMBER(SEARCH("b",'Model output'!E123))),MID(SUBSTITUTE('Model output'!E123," ",""),SEARCH("N",'Model output'!E123)+1,2),MID(SUBSTITUTE('Model output'!E123," ",""),SEARCH("N",'Model output'!E123)+1,1)),SUBSTITUTE('Model output'!E123," ",""))),"")))</f>
        <v>0</v>
      </c>
      <c r="E124" s="1" t="str">
        <f>IF(OR(ISNUMBER(SEARCH("Not applicable",'Model output'!F123)), ISNUMBER(SEARCH("N/A",'Model output'!F123))),"0",IF(OR(ISNUMBER(SEARCH("0",'Model output'!F123)), ISNUMBER(SEARCH("1",'Model output'!F123)), ISNUMBER(SEARCH("X",'Model output'!F123))), IF(ISNUMBER(SEARCH("pM",'Model output'!F123)),MID(SUBSTITUTE('Model output'!F123," ",""),SEARCH("pM",'Model output'!F123)+2,1),IF(ISNUMBER(SEARCH("M",'Model output'!F123)),MID(SUBSTITUTE('Model output'!F123," ",""),SEARCH("M",'Model output'!F123)+1,1),SUBSTITUTE('Model output'!F123," ",""))),""))</f>
        <v>x</v>
      </c>
      <c r="F124" t="str">
        <f t="shared" si="28"/>
        <v>negative</v>
      </c>
      <c r="G124" t="str">
        <f>IF(OR('Model output'!G123="",AND(ISNUMBER('Model output'!J123),'Model output'!J123&lt;1)),"",IF(OR(ISNUMBER(SEARCH("lateral",'Model output'!G123)),ISNUMBER(SEARCH("cervical",'Model output'!G123)),ISNUMBER(SEARCH("jugular",'Model output'!G123)),ISNUMBER(SEARCH("left neck",'Model output'!G123)),ISNUMBER(SEARCH("left anterior neck",'Model output'!G123)),ISNUMBER(SEARCH("left posterior neck",'Model output'!G123)),ISNUMBER(SEARCH("right neck",'Model output'!G123)),ISNUMBER(SEARCH("right anterior neck",'Model output'!G123)),ISNUMBER(SEARCH("right posterior neck",'Model output'!G123)),AND(ISNUMBER(SEARCH("level",'Model output'!G123)),OR(,ISNUMBER(SEARCH("II",'Model output'!G123)),ISNUMBER(SEARCH("two",'Model output'!G123)),AND(ISNUMBER(SEARCH("2",'Model output'!G123)),NOT(ISNUMBER(SEARCH("1 of 2",'Model output'!G123)))),ISNUMBER(SEARCH("III",'Model output'!G123)),ISNUMBER(SEARCH("three",'Model output'!G123)),AND(ISNUMBER(SEARCH("3",'Model output'!G123)), NOT(ISNUMBER(SEARCH("N3",'Model output'!G123)))),ISNUMBER(SEARCH("IV",'Model output'!G123)),ISNUMBER(SEARCH("four",'Model output'!G123)),AND(ISNUMBER(SEARCH("4",'Model output'!G123)),NOT(ISNUMBER(SEARCH("1/4",'Model output'!G123)))),ISNUMBER(SEARCH("V ",'Model output'!G123)),ISNUMBER(SEARCH("five",'Model output'!G123)),ISNUMBER(SEARCH("5",'Model output'!G123))))), "lateral", "central"))</f>
        <v/>
      </c>
      <c r="H124" t="str">
        <f>IF('Model output'!H123="","negative", IF('Model output'!H123=" ", "negative", IF('Model output'!H123="[]", "negative", IF(ISNUMBER(SEARCH("lymph node",'Model output'!H123)),"negative", IF(ISNUMBER(SEARCH("adipose tissue",'Model output'!H123)), "negative", IF(ISNUMBER(SEARCH("neck dissection",'Model output'!H123)),"negative","positive"))))))</f>
        <v>negative</v>
      </c>
      <c r="I124" t="str">
        <f>IF('Model output'!I123="","",IF(ISNUMBER('Model output'!I123),'Model output'!I123,1))</f>
        <v/>
      </c>
      <c r="J124" t="str">
        <f>IF('Model output'!J123="","",IF(AND(ISNUMBER('Model output'!J123),'Model output'!J123&lt;=I124),'Model output'!J123,IF(ISNUMBER(SEARCH("0/",'Model output'!J123)),0,1)))</f>
        <v/>
      </c>
      <c r="K124" t="str" cm="1">
        <f t="array" ref="K124">IF(COUNT(FIND({0,1,2,3,4,5,6,7,8,9},'Model output'!K123))&gt;0,'Model output'!K123,"")</f>
        <v/>
      </c>
      <c r="L124" s="28" t="str">
        <f t="shared" si="14"/>
        <v/>
      </c>
      <c r="M124" t="str" cm="1">
        <f t="array" ref="M124">IF(L124="","",IF(ISNUMBER(SEARCH("cm",L124)),MAX(VALUE(SUBSTITUTE(_xlfn.FILTERXML("&lt;t&gt;&lt;s&gt;"&amp;SUBSTITUTE(L124,",","&lt;/s&gt;&lt;s&gt;")&amp;"&lt;/s&gt;&lt;/t&gt;","//s"),"cm",""))),MAX(VALUE(SUBSTITUTE(_xlfn.FILTERXML("&lt;t&gt;&lt;s&gt;"&amp;SUBSTITUTE(L124,",","&lt;/s&gt;&lt;s&gt;")&amp;"&lt;/s&gt;&lt;/t&gt;","//s"),"mm","")))/10))</f>
        <v/>
      </c>
      <c r="N124" t="str">
        <f>IF('Model output'!L123="","",'Model output'!L123)</f>
        <v>papillary</v>
      </c>
      <c r="O124" t="str">
        <f>IF('Model output'!M123="","",'Model output'!M123)</f>
        <v/>
      </c>
      <c r="P124" t="str">
        <f>IF('Model output'!N123="","",'Model output'!N123)</f>
        <v>1.8 x 1.2 cm</v>
      </c>
      <c r="Q124" t="str">
        <f t="shared" si="13"/>
        <v>1.8,1.2cm</v>
      </c>
      <c r="R124" cm="1">
        <f t="array" ref="R124">IF(Q124="","",IF(ISNUMBER(SEARCH("cm",Q124)),MAX(VALUE(SUBSTITUTE(_xlfn.FILTERXML("&lt;t&gt;&lt;s&gt;"&amp;SUBSTITUTE(Q124,",","&lt;/s&gt;&lt;s&gt;")&amp;"&lt;/s&gt;&lt;/t&gt;","//s"),"cm",""))),IF(ISNUMBER(SEARCH("mm",Q124)), MAX(VALUE(SUBSTITUTE(_xlfn.FILTERXML("&lt;t&gt;&lt;s&gt;"&amp;SUBSTITUTE(Q124,",","&lt;/s&gt;&lt;s&gt;")&amp;"&lt;/s&gt;&lt;/t&gt;","//s"),"mm","")))/10, MAX(VALUE(_xlfn.FILTERXML("&lt;t&gt;&lt;s&gt;"&amp;SUBSTITUTE(Q124,",","&lt;/s&gt;&lt;s&gt;")&amp;"&lt;/s&gt;&lt;/t&gt;","//s"))))))</f>
        <v>1.8</v>
      </c>
      <c r="S124" t="str">
        <f>IF(OR('Model output'!P123="",'Model output'!P123="C",ISNUMBER(SEARCH("Not identified", 'Model output'!P123)),ISNUMBER(SEARCH("Absent",'Model output'!P123)),ISNUMBER(SEARCH("Absence",'Model output'!P123)),AND(ISNUMBER(SEARCH("No",'Model output'!P123)),NOT(ISNUMBER(SEARCH("diagnostic",'Model output'!P123)))),ISNUMBER(SEARCH("Negative",'Model output'!P123))),"negative","positive")</f>
        <v>positive</v>
      </c>
      <c r="T124" t="str">
        <f>IF('Model output'!O123="","",'Model output'!O123)</f>
        <v>Single focus</v>
      </c>
      <c r="U124" t="str">
        <f>IF('Model output'!Q123&lt;&gt;"",'Model output'!Q123,IF('Classification result'!S124="positive",IF(ISNUMBER(SEARCH("single",'Model output'!P123)),1,IF(OR(ISNUMBER(SEARCH("&lt;4",'Model output'!P123)),ISNUMBER(SEARCH("&lt; 4",'Model output'!P123)),ISNUMBER(SEARCH("less than 4",'Model output'!P123))),"&lt;4",IF(OR(ISNUMBER(SEARCH("&gt;4",'Model output'!P123)),ISNUMBER(SEARCH("&gt; 4",'Model output'!P123)),ISNUMBER(SEARCH("4 or more",'Model output'!P123))),"&gt;4",""))),""))</f>
        <v/>
      </c>
      <c r="V124" t="str">
        <f>IF(S124="negative","",IF(OR(ISNUMBER(SEARCH("Focal",'Model output'!P123)),'Classification result'!U124&lt;4,ISNUMBER(SEARCH("Focal",'Classification result'!U124)),ISNUMBER(SEARCH("&lt;4",'Classification result'!U124)),ISNUMBER(SEARCH("&lt; 4",'Classification result'!U124))),"minimal", IF(OR(ISNUMBER(SEARCH("Extensive",'Model output'!P123)),ISNUMBER(SEARCH("Extensive",'Classification result'!U124)),ISNUMBER(SEARCH("&gt;4",'Classification result'!U124)),ISNUMBER(SEARCH("&gt; 4",'Classification result'!U124)),ISNUMBER(SEARCH("4 or more",'Classification result'!U124))),"extensive","")))</f>
        <v/>
      </c>
      <c r="W124" t="str">
        <f>IF(OR('Model output'!R123="",ISNUMBER(SEARCH("Not identified", 'Model output'!R123)),ISNUMBER(SEARCH("Absent",'Model output'!R123)),ISNUMBER(SEARCH("No",'Model output'!R123)),ISNUMBER(SEARCH("Negative",'Model output'!R123)),ISNUMBER(SEARCH("None seen",'Model output'!R123)),ISNUMBER(SEARCH("Free",'Model output'!R123)),ISNUMBER(SEARCH("Cannot be assessed",'Model output'!R123))),"negative","positive")</f>
        <v>positive</v>
      </c>
      <c r="X124" s="15" t="str">
        <f>IF('Model output'!S123="","",'Model output'!S123)</f>
        <v>Present</v>
      </c>
      <c r="Y124" t="str">
        <f>IF(OR('Model output'!S123="",ISNUMBER(SEARCH("No extension",'Model output'!S123)),ISNUMBER(SEARCH("Absent",'Model output'!S123)),ISNUMBER(SEARCH("Not identified",'Model output'!S123)),AND(ISNUMBER(SEARCH("No",'Model output'!S123)),NOT(ISNUMBER(SEARCH("carcinoma",'Model output'!S123)))),ISNUMBER(SEARCH("negative",'Model output'!S123))),"negative",IF(Z124="positive","gETE", "positive"))</f>
        <v>positive</v>
      </c>
      <c r="Z124" t="str">
        <f>IF(OR('Model output'!S123="",ISNUMBER(SEARCH("Absent",'Model output'!S123)),ISNUMBER(SEARCH("Not identified",'Model output'!S123)),ISNUMBER(SEARCH("No",'Model output'!S123)),ISNUMBER(SEARCH("Minimal",'Model output'!S123)),ISNUMBER(SEARCH("negative",'Model output'!S123))),"negative",IF(OR(ISNUMBER(SEARCH("extensive",X124)),ISNUMBER(SEARCH("skeletal muscle",X124)),ISNUMBER(SEARCH("larynx",X124)),ISNUMBER(SEARCH("trachea",X124)),ISNUMBER(SEARCH("esophagus",X124)),ISNUMBER(SEARCH("recurrent laryngeal nerve",X124))),"positive","negative"))</f>
        <v>negative</v>
      </c>
      <c r="AA124" t="str">
        <f>IF('Model output'!T123="","",IF('Model output'!T123="Not mentioned", "No", "Yes"))</f>
        <v/>
      </c>
      <c r="AB124" t="str">
        <f>IF(AA124&lt;&gt;"Yes","",IF(OR('Model output'!U123="",ISNUMBER(SEARCH("Not identified",'Model output'!U123))),"",'Model output'!U123))</f>
        <v/>
      </c>
      <c r="AC124" s="8" t="str">
        <f>IF(OR('Model output'!V123="", AND(ISERROR(SEARCH("Positive",'Model output'!V123)), ISNUMBER(SEARCH("Negative",'Model output'!V123))), ISNUMBER(SEARCH("Cannot be assessed",'Model output'!V123)), AND(ISNUMBER(SEARCH("Uninvolved",'Model output'!V123)),NOT(ISNUMBER(SEARCH("margin(s) involved",'Model output'!V123)))), ISNUMBER(SEARCH("No involvement",'Model output'!V123)), AND(NOT(ISNUMBER(SEARCH("focal",'Model output'!V123))),ISNUMBER(SEARCH("Free",'Model output'!V123))), ISNUMBER(SEARCH("narrowly excised",'Model output'!V123)), ISNUMBER(SEARCH("none",'Model output'!V123)), ISNUMBER(SEARCH("R0",'Model output'!V123)), ISNUMBER(SEARCH("1 mm",'Model output'!V123)), ISNUMBER(SEARCH("0.1 CM",'Model output'!V123)), ISNUMBER(SEARCH("less than 0.2 mm",'Model output'!V123)), ISNUMBER(SEARCH("less than 1.0 mm",'Model output'!V123)), ISNUMBER(SEARCH("less than 0.5 mm",'Model output'!V123)), ISNUMBER(SEARCH("abut",'Model output'!V123))), "negative", "positive")</f>
        <v>positive</v>
      </c>
      <c r="AE124" s="34" t="str" cm="1">
        <f t="array" ref="AE124">IF(OR(AC124="positive",Z124="positive",AND(OR(ISNUMBER(SEARCH("Follicular carcinoma",N124)),ISNUMBER(SEARCH("Follicular thyroid carcinoma",N124))),V124="extensive"),AND(AND(ISNUMBER(J124),J124&gt;0),AND(ISNUMBER(M124),M124&gt;3)),OR(H124="positive",AH124=1)),"high",IF(OR(ISNUMBER(SEARCH("lateral",G124,1)),ISNUMBER(SEARCH("positive",Y124,1)),ISNUMBER(SEARCH("tall",O124,1)),ISNUMBER(SEARCH("hobnail",O124,1)),ISNUMBER(SEARCH("cribriform",O124,1)),ISNUMBER(SEARCH("diffuse",O124,1)),ISNUMBER(SEARCH("columnar",O124,1)),ISNUMBER(SEARCH("solid",O124,1)),ISNUMBER(SEARCH("tall",N124,1)),ISNUMBER(SEARCH("hobnail",N124,1)),ISNUMBER(SEARCH("cribriform",N124,1)),ISNUMBER(SEARCH("diffuse",N124,1)),ISNUMBER(SEARCH("columnar",N124,1)),ISNUMBER(SEARCH("solid",N124,1)),AND(OR(ISNUMBER(SEARCH("papillary",N124,1)),ISNUMBER(SEARCH("papillary carcinoma",O124,1))),S124="positive"),AND(AND(ISNUMBER(J124),J124&gt;=5),M124=""),AND(AND(ISNUMBER(J124),J124&gt;=5),AND(ISNUMBER(M124),M124&gt;=1)),AND(ISNUMBER(SERACH("papillary",N124)),OR(Y124="positive",Z124="positive"), ISNUMBER(SEARCH("BRAF",AB124)))),"intermediate","low"))</f>
        <v>high</v>
      </c>
      <c r="AF124" s="35" t="str">
        <f t="shared" si="15"/>
        <v>1b</v>
      </c>
      <c r="AG124" s="35" t="str">
        <f t="shared" si="16"/>
        <v>0</v>
      </c>
      <c r="AH124" s="35" t="str">
        <f t="shared" si="18"/>
        <v>0</v>
      </c>
      <c r="AI124" s="40" t="str">
        <f t="shared" si="19"/>
        <v>I</v>
      </c>
      <c r="AJ124" s="34" t="s">
        <v>624</v>
      </c>
      <c r="AK124" s="39" t="s">
        <v>893</v>
      </c>
      <c r="AL124" s="39" t="s">
        <v>894</v>
      </c>
      <c r="AM124" s="39" t="s">
        <v>897</v>
      </c>
      <c r="AN124" s="39" t="s">
        <v>59</v>
      </c>
      <c r="AO124" s="34">
        <f t="shared" si="24"/>
        <v>1</v>
      </c>
      <c r="AP124" s="39">
        <f t="shared" si="25"/>
        <v>1</v>
      </c>
      <c r="AQ124" s="39">
        <f t="shared" si="26"/>
        <v>1</v>
      </c>
      <c r="AR124" s="39">
        <f t="shared" si="27"/>
        <v>1</v>
      </c>
      <c r="AS124" s="40">
        <f t="shared" si="17"/>
        <v>1</v>
      </c>
    </row>
    <row r="125" spans="1:45">
      <c r="A125" t="str">
        <f>'Model output'!A124</f>
        <v>TCGA-E8-A2JQ</v>
      </c>
      <c r="B125" s="46">
        <v>18</v>
      </c>
      <c r="C125" s="1" t="str">
        <f>IF(OR(ISNUMBER(SEARCH("0",'Model output'!D124)), ISNUMBER(SEARCH("1",'Model output'!D124)), ISNUMBER(SEARCH("1a",'Model output'!D124)), ISNUMBER(SEARCH("1b",'Model output'!D124)), ISNUMBER(SEARCH("2",'Model output'!D124)), ISNUMBER(SEARCH("3",'Model output'!D124)), ISNUMBER(SEARCH("4a",'Model output'!D124)), ISNUMBER(SEARCH("4b",'Model output'!D124))), IF(ISNUMBER(SEARCH("pT",'Model output'!D124)),IF(OR(ISNUMBER(SEARCH("a",'Model output'!D124)),ISNUMBER(SEARCH("b",'Model output'!D124))),MID(SUBSTITUTE('Model output'!D124," ",""),SEARCH("pT",'Model output'!D124)+2,2),MID(SUBSTITUTE('Model output'!D124," ",""),SEARCH("pT",'Model output'!D124)+2,1)),IF(ISNUMBER(SEARCH("T",'Model output'!D124)),IF(OR(ISNUMBER(SEARCH("a",'Model output'!D124)),ISNUMBER(SEARCH("b",'Model output'!D124))),MID(SUBSTITUTE('Model output'!D124," ",""),SEARCH("T",'Model output'!D124)+1,2),MID(SUBSTITUTE('Model output'!D124," ",""),SEARCH("T",'Model output'!D124)+1,1)),SUBSTITUTE('Model output'!D124," ",""))),"")</f>
        <v>3</v>
      </c>
      <c r="D125" s="1" t="str">
        <f>IF(ISNUMBER(SEARCH("lymph node",'Model output'!E124)),"1", IF(AND('Model output'!E124&lt;&gt;"",ISNUMBER('Model output'!E124),'Model output'!E124&gt;0),"1",IF(OR(ISNUMBER(SEARCH("0",'Model output'!E124)), ISNUMBER(SEARCH("1",'Model output'!E124)), ISNUMBER(SEARCH("1a",'Model output'!E124)), ISNUMBER(SEARCH("1b",'Model output'!E124)), ISNUMBER(SEARCH("X",'Model output'!E124))), IF(ISNUMBER(SEARCH("pN",'Model output'!E124)),IF(OR(ISNUMBER(SEARCH("a",'Model output'!E124)),ISNUMBER(SEARCH("b",'Model output'!E124))),MID(SUBSTITUTE('Model output'!E124," ",""),SEARCH("pN",'Model output'!E124)+2,2),MID(SUBSTITUTE('Model output'!E124," ",""),SEARCH("pN",'Model output'!E124)+2,1)),IF(ISNUMBER(SEARCH("N",'Model output'!E124)),IF(OR(ISNUMBER(SEARCH("a",'Model output'!E124)),ISNUMBER(SEARCH("b",'Model output'!E124))),MID(SUBSTITUTE('Model output'!E124," ",""),SEARCH("N",'Model output'!E124)+1,2),MID(SUBSTITUTE('Model output'!E124," ",""),SEARCH("N",'Model output'!E124)+1,1)),SUBSTITUTE('Model output'!E124," ",""))),"")))</f>
        <v>1a</v>
      </c>
      <c r="E125" s="1" t="str">
        <f>IF(OR(ISNUMBER(SEARCH("Not applicable",'Model output'!F124)), ISNUMBER(SEARCH("N/A",'Model output'!F124))),"0",IF(OR(ISNUMBER(SEARCH("0",'Model output'!F124)), ISNUMBER(SEARCH("1",'Model output'!F124)), ISNUMBER(SEARCH("X",'Model output'!F124))), IF(ISNUMBER(SEARCH("pM",'Model output'!F124)),MID(SUBSTITUTE('Model output'!F124," ",""),SEARCH("pM",'Model output'!F124)+2,1),IF(ISNUMBER(SEARCH("M",'Model output'!F124)),MID(SUBSTITUTE('Model output'!F124," ",""),SEARCH("M",'Model output'!F124)+1,1),SUBSTITUTE('Model output'!F124," ",""))),""))</f>
        <v>X</v>
      </c>
      <c r="F125" t="str">
        <f t="shared" si="28"/>
        <v>positive</v>
      </c>
      <c r="G125" t="str">
        <f>IF(OR('Model output'!G124="",AND(ISNUMBER('Model output'!J124),'Model output'!J124&lt;1)),"",IF(OR(ISNUMBER(SEARCH("lateral",'Model output'!G124)),ISNUMBER(SEARCH("cervical",'Model output'!G124)),ISNUMBER(SEARCH("jugular",'Model output'!G124)),ISNUMBER(SEARCH("left neck",'Model output'!G124)),ISNUMBER(SEARCH("left anterior neck",'Model output'!G124)),ISNUMBER(SEARCH("left posterior neck",'Model output'!G124)),ISNUMBER(SEARCH("right neck",'Model output'!G124)),ISNUMBER(SEARCH("right anterior neck",'Model output'!G124)),ISNUMBER(SEARCH("right posterior neck",'Model output'!G124)),AND(ISNUMBER(SEARCH("level",'Model output'!G124)),OR(,ISNUMBER(SEARCH("II",'Model output'!G124)),ISNUMBER(SEARCH("two",'Model output'!G124)),AND(ISNUMBER(SEARCH("2",'Model output'!G124)),NOT(ISNUMBER(SEARCH("1 of 2",'Model output'!G124)))),ISNUMBER(SEARCH("III",'Model output'!G124)),ISNUMBER(SEARCH("three",'Model output'!G124)),AND(ISNUMBER(SEARCH("3",'Model output'!G124)), NOT(ISNUMBER(SEARCH("N3",'Model output'!G124)))),ISNUMBER(SEARCH("IV",'Model output'!G124)),ISNUMBER(SEARCH("four",'Model output'!G124)),AND(ISNUMBER(SEARCH("4",'Model output'!G124)),NOT(ISNUMBER(SEARCH("1/4",'Model output'!G124)))),ISNUMBER(SEARCH("V ",'Model output'!G124)),ISNUMBER(SEARCH("five",'Model output'!G124)),ISNUMBER(SEARCH("5",'Model output'!G124))))), "lateral", "central"))</f>
        <v>central</v>
      </c>
      <c r="H125" t="str">
        <f>IF('Model output'!H124="","negative", IF('Model output'!H124=" ", "negative", IF('Model output'!H124="[]", "negative", IF(ISNUMBER(SEARCH("lymph node",'Model output'!H124)),"negative", IF(ISNUMBER(SEARCH("adipose tissue",'Model output'!H124)), "negative", IF(ISNUMBER(SEARCH("neck dissection",'Model output'!H124)),"negative","positive"))))))</f>
        <v>negative</v>
      </c>
      <c r="I125">
        <f>IF('Model output'!I124="","",IF(ISNUMBER('Model output'!I124),'Model output'!I124,1))</f>
        <v>14</v>
      </c>
      <c r="J125">
        <f>IF('Model output'!J124="","",IF(AND(ISNUMBER('Model output'!J124),'Model output'!J124&lt;=I125),'Model output'!J124,IF(ISNUMBER(SEARCH("0/",'Model output'!J124)),0,1)))</f>
        <v>11</v>
      </c>
      <c r="K125" t="str" cm="1">
        <f t="array" ref="K125">IF(COUNT(FIND({0,1,2,3,4,5,6,7,8,9},'Model output'!K124))&gt;0,'Model output'!K124,"")</f>
        <v/>
      </c>
      <c r="L125" s="28" t="str">
        <f t="shared" si="14"/>
        <v/>
      </c>
      <c r="M125" t="str" cm="1">
        <f t="array" ref="M125">IF(L125="","",IF(ISNUMBER(SEARCH("cm",L125)),MAX(VALUE(SUBSTITUTE(_xlfn.FILTERXML("&lt;t&gt;&lt;s&gt;"&amp;SUBSTITUTE(L125,",","&lt;/s&gt;&lt;s&gt;")&amp;"&lt;/s&gt;&lt;/t&gt;","//s"),"cm",""))),MAX(VALUE(SUBSTITUTE(_xlfn.FILTERXML("&lt;t&gt;&lt;s&gt;"&amp;SUBSTITUTE(L125,",","&lt;/s&gt;&lt;s&gt;")&amp;"&lt;/s&gt;&lt;/t&gt;","//s"),"mm","")))/10))</f>
        <v/>
      </c>
      <c r="N125" t="str">
        <f>IF('Model output'!L124="","",'Model output'!L124)</f>
        <v>papillary</v>
      </c>
      <c r="O125" t="str">
        <f>IF('Model output'!M124="","",'Model output'!M124)</f>
        <v/>
      </c>
      <c r="P125" t="str">
        <f>IF('Model output'!N124="","",'Model output'!N124)</f>
        <v>2.1 x 1.9 cm</v>
      </c>
      <c r="Q125" t="str">
        <f t="shared" ref="Q125:Q185" si="29">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IF(AND(ISNUMBER(SEARCH("cm", P125)), ISNUMBER(SEARCH("mm", P125))), SUBSTITUTE(P125, "cm", "mm"), P125),"cm.","cm"),"cm;","cm,"), "the", ""), "Microcarcinoma:", ","), "tumor", ""), "Tumor", ""), "microcarcinoma", ""), "nodule.", ""), "nodule", ""), "lobe and isthmus", ""), "isthmus and", ""), "isthmic", ""), "ISTHMUS", ""), "Isthmus", ""), "isthmus", ""), ", right lobe.", ""), "lobe,",""), "lobe", ""), "pole;", ","), "pole", ""), "upper", ""), "lower", ""), "thyroid", ""), "largest", ""), "superior to inferior", ""), "anterior to posterior", ""), "classical type", ""), "follicular variant", ""), "left", ""), "right", ""), "Right", ""), "Ranging from", ""), "grossly", ""), "greatest dimension,", ""), "greatest dimension", ""), "for", ""), "in", ""), "In", ""), ", and", ","), "and", ","), "to", ","), "(", ""), ")", ""), "A", ""), " : ", ""), ":", ","), "&lt;", ""), "x", ","), "X", ","), ";", ""), " ",""))</f>
        <v>2.1,1.9cm</v>
      </c>
      <c r="R125" cm="1">
        <f t="array" ref="R125">IF(Q125="","",IF(ISNUMBER(SEARCH("cm",Q125)),MAX(VALUE(SUBSTITUTE(_xlfn.FILTERXML("&lt;t&gt;&lt;s&gt;"&amp;SUBSTITUTE(Q125,",","&lt;/s&gt;&lt;s&gt;")&amp;"&lt;/s&gt;&lt;/t&gt;","//s"),"cm",""))),IF(ISNUMBER(SEARCH("mm",Q125)), MAX(VALUE(SUBSTITUTE(_xlfn.FILTERXML("&lt;t&gt;&lt;s&gt;"&amp;SUBSTITUTE(Q125,",","&lt;/s&gt;&lt;s&gt;")&amp;"&lt;/s&gt;&lt;/t&gt;","//s"),"mm","")))/10, MAX(VALUE(_xlfn.FILTERXML("&lt;t&gt;&lt;s&gt;"&amp;SUBSTITUTE(Q125,",","&lt;/s&gt;&lt;s&gt;")&amp;"&lt;/s&gt;&lt;/t&gt;","//s"))))))</f>
        <v>2.1</v>
      </c>
      <c r="S125" t="str">
        <f>IF(OR('Model output'!P124="",'Model output'!P124="C",ISNUMBER(SEARCH("Not identified", 'Model output'!P124)),ISNUMBER(SEARCH("Absent",'Model output'!P124)),ISNUMBER(SEARCH("Absence",'Model output'!P124)),AND(ISNUMBER(SEARCH("No",'Model output'!P124)),NOT(ISNUMBER(SEARCH("diagnostic",'Model output'!P124)))),ISNUMBER(SEARCH("Negative",'Model output'!P124))),"negative","positive")</f>
        <v>positive</v>
      </c>
      <c r="T125" t="str">
        <f>IF('Model output'!O124="","",'Model output'!O124)</f>
        <v>Single focus</v>
      </c>
      <c r="U125" t="str">
        <f>IF('Model output'!Q124&lt;&gt;"",'Model output'!Q124,IF('Classification result'!S125="positive",IF(ISNUMBER(SEARCH("single",'Model output'!P124)),1,IF(OR(ISNUMBER(SEARCH("&lt;4",'Model output'!P124)),ISNUMBER(SEARCH("&lt; 4",'Model output'!P124)),ISNUMBER(SEARCH("less than 4",'Model output'!P124))),"&lt;4",IF(OR(ISNUMBER(SEARCH("&gt;4",'Model output'!P124)),ISNUMBER(SEARCH("&gt; 4",'Model output'!P124)),ISNUMBER(SEARCH("4 or more",'Model output'!P124))),"&gt;4",""))),""))</f>
        <v/>
      </c>
      <c r="V125" t="str">
        <f>IF(S125="negative","",IF(OR(ISNUMBER(SEARCH("Focal",'Model output'!P124)),'Classification result'!U125&lt;4,ISNUMBER(SEARCH("Focal",'Classification result'!U125)),ISNUMBER(SEARCH("&lt;4",'Classification result'!U125)),ISNUMBER(SEARCH("&lt; 4",'Classification result'!U125))),"minimal", IF(OR(ISNUMBER(SEARCH("Extensive",'Model output'!P124)),ISNUMBER(SEARCH("Extensive",'Classification result'!U125)),ISNUMBER(SEARCH("&gt;4",'Classification result'!U125)),ISNUMBER(SEARCH("&gt; 4",'Classification result'!U125)),ISNUMBER(SEARCH("4 or more",'Classification result'!U125))),"extensive","")))</f>
        <v/>
      </c>
      <c r="W125" t="str">
        <f>IF(OR('Model output'!R124="",ISNUMBER(SEARCH("Not identified", 'Model output'!R124)),ISNUMBER(SEARCH("Absent",'Model output'!R124)),ISNUMBER(SEARCH("No",'Model output'!R124)),ISNUMBER(SEARCH("Negative",'Model output'!R124)),ISNUMBER(SEARCH("None seen",'Model output'!R124)),ISNUMBER(SEARCH("Free",'Model output'!R124)),ISNUMBER(SEARCH("Cannot be assessed",'Model output'!R124))),"negative","positive")</f>
        <v>negative</v>
      </c>
      <c r="X125" s="15" t="str">
        <f>IF('Model output'!S124="","",'Model output'!S124)</f>
        <v>Yes</v>
      </c>
      <c r="Y125" t="str">
        <f>IF(OR('Model output'!S124="",ISNUMBER(SEARCH("No extension",'Model output'!S124)),ISNUMBER(SEARCH("Absent",'Model output'!S124)),ISNUMBER(SEARCH("Not identified",'Model output'!S124)),AND(ISNUMBER(SEARCH("No",'Model output'!S124)),NOT(ISNUMBER(SEARCH("carcinoma",'Model output'!S124)))),ISNUMBER(SEARCH("negative",'Model output'!S124))),"negative",IF(Z125="positive","gETE", "positive"))</f>
        <v>positive</v>
      </c>
      <c r="Z125" t="str">
        <f>IF(OR('Model output'!S124="",ISNUMBER(SEARCH("Absent",'Model output'!S124)),ISNUMBER(SEARCH("Not identified",'Model output'!S124)),ISNUMBER(SEARCH("No",'Model output'!S124)),ISNUMBER(SEARCH("Minimal",'Model output'!S124)),ISNUMBER(SEARCH("negative",'Model output'!S124))),"negative",IF(OR(ISNUMBER(SEARCH("extensive",X125)),ISNUMBER(SEARCH("skeletal muscle",X125)),ISNUMBER(SEARCH("larynx",X125)),ISNUMBER(SEARCH("trachea",X125)),ISNUMBER(SEARCH("esophagus",X125)),ISNUMBER(SEARCH("recurrent laryngeal nerve",X125))),"positive","negative"))</f>
        <v>negative</v>
      </c>
      <c r="AA125" t="str">
        <f>IF('Model output'!T124="","",IF('Model output'!T124="Not mentioned", "No", "Yes"))</f>
        <v/>
      </c>
      <c r="AB125" t="str">
        <f>IF(AA125&lt;&gt;"Yes","",IF(OR('Model output'!U124="",ISNUMBER(SEARCH("Not identified",'Model output'!U124))),"",'Model output'!U124))</f>
        <v/>
      </c>
      <c r="AC125" s="8" t="str">
        <f>IF(OR('Model output'!V124="", AND(ISERROR(SEARCH("Positive",'Model output'!V124)), ISNUMBER(SEARCH("Negative",'Model output'!V124))), ISNUMBER(SEARCH("Cannot be assessed",'Model output'!V124)), AND(ISNUMBER(SEARCH("Uninvolved",'Model output'!V124)),NOT(ISNUMBER(SEARCH("margin(s) involved",'Model output'!V124)))), ISNUMBER(SEARCH("No involvement",'Model output'!V124)), AND(NOT(ISNUMBER(SEARCH("focal",'Model output'!V124))),ISNUMBER(SEARCH("Free",'Model output'!V124))), ISNUMBER(SEARCH("narrowly excised",'Model output'!V124)), ISNUMBER(SEARCH("none",'Model output'!V124)), ISNUMBER(SEARCH("R0",'Model output'!V124)), ISNUMBER(SEARCH("1 mm",'Model output'!V124)), ISNUMBER(SEARCH("0.1 CM",'Model output'!V124)), ISNUMBER(SEARCH("less than 0.2 mm",'Model output'!V124)), ISNUMBER(SEARCH("less than 1.0 mm",'Model output'!V124)), ISNUMBER(SEARCH("less than 0.5 mm",'Model output'!V124)), ISNUMBER(SEARCH("abut",'Model output'!V124))), "negative", "positive")</f>
        <v>negative</v>
      </c>
      <c r="AE125" s="34" t="str" cm="1">
        <f t="array" aca="1" ref="AE125" ca="1">IF(OR(AC125="positive",Z125="positive",AND(OR(ISNUMBER(SEARCH("Follicular carcinoma",N125)),ISNUMBER(SEARCH("Follicular thyroid carcinoma",N125))),V125="extensive"),AND(AND(ISNUMBER(J125),J125&gt;0),AND(ISNUMBER(M125),M125&gt;3)),OR(H125="positive",AH125=1)),"high",IF(OR(ISNUMBER(SEARCH("lateral",G125,1)),ISNUMBER(SEARCH("positive",Y125,1)),ISNUMBER(SEARCH("tall",O125,1)),ISNUMBER(SEARCH("hobnail",O125,1)),ISNUMBER(SEARCH("cribriform",O125,1)),ISNUMBER(SEARCH("diffuse",O125,1)),ISNUMBER(SEARCH("columnar",O125,1)),ISNUMBER(SEARCH("solid",O125,1)),ISNUMBER(SEARCH("tall",N125,1)),ISNUMBER(SEARCH("hobnail",N125,1)),ISNUMBER(SEARCH("cribriform",N125,1)),ISNUMBER(SEARCH("diffuse",N125,1)),ISNUMBER(SEARCH("columnar",N125,1)),ISNUMBER(SEARCH("solid",N125,1)),AND(OR(ISNUMBER(SEARCH("papillary",N125,1)),ISNUMBER(SEARCH("papillary carcinoma",O125,1))),S125="positive"),AND(AND(ISNUMBER(J125),J125&gt;=5),M125=""),AND(AND(ISNUMBER(J125),J125&gt;=5),AND(ISNUMBER(M125),M125&gt;=1)),AND(ISNUMBER(SERACH("papillary",N125)),OR(Y125="positive",Z125="positive"), ISNUMBER(SEARCH("BRAF",AB125)))),"intermediate","low"))</f>
        <v>intermediate</v>
      </c>
      <c r="AF125" s="35" t="str">
        <f t="shared" si="15"/>
        <v>2</v>
      </c>
      <c r="AG125" s="35" t="str">
        <f t="shared" si="16"/>
        <v>1a</v>
      </c>
      <c r="AH125" s="35" t="str">
        <f t="shared" si="18"/>
        <v>0</v>
      </c>
      <c r="AI125" s="40" t="str">
        <f t="shared" si="19"/>
        <v>I</v>
      </c>
      <c r="AJ125" s="34" t="s">
        <v>629</v>
      </c>
      <c r="AK125" s="39" t="s">
        <v>896</v>
      </c>
      <c r="AL125" s="39" t="s">
        <v>898</v>
      </c>
      <c r="AM125" s="39" t="s">
        <v>897</v>
      </c>
      <c r="AN125" s="39" t="s">
        <v>59</v>
      </c>
      <c r="AO125" s="34">
        <f t="shared" ca="1" si="24"/>
        <v>1</v>
      </c>
      <c r="AP125" s="39">
        <f t="shared" si="25"/>
        <v>1</v>
      </c>
      <c r="AQ125" s="39">
        <f t="shared" si="26"/>
        <v>1</v>
      </c>
      <c r="AR125" s="39">
        <f t="shared" si="27"/>
        <v>1</v>
      </c>
      <c r="AS125" s="40">
        <f t="shared" si="17"/>
        <v>1</v>
      </c>
    </row>
    <row r="126" spans="1:45">
      <c r="A126" t="str">
        <f>'Model output'!A125</f>
        <v>TCGA-E8-A413</v>
      </c>
      <c r="B126" s="46">
        <v>38</v>
      </c>
      <c r="C126" s="1" t="str">
        <f>IF(OR(ISNUMBER(SEARCH("0",'Model output'!D125)), ISNUMBER(SEARCH("1",'Model output'!D125)), ISNUMBER(SEARCH("1a",'Model output'!D125)), ISNUMBER(SEARCH("1b",'Model output'!D125)), ISNUMBER(SEARCH("2",'Model output'!D125)), ISNUMBER(SEARCH("3",'Model output'!D125)), ISNUMBER(SEARCH("4a",'Model output'!D125)), ISNUMBER(SEARCH("4b",'Model output'!D125))), IF(ISNUMBER(SEARCH("pT",'Model output'!D125)),IF(OR(ISNUMBER(SEARCH("a",'Model output'!D125)),ISNUMBER(SEARCH("b",'Model output'!D125))),MID(SUBSTITUTE('Model output'!D125," ",""),SEARCH("pT",'Model output'!D125)+2,2),MID(SUBSTITUTE('Model output'!D125," ",""),SEARCH("pT",'Model output'!D125)+2,1)),IF(ISNUMBER(SEARCH("T",'Model output'!D125)),IF(OR(ISNUMBER(SEARCH("a",'Model output'!D125)),ISNUMBER(SEARCH("b",'Model output'!D125))),MID(SUBSTITUTE('Model output'!D125," ",""),SEARCH("T",'Model output'!D125)+1,2),MID(SUBSTITUTE('Model output'!D125," ",""),SEARCH("T",'Model output'!D125)+1,1)),SUBSTITUTE('Model output'!D125," ",""))),"")</f>
        <v/>
      </c>
      <c r="D126" s="1" t="str">
        <f>IF(ISNUMBER(SEARCH("lymph node",'Model output'!E125)),"1", IF(AND('Model output'!E125&lt;&gt;"",ISNUMBER('Model output'!E125),'Model output'!E125&gt;0),"1",IF(OR(ISNUMBER(SEARCH("0",'Model output'!E125)), ISNUMBER(SEARCH("1",'Model output'!E125)), ISNUMBER(SEARCH("1a",'Model output'!E125)), ISNUMBER(SEARCH("1b",'Model output'!E125)), ISNUMBER(SEARCH("X",'Model output'!E125))), IF(ISNUMBER(SEARCH("pN",'Model output'!E125)),IF(OR(ISNUMBER(SEARCH("a",'Model output'!E125)),ISNUMBER(SEARCH("b",'Model output'!E125))),MID(SUBSTITUTE('Model output'!E125," ",""),SEARCH("pN",'Model output'!E125)+2,2),MID(SUBSTITUTE('Model output'!E125," ",""),SEARCH("pN",'Model output'!E125)+2,1)),IF(ISNUMBER(SEARCH("N",'Model output'!E125)),IF(OR(ISNUMBER(SEARCH("a",'Model output'!E125)),ISNUMBER(SEARCH("b",'Model output'!E125))),MID(SUBSTITUTE('Model output'!E125," ",""),SEARCH("N",'Model output'!E125)+1,2),MID(SUBSTITUTE('Model output'!E125," ",""),SEARCH("N",'Model output'!E125)+1,1)),SUBSTITUTE('Model output'!E125," ",""))),"")))</f>
        <v/>
      </c>
      <c r="E126" s="1" t="str">
        <f>IF(OR(ISNUMBER(SEARCH("Not applicable",'Model output'!F125)), ISNUMBER(SEARCH("N/A",'Model output'!F125))),"0",IF(OR(ISNUMBER(SEARCH("0",'Model output'!F125)), ISNUMBER(SEARCH("1",'Model output'!F125)), ISNUMBER(SEARCH("X",'Model output'!F125))), IF(ISNUMBER(SEARCH("pM",'Model output'!F125)),MID(SUBSTITUTE('Model output'!F125," ",""),SEARCH("pM",'Model output'!F125)+2,1),IF(ISNUMBER(SEARCH("M",'Model output'!F125)),MID(SUBSTITUTE('Model output'!F125," ",""),SEARCH("M",'Model output'!F125)+1,1),SUBSTITUTE('Model output'!F125," ",""))),""))</f>
        <v/>
      </c>
      <c r="F126" t="str">
        <f t="shared" si="28"/>
        <v>negative</v>
      </c>
      <c r="G126" t="str">
        <f>IF(OR('Model output'!G125="",AND(ISNUMBER('Model output'!J125),'Model output'!J125&lt;1)),"",IF(OR(ISNUMBER(SEARCH("lateral",'Model output'!G125)),ISNUMBER(SEARCH("cervical",'Model output'!G125)),ISNUMBER(SEARCH("jugular",'Model output'!G125)),ISNUMBER(SEARCH("left neck",'Model output'!G125)),ISNUMBER(SEARCH("left anterior neck",'Model output'!G125)),ISNUMBER(SEARCH("left posterior neck",'Model output'!G125)),ISNUMBER(SEARCH("right neck",'Model output'!G125)),ISNUMBER(SEARCH("right anterior neck",'Model output'!G125)),ISNUMBER(SEARCH("right posterior neck",'Model output'!G125)),AND(ISNUMBER(SEARCH("level",'Model output'!G125)),OR(,ISNUMBER(SEARCH("II",'Model output'!G125)),ISNUMBER(SEARCH("two",'Model output'!G125)),AND(ISNUMBER(SEARCH("2",'Model output'!G125)),NOT(ISNUMBER(SEARCH("1 of 2",'Model output'!G125)))),ISNUMBER(SEARCH("III",'Model output'!G125)),ISNUMBER(SEARCH("three",'Model output'!G125)),AND(ISNUMBER(SEARCH("3",'Model output'!G125)), NOT(ISNUMBER(SEARCH("N3",'Model output'!G125)))),ISNUMBER(SEARCH("IV",'Model output'!G125)),ISNUMBER(SEARCH("four",'Model output'!G125)),AND(ISNUMBER(SEARCH("4",'Model output'!G125)),NOT(ISNUMBER(SEARCH("1/4",'Model output'!G125)))),ISNUMBER(SEARCH("V ",'Model output'!G125)),ISNUMBER(SEARCH("five",'Model output'!G125)),ISNUMBER(SEARCH("5",'Model output'!G125))))), "lateral", "central"))</f>
        <v/>
      </c>
      <c r="H126" t="str">
        <f>IF('Model output'!H125="","negative", IF('Model output'!H125=" ", "negative", IF('Model output'!H125="[]", "negative", IF(ISNUMBER(SEARCH("lymph node",'Model output'!H125)),"negative", IF(ISNUMBER(SEARCH("adipose tissue",'Model output'!H125)), "negative", IF(ISNUMBER(SEARCH("neck dissection",'Model output'!H125)),"negative","positive"))))))</f>
        <v>negative</v>
      </c>
      <c r="I126" t="str">
        <f>IF('Model output'!I125="","",IF(ISNUMBER('Model output'!I125),'Model output'!I125,1))</f>
        <v/>
      </c>
      <c r="J126" t="str">
        <f>IF('Model output'!J125="","",IF(AND(ISNUMBER('Model output'!J125),'Model output'!J125&lt;=I126),'Model output'!J125,IF(ISNUMBER(SEARCH("0/",'Model output'!J125)),0,1)))</f>
        <v/>
      </c>
      <c r="K126" t="str" cm="1">
        <f t="array" ref="K126">IF(COUNT(FIND({0,1,2,3,4,5,6,7,8,9},'Model output'!K125))&gt;0,'Model output'!K125,"")</f>
        <v/>
      </c>
      <c r="L126" s="28" t="str">
        <f t="shared" si="14"/>
        <v/>
      </c>
      <c r="M126" t="str" cm="1">
        <f t="array" ref="M126">IF(L126="","",IF(ISNUMBER(SEARCH("cm",L126)),MAX(VALUE(SUBSTITUTE(_xlfn.FILTERXML("&lt;t&gt;&lt;s&gt;"&amp;SUBSTITUTE(L126,",","&lt;/s&gt;&lt;s&gt;")&amp;"&lt;/s&gt;&lt;/t&gt;","//s"),"cm",""))),MAX(VALUE(SUBSTITUTE(_xlfn.FILTERXML("&lt;t&gt;&lt;s&gt;"&amp;SUBSTITUTE(L126,",","&lt;/s&gt;&lt;s&gt;")&amp;"&lt;/s&gt;&lt;/t&gt;","//s"),"mm","")))/10))</f>
        <v/>
      </c>
      <c r="N126" t="str">
        <f>IF('Model output'!L125="","",'Model output'!L125)</f>
        <v>papillary</v>
      </c>
      <c r="O126" t="str">
        <f>IF('Model output'!M125="","",'Model output'!M125)</f>
        <v/>
      </c>
      <c r="P126" t="str">
        <f>IF('Model output'!N125="","",'Model output'!N125)</f>
        <v>1.5 cm</v>
      </c>
      <c r="Q126" t="str">
        <f t="shared" si="29"/>
        <v>1.5cm</v>
      </c>
      <c r="R126" cm="1">
        <f t="array" ref="R126">IF(Q126="","",IF(ISNUMBER(SEARCH("cm",Q126)),MAX(VALUE(SUBSTITUTE(_xlfn.FILTERXML("&lt;t&gt;&lt;s&gt;"&amp;SUBSTITUTE(Q126,",","&lt;/s&gt;&lt;s&gt;")&amp;"&lt;/s&gt;&lt;/t&gt;","//s"),"cm",""))),IF(ISNUMBER(SEARCH("mm",Q126)), MAX(VALUE(SUBSTITUTE(_xlfn.FILTERXML("&lt;t&gt;&lt;s&gt;"&amp;SUBSTITUTE(Q126,",","&lt;/s&gt;&lt;s&gt;")&amp;"&lt;/s&gt;&lt;/t&gt;","//s"),"mm","")))/10, MAX(VALUE(_xlfn.FILTERXML("&lt;t&gt;&lt;s&gt;"&amp;SUBSTITUTE(Q126,",","&lt;/s&gt;&lt;s&gt;")&amp;"&lt;/s&gt;&lt;/t&gt;","//s"))))))</f>
        <v>1.5</v>
      </c>
      <c r="S126" t="str">
        <f>IF(OR('Model output'!P125="",'Model output'!P125="C",ISNUMBER(SEARCH("Not identified", 'Model output'!P125)),ISNUMBER(SEARCH("Absent",'Model output'!P125)),ISNUMBER(SEARCH("Absence",'Model output'!P125)),AND(ISNUMBER(SEARCH("No",'Model output'!P125)),NOT(ISNUMBER(SEARCH("diagnostic",'Model output'!P125)))),ISNUMBER(SEARCH("Negative",'Model output'!P125))),"negative","positive")</f>
        <v>negative</v>
      </c>
      <c r="T126" t="str">
        <f>IF('Model output'!O125="","",'Model output'!O125)</f>
        <v>unifocal</v>
      </c>
      <c r="U126" t="str">
        <f>IF('Model output'!Q125&lt;&gt;"",'Model output'!Q125,IF('Classification result'!S126="positive",IF(ISNUMBER(SEARCH("single",'Model output'!P125)),1,IF(OR(ISNUMBER(SEARCH("&lt;4",'Model output'!P125)),ISNUMBER(SEARCH("&lt; 4",'Model output'!P125)),ISNUMBER(SEARCH("less than 4",'Model output'!P125))),"&lt;4",IF(OR(ISNUMBER(SEARCH("&gt;4",'Model output'!P125)),ISNUMBER(SEARCH("&gt; 4",'Model output'!P125)),ISNUMBER(SEARCH("4 or more",'Model output'!P125))),"&gt;4",""))),""))</f>
        <v/>
      </c>
      <c r="V126" t="str">
        <f>IF(S126="negative","",IF(OR(ISNUMBER(SEARCH("Focal",'Model output'!P125)),'Classification result'!U126&lt;4,ISNUMBER(SEARCH("Focal",'Classification result'!U126)),ISNUMBER(SEARCH("&lt;4",'Classification result'!U126)),ISNUMBER(SEARCH("&lt; 4",'Classification result'!U126))),"minimal", IF(OR(ISNUMBER(SEARCH("Extensive",'Model output'!P125)),ISNUMBER(SEARCH("Extensive",'Classification result'!U126)),ISNUMBER(SEARCH("&gt;4",'Classification result'!U126)),ISNUMBER(SEARCH("&gt; 4",'Classification result'!U126)),ISNUMBER(SEARCH("4 or more",'Classification result'!U126))),"extensive","")))</f>
        <v/>
      </c>
      <c r="W126" t="str">
        <f>IF(OR('Model output'!R125="",ISNUMBER(SEARCH("Not identified", 'Model output'!R125)),ISNUMBER(SEARCH("Absent",'Model output'!R125)),ISNUMBER(SEARCH("No",'Model output'!R125)),ISNUMBER(SEARCH("Negative",'Model output'!R125)),ISNUMBER(SEARCH("None seen",'Model output'!R125)),ISNUMBER(SEARCH("Free",'Model output'!R125)),ISNUMBER(SEARCH("Cannot be assessed",'Model output'!R125))),"negative","positive")</f>
        <v>positive</v>
      </c>
      <c r="X126" s="15" t="str">
        <f>IF('Model output'!S125="","",'Model output'!S125)</f>
        <v>no</v>
      </c>
      <c r="Y126" t="str">
        <f>IF(OR('Model output'!S125="",ISNUMBER(SEARCH("No extension",'Model output'!S125)),ISNUMBER(SEARCH("Absent",'Model output'!S125)),ISNUMBER(SEARCH("Not identified",'Model output'!S125)),AND(ISNUMBER(SEARCH("No",'Model output'!S125)),NOT(ISNUMBER(SEARCH("carcinoma",'Model output'!S125)))),ISNUMBER(SEARCH("negative",'Model output'!S125))),"negative",IF(Z126="positive","gETE", "positive"))</f>
        <v>negative</v>
      </c>
      <c r="Z126" t="str">
        <f>IF(OR('Model output'!S125="",ISNUMBER(SEARCH("Absent",'Model output'!S125)),ISNUMBER(SEARCH("Not identified",'Model output'!S125)),ISNUMBER(SEARCH("No",'Model output'!S125)),ISNUMBER(SEARCH("Minimal",'Model output'!S125)),ISNUMBER(SEARCH("negative",'Model output'!S125))),"negative",IF(OR(ISNUMBER(SEARCH("extensive",X126)),ISNUMBER(SEARCH("skeletal muscle",X126)),ISNUMBER(SEARCH("larynx",X126)),ISNUMBER(SEARCH("trachea",X126)),ISNUMBER(SEARCH("esophagus",X126)),ISNUMBER(SEARCH("recurrent laryngeal nerve",X126))),"positive","negative"))</f>
        <v>negative</v>
      </c>
      <c r="AA126" t="str">
        <f>IF('Model output'!T125="","",IF('Model output'!T125="Not mentioned", "No", "Yes"))</f>
        <v/>
      </c>
      <c r="AB126" t="str">
        <f>IF(AA126&lt;&gt;"Yes","",IF(OR('Model output'!U125="",ISNUMBER(SEARCH("Not identified",'Model output'!U125))),"",'Model output'!U125))</f>
        <v/>
      </c>
      <c r="AC126" s="8" t="str">
        <f>IF(OR('Model output'!V125="", AND(ISERROR(SEARCH("Positive",'Model output'!V125)), ISNUMBER(SEARCH("Negative",'Model output'!V125))), ISNUMBER(SEARCH("Cannot be assessed",'Model output'!V125)), AND(ISNUMBER(SEARCH("Uninvolved",'Model output'!V125)),NOT(ISNUMBER(SEARCH("margin(s) involved",'Model output'!V125)))), ISNUMBER(SEARCH("No involvement",'Model output'!V125)), AND(NOT(ISNUMBER(SEARCH("focal",'Model output'!V125))),ISNUMBER(SEARCH("Free",'Model output'!V125))), ISNUMBER(SEARCH("narrowly excised",'Model output'!V125)), ISNUMBER(SEARCH("none",'Model output'!V125)), ISNUMBER(SEARCH("R0",'Model output'!V125)), ISNUMBER(SEARCH("1 mm",'Model output'!V125)), ISNUMBER(SEARCH("0.1 CM",'Model output'!V125)), ISNUMBER(SEARCH("less than 0.2 mm",'Model output'!V125)), ISNUMBER(SEARCH("less than 1.0 mm",'Model output'!V125)), ISNUMBER(SEARCH("less than 0.5 mm",'Model output'!V125)), ISNUMBER(SEARCH("abut",'Model output'!V125))), "negative", "positive")</f>
        <v>negative</v>
      </c>
      <c r="AE126" s="34" t="str" cm="1">
        <f t="array" aca="1" ref="AE126" ca="1">IF(OR(AC126="positive",Z126="positive",AND(OR(ISNUMBER(SEARCH("Follicular carcinoma",N126)),ISNUMBER(SEARCH("Follicular thyroid carcinoma",N126))),V126="extensive"),AND(AND(ISNUMBER(J126),J126&gt;0),AND(ISNUMBER(M126),M126&gt;3)),OR(H126="positive",AH126=1)),"high",IF(OR(ISNUMBER(SEARCH("lateral",G126,1)),ISNUMBER(SEARCH("positive",Y126,1)),ISNUMBER(SEARCH("tall",O126,1)),ISNUMBER(SEARCH("hobnail",O126,1)),ISNUMBER(SEARCH("cribriform",O126,1)),ISNUMBER(SEARCH("diffuse",O126,1)),ISNUMBER(SEARCH("columnar",O126,1)),ISNUMBER(SEARCH("solid",O126,1)),ISNUMBER(SEARCH("tall",N126,1)),ISNUMBER(SEARCH("hobnail",N126,1)),ISNUMBER(SEARCH("cribriform",N126,1)),ISNUMBER(SEARCH("diffuse",N126,1)),ISNUMBER(SEARCH("columnar",N126,1)),ISNUMBER(SEARCH("solid",N126,1)),AND(OR(ISNUMBER(SEARCH("papillary",N126,1)),ISNUMBER(SEARCH("papillary carcinoma",O126,1))),S126="positive"),AND(AND(ISNUMBER(J126),J126&gt;=5),M126=""),AND(AND(ISNUMBER(J126),J126&gt;=5),AND(ISNUMBER(M126),M126&gt;=1)),AND(ISNUMBER(SERACH("papillary",N126)),OR(Y126="positive",Z126="positive"), ISNUMBER(SEARCH("BRAF",AB126)))),"intermediate","low"))</f>
        <v>low</v>
      </c>
      <c r="AF126" s="35" t="str">
        <f t="shared" si="15"/>
        <v>1b</v>
      </c>
      <c r="AG126" s="35" t="str">
        <f t="shared" si="16"/>
        <v>0</v>
      </c>
      <c r="AH126" s="35" t="str">
        <f t="shared" si="18"/>
        <v>0</v>
      </c>
      <c r="AI126" s="40" t="str">
        <f t="shared" si="19"/>
        <v>I</v>
      </c>
      <c r="AJ126" s="34" t="s">
        <v>629</v>
      </c>
      <c r="AK126" s="39" t="s">
        <v>893</v>
      </c>
      <c r="AL126" s="39" t="s">
        <v>897</v>
      </c>
      <c r="AM126" s="39" t="s">
        <v>897</v>
      </c>
      <c r="AN126" s="39" t="s">
        <v>59</v>
      </c>
      <c r="AO126" s="34">
        <f t="shared" ca="1" si="24"/>
        <v>0</v>
      </c>
      <c r="AP126" s="39">
        <f t="shared" si="25"/>
        <v>1</v>
      </c>
      <c r="AQ126" s="39">
        <f t="shared" si="26"/>
        <v>1</v>
      </c>
      <c r="AR126" s="39">
        <f t="shared" si="27"/>
        <v>1</v>
      </c>
      <c r="AS126" s="40">
        <f t="shared" si="17"/>
        <v>1</v>
      </c>
    </row>
    <row r="127" spans="1:45">
      <c r="A127" t="str">
        <f>'Model output'!A126</f>
        <v>TCGA-E8-A414</v>
      </c>
      <c r="B127" s="46">
        <v>45</v>
      </c>
      <c r="C127" s="1" t="str">
        <f>IF(OR(ISNUMBER(SEARCH("0",'Model output'!D126)), ISNUMBER(SEARCH("1",'Model output'!D126)), ISNUMBER(SEARCH("1a",'Model output'!D126)), ISNUMBER(SEARCH("1b",'Model output'!D126)), ISNUMBER(SEARCH("2",'Model output'!D126)), ISNUMBER(SEARCH("3",'Model output'!D126)), ISNUMBER(SEARCH("4a",'Model output'!D126)), ISNUMBER(SEARCH("4b",'Model output'!D126))), IF(ISNUMBER(SEARCH("pT",'Model output'!D126)),IF(OR(ISNUMBER(SEARCH("a",'Model output'!D126)),ISNUMBER(SEARCH("b",'Model output'!D126))),MID(SUBSTITUTE('Model output'!D126," ",""),SEARCH("pT",'Model output'!D126)+2,2),MID(SUBSTITUTE('Model output'!D126," ",""),SEARCH("pT",'Model output'!D126)+2,1)),IF(ISNUMBER(SEARCH("T",'Model output'!D126)),IF(OR(ISNUMBER(SEARCH("a",'Model output'!D126)),ISNUMBER(SEARCH("b",'Model output'!D126))),MID(SUBSTITUTE('Model output'!D126," ",""),SEARCH("T",'Model output'!D126)+1,2),MID(SUBSTITUTE('Model output'!D126," ",""),SEARCH("T",'Model output'!D126)+1,1)),SUBSTITUTE('Model output'!D126," ",""))),"")</f>
        <v/>
      </c>
      <c r="D127" s="1" t="str">
        <f>IF(ISNUMBER(SEARCH("lymph node",'Model output'!E126)),"1", IF(AND('Model output'!E126&lt;&gt;"",ISNUMBER('Model output'!E126),'Model output'!E126&gt;0),"1",IF(OR(ISNUMBER(SEARCH("0",'Model output'!E126)), ISNUMBER(SEARCH("1",'Model output'!E126)), ISNUMBER(SEARCH("1a",'Model output'!E126)), ISNUMBER(SEARCH("1b",'Model output'!E126)), ISNUMBER(SEARCH("X",'Model output'!E126))), IF(ISNUMBER(SEARCH("pN",'Model output'!E126)),IF(OR(ISNUMBER(SEARCH("a",'Model output'!E126)),ISNUMBER(SEARCH("b",'Model output'!E126))),MID(SUBSTITUTE('Model output'!E126," ",""),SEARCH("pN",'Model output'!E126)+2,2),MID(SUBSTITUTE('Model output'!E126," ",""),SEARCH("pN",'Model output'!E126)+2,1)),IF(ISNUMBER(SEARCH("N",'Model output'!E126)),IF(OR(ISNUMBER(SEARCH("a",'Model output'!E126)),ISNUMBER(SEARCH("b",'Model output'!E126))),MID(SUBSTITUTE('Model output'!E126," ",""),SEARCH("N",'Model output'!E126)+1,2),MID(SUBSTITUTE('Model output'!E126," ",""),SEARCH("N",'Model output'!E126)+1,1)),SUBSTITUTE('Model output'!E126," ",""))),"")))</f>
        <v/>
      </c>
      <c r="E127" s="1" t="str">
        <f>IF(OR(ISNUMBER(SEARCH("Not applicable",'Model output'!F126)), ISNUMBER(SEARCH("N/A",'Model output'!F126))),"0",IF(OR(ISNUMBER(SEARCH("0",'Model output'!F126)), ISNUMBER(SEARCH("1",'Model output'!F126)), ISNUMBER(SEARCH("X",'Model output'!F126))), IF(ISNUMBER(SEARCH("pM",'Model output'!F126)),MID(SUBSTITUTE('Model output'!F126," ",""),SEARCH("pM",'Model output'!F126)+2,1),IF(ISNUMBER(SEARCH("M",'Model output'!F126)),MID(SUBSTITUTE('Model output'!F126," ",""),SEARCH("M",'Model output'!F126)+1,1),SUBSTITUTE('Model output'!F126," ",""))),""))</f>
        <v/>
      </c>
      <c r="F127" t="str">
        <f t="shared" si="28"/>
        <v>negative</v>
      </c>
      <c r="G127" t="str">
        <f>IF(OR('Model output'!G126="",AND(ISNUMBER('Model output'!J126),'Model output'!J126&lt;1)),"",IF(OR(ISNUMBER(SEARCH("lateral",'Model output'!G126)),ISNUMBER(SEARCH("cervical",'Model output'!G126)),ISNUMBER(SEARCH("jugular",'Model output'!G126)),ISNUMBER(SEARCH("left neck",'Model output'!G126)),ISNUMBER(SEARCH("left anterior neck",'Model output'!G126)),ISNUMBER(SEARCH("left posterior neck",'Model output'!G126)),ISNUMBER(SEARCH("right neck",'Model output'!G126)),ISNUMBER(SEARCH("right anterior neck",'Model output'!G126)),ISNUMBER(SEARCH("right posterior neck",'Model output'!G126)),AND(ISNUMBER(SEARCH("level",'Model output'!G126)),OR(,ISNUMBER(SEARCH("II",'Model output'!G126)),ISNUMBER(SEARCH("two",'Model output'!G126)),AND(ISNUMBER(SEARCH("2",'Model output'!G126)),NOT(ISNUMBER(SEARCH("1 of 2",'Model output'!G126)))),ISNUMBER(SEARCH("III",'Model output'!G126)),ISNUMBER(SEARCH("three",'Model output'!G126)),AND(ISNUMBER(SEARCH("3",'Model output'!G126)), NOT(ISNUMBER(SEARCH("N3",'Model output'!G126)))),ISNUMBER(SEARCH("IV",'Model output'!G126)),ISNUMBER(SEARCH("four",'Model output'!G126)),AND(ISNUMBER(SEARCH("4",'Model output'!G126)),NOT(ISNUMBER(SEARCH("1/4",'Model output'!G126)))),ISNUMBER(SEARCH("V ",'Model output'!G126)),ISNUMBER(SEARCH("five",'Model output'!G126)),ISNUMBER(SEARCH("5",'Model output'!G126))))), "lateral", "central"))</f>
        <v/>
      </c>
      <c r="H127" t="str">
        <f>IF('Model output'!H126="","negative", IF('Model output'!H126=" ", "negative", IF('Model output'!H126="[]", "negative", IF(ISNUMBER(SEARCH("lymph node",'Model output'!H126)),"negative", IF(ISNUMBER(SEARCH("adipose tissue",'Model output'!H126)), "negative", IF(ISNUMBER(SEARCH("neck dissection",'Model output'!H126)),"negative","positive"))))))</f>
        <v>negative</v>
      </c>
      <c r="I127" t="str">
        <f>IF('Model output'!I126="","",IF(ISNUMBER('Model output'!I126),'Model output'!I126,1))</f>
        <v/>
      </c>
      <c r="J127" t="str">
        <f>IF('Model output'!J126="","",IF(AND(ISNUMBER('Model output'!J126),'Model output'!J126&lt;=I127),'Model output'!J126,IF(ISNUMBER(SEARCH("0/",'Model output'!J126)),0,1)))</f>
        <v/>
      </c>
      <c r="K127" t="str" cm="1">
        <f t="array" ref="K127">IF(COUNT(FIND({0,1,2,3,4,5,6,7,8,9},'Model output'!K126))&gt;0,'Model output'!K126,"")</f>
        <v/>
      </c>
      <c r="L127" s="28" t="str">
        <f t="shared" si="14"/>
        <v/>
      </c>
      <c r="M127" t="str" cm="1">
        <f t="array" ref="M127">IF(L127="","",IF(ISNUMBER(SEARCH("cm",L127)),MAX(VALUE(SUBSTITUTE(_xlfn.FILTERXML("&lt;t&gt;&lt;s&gt;"&amp;SUBSTITUTE(L127,",","&lt;/s&gt;&lt;s&gt;")&amp;"&lt;/s&gt;&lt;/t&gt;","//s"),"cm",""))),MAX(VALUE(SUBSTITUTE(_xlfn.FILTERXML("&lt;t&gt;&lt;s&gt;"&amp;SUBSTITUTE(L127,",","&lt;/s&gt;&lt;s&gt;")&amp;"&lt;/s&gt;&lt;/t&gt;","//s"),"mm","")))/10))</f>
        <v/>
      </c>
      <c r="N127" t="str">
        <f>IF('Model output'!L126="","",'Model output'!L126)</f>
        <v>papillary</v>
      </c>
      <c r="O127" t="str">
        <f>IF('Model output'!M126="","",'Model output'!M126)</f>
        <v/>
      </c>
      <c r="P127" t="str">
        <f>IF('Model output'!N126="","",'Model output'!N126)</f>
        <v>5x3x3 cm</v>
      </c>
      <c r="Q127" t="str">
        <f t="shared" si="29"/>
        <v>5,3,3cm</v>
      </c>
      <c r="R127" cm="1">
        <f t="array" ref="R127">IF(Q127="","",IF(ISNUMBER(SEARCH("cm",Q127)),MAX(VALUE(SUBSTITUTE(_xlfn.FILTERXML("&lt;t&gt;&lt;s&gt;"&amp;SUBSTITUTE(Q127,",","&lt;/s&gt;&lt;s&gt;")&amp;"&lt;/s&gt;&lt;/t&gt;","//s"),"cm",""))),IF(ISNUMBER(SEARCH("mm",Q127)), MAX(VALUE(SUBSTITUTE(_xlfn.FILTERXML("&lt;t&gt;&lt;s&gt;"&amp;SUBSTITUTE(Q127,",","&lt;/s&gt;&lt;s&gt;")&amp;"&lt;/s&gt;&lt;/t&gt;","//s"),"mm","")))/10, MAX(VALUE(_xlfn.FILTERXML("&lt;t&gt;&lt;s&gt;"&amp;SUBSTITUTE(Q127,",","&lt;/s&gt;&lt;s&gt;")&amp;"&lt;/s&gt;&lt;/t&gt;","//s"))))))</f>
        <v>5</v>
      </c>
      <c r="S127" t="str">
        <f>IF(OR('Model output'!P126="",'Model output'!P126="C",ISNUMBER(SEARCH("Not identified", 'Model output'!P126)),ISNUMBER(SEARCH("Absent",'Model output'!P126)),ISNUMBER(SEARCH("Absence",'Model output'!P126)),AND(ISNUMBER(SEARCH("No",'Model output'!P126)),NOT(ISNUMBER(SEARCH("diagnostic",'Model output'!P126)))),ISNUMBER(SEARCH("Negative",'Model output'!P126))),"negative","positive")</f>
        <v>negative</v>
      </c>
      <c r="T127">
        <f>IF('Model output'!O126="","",'Model output'!O126)</f>
        <v>1</v>
      </c>
      <c r="U127" t="str">
        <f>IF('Model output'!Q126&lt;&gt;"",'Model output'!Q126,IF('Classification result'!S127="positive",IF(ISNUMBER(SEARCH("single",'Model output'!P126)),1,IF(OR(ISNUMBER(SEARCH("&lt;4",'Model output'!P126)),ISNUMBER(SEARCH("&lt; 4",'Model output'!P126)),ISNUMBER(SEARCH("less than 4",'Model output'!P126))),"&lt;4",IF(OR(ISNUMBER(SEARCH("&gt;4",'Model output'!P126)),ISNUMBER(SEARCH("&gt; 4",'Model output'!P126)),ISNUMBER(SEARCH("4 or more",'Model output'!P126))),"&gt;4",""))),""))</f>
        <v/>
      </c>
      <c r="V127" t="str">
        <f>IF(S127="negative","",IF(OR(ISNUMBER(SEARCH("Focal",'Model output'!P126)),'Classification result'!U127&lt;4,ISNUMBER(SEARCH("Focal",'Classification result'!U127)),ISNUMBER(SEARCH("&lt;4",'Classification result'!U127)),ISNUMBER(SEARCH("&lt; 4",'Classification result'!U127))),"minimal", IF(OR(ISNUMBER(SEARCH("Extensive",'Model output'!P126)),ISNUMBER(SEARCH("Extensive",'Classification result'!U127)),ISNUMBER(SEARCH("&gt;4",'Classification result'!U127)),ISNUMBER(SEARCH("&gt; 4",'Classification result'!U127)),ISNUMBER(SEARCH("4 or more",'Classification result'!U127))),"extensive","")))</f>
        <v/>
      </c>
      <c r="W127" t="str">
        <f>IF(OR('Model output'!R126="",ISNUMBER(SEARCH("Not identified", 'Model output'!R126)),ISNUMBER(SEARCH("Absent",'Model output'!R126)),ISNUMBER(SEARCH("No",'Model output'!R126)),ISNUMBER(SEARCH("Negative",'Model output'!R126)),ISNUMBER(SEARCH("None seen",'Model output'!R126)),ISNUMBER(SEARCH("Free",'Model output'!R126)),ISNUMBER(SEARCH("Cannot be assessed",'Model output'!R126))),"negative","positive")</f>
        <v>positive</v>
      </c>
      <c r="X127" s="15" t="str">
        <f>IF('Model output'!S126="","",'Model output'!S126)</f>
        <v>No</v>
      </c>
      <c r="Y127" t="str">
        <f>IF(OR('Model output'!S126="",ISNUMBER(SEARCH("No extension",'Model output'!S126)),ISNUMBER(SEARCH("Absent",'Model output'!S126)),ISNUMBER(SEARCH("Not identified",'Model output'!S126)),AND(ISNUMBER(SEARCH("No",'Model output'!S126)),NOT(ISNUMBER(SEARCH("carcinoma",'Model output'!S126)))),ISNUMBER(SEARCH("negative",'Model output'!S126))),"negative",IF(Z127="positive","gETE", "positive"))</f>
        <v>negative</v>
      </c>
      <c r="Z127" t="str">
        <f>IF(OR('Model output'!S126="",ISNUMBER(SEARCH("Absent",'Model output'!S126)),ISNUMBER(SEARCH("Not identified",'Model output'!S126)),ISNUMBER(SEARCH("No",'Model output'!S126)),ISNUMBER(SEARCH("Minimal",'Model output'!S126)),ISNUMBER(SEARCH("negative",'Model output'!S126))),"negative",IF(OR(ISNUMBER(SEARCH("extensive",X127)),ISNUMBER(SEARCH("skeletal muscle",X127)),ISNUMBER(SEARCH("larynx",X127)),ISNUMBER(SEARCH("trachea",X127)),ISNUMBER(SEARCH("esophagus",X127)),ISNUMBER(SEARCH("recurrent laryngeal nerve",X127))),"positive","negative"))</f>
        <v>negative</v>
      </c>
      <c r="AA127" t="str">
        <f>IF('Model output'!T126="","",IF('Model output'!T126="Not mentioned", "No", "Yes"))</f>
        <v/>
      </c>
      <c r="AB127" t="str">
        <f>IF(AA127&lt;&gt;"Yes","",IF(OR('Model output'!U126="",ISNUMBER(SEARCH("Not identified",'Model output'!U126))),"",'Model output'!U126))</f>
        <v/>
      </c>
      <c r="AC127" s="8" t="str">
        <f>IF(OR('Model output'!V126="", AND(ISERROR(SEARCH("Positive",'Model output'!V126)), ISNUMBER(SEARCH("Negative",'Model output'!V126))), ISNUMBER(SEARCH("Cannot be assessed",'Model output'!V126)), AND(ISNUMBER(SEARCH("Uninvolved",'Model output'!V126)),NOT(ISNUMBER(SEARCH("margin(s) involved",'Model output'!V126)))), ISNUMBER(SEARCH("No involvement",'Model output'!V126)), AND(NOT(ISNUMBER(SEARCH("focal",'Model output'!V126))),ISNUMBER(SEARCH("Free",'Model output'!V126))), ISNUMBER(SEARCH("narrowly excised",'Model output'!V126)), ISNUMBER(SEARCH("none",'Model output'!V126)), ISNUMBER(SEARCH("R0",'Model output'!V126)), ISNUMBER(SEARCH("1 mm",'Model output'!V126)), ISNUMBER(SEARCH("0.1 CM",'Model output'!V126)), ISNUMBER(SEARCH("less than 0.2 mm",'Model output'!V126)), ISNUMBER(SEARCH("less than 1.0 mm",'Model output'!V126)), ISNUMBER(SEARCH("less than 0.5 mm",'Model output'!V126)), ISNUMBER(SEARCH("abut",'Model output'!V126))), "negative", "positive")</f>
        <v>negative</v>
      </c>
      <c r="AE127" s="34" t="str" cm="1">
        <f t="array" aca="1" ref="AE127" ca="1">IF(OR(AC127="positive",Z127="positive",AND(OR(ISNUMBER(SEARCH("Follicular carcinoma",N127)),ISNUMBER(SEARCH("Follicular thyroid carcinoma",N127))),V127="extensive"),AND(AND(ISNUMBER(J127),J127&gt;0),AND(ISNUMBER(M127),M127&gt;3)),OR(H127="positive",AH127=1)),"high",IF(OR(ISNUMBER(SEARCH("lateral",G127,1)),ISNUMBER(SEARCH("positive",Y127,1)),ISNUMBER(SEARCH("tall",O127,1)),ISNUMBER(SEARCH("hobnail",O127,1)),ISNUMBER(SEARCH("cribriform",O127,1)),ISNUMBER(SEARCH("diffuse",O127,1)),ISNUMBER(SEARCH("columnar",O127,1)),ISNUMBER(SEARCH("solid",O127,1)),ISNUMBER(SEARCH("tall",N127,1)),ISNUMBER(SEARCH("hobnail",N127,1)),ISNUMBER(SEARCH("cribriform",N127,1)),ISNUMBER(SEARCH("diffuse",N127,1)),ISNUMBER(SEARCH("columnar",N127,1)),ISNUMBER(SEARCH("solid",N127,1)),AND(OR(ISNUMBER(SEARCH("papillary",N127,1)),ISNUMBER(SEARCH("papillary carcinoma",O127,1))),S127="positive"),AND(AND(ISNUMBER(J127),J127&gt;=5),M127=""),AND(AND(ISNUMBER(J127),J127&gt;=5),AND(ISNUMBER(M127),M127&gt;=1)),AND(ISNUMBER(SERACH("papillary",N127)),OR(Y127="positive",Z127="positive"), ISNUMBER(SEARCH("BRAF",AB127)))),"intermediate","low"))</f>
        <v>low</v>
      </c>
      <c r="AF127" s="35" t="str">
        <f t="shared" si="15"/>
        <v>3a</v>
      </c>
      <c r="AG127" s="35" t="str">
        <f t="shared" si="16"/>
        <v>0</v>
      </c>
      <c r="AH127" s="35" t="str">
        <f t="shared" si="18"/>
        <v>0</v>
      </c>
      <c r="AI127" s="40" t="str">
        <f t="shared" si="19"/>
        <v>I</v>
      </c>
      <c r="AJ127" s="34" t="s">
        <v>629</v>
      </c>
      <c r="AK127" s="39" t="s">
        <v>899</v>
      </c>
      <c r="AL127" s="39" t="s">
        <v>897</v>
      </c>
      <c r="AM127" s="39" t="s">
        <v>897</v>
      </c>
      <c r="AN127" s="39" t="s">
        <v>59</v>
      </c>
      <c r="AO127" s="34">
        <f t="shared" ca="1" si="24"/>
        <v>0</v>
      </c>
      <c r="AP127" s="39">
        <f t="shared" si="25"/>
        <v>1</v>
      </c>
      <c r="AQ127" s="39">
        <f t="shared" si="26"/>
        <v>1</v>
      </c>
      <c r="AR127" s="39">
        <f t="shared" si="27"/>
        <v>1</v>
      </c>
      <c r="AS127" s="40">
        <f t="shared" si="17"/>
        <v>1</v>
      </c>
    </row>
    <row r="128" spans="1:45">
      <c r="A128" t="str">
        <f>'Model output'!A127</f>
        <v>TCGA-E8-A415</v>
      </c>
      <c r="B128" s="46">
        <v>39</v>
      </c>
      <c r="C128" s="1" t="str">
        <f>IF(OR(ISNUMBER(SEARCH("0",'Model output'!D127)), ISNUMBER(SEARCH("1",'Model output'!D127)), ISNUMBER(SEARCH("1a",'Model output'!D127)), ISNUMBER(SEARCH("1b",'Model output'!D127)), ISNUMBER(SEARCH("2",'Model output'!D127)), ISNUMBER(SEARCH("3",'Model output'!D127)), ISNUMBER(SEARCH("4a",'Model output'!D127)), ISNUMBER(SEARCH("4b",'Model output'!D127))), IF(ISNUMBER(SEARCH("pT",'Model output'!D127)),IF(OR(ISNUMBER(SEARCH("a",'Model output'!D127)),ISNUMBER(SEARCH("b",'Model output'!D127))),MID(SUBSTITUTE('Model output'!D127," ",""),SEARCH("pT",'Model output'!D127)+2,2),MID(SUBSTITUTE('Model output'!D127," ",""),SEARCH("pT",'Model output'!D127)+2,1)),IF(ISNUMBER(SEARCH("T",'Model output'!D127)),IF(OR(ISNUMBER(SEARCH("a",'Model output'!D127)),ISNUMBER(SEARCH("b",'Model output'!D127))),MID(SUBSTITUTE('Model output'!D127," ",""),SEARCH("T",'Model output'!D127)+1,2),MID(SUBSTITUTE('Model output'!D127," ",""),SEARCH("T",'Model output'!D127)+1,1)),SUBSTITUTE('Model output'!D127," ",""))),"")</f>
        <v/>
      </c>
      <c r="D128" s="1" t="str">
        <f>IF(ISNUMBER(SEARCH("lymph node",'Model output'!E127)),"1", IF(AND('Model output'!E127&lt;&gt;"",ISNUMBER('Model output'!E127),'Model output'!E127&gt;0),"1",IF(OR(ISNUMBER(SEARCH("0",'Model output'!E127)), ISNUMBER(SEARCH("1",'Model output'!E127)), ISNUMBER(SEARCH("1a",'Model output'!E127)), ISNUMBER(SEARCH("1b",'Model output'!E127)), ISNUMBER(SEARCH("X",'Model output'!E127))), IF(ISNUMBER(SEARCH("pN",'Model output'!E127)),IF(OR(ISNUMBER(SEARCH("a",'Model output'!E127)),ISNUMBER(SEARCH("b",'Model output'!E127))),MID(SUBSTITUTE('Model output'!E127," ",""),SEARCH("pN",'Model output'!E127)+2,2),MID(SUBSTITUTE('Model output'!E127," ",""),SEARCH("pN",'Model output'!E127)+2,1)),IF(ISNUMBER(SEARCH("N",'Model output'!E127)),IF(OR(ISNUMBER(SEARCH("a",'Model output'!E127)),ISNUMBER(SEARCH("b",'Model output'!E127))),MID(SUBSTITUTE('Model output'!E127," ",""),SEARCH("N",'Model output'!E127)+1,2),MID(SUBSTITUTE('Model output'!E127," ",""),SEARCH("N",'Model output'!E127)+1,1)),SUBSTITUTE('Model output'!E127," ",""))),"")))</f>
        <v/>
      </c>
      <c r="E128" s="1" t="str">
        <f>IF(OR(ISNUMBER(SEARCH("Not applicable",'Model output'!F127)), ISNUMBER(SEARCH("N/A",'Model output'!F127))),"0",IF(OR(ISNUMBER(SEARCH("0",'Model output'!F127)), ISNUMBER(SEARCH("1",'Model output'!F127)), ISNUMBER(SEARCH("X",'Model output'!F127))), IF(ISNUMBER(SEARCH("pM",'Model output'!F127)),MID(SUBSTITUTE('Model output'!F127," ",""),SEARCH("pM",'Model output'!F127)+2,1),IF(ISNUMBER(SEARCH("M",'Model output'!F127)),MID(SUBSTITUTE('Model output'!F127," ",""),SEARCH("M",'Model output'!F127)+1,1),SUBSTITUTE('Model output'!F127," ",""))),""))</f>
        <v/>
      </c>
      <c r="F128" t="str">
        <f t="shared" si="28"/>
        <v>negative</v>
      </c>
      <c r="G128" t="str">
        <f>IF(OR('Model output'!G127="",AND(ISNUMBER('Model output'!J127),'Model output'!J127&lt;1)),"",IF(OR(ISNUMBER(SEARCH("lateral",'Model output'!G127)),ISNUMBER(SEARCH("cervical",'Model output'!G127)),ISNUMBER(SEARCH("jugular",'Model output'!G127)),ISNUMBER(SEARCH("left neck",'Model output'!G127)),ISNUMBER(SEARCH("left anterior neck",'Model output'!G127)),ISNUMBER(SEARCH("left posterior neck",'Model output'!G127)),ISNUMBER(SEARCH("right neck",'Model output'!G127)),ISNUMBER(SEARCH("right anterior neck",'Model output'!G127)),ISNUMBER(SEARCH("right posterior neck",'Model output'!G127)),AND(ISNUMBER(SEARCH("level",'Model output'!G127)),OR(,ISNUMBER(SEARCH("II",'Model output'!G127)),ISNUMBER(SEARCH("two",'Model output'!G127)),AND(ISNUMBER(SEARCH("2",'Model output'!G127)),NOT(ISNUMBER(SEARCH("1 of 2",'Model output'!G127)))),ISNUMBER(SEARCH("III",'Model output'!G127)),ISNUMBER(SEARCH("three",'Model output'!G127)),AND(ISNUMBER(SEARCH("3",'Model output'!G127)), NOT(ISNUMBER(SEARCH("N3",'Model output'!G127)))),ISNUMBER(SEARCH("IV",'Model output'!G127)),ISNUMBER(SEARCH("four",'Model output'!G127)),AND(ISNUMBER(SEARCH("4",'Model output'!G127)),NOT(ISNUMBER(SEARCH("1/4",'Model output'!G127)))),ISNUMBER(SEARCH("V ",'Model output'!G127)),ISNUMBER(SEARCH("five",'Model output'!G127)),ISNUMBER(SEARCH("5",'Model output'!G127))))), "lateral", "central"))</f>
        <v/>
      </c>
      <c r="H128" t="str">
        <f>IF('Model output'!H127="","negative", IF('Model output'!H127=" ", "negative", IF('Model output'!H127="[]", "negative", IF(ISNUMBER(SEARCH("lymph node",'Model output'!H127)),"negative", IF(ISNUMBER(SEARCH("adipose tissue",'Model output'!H127)), "negative", IF(ISNUMBER(SEARCH("neck dissection",'Model output'!H127)),"negative","positive"))))))</f>
        <v>negative</v>
      </c>
      <c r="I128" t="str">
        <f>IF('Model output'!I127="","",IF(ISNUMBER('Model output'!I127),'Model output'!I127,1))</f>
        <v/>
      </c>
      <c r="J128" t="str">
        <f>IF('Model output'!J127="","",IF(AND(ISNUMBER('Model output'!J127),'Model output'!J127&lt;=I128),'Model output'!J127,IF(ISNUMBER(SEARCH("0/",'Model output'!J127)),0,1)))</f>
        <v/>
      </c>
      <c r="K128" t="str" cm="1">
        <f t="array" ref="K128">IF(COUNT(FIND({0,1,2,3,4,5,6,7,8,9},'Model output'!K127))&gt;0,'Model output'!K127,"")</f>
        <v/>
      </c>
      <c r="L128" s="28" t="str">
        <f t="shared" ref="L128:L190" si="30">LOWER(SUBSTITUTE(SUBSTITUTE(SUBSTITUTE(SUBSTITUTE(SUBSTITUTE(SUBSTITUTE(SUBSTITUTE(SUBSTITUTE(SUBSTITUTE(SUBSTITUTE(SUBSTITUTE(SUBSTITUTE(SUBSTITUTE(SUBSTITUTE(SUBSTITUTE(SUBSTITUTE(SUBSTITUTE(SUBSTITUTE(K128,"cm.","cm"), "gross examination", ""), "in greatest dimension", ""), "Level IV", ""), "paratracheal", ""), "tissue", ""), "diameter", ""), "right", ""), "up to", ""), "to", ","), "by", ""), "x", ","), "'", ""), "[", ""), "]", ""), "(", ""), ")", ""), " ", ""))</f>
        <v/>
      </c>
      <c r="M128" t="str" cm="1">
        <f t="array" ref="M128">IF(L128="","",IF(ISNUMBER(SEARCH("cm",L128)),MAX(VALUE(SUBSTITUTE(_xlfn.FILTERXML("&lt;t&gt;&lt;s&gt;"&amp;SUBSTITUTE(L128,",","&lt;/s&gt;&lt;s&gt;")&amp;"&lt;/s&gt;&lt;/t&gt;","//s"),"cm",""))),MAX(VALUE(SUBSTITUTE(_xlfn.FILTERXML("&lt;t&gt;&lt;s&gt;"&amp;SUBSTITUTE(L128,",","&lt;/s&gt;&lt;s&gt;")&amp;"&lt;/s&gt;&lt;/t&gt;","//s"),"mm","")))/10))</f>
        <v/>
      </c>
      <c r="N128" t="str">
        <f>IF('Model output'!L127="","",'Model output'!L127)</f>
        <v>papillary</v>
      </c>
      <c r="O128" t="str">
        <f>IF('Model output'!M127="","",'Model output'!M127)</f>
        <v/>
      </c>
      <c r="P128" t="str">
        <f>IF('Model output'!N127="","",'Model output'!N127)</f>
        <v>1x0.7x0.7 cm</v>
      </c>
      <c r="Q128" t="str">
        <f t="shared" si="29"/>
        <v>1,0.7,0.7cm</v>
      </c>
      <c r="R128" cm="1">
        <f t="array" ref="R128">IF(Q128="","",IF(ISNUMBER(SEARCH("cm",Q128)),MAX(VALUE(SUBSTITUTE(_xlfn.FILTERXML("&lt;t&gt;&lt;s&gt;"&amp;SUBSTITUTE(Q128,",","&lt;/s&gt;&lt;s&gt;")&amp;"&lt;/s&gt;&lt;/t&gt;","//s"),"cm",""))),IF(ISNUMBER(SEARCH("mm",Q128)), MAX(VALUE(SUBSTITUTE(_xlfn.FILTERXML("&lt;t&gt;&lt;s&gt;"&amp;SUBSTITUTE(Q128,",","&lt;/s&gt;&lt;s&gt;")&amp;"&lt;/s&gt;&lt;/t&gt;","//s"),"mm","")))/10, MAX(VALUE(_xlfn.FILTERXML("&lt;t&gt;&lt;s&gt;"&amp;SUBSTITUTE(Q128,",","&lt;/s&gt;&lt;s&gt;")&amp;"&lt;/s&gt;&lt;/t&gt;","//s"))))))</f>
        <v>1</v>
      </c>
      <c r="S128" t="str">
        <f>IF(OR('Model output'!P127="",'Model output'!P127="C",ISNUMBER(SEARCH("Not identified", 'Model output'!P127)),ISNUMBER(SEARCH("Absent",'Model output'!P127)),ISNUMBER(SEARCH("Absence",'Model output'!P127)),AND(ISNUMBER(SEARCH("No",'Model output'!P127)),NOT(ISNUMBER(SEARCH("diagnostic",'Model output'!P127)))),ISNUMBER(SEARCH("Negative",'Model output'!P127))),"negative","positive")</f>
        <v>negative</v>
      </c>
      <c r="T128" t="str">
        <f>IF('Model output'!O127="","",'Model output'!O127)</f>
        <v>Unifocal</v>
      </c>
      <c r="U128" t="str">
        <f>IF('Model output'!Q127&lt;&gt;"",'Model output'!Q127,IF('Classification result'!S128="positive",IF(ISNUMBER(SEARCH("single",'Model output'!P127)),1,IF(OR(ISNUMBER(SEARCH("&lt;4",'Model output'!P127)),ISNUMBER(SEARCH("&lt; 4",'Model output'!P127)),ISNUMBER(SEARCH("less than 4",'Model output'!P127))),"&lt;4",IF(OR(ISNUMBER(SEARCH("&gt;4",'Model output'!P127)),ISNUMBER(SEARCH("&gt; 4",'Model output'!P127)),ISNUMBER(SEARCH("4 or more",'Model output'!P127))),"&gt;4",""))),""))</f>
        <v/>
      </c>
      <c r="V128" t="str">
        <f>IF(S128="negative","",IF(OR(ISNUMBER(SEARCH("Focal",'Model output'!P127)),'Classification result'!U128&lt;4,ISNUMBER(SEARCH("Focal",'Classification result'!U128)),ISNUMBER(SEARCH("&lt;4",'Classification result'!U128)),ISNUMBER(SEARCH("&lt; 4",'Classification result'!U128))),"minimal", IF(OR(ISNUMBER(SEARCH("Extensive",'Model output'!P127)),ISNUMBER(SEARCH("Extensive",'Classification result'!U128)),ISNUMBER(SEARCH("&gt;4",'Classification result'!U128)),ISNUMBER(SEARCH("&gt; 4",'Classification result'!U128)),ISNUMBER(SEARCH("4 or more",'Classification result'!U128))),"extensive","")))</f>
        <v/>
      </c>
      <c r="W128" t="str">
        <f>IF(OR('Model output'!R127="",ISNUMBER(SEARCH("Not identified", 'Model output'!R127)),ISNUMBER(SEARCH("Absent",'Model output'!R127)),ISNUMBER(SEARCH("No",'Model output'!R127)),ISNUMBER(SEARCH("Negative",'Model output'!R127)),ISNUMBER(SEARCH("None seen",'Model output'!R127)),ISNUMBER(SEARCH("Free",'Model output'!R127)),ISNUMBER(SEARCH("Cannot be assessed",'Model output'!R127))),"negative","positive")</f>
        <v>positive</v>
      </c>
      <c r="X128" s="15" t="str">
        <f>IF('Model output'!S127="","",'Model output'!S127)</f>
        <v>No</v>
      </c>
      <c r="Y128" t="str">
        <f>IF(OR('Model output'!S127="",ISNUMBER(SEARCH("No extension",'Model output'!S127)),ISNUMBER(SEARCH("Absent",'Model output'!S127)),ISNUMBER(SEARCH("Not identified",'Model output'!S127)),AND(ISNUMBER(SEARCH("No",'Model output'!S127)),NOT(ISNUMBER(SEARCH("carcinoma",'Model output'!S127)))),ISNUMBER(SEARCH("negative",'Model output'!S127))),"negative",IF(Z128="positive","gETE", "positive"))</f>
        <v>negative</v>
      </c>
      <c r="Z128" t="str">
        <f>IF(OR('Model output'!S127="",ISNUMBER(SEARCH("Absent",'Model output'!S127)),ISNUMBER(SEARCH("Not identified",'Model output'!S127)),ISNUMBER(SEARCH("No",'Model output'!S127)),ISNUMBER(SEARCH("Minimal",'Model output'!S127)),ISNUMBER(SEARCH("negative",'Model output'!S127))),"negative",IF(OR(ISNUMBER(SEARCH("extensive",X128)),ISNUMBER(SEARCH("skeletal muscle",X128)),ISNUMBER(SEARCH("larynx",X128)),ISNUMBER(SEARCH("trachea",X128)),ISNUMBER(SEARCH("esophagus",X128)),ISNUMBER(SEARCH("recurrent laryngeal nerve",X128))),"positive","negative"))</f>
        <v>negative</v>
      </c>
      <c r="AA128" t="str">
        <f>IF('Model output'!T127="","",IF('Model output'!T127="Not mentioned", "No", "Yes"))</f>
        <v/>
      </c>
      <c r="AB128" t="str">
        <f>IF(AA128&lt;&gt;"Yes","",IF(OR('Model output'!U127="",ISNUMBER(SEARCH("Not identified",'Model output'!U127))),"",'Model output'!U127))</f>
        <v/>
      </c>
      <c r="AC128" s="8" t="str">
        <f>IF(OR('Model output'!V127="", AND(ISERROR(SEARCH("Positive",'Model output'!V127)), ISNUMBER(SEARCH("Negative",'Model output'!V127))), ISNUMBER(SEARCH("Cannot be assessed",'Model output'!V127)), AND(ISNUMBER(SEARCH("Uninvolved",'Model output'!V127)),NOT(ISNUMBER(SEARCH("margin(s) involved",'Model output'!V127)))), ISNUMBER(SEARCH("No involvement",'Model output'!V127)), AND(NOT(ISNUMBER(SEARCH("focal",'Model output'!V127))),ISNUMBER(SEARCH("Free",'Model output'!V127))), ISNUMBER(SEARCH("narrowly excised",'Model output'!V127)), ISNUMBER(SEARCH("none",'Model output'!V127)), ISNUMBER(SEARCH("R0",'Model output'!V127)), ISNUMBER(SEARCH("1 mm",'Model output'!V127)), ISNUMBER(SEARCH("0.1 CM",'Model output'!V127)), ISNUMBER(SEARCH("less than 0.2 mm",'Model output'!V127)), ISNUMBER(SEARCH("less than 1.0 mm",'Model output'!V127)), ISNUMBER(SEARCH("less than 0.5 mm",'Model output'!V127)), ISNUMBER(SEARCH("abut",'Model output'!V127))), "negative", "positive")</f>
        <v>negative</v>
      </c>
      <c r="AE128" s="34" t="str" cm="1">
        <f t="array" aca="1" ref="AE128" ca="1">IF(OR(AC128="positive",Z128="positive",AND(OR(ISNUMBER(SEARCH("Follicular carcinoma",N128)),ISNUMBER(SEARCH("Follicular thyroid carcinoma",N128))),V128="extensive"),AND(AND(ISNUMBER(J128),J128&gt;0),AND(ISNUMBER(M128),M128&gt;3)),OR(H128="positive",AH128=1)),"high",IF(OR(ISNUMBER(SEARCH("lateral",G128,1)),ISNUMBER(SEARCH("positive",Y128,1)),ISNUMBER(SEARCH("tall",O128,1)),ISNUMBER(SEARCH("hobnail",O128,1)),ISNUMBER(SEARCH("cribriform",O128,1)),ISNUMBER(SEARCH("diffuse",O128,1)),ISNUMBER(SEARCH("columnar",O128,1)),ISNUMBER(SEARCH("solid",O128,1)),ISNUMBER(SEARCH("tall",N128,1)),ISNUMBER(SEARCH("hobnail",N128,1)),ISNUMBER(SEARCH("cribriform",N128,1)),ISNUMBER(SEARCH("diffuse",N128,1)),ISNUMBER(SEARCH("columnar",N128,1)),ISNUMBER(SEARCH("solid",N128,1)),AND(OR(ISNUMBER(SEARCH("papillary",N128,1)),ISNUMBER(SEARCH("papillary carcinoma",O128,1))),S128="positive"),AND(AND(ISNUMBER(J128),J128&gt;=5),M128=""),AND(AND(ISNUMBER(J128),J128&gt;=5),AND(ISNUMBER(M128),M128&gt;=1)),AND(ISNUMBER(SERACH("papillary",N128)),OR(Y128="positive",Z128="positive"), ISNUMBER(SEARCH("BRAF",AB128)))),"intermediate","low"))</f>
        <v>low</v>
      </c>
      <c r="AF128" s="35" t="str">
        <f t="shared" ref="AF128:AF190" si="31">IF(AND(Z128="positive",OR(ISNUMBER(SEARCH("prevertebral",X128,1)),ISNUMBER(SEARCH("fascia",X128,1)),ISNUMBER(SEARCH("carotid artery",X128,1)),ISNUMBER(SEARCH("mediastinal",X128,1)))),"4b",
IF(AND(Z128="positive",OR(ISNUMBER(SEARCH("larynx",X128,1)),ISNUMBER(SEARCH("trachea",X128,1)),ISNUMBER(SEARCH("esophagus",X128,1)),ISNUMBER(SEARCH("recurrent laryngeal nerve",X128,1)),
ISNUMBER(SEARCH("RLN",X128,1)))),"4a",
IF(OR(Z128="positive",ISNUMBER(SEARCH("strap",X128,1)),ISNUMBER(SEARCH("sternothyroid",X128,1)),ISNUMBER(SEARCH("sternohyoid",X128,1)),ISNUMBER(SEARCH("thyrohyoid",X128,1)),ISNUMBER(SEARCH("omohyoid",X128,1))),"3b",
IF(AND(C128&lt;&gt;"", N128=""),C128,
IF(OR(AND(R128&lt;&gt;"",R128&gt;4)),"3a",
IF(AND(R128&lt;&gt;"", R128&lt;=4,R128&gt;2),"2",
IF(AND(R128&lt;&gt;"",R128&lt;=2,R128&gt;1),"1b",
IF(AND(R128&lt;&gt;"",R128&lt;=1),"1a","x"
))))))))</f>
        <v>1a</v>
      </c>
      <c r="AG128" s="35" t="str">
        <f t="shared" ref="AG128:AG190" si="32">IF(AND(ISNUMBER(J128),J128&gt;0),
IF(G128="lateral", "1b","1a"), "0")</f>
        <v>0</v>
      </c>
      <c r="AH128" s="35" t="str">
        <f t="shared" si="18"/>
        <v>0</v>
      </c>
      <c r="AI128" s="40" t="str">
        <f t="shared" si="19"/>
        <v>I</v>
      </c>
      <c r="AJ128" s="34" t="s">
        <v>629</v>
      </c>
      <c r="AK128" s="39" t="s">
        <v>898</v>
      </c>
      <c r="AL128" s="39" t="s">
        <v>897</v>
      </c>
      <c r="AM128" s="39" t="s">
        <v>897</v>
      </c>
      <c r="AN128" s="39" t="s">
        <v>59</v>
      </c>
      <c r="AO128" s="34">
        <f t="shared" ca="1" si="24"/>
        <v>0</v>
      </c>
      <c r="AP128" s="39">
        <f t="shared" si="25"/>
        <v>1</v>
      </c>
      <c r="AQ128" s="39">
        <f t="shared" si="26"/>
        <v>1</v>
      </c>
      <c r="AR128" s="39">
        <f t="shared" si="27"/>
        <v>1</v>
      </c>
      <c r="AS128" s="40">
        <f t="shared" si="17"/>
        <v>1</v>
      </c>
    </row>
    <row r="129" spans="1:45">
      <c r="A129" t="str">
        <f>'Model output'!A128</f>
        <v>TCGA-E8-A416</v>
      </c>
      <c r="B129" s="46">
        <v>51</v>
      </c>
      <c r="C129" s="1" t="str">
        <f>IF(OR(ISNUMBER(SEARCH("0",'Model output'!D128)), ISNUMBER(SEARCH("1",'Model output'!D128)), ISNUMBER(SEARCH("1a",'Model output'!D128)), ISNUMBER(SEARCH("1b",'Model output'!D128)), ISNUMBER(SEARCH("2",'Model output'!D128)), ISNUMBER(SEARCH("3",'Model output'!D128)), ISNUMBER(SEARCH("4a",'Model output'!D128)), ISNUMBER(SEARCH("4b",'Model output'!D128))), IF(ISNUMBER(SEARCH("pT",'Model output'!D128)),IF(OR(ISNUMBER(SEARCH("a",'Model output'!D128)),ISNUMBER(SEARCH("b",'Model output'!D128))),MID(SUBSTITUTE('Model output'!D128," ",""),SEARCH("pT",'Model output'!D128)+2,2),MID(SUBSTITUTE('Model output'!D128," ",""),SEARCH("pT",'Model output'!D128)+2,1)),IF(ISNUMBER(SEARCH("T",'Model output'!D128)),IF(OR(ISNUMBER(SEARCH("a",'Model output'!D128)),ISNUMBER(SEARCH("b",'Model output'!D128))),MID(SUBSTITUTE('Model output'!D128," ",""),SEARCH("T",'Model output'!D128)+1,2),MID(SUBSTITUTE('Model output'!D128," ",""),SEARCH("T",'Model output'!D128)+1,1)),SUBSTITUTE('Model output'!D128," ",""))),"")</f>
        <v/>
      </c>
      <c r="D129" s="1" t="str">
        <f>IF(ISNUMBER(SEARCH("lymph node",'Model output'!E128)),"1", IF(AND('Model output'!E128&lt;&gt;"",ISNUMBER('Model output'!E128),'Model output'!E128&gt;0),"1",IF(OR(ISNUMBER(SEARCH("0",'Model output'!E128)), ISNUMBER(SEARCH("1",'Model output'!E128)), ISNUMBER(SEARCH("1a",'Model output'!E128)), ISNUMBER(SEARCH("1b",'Model output'!E128)), ISNUMBER(SEARCH("X",'Model output'!E128))), IF(ISNUMBER(SEARCH("pN",'Model output'!E128)),IF(OR(ISNUMBER(SEARCH("a",'Model output'!E128)),ISNUMBER(SEARCH("b",'Model output'!E128))),MID(SUBSTITUTE('Model output'!E128," ",""),SEARCH("pN",'Model output'!E128)+2,2),MID(SUBSTITUTE('Model output'!E128," ",""),SEARCH("pN",'Model output'!E128)+2,1)),IF(ISNUMBER(SEARCH("N",'Model output'!E128)),IF(OR(ISNUMBER(SEARCH("a",'Model output'!E128)),ISNUMBER(SEARCH("b",'Model output'!E128))),MID(SUBSTITUTE('Model output'!E128," ",""),SEARCH("N",'Model output'!E128)+1,2),MID(SUBSTITUTE('Model output'!E128," ",""),SEARCH("N",'Model output'!E128)+1,1)),SUBSTITUTE('Model output'!E128," ",""))),"")))</f>
        <v/>
      </c>
      <c r="E129" s="1" t="str">
        <f>IF(OR(ISNUMBER(SEARCH("Not applicable",'Model output'!F128)), ISNUMBER(SEARCH("N/A",'Model output'!F128))),"0",IF(OR(ISNUMBER(SEARCH("0",'Model output'!F128)), ISNUMBER(SEARCH("1",'Model output'!F128)), ISNUMBER(SEARCH("X",'Model output'!F128))), IF(ISNUMBER(SEARCH("pM",'Model output'!F128)),MID(SUBSTITUTE('Model output'!F128," ",""),SEARCH("pM",'Model output'!F128)+2,1),IF(ISNUMBER(SEARCH("M",'Model output'!F128)),MID(SUBSTITUTE('Model output'!F128," ",""),SEARCH("M",'Model output'!F128)+1,1),SUBSTITUTE('Model output'!F128," ",""))),""))</f>
        <v/>
      </c>
      <c r="F129" t="str">
        <f t="shared" si="28"/>
        <v>negative</v>
      </c>
      <c r="G129" t="str">
        <f>IF(OR('Model output'!G128="",AND(ISNUMBER('Model output'!J128),'Model output'!J128&lt;1)),"",IF(OR(ISNUMBER(SEARCH("lateral",'Model output'!G128)),ISNUMBER(SEARCH("cervical",'Model output'!G128)),ISNUMBER(SEARCH("jugular",'Model output'!G128)),ISNUMBER(SEARCH("left neck",'Model output'!G128)),ISNUMBER(SEARCH("left anterior neck",'Model output'!G128)),ISNUMBER(SEARCH("left posterior neck",'Model output'!G128)),ISNUMBER(SEARCH("right neck",'Model output'!G128)),ISNUMBER(SEARCH("right anterior neck",'Model output'!G128)),ISNUMBER(SEARCH("right posterior neck",'Model output'!G128)),AND(ISNUMBER(SEARCH("level",'Model output'!G128)),OR(,ISNUMBER(SEARCH("II",'Model output'!G128)),ISNUMBER(SEARCH("two",'Model output'!G128)),AND(ISNUMBER(SEARCH("2",'Model output'!G128)),NOT(ISNUMBER(SEARCH("1 of 2",'Model output'!G128)))),ISNUMBER(SEARCH("III",'Model output'!G128)),ISNUMBER(SEARCH("three",'Model output'!G128)),AND(ISNUMBER(SEARCH("3",'Model output'!G128)), NOT(ISNUMBER(SEARCH("N3",'Model output'!G128)))),ISNUMBER(SEARCH("IV",'Model output'!G128)),ISNUMBER(SEARCH("four",'Model output'!G128)),AND(ISNUMBER(SEARCH("4",'Model output'!G128)),NOT(ISNUMBER(SEARCH("1/4",'Model output'!G128)))),ISNUMBER(SEARCH("V ",'Model output'!G128)),ISNUMBER(SEARCH("five",'Model output'!G128)),ISNUMBER(SEARCH("5",'Model output'!G128))))), "lateral", "central"))</f>
        <v/>
      </c>
      <c r="H129" t="str">
        <f>IF('Model output'!H128="","negative", IF('Model output'!H128=" ", "negative", IF('Model output'!H128="[]", "negative", IF(ISNUMBER(SEARCH("lymph node",'Model output'!H128)),"negative", IF(ISNUMBER(SEARCH("adipose tissue",'Model output'!H128)), "negative", IF(ISNUMBER(SEARCH("neck dissection",'Model output'!H128)),"negative","positive"))))))</f>
        <v>negative</v>
      </c>
      <c r="I129" t="str">
        <f>IF('Model output'!I128="","",IF(ISNUMBER('Model output'!I128),'Model output'!I128,1))</f>
        <v/>
      </c>
      <c r="J129" t="str">
        <f>IF('Model output'!J128="","",IF(AND(ISNUMBER('Model output'!J128),'Model output'!J128&lt;=I129),'Model output'!J128,IF(ISNUMBER(SEARCH("0/",'Model output'!J128)),0,1)))</f>
        <v/>
      </c>
      <c r="K129" t="str" cm="1">
        <f t="array" ref="K129">IF(COUNT(FIND({0,1,2,3,4,5,6,7,8,9},'Model output'!K128))&gt;0,'Model output'!K128,"")</f>
        <v/>
      </c>
      <c r="L129" s="28" t="str">
        <f t="shared" si="30"/>
        <v/>
      </c>
      <c r="M129" t="str" cm="1">
        <f t="array" ref="M129">IF(L129="","",IF(ISNUMBER(SEARCH("cm",L129)),MAX(VALUE(SUBSTITUTE(_xlfn.FILTERXML("&lt;t&gt;&lt;s&gt;"&amp;SUBSTITUTE(L129,",","&lt;/s&gt;&lt;s&gt;")&amp;"&lt;/s&gt;&lt;/t&gt;","//s"),"cm",""))),MAX(VALUE(SUBSTITUTE(_xlfn.FILTERXML("&lt;t&gt;&lt;s&gt;"&amp;SUBSTITUTE(L129,",","&lt;/s&gt;&lt;s&gt;")&amp;"&lt;/s&gt;&lt;/t&gt;","//s"),"mm","")))/10))</f>
        <v/>
      </c>
      <c r="N129" t="str">
        <f>IF('Model output'!L128="","",'Model output'!L128)</f>
        <v>papillary</v>
      </c>
      <c r="O129" t="str">
        <f>IF('Model output'!M128="","",'Model output'!M128)</f>
        <v/>
      </c>
      <c r="P129" t="str">
        <f>IF('Model output'!N128="","",'Model output'!N128)</f>
        <v>1.5x1x1 cm</v>
      </c>
      <c r="Q129" t="str">
        <f t="shared" si="29"/>
        <v>1.5,1,1cm</v>
      </c>
      <c r="R129" cm="1">
        <f t="array" ref="R129">IF(Q129="","",IF(ISNUMBER(SEARCH("cm",Q129)),MAX(VALUE(SUBSTITUTE(_xlfn.FILTERXML("&lt;t&gt;&lt;s&gt;"&amp;SUBSTITUTE(Q129,",","&lt;/s&gt;&lt;s&gt;")&amp;"&lt;/s&gt;&lt;/t&gt;","//s"),"cm",""))),IF(ISNUMBER(SEARCH("mm",Q129)), MAX(VALUE(SUBSTITUTE(_xlfn.FILTERXML("&lt;t&gt;&lt;s&gt;"&amp;SUBSTITUTE(Q129,",","&lt;/s&gt;&lt;s&gt;")&amp;"&lt;/s&gt;&lt;/t&gt;","//s"),"mm","")))/10, MAX(VALUE(_xlfn.FILTERXML("&lt;t&gt;&lt;s&gt;"&amp;SUBSTITUTE(Q129,",","&lt;/s&gt;&lt;s&gt;")&amp;"&lt;/s&gt;&lt;/t&gt;","//s"))))))</f>
        <v>1.5</v>
      </c>
      <c r="S129" t="str">
        <f>IF(OR('Model output'!P128="",'Model output'!P128="C",ISNUMBER(SEARCH("Not identified", 'Model output'!P128)),ISNUMBER(SEARCH("Absent",'Model output'!P128)),ISNUMBER(SEARCH("Absence",'Model output'!P128)),AND(ISNUMBER(SEARCH("No",'Model output'!P128)),NOT(ISNUMBER(SEARCH("diagnostic",'Model output'!P128)))),ISNUMBER(SEARCH("Negative",'Model output'!P128))),"negative","positive")</f>
        <v>negative</v>
      </c>
      <c r="T129" t="str">
        <f>IF('Model output'!O128="","",'Model output'!O128)</f>
        <v>Unifocal</v>
      </c>
      <c r="U129" t="str">
        <f>IF('Model output'!Q128&lt;&gt;"",'Model output'!Q128,IF('Classification result'!S129="positive",IF(ISNUMBER(SEARCH("single",'Model output'!P128)),1,IF(OR(ISNUMBER(SEARCH("&lt;4",'Model output'!P128)),ISNUMBER(SEARCH("&lt; 4",'Model output'!P128)),ISNUMBER(SEARCH("less than 4",'Model output'!P128))),"&lt;4",IF(OR(ISNUMBER(SEARCH("&gt;4",'Model output'!P128)),ISNUMBER(SEARCH("&gt; 4",'Model output'!P128)),ISNUMBER(SEARCH("4 or more",'Model output'!P128))),"&gt;4",""))),""))</f>
        <v/>
      </c>
      <c r="V129" t="str">
        <f>IF(S129="negative","",IF(OR(ISNUMBER(SEARCH("Focal",'Model output'!P128)),'Classification result'!U129&lt;4,ISNUMBER(SEARCH("Focal",'Classification result'!U129)),ISNUMBER(SEARCH("&lt;4",'Classification result'!U129)),ISNUMBER(SEARCH("&lt; 4",'Classification result'!U129))),"minimal", IF(OR(ISNUMBER(SEARCH("Extensive",'Model output'!P128)),ISNUMBER(SEARCH("Extensive",'Classification result'!U129)),ISNUMBER(SEARCH("&gt;4",'Classification result'!U129)),ISNUMBER(SEARCH("&gt; 4",'Classification result'!U129)),ISNUMBER(SEARCH("4 or more",'Classification result'!U129))),"extensive","")))</f>
        <v/>
      </c>
      <c r="W129" t="str">
        <f>IF(OR('Model output'!R128="",ISNUMBER(SEARCH("Not identified", 'Model output'!R128)),ISNUMBER(SEARCH("Absent",'Model output'!R128)),ISNUMBER(SEARCH("No",'Model output'!R128)),ISNUMBER(SEARCH("Negative",'Model output'!R128)),ISNUMBER(SEARCH("None seen",'Model output'!R128)),ISNUMBER(SEARCH("Free",'Model output'!R128)),ISNUMBER(SEARCH("Cannot be assessed",'Model output'!R128))),"negative","positive")</f>
        <v>positive</v>
      </c>
      <c r="X129" s="15" t="str">
        <f>IF('Model output'!S128="","",'Model output'!S128)</f>
        <v/>
      </c>
      <c r="Y129" t="str">
        <f>IF(OR('Model output'!S128="",ISNUMBER(SEARCH("No extension",'Model output'!S128)),ISNUMBER(SEARCH("Absent",'Model output'!S128)),ISNUMBER(SEARCH("Not identified",'Model output'!S128)),AND(ISNUMBER(SEARCH("No",'Model output'!S128)),NOT(ISNUMBER(SEARCH("carcinoma",'Model output'!S128)))),ISNUMBER(SEARCH("negative",'Model output'!S128))),"negative",IF(Z129="positive","gETE", "positive"))</f>
        <v>negative</v>
      </c>
      <c r="Z129" t="str">
        <f>IF(OR('Model output'!S128="",ISNUMBER(SEARCH("Absent",'Model output'!S128)),ISNUMBER(SEARCH("Not identified",'Model output'!S128)),ISNUMBER(SEARCH("No",'Model output'!S128)),ISNUMBER(SEARCH("Minimal",'Model output'!S128)),ISNUMBER(SEARCH("negative",'Model output'!S128))),"negative",IF(OR(ISNUMBER(SEARCH("extensive",X129)),ISNUMBER(SEARCH("skeletal muscle",X129)),ISNUMBER(SEARCH("larynx",X129)),ISNUMBER(SEARCH("trachea",X129)),ISNUMBER(SEARCH("esophagus",X129)),ISNUMBER(SEARCH("recurrent laryngeal nerve",X129))),"positive","negative"))</f>
        <v>negative</v>
      </c>
      <c r="AA129" t="str">
        <f>IF('Model output'!T128="","",IF('Model output'!T128="Not mentioned", "No", "Yes"))</f>
        <v/>
      </c>
      <c r="AB129" t="str">
        <f>IF(AA129&lt;&gt;"Yes","",IF(OR('Model output'!U128="",ISNUMBER(SEARCH("Not identified",'Model output'!U128))),"",'Model output'!U128))</f>
        <v/>
      </c>
      <c r="AC129" s="8" t="str">
        <f>IF(OR('Model output'!V128="", AND(ISERROR(SEARCH("Positive",'Model output'!V128)), ISNUMBER(SEARCH("Negative",'Model output'!V128))), ISNUMBER(SEARCH("Cannot be assessed",'Model output'!V128)), AND(ISNUMBER(SEARCH("Uninvolved",'Model output'!V128)),NOT(ISNUMBER(SEARCH("margin(s) involved",'Model output'!V128)))), ISNUMBER(SEARCH("No involvement",'Model output'!V128)), AND(NOT(ISNUMBER(SEARCH("focal",'Model output'!V128))),ISNUMBER(SEARCH("Free",'Model output'!V128))), ISNUMBER(SEARCH("narrowly excised",'Model output'!V128)), ISNUMBER(SEARCH("none",'Model output'!V128)), ISNUMBER(SEARCH("R0",'Model output'!V128)), ISNUMBER(SEARCH("1 mm",'Model output'!V128)), ISNUMBER(SEARCH("0.1 CM",'Model output'!V128)), ISNUMBER(SEARCH("less than 0.2 mm",'Model output'!V128)), ISNUMBER(SEARCH("less than 1.0 mm",'Model output'!V128)), ISNUMBER(SEARCH("less than 0.5 mm",'Model output'!V128)), ISNUMBER(SEARCH("abut",'Model output'!V128))), "negative", "positive")</f>
        <v>positive</v>
      </c>
      <c r="AE129" s="34" t="str" cm="1">
        <f t="array" ref="AE129">IF(OR(AC129="positive",Z129="positive",AND(OR(ISNUMBER(SEARCH("Follicular carcinoma",N129)),ISNUMBER(SEARCH("Follicular thyroid carcinoma",N129))),V129="extensive"),AND(AND(ISNUMBER(J129),J129&gt;0),AND(ISNUMBER(M129),M129&gt;3)),OR(H129="positive",AH129=1)),"high",IF(OR(ISNUMBER(SEARCH("lateral",G129,1)),ISNUMBER(SEARCH("positive",Y129,1)),ISNUMBER(SEARCH("tall",O129,1)),ISNUMBER(SEARCH("hobnail",O129,1)),ISNUMBER(SEARCH("cribriform",O129,1)),ISNUMBER(SEARCH("diffuse",O129,1)),ISNUMBER(SEARCH("columnar",O129,1)),ISNUMBER(SEARCH("solid",O129,1)),ISNUMBER(SEARCH("tall",N129,1)),ISNUMBER(SEARCH("hobnail",N129,1)),ISNUMBER(SEARCH("cribriform",N129,1)),ISNUMBER(SEARCH("diffuse",N129,1)),ISNUMBER(SEARCH("columnar",N129,1)),ISNUMBER(SEARCH("solid",N129,1)),AND(OR(ISNUMBER(SEARCH("papillary",N129,1)),ISNUMBER(SEARCH("papillary carcinoma",O129,1))),S129="positive"),AND(AND(ISNUMBER(J129),J129&gt;=5),M129=""),AND(AND(ISNUMBER(J129),J129&gt;=5),AND(ISNUMBER(M129),M129&gt;=1)),AND(ISNUMBER(SERACH("papillary",N129)),OR(Y129="positive",Z129="positive"), ISNUMBER(SEARCH("BRAF",AB129)))),"intermediate","low"))</f>
        <v>high</v>
      </c>
      <c r="AF129" s="35" t="str">
        <f t="shared" si="31"/>
        <v>1b</v>
      </c>
      <c r="AG129" s="35" t="str">
        <f t="shared" si="32"/>
        <v>0</v>
      </c>
      <c r="AH129" s="35" t="str">
        <f t="shared" ref="AH129:AH191" si="33">IF(OR(H129="unknown"),"x",IF(H129="negative","0","1"))</f>
        <v>0</v>
      </c>
      <c r="AI129" s="40" t="str">
        <f t="shared" ref="AI129:AI191" si="34">IF(AND(B129&lt;55,AH129="0"),"I",
IF(AND(B129&lt;55,AH129="1"),"II",
IF(AH129="1","IVB",
IF(AND(AF129="4b",AH129="0"),"IVA",
IF(AND(AF129="4a",AH129="0"),"III",
IF(AND(OR(AF129="3a",AF129="3b",AF129="3"),AH129="0"),"II",
IF(AND(AF129="2",OR(AG129="1",AG129="1a",AG129="1b"),AH129="0"),"II",
IF(AND(OR(AF129="1a",AF129="1b",AF129="1"),OR(AG129="1",AG129="1a",AG129="1b"),AH129="0"),"II","I"
))))))))</f>
        <v>I</v>
      </c>
      <c r="AJ129" s="34" t="s">
        <v>629</v>
      </c>
      <c r="AK129" s="39" t="s">
        <v>893</v>
      </c>
      <c r="AL129" s="39" t="s">
        <v>897</v>
      </c>
      <c r="AM129" s="39" t="s">
        <v>897</v>
      </c>
      <c r="AN129" s="39" t="s">
        <v>59</v>
      </c>
      <c r="AO129" s="34">
        <f t="shared" si="24"/>
        <v>0</v>
      </c>
      <c r="AP129" s="39">
        <f t="shared" si="25"/>
        <v>1</v>
      </c>
      <c r="AQ129" s="39">
        <f t="shared" si="26"/>
        <v>1</v>
      </c>
      <c r="AR129" s="39">
        <f t="shared" si="27"/>
        <v>1</v>
      </c>
      <c r="AS129" s="40">
        <f t="shared" si="17"/>
        <v>1</v>
      </c>
    </row>
    <row r="130" spans="1:45">
      <c r="A130" t="str">
        <f>'Model output'!A129</f>
        <v>TCGA-E8-A419</v>
      </c>
      <c r="B130" s="46">
        <v>30</v>
      </c>
      <c r="C130" s="1" t="str">
        <f>IF(OR(ISNUMBER(SEARCH("0",'Model output'!D129)), ISNUMBER(SEARCH("1",'Model output'!D129)), ISNUMBER(SEARCH("1a",'Model output'!D129)), ISNUMBER(SEARCH("1b",'Model output'!D129)), ISNUMBER(SEARCH("2",'Model output'!D129)), ISNUMBER(SEARCH("3",'Model output'!D129)), ISNUMBER(SEARCH("4a",'Model output'!D129)), ISNUMBER(SEARCH("4b",'Model output'!D129))), IF(ISNUMBER(SEARCH("pT",'Model output'!D129)),IF(OR(ISNUMBER(SEARCH("a",'Model output'!D129)),ISNUMBER(SEARCH("b",'Model output'!D129))),MID(SUBSTITUTE('Model output'!D129," ",""),SEARCH("pT",'Model output'!D129)+2,2),MID(SUBSTITUTE('Model output'!D129," ",""),SEARCH("pT",'Model output'!D129)+2,1)),IF(ISNUMBER(SEARCH("T",'Model output'!D129)),IF(OR(ISNUMBER(SEARCH("a",'Model output'!D129)),ISNUMBER(SEARCH("b",'Model output'!D129))),MID(SUBSTITUTE('Model output'!D129," ",""),SEARCH("T",'Model output'!D129)+1,2),MID(SUBSTITUTE('Model output'!D129," ",""),SEARCH("T",'Model output'!D129)+1,1)),SUBSTITUTE('Model output'!D129," ",""))),"")</f>
        <v>2</v>
      </c>
      <c r="D130" s="1" t="str">
        <f>IF(ISNUMBER(SEARCH("lymph node",'Model output'!E129)),"1", IF(AND('Model output'!E129&lt;&gt;"",ISNUMBER('Model output'!E129),'Model output'!E129&gt;0),"1",IF(OR(ISNUMBER(SEARCH("0",'Model output'!E129)), ISNUMBER(SEARCH("1",'Model output'!E129)), ISNUMBER(SEARCH("1a",'Model output'!E129)), ISNUMBER(SEARCH("1b",'Model output'!E129)), ISNUMBER(SEARCH("X",'Model output'!E129))), IF(ISNUMBER(SEARCH("pN",'Model output'!E129)),IF(OR(ISNUMBER(SEARCH("a",'Model output'!E129)),ISNUMBER(SEARCH("b",'Model output'!E129))),MID(SUBSTITUTE('Model output'!E129," ",""),SEARCH("pN",'Model output'!E129)+2,2),MID(SUBSTITUTE('Model output'!E129," ",""),SEARCH("pN",'Model output'!E129)+2,1)),IF(ISNUMBER(SEARCH("N",'Model output'!E129)),IF(OR(ISNUMBER(SEARCH("a",'Model output'!E129)),ISNUMBER(SEARCH("b",'Model output'!E129))),MID(SUBSTITUTE('Model output'!E129," ",""),SEARCH("N",'Model output'!E129)+1,2),MID(SUBSTITUTE('Model output'!E129," ",""),SEARCH("N",'Model output'!E129)+1,1)),SUBSTITUTE('Model output'!E129," ",""))),"")))</f>
        <v/>
      </c>
      <c r="E130" s="1" t="str">
        <f>IF(OR(ISNUMBER(SEARCH("Not applicable",'Model output'!F129)), ISNUMBER(SEARCH("N/A",'Model output'!F129))),"0",IF(OR(ISNUMBER(SEARCH("0",'Model output'!F129)), ISNUMBER(SEARCH("1",'Model output'!F129)), ISNUMBER(SEARCH("X",'Model output'!F129))), IF(ISNUMBER(SEARCH("pM",'Model output'!F129)),MID(SUBSTITUTE('Model output'!F129," ",""),SEARCH("pM",'Model output'!F129)+2,1),IF(ISNUMBER(SEARCH("M",'Model output'!F129)),MID(SUBSTITUTE('Model output'!F129," ",""),SEARCH("M",'Model output'!F129)+1,1),SUBSTITUTE('Model output'!F129," ",""))),""))</f>
        <v/>
      </c>
      <c r="F130" t="str">
        <f t="shared" si="28"/>
        <v>negative</v>
      </c>
      <c r="G130" t="str">
        <f>IF(OR('Model output'!G129="",AND(ISNUMBER('Model output'!J129),'Model output'!J129&lt;1)),"",IF(OR(ISNUMBER(SEARCH("lateral",'Model output'!G129)),ISNUMBER(SEARCH("cervical",'Model output'!G129)),ISNUMBER(SEARCH("jugular",'Model output'!G129)),ISNUMBER(SEARCH("left neck",'Model output'!G129)),ISNUMBER(SEARCH("left anterior neck",'Model output'!G129)),ISNUMBER(SEARCH("left posterior neck",'Model output'!G129)),ISNUMBER(SEARCH("right neck",'Model output'!G129)),ISNUMBER(SEARCH("right anterior neck",'Model output'!G129)),ISNUMBER(SEARCH("right posterior neck",'Model output'!G129)),AND(ISNUMBER(SEARCH("level",'Model output'!G129)),OR(,ISNUMBER(SEARCH("II",'Model output'!G129)),ISNUMBER(SEARCH("two",'Model output'!G129)),AND(ISNUMBER(SEARCH("2",'Model output'!G129)),NOT(ISNUMBER(SEARCH("1 of 2",'Model output'!G129)))),ISNUMBER(SEARCH("III",'Model output'!G129)),ISNUMBER(SEARCH("three",'Model output'!G129)),AND(ISNUMBER(SEARCH("3",'Model output'!G129)), NOT(ISNUMBER(SEARCH("N3",'Model output'!G129)))),ISNUMBER(SEARCH("IV",'Model output'!G129)),ISNUMBER(SEARCH("four",'Model output'!G129)),AND(ISNUMBER(SEARCH("4",'Model output'!G129)),NOT(ISNUMBER(SEARCH("1/4",'Model output'!G129)))),ISNUMBER(SEARCH("V ",'Model output'!G129)),ISNUMBER(SEARCH("five",'Model output'!G129)),ISNUMBER(SEARCH("5",'Model output'!G129))))), "lateral", "central"))</f>
        <v/>
      </c>
      <c r="H130" t="str">
        <f>IF('Model output'!H129="","negative", IF('Model output'!H129=" ", "negative", IF('Model output'!H129="[]", "negative", IF(ISNUMBER(SEARCH("lymph node",'Model output'!H129)),"negative", IF(ISNUMBER(SEARCH("adipose tissue",'Model output'!H129)), "negative", IF(ISNUMBER(SEARCH("neck dissection",'Model output'!H129)),"negative","positive"))))))</f>
        <v>negative</v>
      </c>
      <c r="I130" t="str">
        <f>IF('Model output'!I129="","",IF(ISNUMBER('Model output'!I129),'Model output'!I129,1))</f>
        <v/>
      </c>
      <c r="J130" t="str">
        <f>IF('Model output'!J129="","",IF(AND(ISNUMBER('Model output'!J129),'Model output'!J129&lt;=I130),'Model output'!J129,IF(ISNUMBER(SEARCH("0/",'Model output'!J129)),0,1)))</f>
        <v/>
      </c>
      <c r="K130" t="str" cm="1">
        <f t="array" ref="K130">IF(COUNT(FIND({0,1,2,3,4,5,6,7,8,9},'Model output'!K129))&gt;0,'Model output'!K129,"")</f>
        <v/>
      </c>
      <c r="L130" s="28" t="str">
        <f t="shared" si="30"/>
        <v/>
      </c>
      <c r="M130" t="str" cm="1">
        <f t="array" ref="M130">IF(L130="","",IF(ISNUMBER(SEARCH("cm",L130)),MAX(VALUE(SUBSTITUTE(_xlfn.FILTERXML("&lt;t&gt;&lt;s&gt;"&amp;SUBSTITUTE(L130,",","&lt;/s&gt;&lt;s&gt;")&amp;"&lt;/s&gt;&lt;/t&gt;","//s"),"cm",""))),MAX(VALUE(SUBSTITUTE(_xlfn.FILTERXML("&lt;t&gt;&lt;s&gt;"&amp;SUBSTITUTE(L130,",","&lt;/s&gt;&lt;s&gt;")&amp;"&lt;/s&gt;&lt;/t&gt;","//s"),"mm","")))/10))</f>
        <v/>
      </c>
      <c r="N130" t="str">
        <f>IF('Model output'!L129="","",'Model output'!L129)</f>
        <v>papillary</v>
      </c>
      <c r="O130" t="str">
        <f>IF('Model output'!M129="","",'Model output'!M129)</f>
        <v/>
      </c>
      <c r="P130" t="str">
        <f>IF('Model output'!N129="","",'Model output'!N129)</f>
        <v>2.5 x 3 x 2 cm</v>
      </c>
      <c r="Q130" t="str">
        <f t="shared" si="29"/>
        <v>2.5,3,2cm</v>
      </c>
      <c r="R130" cm="1">
        <f t="array" ref="R130">IF(Q130="","",IF(ISNUMBER(SEARCH("cm",Q130)),MAX(VALUE(SUBSTITUTE(_xlfn.FILTERXML("&lt;t&gt;&lt;s&gt;"&amp;SUBSTITUTE(Q130,",","&lt;/s&gt;&lt;s&gt;")&amp;"&lt;/s&gt;&lt;/t&gt;","//s"),"cm",""))),IF(ISNUMBER(SEARCH("mm",Q130)), MAX(VALUE(SUBSTITUTE(_xlfn.FILTERXML("&lt;t&gt;&lt;s&gt;"&amp;SUBSTITUTE(Q130,",","&lt;/s&gt;&lt;s&gt;")&amp;"&lt;/s&gt;&lt;/t&gt;","//s"),"mm","")))/10, MAX(VALUE(_xlfn.FILTERXML("&lt;t&gt;&lt;s&gt;"&amp;SUBSTITUTE(Q130,",","&lt;/s&gt;&lt;s&gt;")&amp;"&lt;/s&gt;&lt;/t&gt;","//s"))))))</f>
        <v>3</v>
      </c>
      <c r="S130" t="str">
        <f>IF(OR('Model output'!P129="",'Model output'!P129="C",ISNUMBER(SEARCH("Not identified", 'Model output'!P129)),ISNUMBER(SEARCH("Absent",'Model output'!P129)),ISNUMBER(SEARCH("Absence",'Model output'!P129)),AND(ISNUMBER(SEARCH("No",'Model output'!P129)),NOT(ISNUMBER(SEARCH("diagnostic",'Model output'!P129)))),ISNUMBER(SEARCH("Negative",'Model output'!P129))),"negative","positive")</f>
        <v>negative</v>
      </c>
      <c r="T130">
        <f>IF('Model output'!O129="","",'Model output'!O129)</f>
        <v>1</v>
      </c>
      <c r="U130" t="str">
        <f>IF('Model output'!Q129&lt;&gt;"",'Model output'!Q129,IF('Classification result'!S130="positive",IF(ISNUMBER(SEARCH("single",'Model output'!P129)),1,IF(OR(ISNUMBER(SEARCH("&lt;4",'Model output'!P129)),ISNUMBER(SEARCH("&lt; 4",'Model output'!P129)),ISNUMBER(SEARCH("less than 4",'Model output'!P129))),"&lt;4",IF(OR(ISNUMBER(SEARCH("&gt;4",'Model output'!P129)),ISNUMBER(SEARCH("&gt; 4",'Model output'!P129)),ISNUMBER(SEARCH("4 or more",'Model output'!P129))),"&gt;4",""))),""))</f>
        <v/>
      </c>
      <c r="V130" t="str">
        <f>IF(S130="negative","",IF(OR(ISNUMBER(SEARCH("Focal",'Model output'!P129)),'Classification result'!U130&lt;4,ISNUMBER(SEARCH("Focal",'Classification result'!U130)),ISNUMBER(SEARCH("&lt;4",'Classification result'!U130)),ISNUMBER(SEARCH("&lt; 4",'Classification result'!U130))),"minimal", IF(OR(ISNUMBER(SEARCH("Extensive",'Model output'!P129)),ISNUMBER(SEARCH("Extensive",'Classification result'!U130)),ISNUMBER(SEARCH("&gt;4",'Classification result'!U130)),ISNUMBER(SEARCH("&gt; 4",'Classification result'!U130)),ISNUMBER(SEARCH("4 or more",'Classification result'!U130))),"extensive","")))</f>
        <v/>
      </c>
      <c r="W130" t="str">
        <f>IF(OR('Model output'!R129="",ISNUMBER(SEARCH("Not identified", 'Model output'!R129)),ISNUMBER(SEARCH("Absent",'Model output'!R129)),ISNUMBER(SEARCH("No",'Model output'!R129)),ISNUMBER(SEARCH("Negative",'Model output'!R129)),ISNUMBER(SEARCH("None seen",'Model output'!R129)),ISNUMBER(SEARCH("Free",'Model output'!R129)),ISNUMBER(SEARCH("Cannot be assessed",'Model output'!R129))),"negative","positive")</f>
        <v>negative</v>
      </c>
      <c r="X130" s="15" t="str">
        <f>IF('Model output'!S129="","",'Model output'!S129)</f>
        <v/>
      </c>
      <c r="Y130" t="str">
        <f>IF(OR('Model output'!S129="",ISNUMBER(SEARCH("No extension",'Model output'!S129)),ISNUMBER(SEARCH("Absent",'Model output'!S129)),ISNUMBER(SEARCH("Not identified",'Model output'!S129)),AND(ISNUMBER(SEARCH("No",'Model output'!S129)),NOT(ISNUMBER(SEARCH("carcinoma",'Model output'!S129)))),ISNUMBER(SEARCH("negative",'Model output'!S129))),"negative",IF(Z130="positive","gETE", "positive"))</f>
        <v>negative</v>
      </c>
      <c r="Z130" t="str">
        <f>IF(OR('Model output'!S129="",ISNUMBER(SEARCH("Absent",'Model output'!S129)),ISNUMBER(SEARCH("Not identified",'Model output'!S129)),ISNUMBER(SEARCH("No",'Model output'!S129)),ISNUMBER(SEARCH("Minimal",'Model output'!S129)),ISNUMBER(SEARCH("negative",'Model output'!S129))),"negative",IF(OR(ISNUMBER(SEARCH("extensive",X130)),ISNUMBER(SEARCH("skeletal muscle",X130)),ISNUMBER(SEARCH("larynx",X130)),ISNUMBER(SEARCH("trachea",X130)),ISNUMBER(SEARCH("esophagus",X130)),ISNUMBER(SEARCH("recurrent laryngeal nerve",X130))),"positive","negative"))</f>
        <v>negative</v>
      </c>
      <c r="AA130" t="str">
        <f>IF('Model output'!T129="","",IF('Model output'!T129="Not mentioned", "No", "Yes"))</f>
        <v/>
      </c>
      <c r="AB130" t="str">
        <f>IF(AA130&lt;&gt;"Yes","",IF(OR('Model output'!U129="",ISNUMBER(SEARCH("Not identified",'Model output'!U129))),"",'Model output'!U129))</f>
        <v/>
      </c>
      <c r="AC130" s="8" t="str">
        <f>IF(OR('Model output'!V129="", AND(ISERROR(SEARCH("Positive",'Model output'!V129)), ISNUMBER(SEARCH("Negative",'Model output'!V129))), ISNUMBER(SEARCH("Cannot be assessed",'Model output'!V129)), AND(ISNUMBER(SEARCH("Uninvolved",'Model output'!V129)),NOT(ISNUMBER(SEARCH("margin(s) involved",'Model output'!V129)))), ISNUMBER(SEARCH("No involvement",'Model output'!V129)), AND(NOT(ISNUMBER(SEARCH("focal",'Model output'!V129))),ISNUMBER(SEARCH("Free",'Model output'!V129))), ISNUMBER(SEARCH("narrowly excised",'Model output'!V129)), ISNUMBER(SEARCH("none",'Model output'!V129)), ISNUMBER(SEARCH("R0",'Model output'!V129)), ISNUMBER(SEARCH("1 mm",'Model output'!V129)), ISNUMBER(SEARCH("0.1 CM",'Model output'!V129)), ISNUMBER(SEARCH("less than 0.2 mm",'Model output'!V129)), ISNUMBER(SEARCH("less than 1.0 mm",'Model output'!V129)), ISNUMBER(SEARCH("less than 0.5 mm",'Model output'!V129)), ISNUMBER(SEARCH("abut",'Model output'!V129))), "negative", "positive")</f>
        <v>negative</v>
      </c>
      <c r="AE130" s="34" t="str" cm="1">
        <f t="array" aca="1" ref="AE130" ca="1">IF(OR(AC130="positive",Z130="positive",AND(OR(ISNUMBER(SEARCH("Follicular carcinoma",N130)),ISNUMBER(SEARCH("Follicular thyroid carcinoma",N130))),V130="extensive"),AND(AND(ISNUMBER(J130),J130&gt;0),AND(ISNUMBER(M130),M130&gt;3)),OR(H130="positive",AH130=1)),"high",IF(OR(ISNUMBER(SEARCH("lateral",G130,1)),ISNUMBER(SEARCH("positive",Y130,1)),ISNUMBER(SEARCH("tall",O130,1)),ISNUMBER(SEARCH("hobnail",O130,1)),ISNUMBER(SEARCH("cribriform",O130,1)),ISNUMBER(SEARCH("diffuse",O130,1)),ISNUMBER(SEARCH("columnar",O130,1)),ISNUMBER(SEARCH("solid",O130,1)),ISNUMBER(SEARCH("tall",N130,1)),ISNUMBER(SEARCH("hobnail",N130,1)),ISNUMBER(SEARCH("cribriform",N130,1)),ISNUMBER(SEARCH("diffuse",N130,1)),ISNUMBER(SEARCH("columnar",N130,1)),ISNUMBER(SEARCH("solid",N130,1)),AND(OR(ISNUMBER(SEARCH("papillary",N130,1)),ISNUMBER(SEARCH("papillary carcinoma",O130,1))),S130="positive"),AND(AND(ISNUMBER(J130),J130&gt;=5),M130=""),AND(AND(ISNUMBER(J130),J130&gt;=5),AND(ISNUMBER(M130),M130&gt;=1)),AND(ISNUMBER(SERACH("papillary",N130)),OR(Y130="positive",Z130="positive"), ISNUMBER(SEARCH("BRAF",AB130)))),"intermediate","low"))</f>
        <v>low</v>
      </c>
      <c r="AF130" s="35" t="str">
        <f t="shared" si="31"/>
        <v>2</v>
      </c>
      <c r="AG130" s="35" t="str">
        <f t="shared" si="32"/>
        <v>0</v>
      </c>
      <c r="AH130" s="35" t="str">
        <f t="shared" si="33"/>
        <v>0</v>
      </c>
      <c r="AI130" s="40" t="str">
        <f t="shared" si="34"/>
        <v>I</v>
      </c>
      <c r="AJ130" s="34" t="s">
        <v>627</v>
      </c>
      <c r="AK130" s="39" t="s">
        <v>896</v>
      </c>
      <c r="AL130" s="39" t="s">
        <v>897</v>
      </c>
      <c r="AM130" s="39" t="s">
        <v>897</v>
      </c>
      <c r="AN130" s="39" t="s">
        <v>59</v>
      </c>
      <c r="AO130" s="34">
        <f t="shared" ca="1" si="24"/>
        <v>1</v>
      </c>
      <c r="AP130" s="39">
        <f t="shared" si="25"/>
        <v>1</v>
      </c>
      <c r="AQ130" s="39">
        <f t="shared" si="26"/>
        <v>1</v>
      </c>
      <c r="AR130" s="39">
        <f t="shared" si="27"/>
        <v>1</v>
      </c>
      <c r="AS130" s="40">
        <f t="shared" si="17"/>
        <v>1</v>
      </c>
    </row>
    <row r="131" spans="1:45">
      <c r="A131" t="str">
        <f>'Model output'!A130</f>
        <v>TCGA-E8-A432</v>
      </c>
      <c r="B131" s="46">
        <v>57</v>
      </c>
      <c r="C131" s="1" t="str">
        <f>IF(OR(ISNUMBER(SEARCH("0",'Model output'!D130)), ISNUMBER(SEARCH("1",'Model output'!D130)), ISNUMBER(SEARCH("1a",'Model output'!D130)), ISNUMBER(SEARCH("1b",'Model output'!D130)), ISNUMBER(SEARCH("2",'Model output'!D130)), ISNUMBER(SEARCH("3",'Model output'!D130)), ISNUMBER(SEARCH("4a",'Model output'!D130)), ISNUMBER(SEARCH("4b",'Model output'!D130))), IF(ISNUMBER(SEARCH("pT",'Model output'!D130)),IF(OR(ISNUMBER(SEARCH("a",'Model output'!D130)),ISNUMBER(SEARCH("b",'Model output'!D130))),MID(SUBSTITUTE('Model output'!D130," ",""),SEARCH("pT",'Model output'!D130)+2,2),MID(SUBSTITUTE('Model output'!D130," ",""),SEARCH("pT",'Model output'!D130)+2,1)),IF(ISNUMBER(SEARCH("T",'Model output'!D130)),IF(OR(ISNUMBER(SEARCH("a",'Model output'!D130)),ISNUMBER(SEARCH("b",'Model output'!D130))),MID(SUBSTITUTE('Model output'!D130," ",""),SEARCH("T",'Model output'!D130)+1,2),MID(SUBSTITUTE('Model output'!D130," ",""),SEARCH("T",'Model output'!D130)+1,1)),SUBSTITUTE('Model output'!D130," ",""))),"")</f>
        <v>2</v>
      </c>
      <c r="D131" s="1" t="str">
        <f>IF(ISNUMBER(SEARCH("lymph node",'Model output'!E130)),"1", IF(AND('Model output'!E130&lt;&gt;"",ISNUMBER('Model output'!E130),'Model output'!E130&gt;0),"1",IF(OR(ISNUMBER(SEARCH("0",'Model output'!E130)), ISNUMBER(SEARCH("1",'Model output'!E130)), ISNUMBER(SEARCH("1a",'Model output'!E130)), ISNUMBER(SEARCH("1b",'Model output'!E130)), ISNUMBER(SEARCH("X",'Model output'!E130))), IF(ISNUMBER(SEARCH("pN",'Model output'!E130)),IF(OR(ISNUMBER(SEARCH("a",'Model output'!E130)),ISNUMBER(SEARCH("b",'Model output'!E130))),MID(SUBSTITUTE('Model output'!E130," ",""),SEARCH("pN",'Model output'!E130)+2,2),MID(SUBSTITUTE('Model output'!E130," ",""),SEARCH("pN",'Model output'!E130)+2,1)),IF(ISNUMBER(SEARCH("N",'Model output'!E130)),IF(OR(ISNUMBER(SEARCH("a",'Model output'!E130)),ISNUMBER(SEARCH("b",'Model output'!E130))),MID(SUBSTITUTE('Model output'!E130," ",""),SEARCH("N",'Model output'!E130)+1,2),MID(SUBSTITUTE('Model output'!E130," ",""),SEARCH("N",'Model output'!E130)+1,1)),SUBSTITUTE('Model output'!E130," ",""))),"")))</f>
        <v/>
      </c>
      <c r="E131" s="1" t="str">
        <f>IF(OR(ISNUMBER(SEARCH("Not applicable",'Model output'!F130)), ISNUMBER(SEARCH("N/A",'Model output'!F130))),"0",IF(OR(ISNUMBER(SEARCH("0",'Model output'!F130)), ISNUMBER(SEARCH("1",'Model output'!F130)), ISNUMBER(SEARCH("X",'Model output'!F130))), IF(ISNUMBER(SEARCH("pM",'Model output'!F130)),MID(SUBSTITUTE('Model output'!F130," ",""),SEARCH("pM",'Model output'!F130)+2,1),IF(ISNUMBER(SEARCH("M",'Model output'!F130)),MID(SUBSTITUTE('Model output'!F130," ",""),SEARCH("M",'Model output'!F130)+1,1),SUBSTITUTE('Model output'!F130," ",""))),""))</f>
        <v/>
      </c>
      <c r="F131" t="str">
        <f t="shared" si="28"/>
        <v>negative</v>
      </c>
      <c r="G131" t="str">
        <f>IF(OR('Model output'!G130="",AND(ISNUMBER('Model output'!J130),'Model output'!J130&lt;1)),"",IF(OR(ISNUMBER(SEARCH("lateral",'Model output'!G130)),ISNUMBER(SEARCH("cervical",'Model output'!G130)),ISNUMBER(SEARCH("jugular",'Model output'!G130)),ISNUMBER(SEARCH("left neck",'Model output'!G130)),ISNUMBER(SEARCH("left anterior neck",'Model output'!G130)),ISNUMBER(SEARCH("left posterior neck",'Model output'!G130)),ISNUMBER(SEARCH("right neck",'Model output'!G130)),ISNUMBER(SEARCH("right anterior neck",'Model output'!G130)),ISNUMBER(SEARCH("right posterior neck",'Model output'!G130)),AND(ISNUMBER(SEARCH("level",'Model output'!G130)),OR(,ISNUMBER(SEARCH("II",'Model output'!G130)),ISNUMBER(SEARCH("two",'Model output'!G130)),AND(ISNUMBER(SEARCH("2",'Model output'!G130)),NOT(ISNUMBER(SEARCH("1 of 2",'Model output'!G130)))),ISNUMBER(SEARCH("III",'Model output'!G130)),ISNUMBER(SEARCH("three",'Model output'!G130)),AND(ISNUMBER(SEARCH("3",'Model output'!G130)), NOT(ISNUMBER(SEARCH("N3",'Model output'!G130)))),ISNUMBER(SEARCH("IV",'Model output'!G130)),ISNUMBER(SEARCH("four",'Model output'!G130)),AND(ISNUMBER(SEARCH("4",'Model output'!G130)),NOT(ISNUMBER(SEARCH("1/4",'Model output'!G130)))),ISNUMBER(SEARCH("V ",'Model output'!G130)),ISNUMBER(SEARCH("five",'Model output'!G130)),ISNUMBER(SEARCH("5",'Model output'!G130))))), "lateral", "central"))</f>
        <v/>
      </c>
      <c r="H131" t="str">
        <f>IF('Model output'!H130="","negative", IF('Model output'!H130=" ", "negative", IF('Model output'!H130="[]", "negative", IF(ISNUMBER(SEARCH("lymph node",'Model output'!H130)),"negative", IF(ISNUMBER(SEARCH("adipose tissue",'Model output'!H130)), "negative", IF(ISNUMBER(SEARCH("neck dissection",'Model output'!H130)),"negative","positive"))))))</f>
        <v>negative</v>
      </c>
      <c r="I131" t="str">
        <f>IF('Model output'!I130="","",IF(ISNUMBER('Model output'!I130),'Model output'!I130,1))</f>
        <v/>
      </c>
      <c r="J131" t="str">
        <f>IF('Model output'!J130="","",IF(AND(ISNUMBER('Model output'!J130),'Model output'!J130&lt;=I131),'Model output'!J130,IF(ISNUMBER(SEARCH("0/",'Model output'!J130)),0,1)))</f>
        <v/>
      </c>
      <c r="K131" t="str" cm="1">
        <f t="array" ref="K131">IF(COUNT(FIND({0,1,2,3,4,5,6,7,8,9},'Model output'!K130))&gt;0,'Model output'!K130,"")</f>
        <v/>
      </c>
      <c r="L131" s="28" t="str">
        <f t="shared" si="30"/>
        <v/>
      </c>
      <c r="M131" t="str" cm="1">
        <f t="array" ref="M131">IF(L131="","",IF(ISNUMBER(SEARCH("cm",L131)),MAX(VALUE(SUBSTITUTE(_xlfn.FILTERXML("&lt;t&gt;&lt;s&gt;"&amp;SUBSTITUTE(L131,",","&lt;/s&gt;&lt;s&gt;")&amp;"&lt;/s&gt;&lt;/t&gt;","//s"),"cm",""))),MAX(VALUE(SUBSTITUTE(_xlfn.FILTERXML("&lt;t&gt;&lt;s&gt;"&amp;SUBSTITUTE(L131,",","&lt;/s&gt;&lt;s&gt;")&amp;"&lt;/s&gt;&lt;/t&gt;","//s"),"mm","")))/10))</f>
        <v/>
      </c>
      <c r="N131" t="str">
        <f>IF('Model output'!L130="","",'Model output'!L130)</f>
        <v>papillary</v>
      </c>
      <c r="O131" t="str">
        <f>IF('Model output'!M130="","",'Model output'!M130)</f>
        <v/>
      </c>
      <c r="P131" t="str">
        <f>IF('Model output'!N130="","",'Model output'!N130)</f>
        <v>2.5x2x1cm</v>
      </c>
      <c r="Q131" t="str">
        <f t="shared" si="29"/>
        <v>2.5,2,1cm</v>
      </c>
      <c r="R131" cm="1">
        <f t="array" ref="R131">IF(Q131="","",IF(ISNUMBER(SEARCH("cm",Q131)),MAX(VALUE(SUBSTITUTE(_xlfn.FILTERXML("&lt;t&gt;&lt;s&gt;"&amp;SUBSTITUTE(Q131,",","&lt;/s&gt;&lt;s&gt;")&amp;"&lt;/s&gt;&lt;/t&gt;","//s"),"cm",""))),IF(ISNUMBER(SEARCH("mm",Q131)), MAX(VALUE(SUBSTITUTE(_xlfn.FILTERXML("&lt;t&gt;&lt;s&gt;"&amp;SUBSTITUTE(Q131,",","&lt;/s&gt;&lt;s&gt;")&amp;"&lt;/s&gt;&lt;/t&gt;","//s"),"mm","")))/10, MAX(VALUE(_xlfn.FILTERXML("&lt;t&gt;&lt;s&gt;"&amp;SUBSTITUTE(Q131,",","&lt;/s&gt;&lt;s&gt;")&amp;"&lt;/s&gt;&lt;/t&gt;","//s"))))))</f>
        <v>2.5</v>
      </c>
      <c r="S131" t="str">
        <f>IF(OR('Model output'!P130="",'Model output'!P130="C",ISNUMBER(SEARCH("Not identified", 'Model output'!P130)),ISNUMBER(SEARCH("Absent",'Model output'!P130)),ISNUMBER(SEARCH("Absence",'Model output'!P130)),AND(ISNUMBER(SEARCH("No",'Model output'!P130)),NOT(ISNUMBER(SEARCH("diagnostic",'Model output'!P130)))),ISNUMBER(SEARCH("Negative",'Model output'!P130))),"negative","positive")</f>
        <v>negative</v>
      </c>
      <c r="T131">
        <f>IF('Model output'!O130="","",'Model output'!O130)</f>
        <v>1</v>
      </c>
      <c r="U131" t="str">
        <f>IF('Model output'!Q130&lt;&gt;"",'Model output'!Q130,IF('Classification result'!S131="positive",IF(ISNUMBER(SEARCH("single",'Model output'!P130)),1,IF(OR(ISNUMBER(SEARCH("&lt;4",'Model output'!P130)),ISNUMBER(SEARCH("&lt; 4",'Model output'!P130)),ISNUMBER(SEARCH("less than 4",'Model output'!P130))),"&lt;4",IF(OR(ISNUMBER(SEARCH("&gt;4",'Model output'!P130)),ISNUMBER(SEARCH("&gt; 4",'Model output'!P130)),ISNUMBER(SEARCH("4 or more",'Model output'!P130))),"&gt;4",""))),""))</f>
        <v/>
      </c>
      <c r="V131" t="str">
        <f>IF(S131="negative","",IF(OR(ISNUMBER(SEARCH("Focal",'Model output'!P130)),'Classification result'!U131&lt;4,ISNUMBER(SEARCH("Focal",'Classification result'!U131)),ISNUMBER(SEARCH("&lt;4",'Classification result'!U131)),ISNUMBER(SEARCH("&lt; 4",'Classification result'!U131))),"minimal", IF(OR(ISNUMBER(SEARCH("Extensive",'Model output'!P130)),ISNUMBER(SEARCH("Extensive",'Classification result'!U131)),ISNUMBER(SEARCH("&gt;4",'Classification result'!U131)),ISNUMBER(SEARCH("&gt; 4",'Classification result'!U131)),ISNUMBER(SEARCH("4 or more",'Classification result'!U131))),"extensive","")))</f>
        <v/>
      </c>
      <c r="W131" t="str">
        <f>IF(OR('Model output'!R130="",ISNUMBER(SEARCH("Not identified", 'Model output'!R130)),ISNUMBER(SEARCH("Absent",'Model output'!R130)),ISNUMBER(SEARCH("No",'Model output'!R130)),ISNUMBER(SEARCH("Negative",'Model output'!R130)),ISNUMBER(SEARCH("None seen",'Model output'!R130)),ISNUMBER(SEARCH("Free",'Model output'!R130)),ISNUMBER(SEARCH("Cannot be assessed",'Model output'!R130))),"negative","positive")</f>
        <v>negative</v>
      </c>
      <c r="X131" s="15" t="str">
        <f>IF('Model output'!S130="","",'Model output'!S130)</f>
        <v>No</v>
      </c>
      <c r="Y131" t="str">
        <f>IF(OR('Model output'!S130="",ISNUMBER(SEARCH("No extension",'Model output'!S130)),ISNUMBER(SEARCH("Absent",'Model output'!S130)),ISNUMBER(SEARCH("Not identified",'Model output'!S130)),AND(ISNUMBER(SEARCH("No",'Model output'!S130)),NOT(ISNUMBER(SEARCH("carcinoma",'Model output'!S130)))),ISNUMBER(SEARCH("negative",'Model output'!S130))),"negative",IF(Z131="positive","gETE", "positive"))</f>
        <v>negative</v>
      </c>
      <c r="Z131" t="str">
        <f>IF(OR('Model output'!S130="",ISNUMBER(SEARCH("Absent",'Model output'!S130)),ISNUMBER(SEARCH("Not identified",'Model output'!S130)),ISNUMBER(SEARCH("No",'Model output'!S130)),ISNUMBER(SEARCH("Minimal",'Model output'!S130)),ISNUMBER(SEARCH("negative",'Model output'!S130))),"negative",IF(OR(ISNUMBER(SEARCH("extensive",X131)),ISNUMBER(SEARCH("skeletal muscle",X131)),ISNUMBER(SEARCH("larynx",X131)),ISNUMBER(SEARCH("trachea",X131)),ISNUMBER(SEARCH("esophagus",X131)),ISNUMBER(SEARCH("recurrent laryngeal nerve",X131))),"positive","negative"))</f>
        <v>negative</v>
      </c>
      <c r="AA131" t="str">
        <f>IF('Model output'!T130="","",IF('Model output'!T130="Not mentioned", "No", "Yes"))</f>
        <v/>
      </c>
      <c r="AB131" t="str">
        <f>IF(AA131&lt;&gt;"Yes","",IF(OR('Model output'!U130="",ISNUMBER(SEARCH("Not identified",'Model output'!U130))),"",'Model output'!U130))</f>
        <v/>
      </c>
      <c r="AC131" s="8" t="str">
        <f>IF(OR('Model output'!V130="", AND(ISERROR(SEARCH("Positive",'Model output'!V130)), ISNUMBER(SEARCH("Negative",'Model output'!V130))), ISNUMBER(SEARCH("Cannot be assessed",'Model output'!V130)), AND(ISNUMBER(SEARCH("Uninvolved",'Model output'!V130)),NOT(ISNUMBER(SEARCH("margin(s) involved",'Model output'!V130)))), ISNUMBER(SEARCH("No involvement",'Model output'!V130)), AND(NOT(ISNUMBER(SEARCH("focal",'Model output'!V130))),ISNUMBER(SEARCH("Free",'Model output'!V130))), ISNUMBER(SEARCH("narrowly excised",'Model output'!V130)), ISNUMBER(SEARCH("none",'Model output'!V130)), ISNUMBER(SEARCH("R0",'Model output'!V130)), ISNUMBER(SEARCH("1 mm",'Model output'!V130)), ISNUMBER(SEARCH("0.1 CM",'Model output'!V130)), ISNUMBER(SEARCH("less than 0.2 mm",'Model output'!V130)), ISNUMBER(SEARCH("less than 1.0 mm",'Model output'!V130)), ISNUMBER(SEARCH("less than 0.5 mm",'Model output'!V130)), ISNUMBER(SEARCH("abut",'Model output'!V130))), "negative", "positive")</f>
        <v>negative</v>
      </c>
      <c r="AE131" s="34" t="str" cm="1">
        <f t="array" aca="1" ref="AE131" ca="1">IF(OR(AC131="positive",Z131="positive",AND(OR(ISNUMBER(SEARCH("Follicular carcinoma",N131)),ISNUMBER(SEARCH("Follicular thyroid carcinoma",N131))),V131="extensive"),AND(AND(ISNUMBER(J131),J131&gt;0),AND(ISNUMBER(M131),M131&gt;3)),OR(H131="positive",AH131=1)),"high",IF(OR(ISNUMBER(SEARCH("lateral",G131,1)),ISNUMBER(SEARCH("positive",Y131,1)),ISNUMBER(SEARCH("tall",O131,1)),ISNUMBER(SEARCH("hobnail",O131,1)),ISNUMBER(SEARCH("cribriform",O131,1)),ISNUMBER(SEARCH("diffuse",O131,1)),ISNUMBER(SEARCH("columnar",O131,1)),ISNUMBER(SEARCH("solid",O131,1)),ISNUMBER(SEARCH("tall",N131,1)),ISNUMBER(SEARCH("hobnail",N131,1)),ISNUMBER(SEARCH("cribriform",N131,1)),ISNUMBER(SEARCH("diffuse",N131,1)),ISNUMBER(SEARCH("columnar",N131,1)),ISNUMBER(SEARCH("solid",N131,1)),AND(OR(ISNUMBER(SEARCH("papillary",N131,1)),ISNUMBER(SEARCH("papillary carcinoma",O131,1))),S131="positive"),AND(AND(ISNUMBER(J131),J131&gt;=5),M131=""),AND(AND(ISNUMBER(J131),J131&gt;=5),AND(ISNUMBER(M131),M131&gt;=1)),AND(ISNUMBER(SERACH("papillary",N131)),OR(Y131="positive",Z131="positive"), ISNUMBER(SEARCH("BRAF",AB131)))),"intermediate","low"))</f>
        <v>low</v>
      </c>
      <c r="AF131" s="35" t="str">
        <f t="shared" si="31"/>
        <v>2</v>
      </c>
      <c r="AG131" s="35" t="str">
        <f t="shared" si="32"/>
        <v>0</v>
      </c>
      <c r="AH131" s="35" t="str">
        <f t="shared" si="33"/>
        <v>0</v>
      </c>
      <c r="AI131" s="40" t="str">
        <f t="shared" si="34"/>
        <v>I</v>
      </c>
      <c r="AJ131" s="34" t="s">
        <v>627</v>
      </c>
      <c r="AK131" s="39" t="s">
        <v>896</v>
      </c>
      <c r="AL131" s="39" t="s">
        <v>897</v>
      </c>
      <c r="AM131" s="39" t="s">
        <v>897</v>
      </c>
      <c r="AN131" s="39" t="s">
        <v>59</v>
      </c>
      <c r="AO131" s="34">
        <f t="shared" ca="1" si="24"/>
        <v>1</v>
      </c>
      <c r="AP131" s="39">
        <f t="shared" si="25"/>
        <v>1</v>
      </c>
      <c r="AQ131" s="39">
        <f t="shared" si="26"/>
        <v>1</v>
      </c>
      <c r="AR131" s="39">
        <f t="shared" si="27"/>
        <v>1</v>
      </c>
      <c r="AS131" s="40">
        <f t="shared" ref="AS131:AS194" si="35">IF(AI131=AN131,1,0)</f>
        <v>1</v>
      </c>
    </row>
    <row r="132" spans="1:45">
      <c r="A132" t="str">
        <f>'Model output'!A131</f>
        <v>TCGA-E8-A433</v>
      </c>
      <c r="B132" s="46">
        <v>25</v>
      </c>
      <c r="C132" s="1" t="str">
        <f>IF(OR(ISNUMBER(SEARCH("0",'Model output'!D131)), ISNUMBER(SEARCH("1",'Model output'!D131)), ISNUMBER(SEARCH("1a",'Model output'!D131)), ISNUMBER(SEARCH("1b",'Model output'!D131)), ISNUMBER(SEARCH("2",'Model output'!D131)), ISNUMBER(SEARCH("3",'Model output'!D131)), ISNUMBER(SEARCH("4a",'Model output'!D131)), ISNUMBER(SEARCH("4b",'Model output'!D131))), IF(ISNUMBER(SEARCH("pT",'Model output'!D131)),IF(OR(ISNUMBER(SEARCH("a",'Model output'!D131)),ISNUMBER(SEARCH("b",'Model output'!D131))),MID(SUBSTITUTE('Model output'!D131," ",""),SEARCH("pT",'Model output'!D131)+2,2),MID(SUBSTITUTE('Model output'!D131," ",""),SEARCH("pT",'Model output'!D131)+2,1)),IF(ISNUMBER(SEARCH("T",'Model output'!D131)),IF(OR(ISNUMBER(SEARCH("a",'Model output'!D131)),ISNUMBER(SEARCH("b",'Model output'!D131))),MID(SUBSTITUTE('Model output'!D131," ",""),SEARCH("T",'Model output'!D131)+1,2),MID(SUBSTITUTE('Model output'!D131," ",""),SEARCH("T",'Model output'!D131)+1,1)),SUBSTITUTE('Model output'!D131," ",""))),"")</f>
        <v>2</v>
      </c>
      <c r="D132" s="1" t="str">
        <f>IF(ISNUMBER(SEARCH("lymph node",'Model output'!E131)),"1", IF(AND('Model output'!E131&lt;&gt;"",ISNUMBER('Model output'!E131),'Model output'!E131&gt;0),"1",IF(OR(ISNUMBER(SEARCH("0",'Model output'!E131)), ISNUMBER(SEARCH("1",'Model output'!E131)), ISNUMBER(SEARCH("1a",'Model output'!E131)), ISNUMBER(SEARCH("1b",'Model output'!E131)), ISNUMBER(SEARCH("X",'Model output'!E131))), IF(ISNUMBER(SEARCH("pN",'Model output'!E131)),IF(OR(ISNUMBER(SEARCH("a",'Model output'!E131)),ISNUMBER(SEARCH("b",'Model output'!E131))),MID(SUBSTITUTE('Model output'!E131," ",""),SEARCH("pN",'Model output'!E131)+2,2),MID(SUBSTITUTE('Model output'!E131," ",""),SEARCH("pN",'Model output'!E131)+2,1)),IF(ISNUMBER(SEARCH("N",'Model output'!E131)),IF(OR(ISNUMBER(SEARCH("a",'Model output'!E131)),ISNUMBER(SEARCH("b",'Model output'!E131))),MID(SUBSTITUTE('Model output'!E131," ",""),SEARCH("N",'Model output'!E131)+1,2),MID(SUBSTITUTE('Model output'!E131," ",""),SEARCH("N",'Model output'!E131)+1,1)),SUBSTITUTE('Model output'!E131," ",""))),"")))</f>
        <v/>
      </c>
      <c r="E132" s="1" t="str">
        <f>IF(OR(ISNUMBER(SEARCH("Not applicable",'Model output'!F131)), ISNUMBER(SEARCH("N/A",'Model output'!F131))),"0",IF(OR(ISNUMBER(SEARCH("0",'Model output'!F131)), ISNUMBER(SEARCH("1",'Model output'!F131)), ISNUMBER(SEARCH("X",'Model output'!F131))), IF(ISNUMBER(SEARCH("pM",'Model output'!F131)),MID(SUBSTITUTE('Model output'!F131," ",""),SEARCH("pM",'Model output'!F131)+2,1),IF(ISNUMBER(SEARCH("M",'Model output'!F131)),MID(SUBSTITUTE('Model output'!F131," ",""),SEARCH("M",'Model output'!F131)+1,1),SUBSTITUTE('Model output'!F131," ",""))),""))</f>
        <v/>
      </c>
      <c r="F132" t="str">
        <f t="shared" si="28"/>
        <v>negative</v>
      </c>
      <c r="G132" t="str">
        <f>IF(OR('Model output'!G131="",AND(ISNUMBER('Model output'!J131),'Model output'!J131&lt;1)),"",IF(OR(ISNUMBER(SEARCH("lateral",'Model output'!G131)),ISNUMBER(SEARCH("cervical",'Model output'!G131)),ISNUMBER(SEARCH("jugular",'Model output'!G131)),ISNUMBER(SEARCH("left neck",'Model output'!G131)),ISNUMBER(SEARCH("left anterior neck",'Model output'!G131)),ISNUMBER(SEARCH("left posterior neck",'Model output'!G131)),ISNUMBER(SEARCH("right neck",'Model output'!G131)),ISNUMBER(SEARCH("right anterior neck",'Model output'!G131)),ISNUMBER(SEARCH("right posterior neck",'Model output'!G131)),AND(ISNUMBER(SEARCH("level",'Model output'!G131)),OR(,ISNUMBER(SEARCH("II",'Model output'!G131)),ISNUMBER(SEARCH("two",'Model output'!G131)),AND(ISNUMBER(SEARCH("2",'Model output'!G131)),NOT(ISNUMBER(SEARCH("1 of 2",'Model output'!G131)))),ISNUMBER(SEARCH("III",'Model output'!G131)),ISNUMBER(SEARCH("three",'Model output'!G131)),AND(ISNUMBER(SEARCH("3",'Model output'!G131)), NOT(ISNUMBER(SEARCH("N3",'Model output'!G131)))),ISNUMBER(SEARCH("IV",'Model output'!G131)),ISNUMBER(SEARCH("four",'Model output'!G131)),AND(ISNUMBER(SEARCH("4",'Model output'!G131)),NOT(ISNUMBER(SEARCH("1/4",'Model output'!G131)))),ISNUMBER(SEARCH("V ",'Model output'!G131)),ISNUMBER(SEARCH("five",'Model output'!G131)),ISNUMBER(SEARCH("5",'Model output'!G131))))), "lateral", "central"))</f>
        <v/>
      </c>
      <c r="H132" t="str">
        <f>IF('Model output'!H131="","negative", IF('Model output'!H131=" ", "negative", IF('Model output'!H131="[]", "negative", IF(ISNUMBER(SEARCH("lymph node",'Model output'!H131)),"negative", IF(ISNUMBER(SEARCH("adipose tissue",'Model output'!H131)), "negative", IF(ISNUMBER(SEARCH("neck dissection",'Model output'!H131)),"negative","positive"))))))</f>
        <v>negative</v>
      </c>
      <c r="I132" t="str">
        <f>IF('Model output'!I131="","",IF(ISNUMBER('Model output'!I131),'Model output'!I131,1))</f>
        <v/>
      </c>
      <c r="J132" t="str">
        <f>IF('Model output'!J131="","",IF(AND(ISNUMBER('Model output'!J131),'Model output'!J131&lt;=I132),'Model output'!J131,IF(ISNUMBER(SEARCH("0/",'Model output'!J131)),0,1)))</f>
        <v/>
      </c>
      <c r="K132" t="str" cm="1">
        <f t="array" ref="K132">IF(COUNT(FIND({0,1,2,3,4,5,6,7,8,9},'Model output'!K131))&gt;0,'Model output'!K131,"")</f>
        <v/>
      </c>
      <c r="L132" s="28" t="str">
        <f t="shared" si="30"/>
        <v/>
      </c>
      <c r="M132" t="str" cm="1">
        <f t="array" ref="M132">IF(L132="","",IF(ISNUMBER(SEARCH("cm",L132)),MAX(VALUE(SUBSTITUTE(_xlfn.FILTERXML("&lt;t&gt;&lt;s&gt;"&amp;SUBSTITUTE(L132,",","&lt;/s&gt;&lt;s&gt;")&amp;"&lt;/s&gt;&lt;/t&gt;","//s"),"cm",""))),MAX(VALUE(SUBSTITUTE(_xlfn.FILTERXML("&lt;t&gt;&lt;s&gt;"&amp;SUBSTITUTE(L132,",","&lt;/s&gt;&lt;s&gt;")&amp;"&lt;/s&gt;&lt;/t&gt;","//s"),"mm","")))/10))</f>
        <v/>
      </c>
      <c r="N132" t="str">
        <f>IF('Model output'!L131="","",'Model output'!L131)</f>
        <v>papillary</v>
      </c>
      <c r="O132" t="str">
        <f>IF('Model output'!M131="","",'Model output'!M131)</f>
        <v/>
      </c>
      <c r="P132" t="str">
        <f>IF('Model output'!N131="","",'Model output'!N131)</f>
        <v>2.5x2x2</v>
      </c>
      <c r="Q132" t="str">
        <f t="shared" si="29"/>
        <v>2.5,2,2</v>
      </c>
      <c r="R132" cm="1">
        <f t="array" ref="R132">IF(Q132="","",IF(ISNUMBER(SEARCH("cm",Q132)),MAX(VALUE(SUBSTITUTE(_xlfn.FILTERXML("&lt;t&gt;&lt;s&gt;"&amp;SUBSTITUTE(Q132,",","&lt;/s&gt;&lt;s&gt;")&amp;"&lt;/s&gt;&lt;/t&gt;","//s"),"cm",""))),IF(ISNUMBER(SEARCH("mm",Q132)), MAX(VALUE(SUBSTITUTE(_xlfn.FILTERXML("&lt;t&gt;&lt;s&gt;"&amp;SUBSTITUTE(Q132,",","&lt;/s&gt;&lt;s&gt;")&amp;"&lt;/s&gt;&lt;/t&gt;","//s"),"mm","")))/10, MAX(VALUE(_xlfn.FILTERXML("&lt;t&gt;&lt;s&gt;"&amp;SUBSTITUTE(Q132,",","&lt;/s&gt;&lt;s&gt;")&amp;"&lt;/s&gt;&lt;/t&gt;","//s"))))))</f>
        <v>2.5</v>
      </c>
      <c r="S132" t="str">
        <f>IF(OR('Model output'!P131="",'Model output'!P131="C",ISNUMBER(SEARCH("Not identified", 'Model output'!P131)),ISNUMBER(SEARCH("Absent",'Model output'!P131)),ISNUMBER(SEARCH("Absence",'Model output'!P131)),AND(ISNUMBER(SEARCH("No",'Model output'!P131)),NOT(ISNUMBER(SEARCH("diagnostic",'Model output'!P131)))),ISNUMBER(SEARCH("Negative",'Model output'!P131))),"negative","positive")</f>
        <v>negative</v>
      </c>
      <c r="T132">
        <f>IF('Model output'!O131="","",'Model output'!O131)</f>
        <v>1</v>
      </c>
      <c r="U132" t="str">
        <f>IF('Model output'!Q131&lt;&gt;"",'Model output'!Q131,IF('Classification result'!S132="positive",IF(ISNUMBER(SEARCH("single",'Model output'!P131)),1,IF(OR(ISNUMBER(SEARCH("&lt;4",'Model output'!P131)),ISNUMBER(SEARCH("&lt; 4",'Model output'!P131)),ISNUMBER(SEARCH("less than 4",'Model output'!P131))),"&lt;4",IF(OR(ISNUMBER(SEARCH("&gt;4",'Model output'!P131)),ISNUMBER(SEARCH("&gt; 4",'Model output'!P131)),ISNUMBER(SEARCH("4 or more",'Model output'!P131))),"&gt;4",""))),""))</f>
        <v/>
      </c>
      <c r="V132" t="str">
        <f>IF(S132="negative","",IF(OR(ISNUMBER(SEARCH("Focal",'Model output'!P131)),'Classification result'!U132&lt;4,ISNUMBER(SEARCH("Focal",'Classification result'!U132)),ISNUMBER(SEARCH("&lt;4",'Classification result'!U132)),ISNUMBER(SEARCH("&lt; 4",'Classification result'!U132))),"minimal", IF(OR(ISNUMBER(SEARCH("Extensive",'Model output'!P131)),ISNUMBER(SEARCH("Extensive",'Classification result'!U132)),ISNUMBER(SEARCH("&gt;4",'Classification result'!U132)),ISNUMBER(SEARCH("&gt; 4",'Classification result'!U132)),ISNUMBER(SEARCH("4 or more",'Classification result'!U132))),"extensive","")))</f>
        <v/>
      </c>
      <c r="W132" t="str">
        <f>IF(OR('Model output'!R131="",ISNUMBER(SEARCH("Not identified", 'Model output'!R131)),ISNUMBER(SEARCH("Absent",'Model output'!R131)),ISNUMBER(SEARCH("No",'Model output'!R131)),ISNUMBER(SEARCH("Negative",'Model output'!R131)),ISNUMBER(SEARCH("None seen",'Model output'!R131)),ISNUMBER(SEARCH("Free",'Model output'!R131)),ISNUMBER(SEARCH("Cannot be assessed",'Model output'!R131))),"negative","positive")</f>
        <v>negative</v>
      </c>
      <c r="X132" s="15" t="str">
        <f>IF('Model output'!S131="","",'Model output'!S131)</f>
        <v>No</v>
      </c>
      <c r="Y132" t="str">
        <f>IF(OR('Model output'!S131="",ISNUMBER(SEARCH("No extension",'Model output'!S131)),ISNUMBER(SEARCH("Absent",'Model output'!S131)),ISNUMBER(SEARCH("Not identified",'Model output'!S131)),AND(ISNUMBER(SEARCH("No",'Model output'!S131)),NOT(ISNUMBER(SEARCH("carcinoma",'Model output'!S131)))),ISNUMBER(SEARCH("negative",'Model output'!S131))),"negative",IF(Z132="positive","gETE", "positive"))</f>
        <v>negative</v>
      </c>
      <c r="Z132" t="str">
        <f>IF(OR('Model output'!S131="",ISNUMBER(SEARCH("Absent",'Model output'!S131)),ISNUMBER(SEARCH("Not identified",'Model output'!S131)),ISNUMBER(SEARCH("No",'Model output'!S131)),ISNUMBER(SEARCH("Minimal",'Model output'!S131)),ISNUMBER(SEARCH("negative",'Model output'!S131))),"negative",IF(OR(ISNUMBER(SEARCH("extensive",X132)),ISNUMBER(SEARCH("skeletal muscle",X132)),ISNUMBER(SEARCH("larynx",X132)),ISNUMBER(SEARCH("trachea",X132)),ISNUMBER(SEARCH("esophagus",X132)),ISNUMBER(SEARCH("recurrent laryngeal nerve",X132))),"positive","negative"))</f>
        <v>negative</v>
      </c>
      <c r="AA132" t="str">
        <f>IF('Model output'!T131="","",IF('Model output'!T131="Not mentioned", "No", "Yes"))</f>
        <v/>
      </c>
      <c r="AB132" t="str">
        <f>IF(AA132&lt;&gt;"Yes","",IF(OR('Model output'!U131="",ISNUMBER(SEARCH("Not identified",'Model output'!U131))),"",'Model output'!U131))</f>
        <v/>
      </c>
      <c r="AC132" s="8" t="str">
        <f>IF(OR('Model output'!V131="", AND(ISERROR(SEARCH("Positive",'Model output'!V131)), ISNUMBER(SEARCH("Negative",'Model output'!V131))), ISNUMBER(SEARCH("Cannot be assessed",'Model output'!V131)), AND(ISNUMBER(SEARCH("Uninvolved",'Model output'!V131)),NOT(ISNUMBER(SEARCH("margin(s) involved",'Model output'!V131)))), ISNUMBER(SEARCH("No involvement",'Model output'!V131)), AND(NOT(ISNUMBER(SEARCH("focal",'Model output'!V131))),ISNUMBER(SEARCH("Free",'Model output'!V131))), ISNUMBER(SEARCH("narrowly excised",'Model output'!V131)), ISNUMBER(SEARCH("none",'Model output'!V131)), ISNUMBER(SEARCH("R0",'Model output'!V131)), ISNUMBER(SEARCH("1 mm",'Model output'!V131)), ISNUMBER(SEARCH("0.1 CM",'Model output'!V131)), ISNUMBER(SEARCH("less than 0.2 mm",'Model output'!V131)), ISNUMBER(SEARCH("less than 1.0 mm",'Model output'!V131)), ISNUMBER(SEARCH("less than 0.5 mm",'Model output'!V131)), ISNUMBER(SEARCH("abut",'Model output'!V131))), "negative", "positive")</f>
        <v>negative</v>
      </c>
      <c r="AE132" s="34" t="str" cm="1">
        <f t="array" aca="1" ref="AE132" ca="1">IF(OR(AC132="positive",Z132="positive",AND(OR(ISNUMBER(SEARCH("Follicular carcinoma",N132)),ISNUMBER(SEARCH("Follicular thyroid carcinoma",N132))),V132="extensive"),AND(AND(ISNUMBER(J132),J132&gt;0),AND(ISNUMBER(M132),M132&gt;3)),OR(H132="positive",AH132=1)),"high",IF(OR(ISNUMBER(SEARCH("lateral",G132,1)),ISNUMBER(SEARCH("positive",Y132,1)),ISNUMBER(SEARCH("tall",O132,1)),ISNUMBER(SEARCH("hobnail",O132,1)),ISNUMBER(SEARCH("cribriform",O132,1)),ISNUMBER(SEARCH("diffuse",O132,1)),ISNUMBER(SEARCH("columnar",O132,1)),ISNUMBER(SEARCH("solid",O132,1)),ISNUMBER(SEARCH("tall",N132,1)),ISNUMBER(SEARCH("hobnail",N132,1)),ISNUMBER(SEARCH("cribriform",N132,1)),ISNUMBER(SEARCH("diffuse",N132,1)),ISNUMBER(SEARCH("columnar",N132,1)),ISNUMBER(SEARCH("solid",N132,1)),AND(OR(ISNUMBER(SEARCH("papillary",N132,1)),ISNUMBER(SEARCH("papillary carcinoma",O132,1))),S132="positive"),AND(AND(ISNUMBER(J132),J132&gt;=5),M132=""),AND(AND(ISNUMBER(J132),J132&gt;=5),AND(ISNUMBER(M132),M132&gt;=1)),AND(ISNUMBER(SERACH("papillary",N132)),OR(Y132="positive",Z132="positive"), ISNUMBER(SEARCH("BRAF",AB132)))),"intermediate","low"))</f>
        <v>low</v>
      </c>
      <c r="AF132" s="35" t="str">
        <f t="shared" si="31"/>
        <v>2</v>
      </c>
      <c r="AG132" s="35" t="str">
        <f t="shared" si="32"/>
        <v>0</v>
      </c>
      <c r="AH132" s="35" t="str">
        <f t="shared" si="33"/>
        <v>0</v>
      </c>
      <c r="AI132" s="40" t="str">
        <f t="shared" si="34"/>
        <v>I</v>
      </c>
      <c r="AJ132" s="34" t="s">
        <v>627</v>
      </c>
      <c r="AK132" s="39" t="s">
        <v>896</v>
      </c>
      <c r="AL132" s="39" t="s">
        <v>897</v>
      </c>
      <c r="AM132" s="39" t="s">
        <v>897</v>
      </c>
      <c r="AN132" s="39" t="s">
        <v>59</v>
      </c>
      <c r="AO132" s="34">
        <f t="shared" ref="AO132:AO163" ca="1" si="36">IF(AE132=AJ132,1,0)</f>
        <v>1</v>
      </c>
      <c r="AP132" s="39">
        <f t="shared" ref="AP132:AP163" si="37">IF(AF132=AK132, 1, IF(AND(AF132="x", AK132="0"), 1, IF(AND(AF132="0", AK132="x"), 1, 0)))</f>
        <v>1</v>
      </c>
      <c r="AQ132" s="39">
        <f t="shared" ref="AQ132:AQ163" si="38">IF(AG132=AL132, 1, IF(AND(AG132="x", AL132="0"), 1, IF(AND(AG132="0", AL132="x"), 1, 0)))</f>
        <v>1</v>
      </c>
      <c r="AR132" s="39">
        <f t="shared" ref="AR132:AR163" si="39">IF(AH132=AM132, 1, IF(AND(AH132="x", AM132="0"), 1, IF(AND(AH132="0", AM132="x"), 1, 0)))</f>
        <v>1</v>
      </c>
      <c r="AS132" s="40">
        <f t="shared" si="35"/>
        <v>1</v>
      </c>
    </row>
    <row r="133" spans="1:45">
      <c r="A133" t="str">
        <f>'Model output'!A132</f>
        <v>TCGA-E8-A434</v>
      </c>
      <c r="B133" s="46">
        <v>56</v>
      </c>
      <c r="C133" s="1" t="str">
        <f>IF(OR(ISNUMBER(SEARCH("0",'Model output'!D132)), ISNUMBER(SEARCH("1",'Model output'!D132)), ISNUMBER(SEARCH("1a",'Model output'!D132)), ISNUMBER(SEARCH("1b",'Model output'!D132)), ISNUMBER(SEARCH("2",'Model output'!D132)), ISNUMBER(SEARCH("3",'Model output'!D132)), ISNUMBER(SEARCH("4a",'Model output'!D132)), ISNUMBER(SEARCH("4b",'Model output'!D132))), IF(ISNUMBER(SEARCH("pT",'Model output'!D132)),IF(OR(ISNUMBER(SEARCH("a",'Model output'!D132)),ISNUMBER(SEARCH("b",'Model output'!D132))),MID(SUBSTITUTE('Model output'!D132," ",""),SEARCH("pT",'Model output'!D132)+2,2),MID(SUBSTITUTE('Model output'!D132," ",""),SEARCH("pT",'Model output'!D132)+2,1)),IF(ISNUMBER(SEARCH("T",'Model output'!D132)),IF(OR(ISNUMBER(SEARCH("a",'Model output'!D132)),ISNUMBER(SEARCH("b",'Model output'!D132))),MID(SUBSTITUTE('Model output'!D132," ",""),SEARCH("T",'Model output'!D132)+1,2),MID(SUBSTITUTE('Model output'!D132," ",""),SEARCH("T",'Model output'!D132)+1,1)),SUBSTITUTE('Model output'!D132," ",""))),"")</f>
        <v>1</v>
      </c>
      <c r="D133" s="1" t="str">
        <f>IF(ISNUMBER(SEARCH("lymph node",'Model output'!E132)),"1", IF(AND('Model output'!E132&lt;&gt;"",ISNUMBER('Model output'!E132),'Model output'!E132&gt;0),"1",IF(OR(ISNUMBER(SEARCH("0",'Model output'!E132)), ISNUMBER(SEARCH("1",'Model output'!E132)), ISNUMBER(SEARCH("1a",'Model output'!E132)), ISNUMBER(SEARCH("1b",'Model output'!E132)), ISNUMBER(SEARCH("X",'Model output'!E132))), IF(ISNUMBER(SEARCH("pN",'Model output'!E132)),IF(OR(ISNUMBER(SEARCH("a",'Model output'!E132)),ISNUMBER(SEARCH("b",'Model output'!E132))),MID(SUBSTITUTE('Model output'!E132," ",""),SEARCH("pN",'Model output'!E132)+2,2),MID(SUBSTITUTE('Model output'!E132," ",""),SEARCH("pN",'Model output'!E132)+2,1)),IF(ISNUMBER(SEARCH("N",'Model output'!E132)),IF(OR(ISNUMBER(SEARCH("a",'Model output'!E132)),ISNUMBER(SEARCH("b",'Model output'!E132))),MID(SUBSTITUTE('Model output'!E132," ",""),SEARCH("N",'Model output'!E132)+1,2),MID(SUBSTITUTE('Model output'!E132," ",""),SEARCH("N",'Model output'!E132)+1,1)),SUBSTITUTE('Model output'!E132," ",""))),"")))</f>
        <v/>
      </c>
      <c r="E133" s="1" t="str">
        <f>IF(OR(ISNUMBER(SEARCH("Not applicable",'Model output'!F132)), ISNUMBER(SEARCH("N/A",'Model output'!F132))),"0",IF(OR(ISNUMBER(SEARCH("0",'Model output'!F132)), ISNUMBER(SEARCH("1",'Model output'!F132)), ISNUMBER(SEARCH("X",'Model output'!F132))), IF(ISNUMBER(SEARCH("pM",'Model output'!F132)),MID(SUBSTITUTE('Model output'!F132," ",""),SEARCH("pM",'Model output'!F132)+2,1),IF(ISNUMBER(SEARCH("M",'Model output'!F132)),MID(SUBSTITUTE('Model output'!F132," ",""),SEARCH("M",'Model output'!F132)+1,1),SUBSTITUTE('Model output'!F132," ",""))),""))</f>
        <v/>
      </c>
      <c r="F133" t="str">
        <f t="shared" si="28"/>
        <v>negative</v>
      </c>
      <c r="G133" t="str">
        <f>IF(OR('Model output'!G132="",AND(ISNUMBER('Model output'!J132),'Model output'!J132&lt;1)),"",IF(OR(ISNUMBER(SEARCH("lateral",'Model output'!G132)),ISNUMBER(SEARCH("cervical",'Model output'!G132)),ISNUMBER(SEARCH("jugular",'Model output'!G132)),ISNUMBER(SEARCH("left neck",'Model output'!G132)),ISNUMBER(SEARCH("left anterior neck",'Model output'!G132)),ISNUMBER(SEARCH("left posterior neck",'Model output'!G132)),ISNUMBER(SEARCH("right neck",'Model output'!G132)),ISNUMBER(SEARCH("right anterior neck",'Model output'!G132)),ISNUMBER(SEARCH("right posterior neck",'Model output'!G132)),AND(ISNUMBER(SEARCH("level",'Model output'!G132)),OR(,ISNUMBER(SEARCH("II",'Model output'!G132)),ISNUMBER(SEARCH("two",'Model output'!G132)),AND(ISNUMBER(SEARCH("2",'Model output'!G132)),NOT(ISNUMBER(SEARCH("1 of 2",'Model output'!G132)))),ISNUMBER(SEARCH("III",'Model output'!G132)),ISNUMBER(SEARCH("three",'Model output'!G132)),AND(ISNUMBER(SEARCH("3",'Model output'!G132)), NOT(ISNUMBER(SEARCH("N3",'Model output'!G132)))),ISNUMBER(SEARCH("IV",'Model output'!G132)),ISNUMBER(SEARCH("four",'Model output'!G132)),AND(ISNUMBER(SEARCH("4",'Model output'!G132)),NOT(ISNUMBER(SEARCH("1/4",'Model output'!G132)))),ISNUMBER(SEARCH("V ",'Model output'!G132)),ISNUMBER(SEARCH("five",'Model output'!G132)),ISNUMBER(SEARCH("5",'Model output'!G132))))), "lateral", "central"))</f>
        <v/>
      </c>
      <c r="H133" t="str">
        <f>IF('Model output'!H132="","negative", IF('Model output'!H132=" ", "negative", IF('Model output'!H132="[]", "negative", IF(ISNUMBER(SEARCH("lymph node",'Model output'!H132)),"negative", IF(ISNUMBER(SEARCH("adipose tissue",'Model output'!H132)), "negative", IF(ISNUMBER(SEARCH("neck dissection",'Model output'!H132)),"negative","positive"))))))</f>
        <v>negative</v>
      </c>
      <c r="I133" t="str">
        <f>IF('Model output'!I132="","",IF(ISNUMBER('Model output'!I132),'Model output'!I132,1))</f>
        <v/>
      </c>
      <c r="J133" t="str">
        <f>IF('Model output'!J132="","",IF(AND(ISNUMBER('Model output'!J132),'Model output'!J132&lt;=I133),'Model output'!J132,IF(ISNUMBER(SEARCH("0/",'Model output'!J132)),0,1)))</f>
        <v/>
      </c>
      <c r="K133" t="str" cm="1">
        <f t="array" ref="K133">IF(COUNT(FIND({0,1,2,3,4,5,6,7,8,9},'Model output'!K132))&gt;0,'Model output'!K132,"")</f>
        <v/>
      </c>
      <c r="L133" s="28" t="str">
        <f t="shared" si="30"/>
        <v/>
      </c>
      <c r="M133" t="str" cm="1">
        <f t="array" ref="M133">IF(L133="","",IF(ISNUMBER(SEARCH("cm",L133)),MAX(VALUE(SUBSTITUTE(_xlfn.FILTERXML("&lt;t&gt;&lt;s&gt;"&amp;SUBSTITUTE(L133,",","&lt;/s&gt;&lt;s&gt;")&amp;"&lt;/s&gt;&lt;/t&gt;","//s"),"cm",""))),MAX(VALUE(SUBSTITUTE(_xlfn.FILTERXML("&lt;t&gt;&lt;s&gt;"&amp;SUBSTITUTE(L133,",","&lt;/s&gt;&lt;s&gt;")&amp;"&lt;/s&gt;&lt;/t&gt;","//s"),"mm","")))/10))</f>
        <v/>
      </c>
      <c r="N133" t="str">
        <f>IF('Model output'!L132="","",'Model output'!L132)</f>
        <v>papillary</v>
      </c>
      <c r="O133" t="str">
        <f>IF('Model output'!M132="","",'Model output'!M132)</f>
        <v/>
      </c>
      <c r="P133" t="str">
        <f>IF('Model output'!N132="","",'Model output'!N132)</f>
        <v>0.7 x 0.7 x 0.7</v>
      </c>
      <c r="Q133" t="str">
        <f t="shared" si="29"/>
        <v>0.7,0.7,0.7</v>
      </c>
      <c r="R133" cm="1">
        <f t="array" ref="R133">IF(Q133="","",IF(ISNUMBER(SEARCH("cm",Q133)),MAX(VALUE(SUBSTITUTE(_xlfn.FILTERXML("&lt;t&gt;&lt;s&gt;"&amp;SUBSTITUTE(Q133,",","&lt;/s&gt;&lt;s&gt;")&amp;"&lt;/s&gt;&lt;/t&gt;","//s"),"cm",""))),IF(ISNUMBER(SEARCH("mm",Q133)), MAX(VALUE(SUBSTITUTE(_xlfn.FILTERXML("&lt;t&gt;&lt;s&gt;"&amp;SUBSTITUTE(Q133,",","&lt;/s&gt;&lt;s&gt;")&amp;"&lt;/s&gt;&lt;/t&gt;","//s"),"mm","")))/10, MAX(VALUE(_xlfn.FILTERXML("&lt;t&gt;&lt;s&gt;"&amp;SUBSTITUTE(Q133,",","&lt;/s&gt;&lt;s&gt;")&amp;"&lt;/s&gt;&lt;/t&gt;","//s"))))))</f>
        <v>0.7</v>
      </c>
      <c r="S133" t="str">
        <f>IF(OR('Model output'!P132="",'Model output'!P132="C",ISNUMBER(SEARCH("Not identified", 'Model output'!P132)),ISNUMBER(SEARCH("Absent",'Model output'!P132)),ISNUMBER(SEARCH("Absence",'Model output'!P132)),AND(ISNUMBER(SEARCH("No",'Model output'!P132)),NOT(ISNUMBER(SEARCH("diagnostic",'Model output'!P132)))),ISNUMBER(SEARCH("Negative",'Model output'!P132))),"negative","positive")</f>
        <v>negative</v>
      </c>
      <c r="T133">
        <f>IF('Model output'!O132="","",'Model output'!O132)</f>
        <v>1</v>
      </c>
      <c r="U133" t="str">
        <f>IF('Model output'!Q132&lt;&gt;"",'Model output'!Q132,IF('Classification result'!S133="positive",IF(ISNUMBER(SEARCH("single",'Model output'!P132)),1,IF(OR(ISNUMBER(SEARCH("&lt;4",'Model output'!P132)),ISNUMBER(SEARCH("&lt; 4",'Model output'!P132)),ISNUMBER(SEARCH("less than 4",'Model output'!P132))),"&lt;4",IF(OR(ISNUMBER(SEARCH("&gt;4",'Model output'!P132)),ISNUMBER(SEARCH("&gt; 4",'Model output'!P132)),ISNUMBER(SEARCH("4 or more",'Model output'!P132))),"&gt;4",""))),""))</f>
        <v/>
      </c>
      <c r="V133" t="str">
        <f>IF(S133="negative","",IF(OR(ISNUMBER(SEARCH("Focal",'Model output'!P132)),'Classification result'!U133&lt;4,ISNUMBER(SEARCH("Focal",'Classification result'!U133)),ISNUMBER(SEARCH("&lt;4",'Classification result'!U133)),ISNUMBER(SEARCH("&lt; 4",'Classification result'!U133))),"minimal", IF(OR(ISNUMBER(SEARCH("Extensive",'Model output'!P132)),ISNUMBER(SEARCH("Extensive",'Classification result'!U133)),ISNUMBER(SEARCH("&gt;4",'Classification result'!U133)),ISNUMBER(SEARCH("&gt; 4",'Classification result'!U133)),ISNUMBER(SEARCH("4 or more",'Classification result'!U133))),"extensive","")))</f>
        <v/>
      </c>
      <c r="W133" t="str">
        <f>IF(OR('Model output'!R132="",ISNUMBER(SEARCH("Not identified", 'Model output'!R132)),ISNUMBER(SEARCH("Absent",'Model output'!R132)),ISNUMBER(SEARCH("No",'Model output'!R132)),ISNUMBER(SEARCH("Negative",'Model output'!R132)),ISNUMBER(SEARCH("None seen",'Model output'!R132)),ISNUMBER(SEARCH("Free",'Model output'!R132)),ISNUMBER(SEARCH("Cannot be assessed",'Model output'!R132))),"negative","positive")</f>
        <v>negative</v>
      </c>
      <c r="X133" s="15" t="str">
        <f>IF('Model output'!S132="","",'Model output'!S132)</f>
        <v>No</v>
      </c>
      <c r="Y133" t="str">
        <f>IF(OR('Model output'!S132="",ISNUMBER(SEARCH("No extension",'Model output'!S132)),ISNUMBER(SEARCH("Absent",'Model output'!S132)),ISNUMBER(SEARCH("Not identified",'Model output'!S132)),AND(ISNUMBER(SEARCH("No",'Model output'!S132)),NOT(ISNUMBER(SEARCH("carcinoma",'Model output'!S132)))),ISNUMBER(SEARCH("negative",'Model output'!S132))),"negative",IF(Z133="positive","gETE", "positive"))</f>
        <v>negative</v>
      </c>
      <c r="Z133" t="str">
        <f>IF(OR('Model output'!S132="",ISNUMBER(SEARCH("Absent",'Model output'!S132)),ISNUMBER(SEARCH("Not identified",'Model output'!S132)),ISNUMBER(SEARCH("No",'Model output'!S132)),ISNUMBER(SEARCH("Minimal",'Model output'!S132)),ISNUMBER(SEARCH("negative",'Model output'!S132))),"negative",IF(OR(ISNUMBER(SEARCH("extensive",X133)),ISNUMBER(SEARCH("skeletal muscle",X133)),ISNUMBER(SEARCH("larynx",X133)),ISNUMBER(SEARCH("trachea",X133)),ISNUMBER(SEARCH("esophagus",X133)),ISNUMBER(SEARCH("recurrent laryngeal nerve",X133))),"positive","negative"))</f>
        <v>negative</v>
      </c>
      <c r="AA133" t="str">
        <f>IF('Model output'!T132="","",IF('Model output'!T132="Not mentioned", "No", "Yes"))</f>
        <v/>
      </c>
      <c r="AB133" t="str">
        <f>IF(AA133&lt;&gt;"Yes","",IF(OR('Model output'!U132="",ISNUMBER(SEARCH("Not identified",'Model output'!U132))),"",'Model output'!U132))</f>
        <v/>
      </c>
      <c r="AC133" s="8" t="str">
        <f>IF(OR('Model output'!V132="", AND(ISERROR(SEARCH("Positive",'Model output'!V132)), ISNUMBER(SEARCH("Negative",'Model output'!V132))), ISNUMBER(SEARCH("Cannot be assessed",'Model output'!V132)), AND(ISNUMBER(SEARCH("Uninvolved",'Model output'!V132)),NOT(ISNUMBER(SEARCH("margin(s) involved",'Model output'!V132)))), ISNUMBER(SEARCH("No involvement",'Model output'!V132)), AND(NOT(ISNUMBER(SEARCH("focal",'Model output'!V132))),ISNUMBER(SEARCH("Free",'Model output'!V132))), ISNUMBER(SEARCH("narrowly excised",'Model output'!V132)), ISNUMBER(SEARCH("none",'Model output'!V132)), ISNUMBER(SEARCH("R0",'Model output'!V132)), ISNUMBER(SEARCH("1 mm",'Model output'!V132)), ISNUMBER(SEARCH("0.1 CM",'Model output'!V132)), ISNUMBER(SEARCH("less than 0.2 mm",'Model output'!V132)), ISNUMBER(SEARCH("less than 1.0 mm",'Model output'!V132)), ISNUMBER(SEARCH("less than 0.5 mm",'Model output'!V132)), ISNUMBER(SEARCH("abut",'Model output'!V132))), "negative", "positive")</f>
        <v>negative</v>
      </c>
      <c r="AE133" s="34" t="str" cm="1">
        <f t="array" aca="1" ref="AE133" ca="1">IF(OR(AC133="positive",Z133="positive",AND(OR(ISNUMBER(SEARCH("Follicular carcinoma",N133)),ISNUMBER(SEARCH("Follicular thyroid carcinoma",N133))),V133="extensive"),AND(AND(ISNUMBER(J133),J133&gt;0),AND(ISNUMBER(M133),M133&gt;3)),OR(H133="positive",AH133=1)),"high",IF(OR(ISNUMBER(SEARCH("lateral",G133,1)),ISNUMBER(SEARCH("positive",Y133,1)),ISNUMBER(SEARCH("tall",O133,1)),ISNUMBER(SEARCH("hobnail",O133,1)),ISNUMBER(SEARCH("cribriform",O133,1)),ISNUMBER(SEARCH("diffuse",O133,1)),ISNUMBER(SEARCH("columnar",O133,1)),ISNUMBER(SEARCH("solid",O133,1)),ISNUMBER(SEARCH("tall",N133,1)),ISNUMBER(SEARCH("hobnail",N133,1)),ISNUMBER(SEARCH("cribriform",N133,1)),ISNUMBER(SEARCH("diffuse",N133,1)),ISNUMBER(SEARCH("columnar",N133,1)),ISNUMBER(SEARCH("solid",N133,1)),AND(OR(ISNUMBER(SEARCH("papillary",N133,1)),ISNUMBER(SEARCH("papillary carcinoma",O133,1))),S133="positive"),AND(AND(ISNUMBER(J133),J133&gt;=5),M133=""),AND(AND(ISNUMBER(J133),J133&gt;=5),AND(ISNUMBER(M133),M133&gt;=1)),AND(ISNUMBER(SERACH("papillary",N133)),OR(Y133="positive",Z133="positive"), ISNUMBER(SEARCH("BRAF",AB133)))),"intermediate","low"))</f>
        <v>low</v>
      </c>
      <c r="AF133" s="35" t="str">
        <f t="shared" si="31"/>
        <v>1a</v>
      </c>
      <c r="AG133" s="35" t="str">
        <f t="shared" si="32"/>
        <v>0</v>
      </c>
      <c r="AH133" s="35" t="str">
        <f t="shared" si="33"/>
        <v>0</v>
      </c>
      <c r="AI133" s="40" t="str">
        <f t="shared" si="34"/>
        <v>I</v>
      </c>
      <c r="AJ133" s="34" t="s">
        <v>627</v>
      </c>
      <c r="AK133" s="39" t="s">
        <v>898</v>
      </c>
      <c r="AL133" s="39" t="s">
        <v>897</v>
      </c>
      <c r="AM133" s="39" t="s">
        <v>897</v>
      </c>
      <c r="AN133" s="39" t="s">
        <v>59</v>
      </c>
      <c r="AO133" s="34">
        <f t="shared" ca="1" si="36"/>
        <v>1</v>
      </c>
      <c r="AP133" s="39">
        <f t="shared" si="37"/>
        <v>1</v>
      </c>
      <c r="AQ133" s="39">
        <f t="shared" si="38"/>
        <v>1</v>
      </c>
      <c r="AR133" s="39">
        <f t="shared" si="39"/>
        <v>1</v>
      </c>
      <c r="AS133" s="40">
        <f t="shared" si="35"/>
        <v>1</v>
      </c>
    </row>
    <row r="134" spans="1:45">
      <c r="A134" t="str">
        <f>'Model output'!A133</f>
        <v>TCGA-E8-A436</v>
      </c>
      <c r="B134" s="46">
        <v>53</v>
      </c>
      <c r="C134" s="1" t="str">
        <f>IF(OR(ISNUMBER(SEARCH("0",'Model output'!D133)), ISNUMBER(SEARCH("1",'Model output'!D133)), ISNUMBER(SEARCH("1a",'Model output'!D133)), ISNUMBER(SEARCH("1b",'Model output'!D133)), ISNUMBER(SEARCH("2",'Model output'!D133)), ISNUMBER(SEARCH("3",'Model output'!D133)), ISNUMBER(SEARCH("4a",'Model output'!D133)), ISNUMBER(SEARCH("4b",'Model output'!D133))), IF(ISNUMBER(SEARCH("pT",'Model output'!D133)),IF(OR(ISNUMBER(SEARCH("a",'Model output'!D133)),ISNUMBER(SEARCH("b",'Model output'!D133))),MID(SUBSTITUTE('Model output'!D133," ",""),SEARCH("pT",'Model output'!D133)+2,2),MID(SUBSTITUTE('Model output'!D133," ",""),SEARCH("pT",'Model output'!D133)+2,1)),IF(ISNUMBER(SEARCH("T",'Model output'!D133)),IF(OR(ISNUMBER(SEARCH("a",'Model output'!D133)),ISNUMBER(SEARCH("b",'Model output'!D133))),MID(SUBSTITUTE('Model output'!D133," ",""),SEARCH("T",'Model output'!D133)+1,2),MID(SUBSTITUTE('Model output'!D133," ",""),SEARCH("T",'Model output'!D133)+1,1)),SUBSTITUTE('Model output'!D133," ",""))),"")</f>
        <v>2</v>
      </c>
      <c r="D134" s="1" t="str">
        <f>IF(ISNUMBER(SEARCH("lymph node",'Model output'!E133)),"1", IF(AND('Model output'!E133&lt;&gt;"",ISNUMBER('Model output'!E133),'Model output'!E133&gt;0),"1",IF(OR(ISNUMBER(SEARCH("0",'Model output'!E133)), ISNUMBER(SEARCH("1",'Model output'!E133)), ISNUMBER(SEARCH("1a",'Model output'!E133)), ISNUMBER(SEARCH("1b",'Model output'!E133)), ISNUMBER(SEARCH("X",'Model output'!E133))), IF(ISNUMBER(SEARCH("pN",'Model output'!E133)),IF(OR(ISNUMBER(SEARCH("a",'Model output'!E133)),ISNUMBER(SEARCH("b",'Model output'!E133))),MID(SUBSTITUTE('Model output'!E133," ",""),SEARCH("pN",'Model output'!E133)+2,2),MID(SUBSTITUTE('Model output'!E133," ",""),SEARCH("pN",'Model output'!E133)+2,1)),IF(ISNUMBER(SEARCH("N",'Model output'!E133)),IF(OR(ISNUMBER(SEARCH("a",'Model output'!E133)),ISNUMBER(SEARCH("b",'Model output'!E133))),MID(SUBSTITUTE('Model output'!E133," ",""),SEARCH("N",'Model output'!E133)+1,2),MID(SUBSTITUTE('Model output'!E133," ",""),SEARCH("N",'Model output'!E133)+1,1)),SUBSTITUTE('Model output'!E133," ",""))),"")))</f>
        <v/>
      </c>
      <c r="E134" s="1" t="str">
        <f>IF(OR(ISNUMBER(SEARCH("Not applicable",'Model output'!F133)), ISNUMBER(SEARCH("N/A",'Model output'!F133))),"0",IF(OR(ISNUMBER(SEARCH("0",'Model output'!F133)), ISNUMBER(SEARCH("1",'Model output'!F133)), ISNUMBER(SEARCH("X",'Model output'!F133))), IF(ISNUMBER(SEARCH("pM",'Model output'!F133)),MID(SUBSTITUTE('Model output'!F133," ",""),SEARCH("pM",'Model output'!F133)+2,1),IF(ISNUMBER(SEARCH("M",'Model output'!F133)),MID(SUBSTITUTE('Model output'!F133," ",""),SEARCH("M",'Model output'!F133)+1,1),SUBSTITUTE('Model output'!F133," ",""))),""))</f>
        <v/>
      </c>
      <c r="F134" t="str">
        <f t="shared" si="28"/>
        <v>negative</v>
      </c>
      <c r="G134" t="str">
        <f>IF(OR('Model output'!G133="",AND(ISNUMBER('Model output'!J133),'Model output'!J133&lt;1)),"",IF(OR(ISNUMBER(SEARCH("lateral",'Model output'!G133)),ISNUMBER(SEARCH("cervical",'Model output'!G133)),ISNUMBER(SEARCH("jugular",'Model output'!G133)),ISNUMBER(SEARCH("left neck",'Model output'!G133)),ISNUMBER(SEARCH("left anterior neck",'Model output'!G133)),ISNUMBER(SEARCH("left posterior neck",'Model output'!G133)),ISNUMBER(SEARCH("right neck",'Model output'!G133)),ISNUMBER(SEARCH("right anterior neck",'Model output'!G133)),ISNUMBER(SEARCH("right posterior neck",'Model output'!G133)),AND(ISNUMBER(SEARCH("level",'Model output'!G133)),OR(,ISNUMBER(SEARCH("II",'Model output'!G133)),ISNUMBER(SEARCH("two",'Model output'!G133)),AND(ISNUMBER(SEARCH("2",'Model output'!G133)),NOT(ISNUMBER(SEARCH("1 of 2",'Model output'!G133)))),ISNUMBER(SEARCH("III",'Model output'!G133)),ISNUMBER(SEARCH("three",'Model output'!G133)),AND(ISNUMBER(SEARCH("3",'Model output'!G133)), NOT(ISNUMBER(SEARCH("N3",'Model output'!G133)))),ISNUMBER(SEARCH("IV",'Model output'!G133)),ISNUMBER(SEARCH("four",'Model output'!G133)),AND(ISNUMBER(SEARCH("4",'Model output'!G133)),NOT(ISNUMBER(SEARCH("1/4",'Model output'!G133)))),ISNUMBER(SEARCH("V ",'Model output'!G133)),ISNUMBER(SEARCH("five",'Model output'!G133)),ISNUMBER(SEARCH("5",'Model output'!G133))))), "lateral", "central"))</f>
        <v/>
      </c>
      <c r="H134" t="str">
        <f>IF('Model output'!H133="","negative", IF('Model output'!H133=" ", "negative", IF('Model output'!H133="[]", "negative", IF(ISNUMBER(SEARCH("lymph node",'Model output'!H133)),"negative", IF(ISNUMBER(SEARCH("adipose tissue",'Model output'!H133)), "negative", IF(ISNUMBER(SEARCH("neck dissection",'Model output'!H133)),"negative","positive"))))))</f>
        <v>negative</v>
      </c>
      <c r="I134" t="str">
        <f>IF('Model output'!I133="","",IF(ISNUMBER('Model output'!I133),'Model output'!I133,1))</f>
        <v/>
      </c>
      <c r="J134" t="str">
        <f>IF('Model output'!J133="","",IF(AND(ISNUMBER('Model output'!J133),'Model output'!J133&lt;=I134),'Model output'!J133,IF(ISNUMBER(SEARCH("0/",'Model output'!J133)),0,1)))</f>
        <v/>
      </c>
      <c r="K134" t="str" cm="1">
        <f t="array" ref="K134">IF(COUNT(FIND({0,1,2,3,4,5,6,7,8,9},'Model output'!K133))&gt;0,'Model output'!K133,"")</f>
        <v/>
      </c>
      <c r="L134" s="28" t="str">
        <f t="shared" si="30"/>
        <v/>
      </c>
      <c r="M134" t="str" cm="1">
        <f t="array" ref="M134">IF(L134="","",IF(ISNUMBER(SEARCH("cm",L134)),MAX(VALUE(SUBSTITUTE(_xlfn.FILTERXML("&lt;t&gt;&lt;s&gt;"&amp;SUBSTITUTE(L134,",","&lt;/s&gt;&lt;s&gt;")&amp;"&lt;/s&gt;&lt;/t&gt;","//s"),"cm",""))),MAX(VALUE(SUBSTITUTE(_xlfn.FILTERXML("&lt;t&gt;&lt;s&gt;"&amp;SUBSTITUTE(L134,",","&lt;/s&gt;&lt;s&gt;")&amp;"&lt;/s&gt;&lt;/t&gt;","//s"),"mm","")))/10))</f>
        <v/>
      </c>
      <c r="N134" t="str">
        <f>IF('Model output'!L133="","",'Model output'!L133)</f>
        <v>papillary</v>
      </c>
      <c r="O134" t="str">
        <f>IF('Model output'!M133="","",'Model output'!M133)</f>
        <v/>
      </c>
      <c r="P134" t="str">
        <f>IF('Model output'!N133="","",'Model output'!N133)</f>
        <v>2.5x2x1cm (right) 1.5x1x1cm (left)</v>
      </c>
      <c r="Q134" t="str">
        <f t="shared" si="29"/>
        <v>2.5,2,1cm1.5,1,1cm</v>
      </c>
      <c r="R134" cm="1">
        <f t="array" ref="R134">IF(Q134="","",IF(ISNUMBER(SEARCH("cm",Q134)),MAX(VALUE(SUBSTITUTE(_xlfn.FILTERXML("&lt;t&gt;&lt;s&gt;"&amp;SUBSTITUTE(Q134,",","&lt;/s&gt;&lt;s&gt;")&amp;"&lt;/s&gt;&lt;/t&gt;","//s"),"cm",""))),IF(ISNUMBER(SEARCH("mm",Q134)), MAX(VALUE(SUBSTITUTE(_xlfn.FILTERXML("&lt;t&gt;&lt;s&gt;"&amp;SUBSTITUTE(Q134,",","&lt;/s&gt;&lt;s&gt;")&amp;"&lt;/s&gt;&lt;/t&gt;","//s"),"mm","")))/10, MAX(VALUE(_xlfn.FILTERXML("&lt;t&gt;&lt;s&gt;"&amp;SUBSTITUTE(Q134,",","&lt;/s&gt;&lt;s&gt;")&amp;"&lt;/s&gt;&lt;/t&gt;","//s"))))))</f>
        <v>11.5</v>
      </c>
      <c r="S134" t="str">
        <f>IF(OR('Model output'!P133="",'Model output'!P133="C",ISNUMBER(SEARCH("Not identified", 'Model output'!P133)),ISNUMBER(SEARCH("Absent",'Model output'!P133)),ISNUMBER(SEARCH("Absence",'Model output'!P133)),AND(ISNUMBER(SEARCH("No",'Model output'!P133)),NOT(ISNUMBER(SEARCH("diagnostic",'Model output'!P133)))),ISNUMBER(SEARCH("Negative",'Model output'!P133))),"negative","positive")</f>
        <v>negative</v>
      </c>
      <c r="T134" t="str">
        <f>IF('Model output'!O133="","",'Model output'!O133)</f>
        <v>Bilateral</v>
      </c>
      <c r="U134" t="str">
        <f>IF('Model output'!Q133&lt;&gt;"",'Model output'!Q133,IF('Classification result'!S134="positive",IF(ISNUMBER(SEARCH("single",'Model output'!P133)),1,IF(OR(ISNUMBER(SEARCH("&lt;4",'Model output'!P133)),ISNUMBER(SEARCH("&lt; 4",'Model output'!P133)),ISNUMBER(SEARCH("less than 4",'Model output'!P133))),"&lt;4",IF(OR(ISNUMBER(SEARCH("&gt;4",'Model output'!P133)),ISNUMBER(SEARCH("&gt; 4",'Model output'!P133)),ISNUMBER(SEARCH("4 or more",'Model output'!P133))),"&gt;4",""))),""))</f>
        <v/>
      </c>
      <c r="V134" t="str">
        <f>IF(S134="negative","",IF(OR(ISNUMBER(SEARCH("Focal",'Model output'!P133)),'Classification result'!U134&lt;4,ISNUMBER(SEARCH("Focal",'Classification result'!U134)),ISNUMBER(SEARCH("&lt;4",'Classification result'!U134)),ISNUMBER(SEARCH("&lt; 4",'Classification result'!U134))),"minimal", IF(OR(ISNUMBER(SEARCH("Extensive",'Model output'!P133)),ISNUMBER(SEARCH("Extensive",'Classification result'!U134)),ISNUMBER(SEARCH("&gt;4",'Classification result'!U134)),ISNUMBER(SEARCH("&gt; 4",'Classification result'!U134)),ISNUMBER(SEARCH("4 or more",'Classification result'!U134))),"extensive","")))</f>
        <v/>
      </c>
      <c r="W134" t="str">
        <f>IF(OR('Model output'!R133="",ISNUMBER(SEARCH("Not identified", 'Model output'!R133)),ISNUMBER(SEARCH("Absent",'Model output'!R133)),ISNUMBER(SEARCH("No",'Model output'!R133)),ISNUMBER(SEARCH("Negative",'Model output'!R133)),ISNUMBER(SEARCH("None seen",'Model output'!R133)),ISNUMBER(SEARCH("Free",'Model output'!R133)),ISNUMBER(SEARCH("Cannot be assessed",'Model output'!R133))),"negative","positive")</f>
        <v>negative</v>
      </c>
      <c r="X134" s="15" t="str">
        <f>IF('Model output'!S133="","",'Model output'!S133)</f>
        <v>No</v>
      </c>
      <c r="Y134" t="str">
        <f>IF(OR('Model output'!S133="",ISNUMBER(SEARCH("No extension",'Model output'!S133)),ISNUMBER(SEARCH("Absent",'Model output'!S133)),ISNUMBER(SEARCH("Not identified",'Model output'!S133)),AND(ISNUMBER(SEARCH("No",'Model output'!S133)),NOT(ISNUMBER(SEARCH("carcinoma",'Model output'!S133)))),ISNUMBER(SEARCH("negative",'Model output'!S133))),"negative",IF(Z134="positive","gETE", "positive"))</f>
        <v>negative</v>
      </c>
      <c r="Z134" t="str">
        <f>IF(OR('Model output'!S133="",ISNUMBER(SEARCH("Absent",'Model output'!S133)),ISNUMBER(SEARCH("Not identified",'Model output'!S133)),ISNUMBER(SEARCH("No",'Model output'!S133)),ISNUMBER(SEARCH("Minimal",'Model output'!S133)),ISNUMBER(SEARCH("negative",'Model output'!S133))),"negative",IF(OR(ISNUMBER(SEARCH("extensive",X134)),ISNUMBER(SEARCH("skeletal muscle",X134)),ISNUMBER(SEARCH("larynx",X134)),ISNUMBER(SEARCH("trachea",X134)),ISNUMBER(SEARCH("esophagus",X134)),ISNUMBER(SEARCH("recurrent laryngeal nerve",X134))),"positive","negative"))</f>
        <v>negative</v>
      </c>
      <c r="AA134" t="str">
        <f>IF('Model output'!T133="","",IF('Model output'!T133="Not mentioned", "No", "Yes"))</f>
        <v/>
      </c>
      <c r="AB134" t="str">
        <f>IF(AA134&lt;&gt;"Yes","",IF(OR('Model output'!U133="",ISNUMBER(SEARCH("Not identified",'Model output'!U133))),"",'Model output'!U133))</f>
        <v/>
      </c>
      <c r="AC134" s="8" t="str">
        <f>IF(OR('Model output'!V133="", AND(ISERROR(SEARCH("Positive",'Model output'!V133)), ISNUMBER(SEARCH("Negative",'Model output'!V133))), ISNUMBER(SEARCH("Cannot be assessed",'Model output'!V133)), AND(ISNUMBER(SEARCH("Uninvolved",'Model output'!V133)),NOT(ISNUMBER(SEARCH("margin(s) involved",'Model output'!V133)))), ISNUMBER(SEARCH("No involvement",'Model output'!V133)), AND(NOT(ISNUMBER(SEARCH("focal",'Model output'!V133))),ISNUMBER(SEARCH("Free",'Model output'!V133))), ISNUMBER(SEARCH("narrowly excised",'Model output'!V133)), ISNUMBER(SEARCH("none",'Model output'!V133)), ISNUMBER(SEARCH("R0",'Model output'!V133)), ISNUMBER(SEARCH("1 mm",'Model output'!V133)), ISNUMBER(SEARCH("0.1 CM",'Model output'!V133)), ISNUMBER(SEARCH("less than 0.2 mm",'Model output'!V133)), ISNUMBER(SEARCH("less than 1.0 mm",'Model output'!V133)), ISNUMBER(SEARCH("less than 0.5 mm",'Model output'!V133)), ISNUMBER(SEARCH("abut",'Model output'!V133))), "negative", "positive")</f>
        <v>negative</v>
      </c>
      <c r="AE134" s="34" t="str" cm="1">
        <f t="array" aca="1" ref="AE134" ca="1">IF(OR(AC134="positive",Z134="positive",AND(OR(ISNUMBER(SEARCH("Follicular carcinoma",N134)),ISNUMBER(SEARCH("Follicular thyroid carcinoma",N134))),V134="extensive"),AND(AND(ISNUMBER(J134),J134&gt;0),AND(ISNUMBER(M134),M134&gt;3)),OR(H134="positive",AH134=1)),"high",IF(OR(ISNUMBER(SEARCH("lateral",G134,1)),ISNUMBER(SEARCH("positive",Y134,1)),ISNUMBER(SEARCH("tall",O134,1)),ISNUMBER(SEARCH("hobnail",O134,1)),ISNUMBER(SEARCH("cribriform",O134,1)),ISNUMBER(SEARCH("diffuse",O134,1)),ISNUMBER(SEARCH("columnar",O134,1)),ISNUMBER(SEARCH("solid",O134,1)),ISNUMBER(SEARCH("tall",N134,1)),ISNUMBER(SEARCH("hobnail",N134,1)),ISNUMBER(SEARCH("cribriform",N134,1)),ISNUMBER(SEARCH("diffuse",N134,1)),ISNUMBER(SEARCH("columnar",N134,1)),ISNUMBER(SEARCH("solid",N134,1)),AND(OR(ISNUMBER(SEARCH("papillary",N134,1)),ISNUMBER(SEARCH("papillary carcinoma",O134,1))),S134="positive"),AND(AND(ISNUMBER(J134),J134&gt;=5),M134=""),AND(AND(ISNUMBER(J134),J134&gt;=5),AND(ISNUMBER(M134),M134&gt;=1)),AND(ISNUMBER(SERACH("papillary",N134)),OR(Y134="positive",Z134="positive"), ISNUMBER(SEARCH("BRAF",AB134)))),"intermediate","low"))</f>
        <v>low</v>
      </c>
      <c r="AF134" s="35" t="str">
        <f t="shared" si="31"/>
        <v>3a</v>
      </c>
      <c r="AG134" s="35" t="str">
        <f t="shared" si="32"/>
        <v>0</v>
      </c>
      <c r="AH134" s="35" t="str">
        <f t="shared" si="33"/>
        <v>0</v>
      </c>
      <c r="AI134" s="40" t="str">
        <f t="shared" si="34"/>
        <v>I</v>
      </c>
      <c r="AJ134" s="34" t="s">
        <v>627</v>
      </c>
      <c r="AK134" s="39" t="s">
        <v>896</v>
      </c>
      <c r="AL134" s="39" t="s">
        <v>897</v>
      </c>
      <c r="AM134" s="39" t="s">
        <v>897</v>
      </c>
      <c r="AN134" s="39" t="s">
        <v>59</v>
      </c>
      <c r="AO134" s="34">
        <f t="shared" ca="1" si="36"/>
        <v>1</v>
      </c>
      <c r="AP134" s="39">
        <f t="shared" si="37"/>
        <v>0</v>
      </c>
      <c r="AQ134" s="39">
        <f t="shared" si="38"/>
        <v>1</v>
      </c>
      <c r="AR134" s="39">
        <f t="shared" si="39"/>
        <v>1</v>
      </c>
      <c r="AS134" s="40">
        <f t="shared" si="35"/>
        <v>1</v>
      </c>
    </row>
    <row r="135" spans="1:45">
      <c r="A135" t="str">
        <f>'Model output'!A134</f>
        <v>TCGA-E8-A437</v>
      </c>
      <c r="B135" s="46">
        <v>57</v>
      </c>
      <c r="C135" s="1" t="str">
        <f>IF(OR(ISNUMBER(SEARCH("0",'Model output'!D134)), ISNUMBER(SEARCH("1",'Model output'!D134)), ISNUMBER(SEARCH("1a",'Model output'!D134)), ISNUMBER(SEARCH("1b",'Model output'!D134)), ISNUMBER(SEARCH("2",'Model output'!D134)), ISNUMBER(SEARCH("3",'Model output'!D134)), ISNUMBER(SEARCH("4a",'Model output'!D134)), ISNUMBER(SEARCH("4b",'Model output'!D134))), IF(ISNUMBER(SEARCH("pT",'Model output'!D134)),IF(OR(ISNUMBER(SEARCH("a",'Model output'!D134)),ISNUMBER(SEARCH("b",'Model output'!D134))),MID(SUBSTITUTE('Model output'!D134," ",""),SEARCH("pT",'Model output'!D134)+2,2),MID(SUBSTITUTE('Model output'!D134," ",""),SEARCH("pT",'Model output'!D134)+2,1)),IF(ISNUMBER(SEARCH("T",'Model output'!D134)),IF(OR(ISNUMBER(SEARCH("a",'Model output'!D134)),ISNUMBER(SEARCH("b",'Model output'!D134))),MID(SUBSTITUTE('Model output'!D134," ",""),SEARCH("T",'Model output'!D134)+1,2),MID(SUBSTITUTE('Model output'!D134," ",""),SEARCH("T",'Model output'!D134)+1,1)),SUBSTITUTE('Model output'!D134," ",""))),"")</f>
        <v>1</v>
      </c>
      <c r="D135" s="1" t="str">
        <f>IF(ISNUMBER(SEARCH("lymph node",'Model output'!E134)),"1", IF(AND('Model output'!E134&lt;&gt;"",ISNUMBER('Model output'!E134),'Model output'!E134&gt;0),"1",IF(OR(ISNUMBER(SEARCH("0",'Model output'!E134)), ISNUMBER(SEARCH("1",'Model output'!E134)), ISNUMBER(SEARCH("1a",'Model output'!E134)), ISNUMBER(SEARCH("1b",'Model output'!E134)), ISNUMBER(SEARCH("X",'Model output'!E134))), IF(ISNUMBER(SEARCH("pN",'Model output'!E134)),IF(OR(ISNUMBER(SEARCH("a",'Model output'!E134)),ISNUMBER(SEARCH("b",'Model output'!E134))),MID(SUBSTITUTE('Model output'!E134," ",""),SEARCH("pN",'Model output'!E134)+2,2),MID(SUBSTITUTE('Model output'!E134," ",""),SEARCH("pN",'Model output'!E134)+2,1)),IF(ISNUMBER(SEARCH("N",'Model output'!E134)),IF(OR(ISNUMBER(SEARCH("a",'Model output'!E134)),ISNUMBER(SEARCH("b",'Model output'!E134))),MID(SUBSTITUTE('Model output'!E134," ",""),SEARCH("N",'Model output'!E134)+1,2),MID(SUBSTITUTE('Model output'!E134," ",""),SEARCH("N",'Model output'!E134)+1,1)),SUBSTITUTE('Model output'!E134," ",""))),"")))</f>
        <v/>
      </c>
      <c r="E135" s="1" t="str">
        <f>IF(OR(ISNUMBER(SEARCH("Not applicable",'Model output'!F134)), ISNUMBER(SEARCH("N/A",'Model output'!F134))),"0",IF(OR(ISNUMBER(SEARCH("0",'Model output'!F134)), ISNUMBER(SEARCH("1",'Model output'!F134)), ISNUMBER(SEARCH("X",'Model output'!F134))), IF(ISNUMBER(SEARCH("pM",'Model output'!F134)),MID(SUBSTITUTE('Model output'!F134," ",""),SEARCH("pM",'Model output'!F134)+2,1),IF(ISNUMBER(SEARCH("M",'Model output'!F134)),MID(SUBSTITUTE('Model output'!F134," ",""),SEARCH("M",'Model output'!F134)+1,1),SUBSTITUTE('Model output'!F134," ",""))),""))</f>
        <v/>
      </c>
      <c r="F135" t="str">
        <f t="shared" si="28"/>
        <v>negative</v>
      </c>
      <c r="G135" t="str">
        <f>IF(OR('Model output'!G134="",AND(ISNUMBER('Model output'!J134),'Model output'!J134&lt;1)),"",IF(OR(ISNUMBER(SEARCH("lateral",'Model output'!G134)),ISNUMBER(SEARCH("cervical",'Model output'!G134)),ISNUMBER(SEARCH("jugular",'Model output'!G134)),ISNUMBER(SEARCH("left neck",'Model output'!G134)),ISNUMBER(SEARCH("left anterior neck",'Model output'!G134)),ISNUMBER(SEARCH("left posterior neck",'Model output'!G134)),ISNUMBER(SEARCH("right neck",'Model output'!G134)),ISNUMBER(SEARCH("right anterior neck",'Model output'!G134)),ISNUMBER(SEARCH("right posterior neck",'Model output'!G134)),AND(ISNUMBER(SEARCH("level",'Model output'!G134)),OR(,ISNUMBER(SEARCH("II",'Model output'!G134)),ISNUMBER(SEARCH("two",'Model output'!G134)),AND(ISNUMBER(SEARCH("2",'Model output'!G134)),NOT(ISNUMBER(SEARCH("1 of 2",'Model output'!G134)))),ISNUMBER(SEARCH("III",'Model output'!G134)),ISNUMBER(SEARCH("three",'Model output'!G134)),AND(ISNUMBER(SEARCH("3",'Model output'!G134)), NOT(ISNUMBER(SEARCH("N3",'Model output'!G134)))),ISNUMBER(SEARCH("IV",'Model output'!G134)),ISNUMBER(SEARCH("four",'Model output'!G134)),AND(ISNUMBER(SEARCH("4",'Model output'!G134)),NOT(ISNUMBER(SEARCH("1/4",'Model output'!G134)))),ISNUMBER(SEARCH("V ",'Model output'!G134)),ISNUMBER(SEARCH("five",'Model output'!G134)),ISNUMBER(SEARCH("5",'Model output'!G134))))), "lateral", "central"))</f>
        <v/>
      </c>
      <c r="H135" t="str">
        <f>IF('Model output'!H134="","negative", IF('Model output'!H134=" ", "negative", IF('Model output'!H134="[]", "negative", IF(ISNUMBER(SEARCH("lymph node",'Model output'!H134)),"negative", IF(ISNUMBER(SEARCH("adipose tissue",'Model output'!H134)), "negative", IF(ISNUMBER(SEARCH("neck dissection",'Model output'!H134)),"negative","positive"))))))</f>
        <v>negative</v>
      </c>
      <c r="I135" t="str">
        <f>IF('Model output'!I134="","",IF(ISNUMBER('Model output'!I134),'Model output'!I134,1))</f>
        <v/>
      </c>
      <c r="J135" t="str">
        <f>IF('Model output'!J134="","",IF(AND(ISNUMBER('Model output'!J134),'Model output'!J134&lt;=I135),'Model output'!J134,IF(ISNUMBER(SEARCH("0/",'Model output'!J134)),0,1)))</f>
        <v/>
      </c>
      <c r="K135" t="str" cm="1">
        <f t="array" ref="K135">IF(COUNT(FIND({0,1,2,3,4,5,6,7,8,9},'Model output'!K134))&gt;0,'Model output'!K134,"")</f>
        <v/>
      </c>
      <c r="L135" s="28" t="str">
        <f t="shared" si="30"/>
        <v/>
      </c>
      <c r="M135" t="str" cm="1">
        <f t="array" ref="M135">IF(L135="","",IF(ISNUMBER(SEARCH("cm",L135)),MAX(VALUE(SUBSTITUTE(_xlfn.FILTERXML("&lt;t&gt;&lt;s&gt;"&amp;SUBSTITUTE(L135,",","&lt;/s&gt;&lt;s&gt;")&amp;"&lt;/s&gt;&lt;/t&gt;","//s"),"cm",""))),MAX(VALUE(SUBSTITUTE(_xlfn.FILTERXML("&lt;t&gt;&lt;s&gt;"&amp;SUBSTITUTE(L135,",","&lt;/s&gt;&lt;s&gt;")&amp;"&lt;/s&gt;&lt;/t&gt;","//s"),"mm","")))/10))</f>
        <v/>
      </c>
      <c r="N135" t="str">
        <f>IF('Model output'!L134="","",'Model output'!L134)</f>
        <v>papillary</v>
      </c>
      <c r="O135" t="str">
        <f>IF('Model output'!M134="","",'Model output'!M134)</f>
        <v/>
      </c>
      <c r="P135" t="str">
        <f>IF('Model output'!N134="","",'Model output'!N134)</f>
        <v>1.5 x 1.5 x 1.3 cm</v>
      </c>
      <c r="Q135" t="str">
        <f t="shared" si="29"/>
        <v>1.5,1.5,1.3cm</v>
      </c>
      <c r="R135" cm="1">
        <f t="array" ref="R135">IF(Q135="","",IF(ISNUMBER(SEARCH("cm",Q135)),MAX(VALUE(SUBSTITUTE(_xlfn.FILTERXML("&lt;t&gt;&lt;s&gt;"&amp;SUBSTITUTE(Q135,",","&lt;/s&gt;&lt;s&gt;")&amp;"&lt;/s&gt;&lt;/t&gt;","//s"),"cm",""))),IF(ISNUMBER(SEARCH("mm",Q135)), MAX(VALUE(SUBSTITUTE(_xlfn.FILTERXML("&lt;t&gt;&lt;s&gt;"&amp;SUBSTITUTE(Q135,",","&lt;/s&gt;&lt;s&gt;")&amp;"&lt;/s&gt;&lt;/t&gt;","//s"),"mm","")))/10, MAX(VALUE(_xlfn.FILTERXML("&lt;t&gt;&lt;s&gt;"&amp;SUBSTITUTE(Q135,",","&lt;/s&gt;&lt;s&gt;")&amp;"&lt;/s&gt;&lt;/t&gt;","//s"))))))</f>
        <v>1.5</v>
      </c>
      <c r="S135" t="str">
        <f>IF(OR('Model output'!P134="",'Model output'!P134="C",ISNUMBER(SEARCH("Not identified", 'Model output'!P134)),ISNUMBER(SEARCH("Absent",'Model output'!P134)),ISNUMBER(SEARCH("Absence",'Model output'!P134)),AND(ISNUMBER(SEARCH("No",'Model output'!P134)),NOT(ISNUMBER(SEARCH("diagnostic",'Model output'!P134)))),ISNUMBER(SEARCH("Negative",'Model output'!P134))),"negative","positive")</f>
        <v>negative</v>
      </c>
      <c r="T135">
        <f>IF('Model output'!O134="","",'Model output'!O134)</f>
        <v>1</v>
      </c>
      <c r="U135" t="str">
        <f>IF('Model output'!Q134&lt;&gt;"",'Model output'!Q134,IF('Classification result'!S135="positive",IF(ISNUMBER(SEARCH("single",'Model output'!P134)),1,IF(OR(ISNUMBER(SEARCH("&lt;4",'Model output'!P134)),ISNUMBER(SEARCH("&lt; 4",'Model output'!P134)),ISNUMBER(SEARCH("less than 4",'Model output'!P134))),"&lt;4",IF(OR(ISNUMBER(SEARCH("&gt;4",'Model output'!P134)),ISNUMBER(SEARCH("&gt; 4",'Model output'!P134)),ISNUMBER(SEARCH("4 or more",'Model output'!P134))),"&gt;4",""))),""))</f>
        <v/>
      </c>
      <c r="V135" t="str">
        <f>IF(S135="negative","",IF(OR(ISNUMBER(SEARCH("Focal",'Model output'!P134)),'Classification result'!U135&lt;4,ISNUMBER(SEARCH("Focal",'Classification result'!U135)),ISNUMBER(SEARCH("&lt;4",'Classification result'!U135)),ISNUMBER(SEARCH("&lt; 4",'Classification result'!U135))),"minimal", IF(OR(ISNUMBER(SEARCH("Extensive",'Model output'!P134)),ISNUMBER(SEARCH("Extensive",'Classification result'!U135)),ISNUMBER(SEARCH("&gt;4",'Classification result'!U135)),ISNUMBER(SEARCH("&gt; 4",'Classification result'!U135)),ISNUMBER(SEARCH("4 or more",'Classification result'!U135))),"extensive","")))</f>
        <v/>
      </c>
      <c r="W135" t="str">
        <f>IF(OR('Model output'!R134="",ISNUMBER(SEARCH("Not identified", 'Model output'!R134)),ISNUMBER(SEARCH("Absent",'Model output'!R134)),ISNUMBER(SEARCH("No",'Model output'!R134)),ISNUMBER(SEARCH("Negative",'Model output'!R134)),ISNUMBER(SEARCH("None seen",'Model output'!R134)),ISNUMBER(SEARCH("Free",'Model output'!R134)),ISNUMBER(SEARCH("Cannot be assessed",'Model output'!R134))),"negative","positive")</f>
        <v>negative</v>
      </c>
      <c r="X135" s="15" t="str">
        <f>IF('Model output'!S134="","",'Model output'!S134)</f>
        <v>Not identified</v>
      </c>
      <c r="Y135" t="str">
        <f>IF(OR('Model output'!S134="",ISNUMBER(SEARCH("No extension",'Model output'!S134)),ISNUMBER(SEARCH("Absent",'Model output'!S134)),ISNUMBER(SEARCH("Not identified",'Model output'!S134)),AND(ISNUMBER(SEARCH("No",'Model output'!S134)),NOT(ISNUMBER(SEARCH("carcinoma",'Model output'!S134)))),ISNUMBER(SEARCH("negative",'Model output'!S134))),"negative",IF(Z135="positive","gETE", "positive"))</f>
        <v>negative</v>
      </c>
      <c r="Z135" t="str">
        <f>IF(OR('Model output'!S134="",ISNUMBER(SEARCH("Absent",'Model output'!S134)),ISNUMBER(SEARCH("Not identified",'Model output'!S134)),ISNUMBER(SEARCH("No",'Model output'!S134)),ISNUMBER(SEARCH("Minimal",'Model output'!S134)),ISNUMBER(SEARCH("negative",'Model output'!S134))),"negative",IF(OR(ISNUMBER(SEARCH("extensive",X135)),ISNUMBER(SEARCH("skeletal muscle",X135)),ISNUMBER(SEARCH("larynx",X135)),ISNUMBER(SEARCH("trachea",X135)),ISNUMBER(SEARCH("esophagus",X135)),ISNUMBER(SEARCH("recurrent laryngeal nerve",X135))),"positive","negative"))</f>
        <v>negative</v>
      </c>
      <c r="AA135" t="str">
        <f>IF('Model output'!T134="","",IF('Model output'!T134="Not mentioned", "No", "Yes"))</f>
        <v/>
      </c>
      <c r="AB135" t="str">
        <f>IF(AA135&lt;&gt;"Yes","",IF(OR('Model output'!U134="",ISNUMBER(SEARCH("Not identified",'Model output'!U134))),"",'Model output'!U134))</f>
        <v/>
      </c>
      <c r="AC135" s="8" t="str">
        <f>IF(OR('Model output'!V134="", AND(ISERROR(SEARCH("Positive",'Model output'!V134)), ISNUMBER(SEARCH("Negative",'Model output'!V134))), ISNUMBER(SEARCH("Cannot be assessed",'Model output'!V134)), AND(ISNUMBER(SEARCH("Uninvolved",'Model output'!V134)),NOT(ISNUMBER(SEARCH("margin(s) involved",'Model output'!V134)))), ISNUMBER(SEARCH("No involvement",'Model output'!V134)), AND(NOT(ISNUMBER(SEARCH("focal",'Model output'!V134))),ISNUMBER(SEARCH("Free",'Model output'!V134))), ISNUMBER(SEARCH("narrowly excised",'Model output'!V134)), ISNUMBER(SEARCH("none",'Model output'!V134)), ISNUMBER(SEARCH("R0",'Model output'!V134)), ISNUMBER(SEARCH("1 mm",'Model output'!V134)), ISNUMBER(SEARCH("0.1 CM",'Model output'!V134)), ISNUMBER(SEARCH("less than 0.2 mm",'Model output'!V134)), ISNUMBER(SEARCH("less than 1.0 mm",'Model output'!V134)), ISNUMBER(SEARCH("less than 0.5 mm",'Model output'!V134)), ISNUMBER(SEARCH("abut",'Model output'!V134))), "negative", "positive")</f>
        <v>negative</v>
      </c>
      <c r="AE135" s="34" t="str" cm="1">
        <f t="array" aca="1" ref="AE135" ca="1">IF(OR(AC135="positive",Z135="positive",AND(OR(ISNUMBER(SEARCH("Follicular carcinoma",N135)),ISNUMBER(SEARCH("Follicular thyroid carcinoma",N135))),V135="extensive"),AND(AND(ISNUMBER(J135),J135&gt;0),AND(ISNUMBER(M135),M135&gt;3)),OR(H135="positive",AH135=1)),"high",IF(OR(ISNUMBER(SEARCH("lateral",G135,1)),ISNUMBER(SEARCH("positive",Y135,1)),ISNUMBER(SEARCH("tall",O135,1)),ISNUMBER(SEARCH("hobnail",O135,1)),ISNUMBER(SEARCH("cribriform",O135,1)),ISNUMBER(SEARCH("diffuse",O135,1)),ISNUMBER(SEARCH("columnar",O135,1)),ISNUMBER(SEARCH("solid",O135,1)),ISNUMBER(SEARCH("tall",N135,1)),ISNUMBER(SEARCH("hobnail",N135,1)),ISNUMBER(SEARCH("cribriform",N135,1)),ISNUMBER(SEARCH("diffuse",N135,1)),ISNUMBER(SEARCH("columnar",N135,1)),ISNUMBER(SEARCH("solid",N135,1)),AND(OR(ISNUMBER(SEARCH("papillary",N135,1)),ISNUMBER(SEARCH("papillary carcinoma",O135,1))),S135="positive"),AND(AND(ISNUMBER(J135),J135&gt;=5),M135=""),AND(AND(ISNUMBER(J135),J135&gt;=5),AND(ISNUMBER(M135),M135&gt;=1)),AND(ISNUMBER(SERACH("papillary",N135)),OR(Y135="positive",Z135="positive"), ISNUMBER(SEARCH("BRAF",AB135)))),"intermediate","low"))</f>
        <v>low</v>
      </c>
      <c r="AF135" s="35" t="str">
        <f t="shared" si="31"/>
        <v>1b</v>
      </c>
      <c r="AG135" s="35" t="str">
        <f t="shared" si="32"/>
        <v>0</v>
      </c>
      <c r="AH135" s="35" t="str">
        <f t="shared" si="33"/>
        <v>0</v>
      </c>
      <c r="AI135" s="40" t="str">
        <f t="shared" si="34"/>
        <v>I</v>
      </c>
      <c r="AJ135" s="34" t="s">
        <v>627</v>
      </c>
      <c r="AK135" s="39" t="s">
        <v>893</v>
      </c>
      <c r="AL135" s="39" t="s">
        <v>897</v>
      </c>
      <c r="AM135" s="39" t="s">
        <v>897</v>
      </c>
      <c r="AN135" s="39" t="s">
        <v>59</v>
      </c>
      <c r="AO135" s="34">
        <f t="shared" ca="1" si="36"/>
        <v>1</v>
      </c>
      <c r="AP135" s="39">
        <f t="shared" si="37"/>
        <v>1</v>
      </c>
      <c r="AQ135" s="39">
        <f t="shared" si="38"/>
        <v>1</v>
      </c>
      <c r="AR135" s="39">
        <f t="shared" si="39"/>
        <v>1</v>
      </c>
      <c r="AS135" s="40">
        <f t="shared" si="35"/>
        <v>1</v>
      </c>
    </row>
    <row r="136" spans="1:45">
      <c r="A136" t="str">
        <f>'Model output'!A135</f>
        <v>TCGA-E8-A438</v>
      </c>
      <c r="B136" s="46">
        <v>23</v>
      </c>
      <c r="C136" s="1" t="str">
        <f>IF(OR(ISNUMBER(SEARCH("0",'Model output'!D135)), ISNUMBER(SEARCH("1",'Model output'!D135)), ISNUMBER(SEARCH("1a",'Model output'!D135)), ISNUMBER(SEARCH("1b",'Model output'!D135)), ISNUMBER(SEARCH("2",'Model output'!D135)), ISNUMBER(SEARCH("3",'Model output'!D135)), ISNUMBER(SEARCH("4a",'Model output'!D135)), ISNUMBER(SEARCH("4b",'Model output'!D135))), IF(ISNUMBER(SEARCH("pT",'Model output'!D135)),IF(OR(ISNUMBER(SEARCH("a",'Model output'!D135)),ISNUMBER(SEARCH("b",'Model output'!D135))),MID(SUBSTITUTE('Model output'!D135," ",""),SEARCH("pT",'Model output'!D135)+2,2),MID(SUBSTITUTE('Model output'!D135," ",""),SEARCH("pT",'Model output'!D135)+2,1)),IF(ISNUMBER(SEARCH("T",'Model output'!D135)),IF(OR(ISNUMBER(SEARCH("a",'Model output'!D135)),ISNUMBER(SEARCH("b",'Model output'!D135))),MID(SUBSTITUTE('Model output'!D135," ",""),SEARCH("T",'Model output'!D135)+1,2),MID(SUBSTITUTE('Model output'!D135," ",""),SEARCH("T",'Model output'!D135)+1,1)),SUBSTITUTE('Model output'!D135," ",""))),"")</f>
        <v>2</v>
      </c>
      <c r="D136" s="1" t="str">
        <f>IF(ISNUMBER(SEARCH("lymph node",'Model output'!E135)),"1", IF(AND('Model output'!E135&lt;&gt;"",ISNUMBER('Model output'!E135),'Model output'!E135&gt;0),"1",IF(OR(ISNUMBER(SEARCH("0",'Model output'!E135)), ISNUMBER(SEARCH("1",'Model output'!E135)), ISNUMBER(SEARCH("1a",'Model output'!E135)), ISNUMBER(SEARCH("1b",'Model output'!E135)), ISNUMBER(SEARCH("X",'Model output'!E135))), IF(ISNUMBER(SEARCH("pN",'Model output'!E135)),IF(OR(ISNUMBER(SEARCH("a",'Model output'!E135)),ISNUMBER(SEARCH("b",'Model output'!E135))),MID(SUBSTITUTE('Model output'!E135," ",""),SEARCH("pN",'Model output'!E135)+2,2),MID(SUBSTITUTE('Model output'!E135," ",""),SEARCH("pN",'Model output'!E135)+2,1)),IF(ISNUMBER(SEARCH("N",'Model output'!E135)),IF(OR(ISNUMBER(SEARCH("a",'Model output'!E135)),ISNUMBER(SEARCH("b",'Model output'!E135))),MID(SUBSTITUTE('Model output'!E135," ",""),SEARCH("N",'Model output'!E135)+1,2),MID(SUBSTITUTE('Model output'!E135," ",""),SEARCH("N",'Model output'!E135)+1,1)),SUBSTITUTE('Model output'!E135," ",""))),"")))</f>
        <v>0</v>
      </c>
      <c r="E136" s="1" t="str">
        <f>IF(OR(ISNUMBER(SEARCH("Not applicable",'Model output'!F135)), ISNUMBER(SEARCH("N/A",'Model output'!F135))),"0",IF(OR(ISNUMBER(SEARCH("0",'Model output'!F135)), ISNUMBER(SEARCH("1",'Model output'!F135)), ISNUMBER(SEARCH("X",'Model output'!F135))), IF(ISNUMBER(SEARCH("pM",'Model output'!F135)),MID(SUBSTITUTE('Model output'!F135," ",""),SEARCH("pM",'Model output'!F135)+2,1),IF(ISNUMBER(SEARCH("M",'Model output'!F135)),MID(SUBSTITUTE('Model output'!F135," ",""),SEARCH("M",'Model output'!F135)+1,1),SUBSTITUTE('Model output'!F135," ",""))),""))</f>
        <v/>
      </c>
      <c r="F136" t="str">
        <f t="shared" si="28"/>
        <v>negative</v>
      </c>
      <c r="G136" t="str">
        <f>IF(OR('Model output'!G135="",AND(ISNUMBER('Model output'!J135),'Model output'!J135&lt;1)),"",IF(OR(ISNUMBER(SEARCH("lateral",'Model output'!G135)),ISNUMBER(SEARCH("cervical",'Model output'!G135)),ISNUMBER(SEARCH("jugular",'Model output'!G135)),ISNUMBER(SEARCH("left neck",'Model output'!G135)),ISNUMBER(SEARCH("left anterior neck",'Model output'!G135)),ISNUMBER(SEARCH("left posterior neck",'Model output'!G135)),ISNUMBER(SEARCH("right neck",'Model output'!G135)),ISNUMBER(SEARCH("right anterior neck",'Model output'!G135)),ISNUMBER(SEARCH("right posterior neck",'Model output'!G135)),AND(ISNUMBER(SEARCH("level",'Model output'!G135)),OR(,ISNUMBER(SEARCH("II",'Model output'!G135)),ISNUMBER(SEARCH("two",'Model output'!G135)),AND(ISNUMBER(SEARCH("2",'Model output'!G135)),NOT(ISNUMBER(SEARCH("1 of 2",'Model output'!G135)))),ISNUMBER(SEARCH("III",'Model output'!G135)),ISNUMBER(SEARCH("three",'Model output'!G135)),AND(ISNUMBER(SEARCH("3",'Model output'!G135)), NOT(ISNUMBER(SEARCH("N3",'Model output'!G135)))),ISNUMBER(SEARCH("IV",'Model output'!G135)),ISNUMBER(SEARCH("four",'Model output'!G135)),AND(ISNUMBER(SEARCH("4",'Model output'!G135)),NOT(ISNUMBER(SEARCH("1/4",'Model output'!G135)))),ISNUMBER(SEARCH("V ",'Model output'!G135)),ISNUMBER(SEARCH("five",'Model output'!G135)),ISNUMBER(SEARCH("5",'Model output'!G135))))), "lateral", "central"))</f>
        <v/>
      </c>
      <c r="H136" t="str">
        <f>IF('Model output'!H135="","negative", IF('Model output'!H135=" ", "negative", IF('Model output'!H135="[]", "negative", IF(ISNUMBER(SEARCH("lymph node",'Model output'!H135)),"negative", IF(ISNUMBER(SEARCH("adipose tissue",'Model output'!H135)), "negative", IF(ISNUMBER(SEARCH("neck dissection",'Model output'!H135)),"negative","positive"))))))</f>
        <v>negative</v>
      </c>
      <c r="I136">
        <f>IF('Model output'!I135="","",IF(ISNUMBER('Model output'!I135),'Model output'!I135,1))</f>
        <v>3</v>
      </c>
      <c r="J136">
        <f>IF('Model output'!J135="","",IF(AND(ISNUMBER('Model output'!J135),'Model output'!J135&lt;=I136),'Model output'!J135,IF(ISNUMBER(SEARCH("0/",'Model output'!J135)),0,1)))</f>
        <v>0</v>
      </c>
      <c r="K136" t="str" cm="1">
        <f t="array" ref="K136">IF(COUNT(FIND({0,1,2,3,4,5,6,7,8,9},'Model output'!K135))&gt;0,'Model output'!K135,"")</f>
        <v/>
      </c>
      <c r="L136" s="28" t="str">
        <f t="shared" si="30"/>
        <v/>
      </c>
      <c r="M136" t="str" cm="1">
        <f t="array" ref="M136">IF(L136="","",IF(ISNUMBER(SEARCH("cm",L136)),MAX(VALUE(SUBSTITUTE(_xlfn.FILTERXML("&lt;t&gt;&lt;s&gt;"&amp;SUBSTITUTE(L136,",","&lt;/s&gt;&lt;s&gt;")&amp;"&lt;/s&gt;&lt;/t&gt;","//s"),"cm",""))),MAX(VALUE(SUBSTITUTE(_xlfn.FILTERXML("&lt;t&gt;&lt;s&gt;"&amp;SUBSTITUTE(L136,",","&lt;/s&gt;&lt;s&gt;")&amp;"&lt;/s&gt;&lt;/t&gt;","//s"),"mm","")))/10))</f>
        <v/>
      </c>
      <c r="N136" t="str">
        <f>IF('Model output'!L135="","",'Model output'!L135)</f>
        <v>papillary</v>
      </c>
      <c r="O136" t="str">
        <f>IF('Model output'!M135="","",'Model output'!M135)</f>
        <v/>
      </c>
      <c r="P136" t="str">
        <f>IF('Model output'!N135="","",'Model output'!N135)</f>
        <v>2.3 cm</v>
      </c>
      <c r="Q136" t="str">
        <f t="shared" si="29"/>
        <v>2.3cm</v>
      </c>
      <c r="R136" cm="1">
        <f t="array" ref="R136">IF(Q136="","",IF(ISNUMBER(SEARCH("cm",Q136)),MAX(VALUE(SUBSTITUTE(_xlfn.FILTERXML("&lt;t&gt;&lt;s&gt;"&amp;SUBSTITUTE(Q136,",","&lt;/s&gt;&lt;s&gt;")&amp;"&lt;/s&gt;&lt;/t&gt;","//s"),"cm",""))),IF(ISNUMBER(SEARCH("mm",Q136)), MAX(VALUE(SUBSTITUTE(_xlfn.FILTERXML("&lt;t&gt;&lt;s&gt;"&amp;SUBSTITUTE(Q136,",","&lt;/s&gt;&lt;s&gt;")&amp;"&lt;/s&gt;&lt;/t&gt;","//s"),"mm","")))/10, MAX(VALUE(_xlfn.FILTERXML("&lt;t&gt;&lt;s&gt;"&amp;SUBSTITUTE(Q136,",","&lt;/s&gt;&lt;s&gt;")&amp;"&lt;/s&gt;&lt;/t&gt;","//s"))))))</f>
        <v>2.2999999999999998</v>
      </c>
      <c r="S136" t="str">
        <f>IF(OR('Model output'!P135="",'Model output'!P135="C",ISNUMBER(SEARCH("Not identified", 'Model output'!P135)),ISNUMBER(SEARCH("Absent",'Model output'!P135)),ISNUMBER(SEARCH("Absence",'Model output'!P135)),AND(ISNUMBER(SEARCH("No",'Model output'!P135)),NOT(ISNUMBER(SEARCH("diagnostic",'Model output'!P135)))),ISNUMBER(SEARCH("Negative",'Model output'!P135))),"negative","positive")</f>
        <v>negative</v>
      </c>
      <c r="T136">
        <f>IF('Model output'!O135="","",'Model output'!O135)</f>
        <v>1</v>
      </c>
      <c r="U136" t="str">
        <f>IF('Model output'!Q135&lt;&gt;"",'Model output'!Q135,IF('Classification result'!S136="positive",IF(ISNUMBER(SEARCH("single",'Model output'!P135)),1,IF(OR(ISNUMBER(SEARCH("&lt;4",'Model output'!P135)),ISNUMBER(SEARCH("&lt; 4",'Model output'!P135)),ISNUMBER(SEARCH("less than 4",'Model output'!P135))),"&lt;4",IF(OR(ISNUMBER(SEARCH("&gt;4",'Model output'!P135)),ISNUMBER(SEARCH("&gt; 4",'Model output'!P135)),ISNUMBER(SEARCH("4 or more",'Model output'!P135))),"&gt;4",""))),""))</f>
        <v/>
      </c>
      <c r="V136" t="str">
        <f>IF(S136="negative","",IF(OR(ISNUMBER(SEARCH("Focal",'Model output'!P135)),'Classification result'!U136&lt;4,ISNUMBER(SEARCH("Focal",'Classification result'!U136)),ISNUMBER(SEARCH("&lt;4",'Classification result'!U136)),ISNUMBER(SEARCH("&lt; 4",'Classification result'!U136))),"minimal", IF(OR(ISNUMBER(SEARCH("Extensive",'Model output'!P135)),ISNUMBER(SEARCH("Extensive",'Classification result'!U136)),ISNUMBER(SEARCH("&gt;4",'Classification result'!U136)),ISNUMBER(SEARCH("&gt; 4",'Classification result'!U136)),ISNUMBER(SEARCH("4 or more",'Classification result'!U136))),"extensive","")))</f>
        <v/>
      </c>
      <c r="W136" t="str">
        <f>IF(OR('Model output'!R135="",ISNUMBER(SEARCH("Not identified", 'Model output'!R135)),ISNUMBER(SEARCH("Absent",'Model output'!R135)),ISNUMBER(SEARCH("No",'Model output'!R135)),ISNUMBER(SEARCH("Negative",'Model output'!R135)),ISNUMBER(SEARCH("None seen",'Model output'!R135)),ISNUMBER(SEARCH("Free",'Model output'!R135)),ISNUMBER(SEARCH("Cannot be assessed",'Model output'!R135))),"negative","positive")</f>
        <v>negative</v>
      </c>
      <c r="X136" s="15" t="str">
        <f>IF('Model output'!S135="","",'Model output'!S135)</f>
        <v>Absent</v>
      </c>
      <c r="Y136" t="str">
        <f>IF(OR('Model output'!S135="",ISNUMBER(SEARCH("No extension",'Model output'!S135)),ISNUMBER(SEARCH("Absent",'Model output'!S135)),ISNUMBER(SEARCH("Not identified",'Model output'!S135)),AND(ISNUMBER(SEARCH("No",'Model output'!S135)),NOT(ISNUMBER(SEARCH("carcinoma",'Model output'!S135)))),ISNUMBER(SEARCH("negative",'Model output'!S135))),"negative",IF(Z136="positive","gETE", "positive"))</f>
        <v>negative</v>
      </c>
      <c r="Z136" t="str">
        <f>IF(OR('Model output'!S135="",ISNUMBER(SEARCH("Absent",'Model output'!S135)),ISNUMBER(SEARCH("Not identified",'Model output'!S135)),ISNUMBER(SEARCH("No",'Model output'!S135)),ISNUMBER(SEARCH("Minimal",'Model output'!S135)),ISNUMBER(SEARCH("negative",'Model output'!S135))),"negative",IF(OR(ISNUMBER(SEARCH("extensive",X136)),ISNUMBER(SEARCH("skeletal muscle",X136)),ISNUMBER(SEARCH("larynx",X136)),ISNUMBER(SEARCH("trachea",X136)),ISNUMBER(SEARCH("esophagus",X136)),ISNUMBER(SEARCH("recurrent laryngeal nerve",X136))),"positive","negative"))</f>
        <v>negative</v>
      </c>
      <c r="AA136" t="str">
        <f>IF('Model output'!T135="","",IF('Model output'!T135="Not mentioned", "No", "Yes"))</f>
        <v/>
      </c>
      <c r="AB136" t="str">
        <f>IF(AA136&lt;&gt;"Yes","",IF(OR('Model output'!U135="",ISNUMBER(SEARCH("Not identified",'Model output'!U135))),"",'Model output'!U135))</f>
        <v/>
      </c>
      <c r="AC136" s="8" t="str">
        <f>IF(OR('Model output'!V135="", AND(ISERROR(SEARCH("Positive",'Model output'!V135)), ISNUMBER(SEARCH("Negative",'Model output'!V135))), ISNUMBER(SEARCH("Cannot be assessed",'Model output'!V135)), AND(ISNUMBER(SEARCH("Uninvolved",'Model output'!V135)),NOT(ISNUMBER(SEARCH("margin(s) involved",'Model output'!V135)))), ISNUMBER(SEARCH("No involvement",'Model output'!V135)), AND(NOT(ISNUMBER(SEARCH("focal",'Model output'!V135))),ISNUMBER(SEARCH("Free",'Model output'!V135))), ISNUMBER(SEARCH("narrowly excised",'Model output'!V135)), ISNUMBER(SEARCH("none",'Model output'!V135)), ISNUMBER(SEARCH("R0",'Model output'!V135)), ISNUMBER(SEARCH("1 mm",'Model output'!V135)), ISNUMBER(SEARCH("0.1 CM",'Model output'!V135)), ISNUMBER(SEARCH("less than 0.2 mm",'Model output'!V135)), ISNUMBER(SEARCH("less than 1.0 mm",'Model output'!V135)), ISNUMBER(SEARCH("less than 0.5 mm",'Model output'!V135)), ISNUMBER(SEARCH("abut",'Model output'!V135))), "negative", "positive")</f>
        <v>negative</v>
      </c>
      <c r="AE136" s="34" t="str" cm="1">
        <f t="array" aca="1" ref="AE136" ca="1">IF(OR(AC136="positive",Z136="positive",AND(OR(ISNUMBER(SEARCH("Follicular carcinoma",N136)),ISNUMBER(SEARCH("Follicular thyroid carcinoma",N136))),V136="extensive"),AND(AND(ISNUMBER(J136),J136&gt;0),AND(ISNUMBER(M136),M136&gt;3)),OR(H136="positive",AH136=1)),"high",IF(OR(ISNUMBER(SEARCH("lateral",G136,1)),ISNUMBER(SEARCH("positive",Y136,1)),ISNUMBER(SEARCH("tall",O136,1)),ISNUMBER(SEARCH("hobnail",O136,1)),ISNUMBER(SEARCH("cribriform",O136,1)),ISNUMBER(SEARCH("diffuse",O136,1)),ISNUMBER(SEARCH("columnar",O136,1)),ISNUMBER(SEARCH("solid",O136,1)),ISNUMBER(SEARCH("tall",N136,1)),ISNUMBER(SEARCH("hobnail",N136,1)),ISNUMBER(SEARCH("cribriform",N136,1)),ISNUMBER(SEARCH("diffuse",N136,1)),ISNUMBER(SEARCH("columnar",N136,1)),ISNUMBER(SEARCH("solid",N136,1)),AND(OR(ISNUMBER(SEARCH("papillary",N136,1)),ISNUMBER(SEARCH("papillary carcinoma",O136,1))),S136="positive"),AND(AND(ISNUMBER(J136),J136&gt;=5),M136=""),AND(AND(ISNUMBER(J136),J136&gt;=5),AND(ISNUMBER(M136),M136&gt;=1)),AND(ISNUMBER(SERACH("papillary",N136)),OR(Y136="positive",Z136="positive"), ISNUMBER(SEARCH("BRAF",AB136)))),"intermediate","low"))</f>
        <v>low</v>
      </c>
      <c r="AF136" s="35" t="str">
        <f t="shared" si="31"/>
        <v>2</v>
      </c>
      <c r="AG136" s="35" t="str">
        <f t="shared" si="32"/>
        <v>0</v>
      </c>
      <c r="AH136" s="35" t="str">
        <f t="shared" si="33"/>
        <v>0</v>
      </c>
      <c r="AI136" s="40" t="str">
        <f t="shared" si="34"/>
        <v>I</v>
      </c>
      <c r="AJ136" s="34" t="s">
        <v>627</v>
      </c>
      <c r="AK136" s="39" t="s">
        <v>896</v>
      </c>
      <c r="AL136" s="39" t="s">
        <v>894</v>
      </c>
      <c r="AM136" s="39" t="s">
        <v>897</v>
      </c>
      <c r="AN136" s="39" t="s">
        <v>59</v>
      </c>
      <c r="AO136" s="34">
        <f t="shared" ca="1" si="36"/>
        <v>1</v>
      </c>
      <c r="AP136" s="39">
        <f t="shared" si="37"/>
        <v>1</v>
      </c>
      <c r="AQ136" s="39">
        <f t="shared" si="38"/>
        <v>1</v>
      </c>
      <c r="AR136" s="39">
        <f t="shared" si="39"/>
        <v>1</v>
      </c>
      <c r="AS136" s="40">
        <f t="shared" si="35"/>
        <v>1</v>
      </c>
    </row>
    <row r="137" spans="1:45">
      <c r="A137" t="str">
        <f>'Model output'!A136</f>
        <v>TCGA-E8-A44K</v>
      </c>
      <c r="B137" s="46">
        <v>50</v>
      </c>
      <c r="C137" s="1" t="str">
        <f>IF(OR(ISNUMBER(SEARCH("0",'Model output'!D136)), ISNUMBER(SEARCH("1",'Model output'!D136)), ISNUMBER(SEARCH("1a",'Model output'!D136)), ISNUMBER(SEARCH("1b",'Model output'!D136)), ISNUMBER(SEARCH("2",'Model output'!D136)), ISNUMBER(SEARCH("3",'Model output'!D136)), ISNUMBER(SEARCH("4a",'Model output'!D136)), ISNUMBER(SEARCH("4b",'Model output'!D136))), IF(ISNUMBER(SEARCH("pT",'Model output'!D136)),IF(OR(ISNUMBER(SEARCH("a",'Model output'!D136)),ISNUMBER(SEARCH("b",'Model output'!D136))),MID(SUBSTITUTE('Model output'!D136," ",""),SEARCH("pT",'Model output'!D136)+2,2),MID(SUBSTITUTE('Model output'!D136," ",""),SEARCH("pT",'Model output'!D136)+2,1)),IF(ISNUMBER(SEARCH("T",'Model output'!D136)),IF(OR(ISNUMBER(SEARCH("a",'Model output'!D136)),ISNUMBER(SEARCH("b",'Model output'!D136))),MID(SUBSTITUTE('Model output'!D136," ",""),SEARCH("T",'Model output'!D136)+1,2),MID(SUBSTITUTE('Model output'!D136," ",""),SEARCH("T",'Model output'!D136)+1,1)),SUBSTITUTE('Model output'!D136," ",""))),"")</f>
        <v/>
      </c>
      <c r="D137" s="1" t="str">
        <f>IF(ISNUMBER(SEARCH("lymph node",'Model output'!E136)),"1", IF(AND('Model output'!E136&lt;&gt;"",ISNUMBER('Model output'!E136),'Model output'!E136&gt;0),"1",IF(OR(ISNUMBER(SEARCH("0",'Model output'!E136)), ISNUMBER(SEARCH("1",'Model output'!E136)), ISNUMBER(SEARCH("1a",'Model output'!E136)), ISNUMBER(SEARCH("1b",'Model output'!E136)), ISNUMBER(SEARCH("X",'Model output'!E136))), IF(ISNUMBER(SEARCH("pN",'Model output'!E136)),IF(OR(ISNUMBER(SEARCH("a",'Model output'!E136)),ISNUMBER(SEARCH("b",'Model output'!E136))),MID(SUBSTITUTE('Model output'!E136," ",""),SEARCH("pN",'Model output'!E136)+2,2),MID(SUBSTITUTE('Model output'!E136," ",""),SEARCH("pN",'Model output'!E136)+2,1)),IF(ISNUMBER(SEARCH("N",'Model output'!E136)),IF(OR(ISNUMBER(SEARCH("a",'Model output'!E136)),ISNUMBER(SEARCH("b",'Model output'!E136))),MID(SUBSTITUTE('Model output'!E136," ",""),SEARCH("N",'Model output'!E136)+1,2),MID(SUBSTITUTE('Model output'!E136," ",""),SEARCH("N",'Model output'!E136)+1,1)),SUBSTITUTE('Model output'!E136," ",""))),"")))</f>
        <v/>
      </c>
      <c r="E137" s="1" t="str">
        <f>IF(OR(ISNUMBER(SEARCH("Not applicable",'Model output'!F136)), ISNUMBER(SEARCH("N/A",'Model output'!F136))),"0",IF(OR(ISNUMBER(SEARCH("0",'Model output'!F136)), ISNUMBER(SEARCH("1",'Model output'!F136)), ISNUMBER(SEARCH("X",'Model output'!F136))), IF(ISNUMBER(SEARCH("pM",'Model output'!F136)),MID(SUBSTITUTE('Model output'!F136," ",""),SEARCH("pM",'Model output'!F136)+2,1),IF(ISNUMBER(SEARCH("M",'Model output'!F136)),MID(SUBSTITUTE('Model output'!F136," ",""),SEARCH("M",'Model output'!F136)+1,1),SUBSTITUTE('Model output'!F136," ",""))),""))</f>
        <v/>
      </c>
      <c r="F137" t="str">
        <f t="shared" si="28"/>
        <v>negative</v>
      </c>
      <c r="G137" t="str">
        <f>IF(OR('Model output'!G136="",AND(ISNUMBER('Model output'!J136),'Model output'!J136&lt;1)),"",IF(OR(ISNUMBER(SEARCH("lateral",'Model output'!G136)),ISNUMBER(SEARCH("cervical",'Model output'!G136)),ISNUMBER(SEARCH("jugular",'Model output'!G136)),ISNUMBER(SEARCH("left neck",'Model output'!G136)),ISNUMBER(SEARCH("left anterior neck",'Model output'!G136)),ISNUMBER(SEARCH("left posterior neck",'Model output'!G136)),ISNUMBER(SEARCH("right neck",'Model output'!G136)),ISNUMBER(SEARCH("right anterior neck",'Model output'!G136)),ISNUMBER(SEARCH("right posterior neck",'Model output'!G136)),AND(ISNUMBER(SEARCH("level",'Model output'!G136)),OR(,ISNUMBER(SEARCH("II",'Model output'!G136)),ISNUMBER(SEARCH("two",'Model output'!G136)),AND(ISNUMBER(SEARCH("2",'Model output'!G136)),NOT(ISNUMBER(SEARCH("1 of 2",'Model output'!G136)))),ISNUMBER(SEARCH("III",'Model output'!G136)),ISNUMBER(SEARCH("three",'Model output'!G136)),AND(ISNUMBER(SEARCH("3",'Model output'!G136)), NOT(ISNUMBER(SEARCH("N3",'Model output'!G136)))),ISNUMBER(SEARCH("IV",'Model output'!G136)),ISNUMBER(SEARCH("four",'Model output'!G136)),AND(ISNUMBER(SEARCH("4",'Model output'!G136)),NOT(ISNUMBER(SEARCH("1/4",'Model output'!G136)))),ISNUMBER(SEARCH("V ",'Model output'!G136)),ISNUMBER(SEARCH("five",'Model output'!G136)),ISNUMBER(SEARCH("5",'Model output'!G136))))), "lateral", "central"))</f>
        <v/>
      </c>
      <c r="H137" t="str">
        <f>IF('Model output'!H136="","negative", IF('Model output'!H136=" ", "negative", IF('Model output'!H136="[]", "negative", IF(ISNUMBER(SEARCH("lymph node",'Model output'!H136)),"negative", IF(ISNUMBER(SEARCH("adipose tissue",'Model output'!H136)), "negative", IF(ISNUMBER(SEARCH("neck dissection",'Model output'!H136)),"negative","positive"))))))</f>
        <v>negative</v>
      </c>
      <c r="I137" t="str">
        <f>IF('Model output'!I136="","",IF(ISNUMBER('Model output'!I136),'Model output'!I136,1))</f>
        <v/>
      </c>
      <c r="J137" t="str">
        <f>IF('Model output'!J136="","",IF(AND(ISNUMBER('Model output'!J136),'Model output'!J136&lt;=I137),'Model output'!J136,IF(ISNUMBER(SEARCH("0/",'Model output'!J136)),0,1)))</f>
        <v/>
      </c>
      <c r="K137" t="str" cm="1">
        <f t="array" ref="K137">IF(COUNT(FIND({0,1,2,3,4,5,6,7,8,9},'Model output'!K136))&gt;0,'Model output'!K136,"")</f>
        <v/>
      </c>
      <c r="L137" s="28" t="str">
        <f t="shared" si="30"/>
        <v/>
      </c>
      <c r="M137" t="str" cm="1">
        <f t="array" ref="M137">IF(L137="","",IF(ISNUMBER(SEARCH("cm",L137)),MAX(VALUE(SUBSTITUTE(_xlfn.FILTERXML("&lt;t&gt;&lt;s&gt;"&amp;SUBSTITUTE(L137,",","&lt;/s&gt;&lt;s&gt;")&amp;"&lt;/s&gt;&lt;/t&gt;","//s"),"cm",""))),MAX(VALUE(SUBSTITUTE(_xlfn.FILTERXML("&lt;t&gt;&lt;s&gt;"&amp;SUBSTITUTE(L137,",","&lt;/s&gt;&lt;s&gt;")&amp;"&lt;/s&gt;&lt;/t&gt;","//s"),"mm","")))/10))</f>
        <v/>
      </c>
      <c r="N137" t="str">
        <f>IF('Model output'!L136="","",'Model output'!L136)</f>
        <v>papillary</v>
      </c>
      <c r="O137" t="str">
        <f>IF('Model output'!M136="","",'Model output'!M136)</f>
        <v/>
      </c>
      <c r="P137" t="str">
        <f>IF('Model output'!N136="","",'Model output'!N136)</f>
        <v>2 x 1.5 x 1.5 cm</v>
      </c>
      <c r="Q137" t="str">
        <f t="shared" si="29"/>
        <v>2,1.5,1.5cm</v>
      </c>
      <c r="R137" cm="1">
        <f t="array" ref="R137">IF(Q137="","",IF(ISNUMBER(SEARCH("cm",Q137)),MAX(VALUE(SUBSTITUTE(_xlfn.FILTERXML("&lt;t&gt;&lt;s&gt;"&amp;SUBSTITUTE(Q137,",","&lt;/s&gt;&lt;s&gt;")&amp;"&lt;/s&gt;&lt;/t&gt;","//s"),"cm",""))),IF(ISNUMBER(SEARCH("mm",Q137)), MAX(VALUE(SUBSTITUTE(_xlfn.FILTERXML("&lt;t&gt;&lt;s&gt;"&amp;SUBSTITUTE(Q137,",","&lt;/s&gt;&lt;s&gt;")&amp;"&lt;/s&gt;&lt;/t&gt;","//s"),"mm","")))/10, MAX(VALUE(_xlfn.FILTERXML("&lt;t&gt;&lt;s&gt;"&amp;SUBSTITUTE(Q137,",","&lt;/s&gt;&lt;s&gt;")&amp;"&lt;/s&gt;&lt;/t&gt;","//s"))))))</f>
        <v>2</v>
      </c>
      <c r="S137" t="str">
        <f>IF(OR('Model output'!P136="",'Model output'!P136="C",ISNUMBER(SEARCH("Not identified", 'Model output'!P136)),ISNUMBER(SEARCH("Absent",'Model output'!P136)),ISNUMBER(SEARCH("Absence",'Model output'!P136)),AND(ISNUMBER(SEARCH("No",'Model output'!P136)),NOT(ISNUMBER(SEARCH("diagnostic",'Model output'!P136)))),ISNUMBER(SEARCH("Negative",'Model output'!P136))),"negative","positive")</f>
        <v>negative</v>
      </c>
      <c r="T137" t="str">
        <f>IF('Model output'!O136="","",'Model output'!O136)</f>
        <v>Unifocal</v>
      </c>
      <c r="U137" t="str">
        <f>IF('Model output'!Q136&lt;&gt;"",'Model output'!Q136,IF('Classification result'!S137="positive",IF(ISNUMBER(SEARCH("single",'Model output'!P136)),1,IF(OR(ISNUMBER(SEARCH("&lt;4",'Model output'!P136)),ISNUMBER(SEARCH("&lt; 4",'Model output'!P136)),ISNUMBER(SEARCH("less than 4",'Model output'!P136))),"&lt;4",IF(OR(ISNUMBER(SEARCH("&gt;4",'Model output'!P136)),ISNUMBER(SEARCH("&gt; 4",'Model output'!P136)),ISNUMBER(SEARCH("4 or more",'Model output'!P136))),"&gt;4",""))),""))</f>
        <v/>
      </c>
      <c r="V137" t="str">
        <f>IF(S137="negative","",IF(OR(ISNUMBER(SEARCH("Focal",'Model output'!P136)),'Classification result'!U137&lt;4,ISNUMBER(SEARCH("Focal",'Classification result'!U137)),ISNUMBER(SEARCH("&lt;4",'Classification result'!U137)),ISNUMBER(SEARCH("&lt; 4",'Classification result'!U137))),"minimal", IF(OR(ISNUMBER(SEARCH("Extensive",'Model output'!P136)),ISNUMBER(SEARCH("Extensive",'Classification result'!U137)),ISNUMBER(SEARCH("&gt;4",'Classification result'!U137)),ISNUMBER(SEARCH("&gt; 4",'Classification result'!U137)),ISNUMBER(SEARCH("4 or more",'Classification result'!U137))),"extensive","")))</f>
        <v/>
      </c>
      <c r="W137" t="str">
        <f>IF(OR('Model output'!R136="",ISNUMBER(SEARCH("Not identified", 'Model output'!R136)),ISNUMBER(SEARCH("Absent",'Model output'!R136)),ISNUMBER(SEARCH("No",'Model output'!R136)),ISNUMBER(SEARCH("Negative",'Model output'!R136)),ISNUMBER(SEARCH("None seen",'Model output'!R136)),ISNUMBER(SEARCH("Free",'Model output'!R136)),ISNUMBER(SEARCH("Cannot be assessed",'Model output'!R136))),"negative","positive")</f>
        <v>negative</v>
      </c>
      <c r="X137" s="15" t="str">
        <f>IF('Model output'!S136="","",'Model output'!S136)</f>
        <v>No</v>
      </c>
      <c r="Y137" t="str">
        <f>IF(OR('Model output'!S136="",ISNUMBER(SEARCH("No extension",'Model output'!S136)),ISNUMBER(SEARCH("Absent",'Model output'!S136)),ISNUMBER(SEARCH("Not identified",'Model output'!S136)),AND(ISNUMBER(SEARCH("No",'Model output'!S136)),NOT(ISNUMBER(SEARCH("carcinoma",'Model output'!S136)))),ISNUMBER(SEARCH("negative",'Model output'!S136))),"negative",IF(Z137="positive","gETE", "positive"))</f>
        <v>negative</v>
      </c>
      <c r="Z137" t="str">
        <f>IF(OR('Model output'!S136="",ISNUMBER(SEARCH("Absent",'Model output'!S136)),ISNUMBER(SEARCH("Not identified",'Model output'!S136)),ISNUMBER(SEARCH("No",'Model output'!S136)),ISNUMBER(SEARCH("Minimal",'Model output'!S136)),ISNUMBER(SEARCH("negative",'Model output'!S136))),"negative",IF(OR(ISNUMBER(SEARCH("extensive",X137)),ISNUMBER(SEARCH("skeletal muscle",X137)),ISNUMBER(SEARCH("larynx",X137)),ISNUMBER(SEARCH("trachea",X137)),ISNUMBER(SEARCH("esophagus",X137)),ISNUMBER(SEARCH("recurrent laryngeal nerve",X137))),"positive","negative"))</f>
        <v>negative</v>
      </c>
      <c r="AA137" t="str">
        <f>IF('Model output'!T136="","",IF('Model output'!T136="Not mentioned", "No", "Yes"))</f>
        <v/>
      </c>
      <c r="AB137" t="str">
        <f>IF(AA137&lt;&gt;"Yes","",IF(OR('Model output'!U136="",ISNUMBER(SEARCH("Not identified",'Model output'!U136))),"",'Model output'!U136))</f>
        <v/>
      </c>
      <c r="AC137" s="8" t="str">
        <f>IF(OR('Model output'!V136="", AND(ISERROR(SEARCH("Positive",'Model output'!V136)), ISNUMBER(SEARCH("Negative",'Model output'!V136))), ISNUMBER(SEARCH("Cannot be assessed",'Model output'!V136)), AND(ISNUMBER(SEARCH("Uninvolved",'Model output'!V136)),NOT(ISNUMBER(SEARCH("margin(s) involved",'Model output'!V136)))), ISNUMBER(SEARCH("No involvement",'Model output'!V136)), AND(NOT(ISNUMBER(SEARCH("focal",'Model output'!V136))),ISNUMBER(SEARCH("Free",'Model output'!V136))), ISNUMBER(SEARCH("narrowly excised",'Model output'!V136)), ISNUMBER(SEARCH("none",'Model output'!V136)), ISNUMBER(SEARCH("R0",'Model output'!V136)), ISNUMBER(SEARCH("1 mm",'Model output'!V136)), ISNUMBER(SEARCH("0.1 CM",'Model output'!V136)), ISNUMBER(SEARCH("less than 0.2 mm",'Model output'!V136)), ISNUMBER(SEARCH("less than 1.0 mm",'Model output'!V136)), ISNUMBER(SEARCH("less than 0.5 mm",'Model output'!V136)), ISNUMBER(SEARCH("abut",'Model output'!V136))), "negative", "positive")</f>
        <v>negative</v>
      </c>
      <c r="AE137" s="34" t="str" cm="1">
        <f t="array" aca="1" ref="AE137" ca="1">IF(OR(AC137="positive",Z137="positive",AND(OR(ISNUMBER(SEARCH("Follicular carcinoma",N137)),ISNUMBER(SEARCH("Follicular thyroid carcinoma",N137))),V137="extensive"),AND(AND(ISNUMBER(J137),J137&gt;0),AND(ISNUMBER(M137),M137&gt;3)),OR(H137="positive",AH137=1)),"high",IF(OR(ISNUMBER(SEARCH("lateral",G137,1)),ISNUMBER(SEARCH("positive",Y137,1)),ISNUMBER(SEARCH("tall",O137,1)),ISNUMBER(SEARCH("hobnail",O137,1)),ISNUMBER(SEARCH("cribriform",O137,1)),ISNUMBER(SEARCH("diffuse",O137,1)),ISNUMBER(SEARCH("columnar",O137,1)),ISNUMBER(SEARCH("solid",O137,1)),ISNUMBER(SEARCH("tall",N137,1)),ISNUMBER(SEARCH("hobnail",N137,1)),ISNUMBER(SEARCH("cribriform",N137,1)),ISNUMBER(SEARCH("diffuse",N137,1)),ISNUMBER(SEARCH("columnar",N137,1)),ISNUMBER(SEARCH("solid",N137,1)),AND(OR(ISNUMBER(SEARCH("papillary",N137,1)),ISNUMBER(SEARCH("papillary carcinoma",O137,1))),S137="positive"),AND(AND(ISNUMBER(J137),J137&gt;=5),M137=""),AND(AND(ISNUMBER(J137),J137&gt;=5),AND(ISNUMBER(M137),M137&gt;=1)),AND(ISNUMBER(SERACH("papillary",N137)),OR(Y137="positive",Z137="positive"), ISNUMBER(SEARCH("BRAF",AB137)))),"intermediate","low"))</f>
        <v>low</v>
      </c>
      <c r="AF137" s="35" t="str">
        <f t="shared" si="31"/>
        <v>1b</v>
      </c>
      <c r="AG137" s="35" t="str">
        <f t="shared" si="32"/>
        <v>0</v>
      </c>
      <c r="AH137" s="35" t="str">
        <f t="shared" si="33"/>
        <v>0</v>
      </c>
      <c r="AI137" s="40" t="str">
        <f t="shared" si="34"/>
        <v>I</v>
      </c>
      <c r="AJ137" s="34" t="s">
        <v>629</v>
      </c>
      <c r="AK137" s="39" t="s">
        <v>893</v>
      </c>
      <c r="AL137" s="39" t="s">
        <v>897</v>
      </c>
      <c r="AM137" s="39" t="s">
        <v>897</v>
      </c>
      <c r="AN137" s="39" t="s">
        <v>59</v>
      </c>
      <c r="AO137" s="34">
        <f t="shared" ca="1" si="36"/>
        <v>0</v>
      </c>
      <c r="AP137" s="39">
        <f t="shared" si="37"/>
        <v>1</v>
      </c>
      <c r="AQ137" s="39">
        <f t="shared" si="38"/>
        <v>1</v>
      </c>
      <c r="AR137" s="39">
        <f t="shared" si="39"/>
        <v>1</v>
      </c>
      <c r="AS137" s="40">
        <f t="shared" si="35"/>
        <v>1</v>
      </c>
    </row>
    <row r="138" spans="1:45">
      <c r="A138" t="str">
        <f>'Model output'!A137</f>
        <v>TCGA-E8-A44M</v>
      </c>
      <c r="B138" s="46">
        <v>23</v>
      </c>
      <c r="C138" s="1" t="str">
        <f>IF(OR(ISNUMBER(SEARCH("0",'Model output'!D137)), ISNUMBER(SEARCH("1",'Model output'!D137)), ISNUMBER(SEARCH("1a",'Model output'!D137)), ISNUMBER(SEARCH("1b",'Model output'!D137)), ISNUMBER(SEARCH("2",'Model output'!D137)), ISNUMBER(SEARCH("3",'Model output'!D137)), ISNUMBER(SEARCH("4a",'Model output'!D137)), ISNUMBER(SEARCH("4b",'Model output'!D137))), IF(ISNUMBER(SEARCH("pT",'Model output'!D137)),IF(OR(ISNUMBER(SEARCH("a",'Model output'!D137)),ISNUMBER(SEARCH("b",'Model output'!D137))),MID(SUBSTITUTE('Model output'!D137," ",""),SEARCH("pT",'Model output'!D137)+2,2),MID(SUBSTITUTE('Model output'!D137," ",""),SEARCH("pT",'Model output'!D137)+2,1)),IF(ISNUMBER(SEARCH("T",'Model output'!D137)),IF(OR(ISNUMBER(SEARCH("a",'Model output'!D137)),ISNUMBER(SEARCH("b",'Model output'!D137))),MID(SUBSTITUTE('Model output'!D137," ",""),SEARCH("T",'Model output'!D137)+1,2),MID(SUBSTITUTE('Model output'!D137," ",""),SEARCH("T",'Model output'!D137)+1,1)),SUBSTITUTE('Model output'!D137," ",""))),"")</f>
        <v/>
      </c>
      <c r="D138" s="1" t="str">
        <f>IF(ISNUMBER(SEARCH("lymph node",'Model output'!E137)),"1", IF(AND('Model output'!E137&lt;&gt;"",ISNUMBER('Model output'!E137),'Model output'!E137&gt;0),"1",IF(OR(ISNUMBER(SEARCH("0",'Model output'!E137)), ISNUMBER(SEARCH("1",'Model output'!E137)), ISNUMBER(SEARCH("1a",'Model output'!E137)), ISNUMBER(SEARCH("1b",'Model output'!E137)), ISNUMBER(SEARCH("X",'Model output'!E137))), IF(ISNUMBER(SEARCH("pN",'Model output'!E137)),IF(OR(ISNUMBER(SEARCH("a",'Model output'!E137)),ISNUMBER(SEARCH("b",'Model output'!E137))),MID(SUBSTITUTE('Model output'!E137," ",""),SEARCH("pN",'Model output'!E137)+2,2),MID(SUBSTITUTE('Model output'!E137," ",""),SEARCH("pN",'Model output'!E137)+2,1)),IF(ISNUMBER(SEARCH("N",'Model output'!E137)),IF(OR(ISNUMBER(SEARCH("a",'Model output'!E137)),ISNUMBER(SEARCH("b",'Model output'!E137))),MID(SUBSTITUTE('Model output'!E137," ",""),SEARCH("N",'Model output'!E137)+1,2),MID(SUBSTITUTE('Model output'!E137," ",""),SEARCH("N",'Model output'!E137)+1,1)),SUBSTITUTE('Model output'!E137," ",""))),"")))</f>
        <v/>
      </c>
      <c r="E138" s="1" t="str">
        <f>IF(OR(ISNUMBER(SEARCH("Not applicable",'Model output'!F137)), ISNUMBER(SEARCH("N/A",'Model output'!F137))),"0",IF(OR(ISNUMBER(SEARCH("0",'Model output'!F137)), ISNUMBER(SEARCH("1",'Model output'!F137)), ISNUMBER(SEARCH("X",'Model output'!F137))), IF(ISNUMBER(SEARCH("pM",'Model output'!F137)),MID(SUBSTITUTE('Model output'!F137," ",""),SEARCH("pM",'Model output'!F137)+2,1),IF(ISNUMBER(SEARCH("M",'Model output'!F137)),MID(SUBSTITUTE('Model output'!F137," ",""),SEARCH("M",'Model output'!F137)+1,1),SUBSTITUTE('Model output'!F137," ",""))),""))</f>
        <v/>
      </c>
      <c r="F138" t="str">
        <f t="shared" si="28"/>
        <v>negative</v>
      </c>
      <c r="G138" t="str">
        <f>IF(OR('Model output'!G137="",AND(ISNUMBER('Model output'!J137),'Model output'!J137&lt;1)),"",IF(OR(ISNUMBER(SEARCH("lateral",'Model output'!G137)),ISNUMBER(SEARCH("cervical",'Model output'!G137)),ISNUMBER(SEARCH("jugular",'Model output'!G137)),ISNUMBER(SEARCH("left neck",'Model output'!G137)),ISNUMBER(SEARCH("left anterior neck",'Model output'!G137)),ISNUMBER(SEARCH("left posterior neck",'Model output'!G137)),ISNUMBER(SEARCH("right neck",'Model output'!G137)),ISNUMBER(SEARCH("right anterior neck",'Model output'!G137)),ISNUMBER(SEARCH("right posterior neck",'Model output'!G137)),AND(ISNUMBER(SEARCH("level",'Model output'!G137)),OR(,ISNUMBER(SEARCH("II",'Model output'!G137)),ISNUMBER(SEARCH("two",'Model output'!G137)),AND(ISNUMBER(SEARCH("2",'Model output'!G137)),NOT(ISNUMBER(SEARCH("1 of 2",'Model output'!G137)))),ISNUMBER(SEARCH("III",'Model output'!G137)),ISNUMBER(SEARCH("three",'Model output'!G137)),AND(ISNUMBER(SEARCH("3",'Model output'!G137)), NOT(ISNUMBER(SEARCH("N3",'Model output'!G137)))),ISNUMBER(SEARCH("IV",'Model output'!G137)),ISNUMBER(SEARCH("four",'Model output'!G137)),AND(ISNUMBER(SEARCH("4",'Model output'!G137)),NOT(ISNUMBER(SEARCH("1/4",'Model output'!G137)))),ISNUMBER(SEARCH("V ",'Model output'!G137)),ISNUMBER(SEARCH("five",'Model output'!G137)),ISNUMBER(SEARCH("5",'Model output'!G137))))), "lateral", "central"))</f>
        <v/>
      </c>
      <c r="H138" t="str">
        <f>IF('Model output'!H137="","negative", IF('Model output'!H137=" ", "negative", IF('Model output'!H137="[]", "negative", IF(ISNUMBER(SEARCH("lymph node",'Model output'!H137)),"negative", IF(ISNUMBER(SEARCH("adipose tissue",'Model output'!H137)), "negative", IF(ISNUMBER(SEARCH("neck dissection",'Model output'!H137)),"negative","positive"))))))</f>
        <v>negative</v>
      </c>
      <c r="I138" t="str">
        <f>IF('Model output'!I137="","",IF(ISNUMBER('Model output'!I137),'Model output'!I137,1))</f>
        <v/>
      </c>
      <c r="J138" t="str">
        <f>IF('Model output'!J137="","",IF(AND(ISNUMBER('Model output'!J137),'Model output'!J137&lt;=I138),'Model output'!J137,IF(ISNUMBER(SEARCH("0/",'Model output'!J137)),0,1)))</f>
        <v/>
      </c>
      <c r="K138" t="str" cm="1">
        <f t="array" ref="K138">IF(COUNT(FIND({0,1,2,3,4,5,6,7,8,9},'Model output'!K137))&gt;0,'Model output'!K137,"")</f>
        <v/>
      </c>
      <c r="L138" s="28" t="str">
        <f t="shared" si="30"/>
        <v/>
      </c>
      <c r="M138" t="str" cm="1">
        <f t="array" ref="M138">IF(L138="","",IF(ISNUMBER(SEARCH("cm",L138)),MAX(VALUE(SUBSTITUTE(_xlfn.FILTERXML("&lt;t&gt;&lt;s&gt;"&amp;SUBSTITUTE(L138,",","&lt;/s&gt;&lt;s&gt;")&amp;"&lt;/s&gt;&lt;/t&gt;","//s"),"cm",""))),MAX(VALUE(SUBSTITUTE(_xlfn.FILTERXML("&lt;t&gt;&lt;s&gt;"&amp;SUBSTITUTE(L138,",","&lt;/s&gt;&lt;s&gt;")&amp;"&lt;/s&gt;&lt;/t&gt;","//s"),"mm","")))/10))</f>
        <v/>
      </c>
      <c r="N138" t="str">
        <f>IF('Model output'!L137="","",'Model output'!L137)</f>
        <v>papillary</v>
      </c>
      <c r="O138" t="str">
        <f>IF('Model output'!M137="","",'Model output'!M137)</f>
        <v/>
      </c>
      <c r="P138" t="str">
        <f>IF('Model output'!N137="","",'Model output'!N137)</f>
        <v>1 x 1 x 0.5 cm</v>
      </c>
      <c r="Q138" t="str">
        <f t="shared" si="29"/>
        <v>1,1,0.5cm</v>
      </c>
      <c r="R138" cm="1">
        <f t="array" ref="R138">IF(Q138="","",IF(ISNUMBER(SEARCH("cm",Q138)),MAX(VALUE(SUBSTITUTE(_xlfn.FILTERXML("&lt;t&gt;&lt;s&gt;"&amp;SUBSTITUTE(Q138,",","&lt;/s&gt;&lt;s&gt;")&amp;"&lt;/s&gt;&lt;/t&gt;","//s"),"cm",""))),IF(ISNUMBER(SEARCH("mm",Q138)), MAX(VALUE(SUBSTITUTE(_xlfn.FILTERXML("&lt;t&gt;&lt;s&gt;"&amp;SUBSTITUTE(Q138,",","&lt;/s&gt;&lt;s&gt;")&amp;"&lt;/s&gt;&lt;/t&gt;","//s"),"mm","")))/10, MAX(VALUE(_xlfn.FILTERXML("&lt;t&gt;&lt;s&gt;"&amp;SUBSTITUTE(Q138,",","&lt;/s&gt;&lt;s&gt;")&amp;"&lt;/s&gt;&lt;/t&gt;","//s"))))))</f>
        <v>1</v>
      </c>
      <c r="S138" t="str">
        <f>IF(OR('Model output'!P137="",'Model output'!P137="C",ISNUMBER(SEARCH("Not identified", 'Model output'!P137)),ISNUMBER(SEARCH("Absent",'Model output'!P137)),ISNUMBER(SEARCH("Absence",'Model output'!P137)),AND(ISNUMBER(SEARCH("No",'Model output'!P137)),NOT(ISNUMBER(SEARCH("diagnostic",'Model output'!P137)))),ISNUMBER(SEARCH("Negative",'Model output'!P137))),"negative","positive")</f>
        <v>negative</v>
      </c>
      <c r="T138" t="str">
        <f>IF('Model output'!O137="","",'Model output'!O137)</f>
        <v>Unifocal</v>
      </c>
      <c r="U138" t="str">
        <f>IF('Model output'!Q137&lt;&gt;"",'Model output'!Q137,IF('Classification result'!S138="positive",IF(ISNUMBER(SEARCH("single",'Model output'!P137)),1,IF(OR(ISNUMBER(SEARCH("&lt;4",'Model output'!P137)),ISNUMBER(SEARCH("&lt; 4",'Model output'!P137)),ISNUMBER(SEARCH("less than 4",'Model output'!P137))),"&lt;4",IF(OR(ISNUMBER(SEARCH("&gt;4",'Model output'!P137)),ISNUMBER(SEARCH("&gt; 4",'Model output'!P137)),ISNUMBER(SEARCH("4 or more",'Model output'!P137))),"&gt;4",""))),""))</f>
        <v/>
      </c>
      <c r="V138" t="str">
        <f>IF(S138="negative","",IF(OR(ISNUMBER(SEARCH("Focal",'Model output'!P137)),'Classification result'!U138&lt;4,ISNUMBER(SEARCH("Focal",'Classification result'!U138)),ISNUMBER(SEARCH("&lt;4",'Classification result'!U138)),ISNUMBER(SEARCH("&lt; 4",'Classification result'!U138))),"minimal", IF(OR(ISNUMBER(SEARCH("Extensive",'Model output'!P137)),ISNUMBER(SEARCH("Extensive",'Classification result'!U138)),ISNUMBER(SEARCH("&gt;4",'Classification result'!U138)),ISNUMBER(SEARCH("&gt; 4",'Classification result'!U138)),ISNUMBER(SEARCH("4 or more",'Classification result'!U138))),"extensive","")))</f>
        <v/>
      </c>
      <c r="W138" t="str">
        <f>IF(OR('Model output'!R137="",ISNUMBER(SEARCH("Not identified", 'Model output'!R137)),ISNUMBER(SEARCH("Absent",'Model output'!R137)),ISNUMBER(SEARCH("No",'Model output'!R137)),ISNUMBER(SEARCH("Negative",'Model output'!R137)),ISNUMBER(SEARCH("None seen",'Model output'!R137)),ISNUMBER(SEARCH("Free",'Model output'!R137)),ISNUMBER(SEARCH("Cannot be assessed",'Model output'!R137))),"negative","positive")</f>
        <v>positive</v>
      </c>
      <c r="X138" s="15" t="str">
        <f>IF('Model output'!S137="","",'Model output'!S137)</f>
        <v>No</v>
      </c>
      <c r="Y138" t="str">
        <f>IF(OR('Model output'!S137="",ISNUMBER(SEARCH("No extension",'Model output'!S137)),ISNUMBER(SEARCH("Absent",'Model output'!S137)),ISNUMBER(SEARCH("Not identified",'Model output'!S137)),AND(ISNUMBER(SEARCH("No",'Model output'!S137)),NOT(ISNUMBER(SEARCH("carcinoma",'Model output'!S137)))),ISNUMBER(SEARCH("negative",'Model output'!S137))),"negative",IF(Z138="positive","gETE", "positive"))</f>
        <v>negative</v>
      </c>
      <c r="Z138" t="str">
        <f>IF(OR('Model output'!S137="",ISNUMBER(SEARCH("Absent",'Model output'!S137)),ISNUMBER(SEARCH("Not identified",'Model output'!S137)),ISNUMBER(SEARCH("No",'Model output'!S137)),ISNUMBER(SEARCH("Minimal",'Model output'!S137)),ISNUMBER(SEARCH("negative",'Model output'!S137))),"negative",IF(OR(ISNUMBER(SEARCH("extensive",X138)),ISNUMBER(SEARCH("skeletal muscle",X138)),ISNUMBER(SEARCH("larynx",X138)),ISNUMBER(SEARCH("trachea",X138)),ISNUMBER(SEARCH("esophagus",X138)),ISNUMBER(SEARCH("recurrent laryngeal nerve",X138))),"positive","negative"))</f>
        <v>negative</v>
      </c>
      <c r="AA138" t="str">
        <f>IF('Model output'!T137="","",IF('Model output'!T137="Not mentioned", "No", "Yes"))</f>
        <v/>
      </c>
      <c r="AB138" t="str">
        <f>IF(AA138&lt;&gt;"Yes","",IF(OR('Model output'!U137="",ISNUMBER(SEARCH("Not identified",'Model output'!U137))),"",'Model output'!U137))</f>
        <v/>
      </c>
      <c r="AC138" s="8" t="str">
        <f>IF(OR('Model output'!V137="", AND(ISERROR(SEARCH("Positive",'Model output'!V137)), ISNUMBER(SEARCH("Negative",'Model output'!V137))), ISNUMBER(SEARCH("Cannot be assessed",'Model output'!V137)), AND(ISNUMBER(SEARCH("Uninvolved",'Model output'!V137)),NOT(ISNUMBER(SEARCH("margin(s) involved",'Model output'!V137)))), ISNUMBER(SEARCH("No involvement",'Model output'!V137)), AND(NOT(ISNUMBER(SEARCH("focal",'Model output'!V137))),ISNUMBER(SEARCH("Free",'Model output'!V137))), ISNUMBER(SEARCH("narrowly excised",'Model output'!V137)), ISNUMBER(SEARCH("none",'Model output'!V137)), ISNUMBER(SEARCH("R0",'Model output'!V137)), ISNUMBER(SEARCH("1 mm",'Model output'!V137)), ISNUMBER(SEARCH("0.1 CM",'Model output'!V137)), ISNUMBER(SEARCH("less than 0.2 mm",'Model output'!V137)), ISNUMBER(SEARCH("less than 1.0 mm",'Model output'!V137)), ISNUMBER(SEARCH("less than 0.5 mm",'Model output'!V137)), ISNUMBER(SEARCH("abut",'Model output'!V137))), "negative", "positive")</f>
        <v>negative</v>
      </c>
      <c r="AE138" s="34" t="str" cm="1">
        <f t="array" aca="1" ref="AE138" ca="1">IF(OR(AC138="positive",Z138="positive",AND(OR(ISNUMBER(SEARCH("Follicular carcinoma",N138)),ISNUMBER(SEARCH("Follicular thyroid carcinoma",N138))),V138="extensive"),AND(AND(ISNUMBER(J138),J138&gt;0),AND(ISNUMBER(M138),M138&gt;3)),OR(H138="positive",AH138=1)),"high",IF(OR(ISNUMBER(SEARCH("lateral",G138,1)),ISNUMBER(SEARCH("positive",Y138,1)),ISNUMBER(SEARCH("tall",O138,1)),ISNUMBER(SEARCH("hobnail",O138,1)),ISNUMBER(SEARCH("cribriform",O138,1)),ISNUMBER(SEARCH("diffuse",O138,1)),ISNUMBER(SEARCH("columnar",O138,1)),ISNUMBER(SEARCH("solid",O138,1)),ISNUMBER(SEARCH("tall",N138,1)),ISNUMBER(SEARCH("hobnail",N138,1)),ISNUMBER(SEARCH("cribriform",N138,1)),ISNUMBER(SEARCH("diffuse",N138,1)),ISNUMBER(SEARCH("columnar",N138,1)),ISNUMBER(SEARCH("solid",N138,1)),AND(OR(ISNUMBER(SEARCH("papillary",N138,1)),ISNUMBER(SEARCH("papillary carcinoma",O138,1))),S138="positive"),AND(AND(ISNUMBER(J138),J138&gt;=5),M138=""),AND(AND(ISNUMBER(J138),J138&gt;=5),AND(ISNUMBER(M138),M138&gt;=1)),AND(ISNUMBER(SERACH("papillary",N138)),OR(Y138="positive",Z138="positive"), ISNUMBER(SEARCH("BRAF",AB138)))),"intermediate","low"))</f>
        <v>low</v>
      </c>
      <c r="AF138" s="35" t="str">
        <f t="shared" si="31"/>
        <v>1a</v>
      </c>
      <c r="AG138" s="35" t="str">
        <f t="shared" si="32"/>
        <v>0</v>
      </c>
      <c r="AH138" s="35" t="str">
        <f t="shared" si="33"/>
        <v>0</v>
      </c>
      <c r="AI138" s="40" t="str">
        <f t="shared" si="34"/>
        <v>I</v>
      </c>
      <c r="AJ138" s="34" t="s">
        <v>629</v>
      </c>
      <c r="AK138" s="39" t="s">
        <v>898</v>
      </c>
      <c r="AL138" s="39" t="s">
        <v>897</v>
      </c>
      <c r="AM138" s="39" t="s">
        <v>897</v>
      </c>
      <c r="AN138" s="39" t="s">
        <v>59</v>
      </c>
      <c r="AO138" s="34">
        <f t="shared" ca="1" si="36"/>
        <v>0</v>
      </c>
      <c r="AP138" s="39">
        <f t="shared" si="37"/>
        <v>1</v>
      </c>
      <c r="AQ138" s="39">
        <f t="shared" si="38"/>
        <v>1</v>
      </c>
      <c r="AR138" s="39">
        <f t="shared" si="39"/>
        <v>1</v>
      </c>
      <c r="AS138" s="40">
        <f t="shared" si="35"/>
        <v>1</v>
      </c>
    </row>
    <row r="139" spans="1:45">
      <c r="A139" t="str">
        <f>'Model output'!A138</f>
        <v>TCGA-EL-A3D5</v>
      </c>
      <c r="B139" s="46">
        <v>44</v>
      </c>
      <c r="C139" s="1" t="str">
        <f>IF(OR(ISNUMBER(SEARCH("0",'Model output'!D138)), ISNUMBER(SEARCH("1",'Model output'!D138)), ISNUMBER(SEARCH("1a",'Model output'!D138)), ISNUMBER(SEARCH("1b",'Model output'!D138)), ISNUMBER(SEARCH("2",'Model output'!D138)), ISNUMBER(SEARCH("3",'Model output'!D138)), ISNUMBER(SEARCH("4a",'Model output'!D138)), ISNUMBER(SEARCH("4b",'Model output'!D138))), IF(ISNUMBER(SEARCH("pT",'Model output'!D138)),IF(OR(ISNUMBER(SEARCH("a",'Model output'!D138)),ISNUMBER(SEARCH("b",'Model output'!D138))),MID(SUBSTITUTE('Model output'!D138," ",""),SEARCH("pT",'Model output'!D138)+2,2),MID(SUBSTITUTE('Model output'!D138," ",""),SEARCH("pT",'Model output'!D138)+2,1)),IF(ISNUMBER(SEARCH("T",'Model output'!D138)),IF(OR(ISNUMBER(SEARCH("a",'Model output'!D138)),ISNUMBER(SEARCH("b",'Model output'!D138))),MID(SUBSTITUTE('Model output'!D138," ",""),SEARCH("T",'Model output'!D138)+1,2),MID(SUBSTITUTE('Model output'!D138," ",""),SEARCH("T",'Model output'!D138)+1,1)),SUBSTITUTE('Model output'!D138," ",""))),"")</f>
        <v/>
      </c>
      <c r="D139" s="1" t="str">
        <f>IF(ISNUMBER(SEARCH("lymph node",'Model output'!E138)),"1", IF(AND('Model output'!E138&lt;&gt;"",ISNUMBER('Model output'!E138),'Model output'!E138&gt;0),"1",IF(OR(ISNUMBER(SEARCH("0",'Model output'!E138)), ISNUMBER(SEARCH("1",'Model output'!E138)), ISNUMBER(SEARCH("1a",'Model output'!E138)), ISNUMBER(SEARCH("1b",'Model output'!E138)), ISNUMBER(SEARCH("X",'Model output'!E138))), IF(ISNUMBER(SEARCH("pN",'Model output'!E138)),IF(OR(ISNUMBER(SEARCH("a",'Model output'!E138)),ISNUMBER(SEARCH("b",'Model output'!E138))),MID(SUBSTITUTE('Model output'!E138," ",""),SEARCH("pN",'Model output'!E138)+2,2),MID(SUBSTITUTE('Model output'!E138," ",""),SEARCH("pN",'Model output'!E138)+2,1)),IF(ISNUMBER(SEARCH("N",'Model output'!E138)),IF(OR(ISNUMBER(SEARCH("a",'Model output'!E138)),ISNUMBER(SEARCH("b",'Model output'!E138))),MID(SUBSTITUTE('Model output'!E138," ",""),SEARCH("N",'Model output'!E138)+1,2),MID(SUBSTITUTE('Model output'!E138," ",""),SEARCH("N",'Model output'!E138)+1,1)),SUBSTITUTE('Model output'!E138," ",""))),"")))</f>
        <v/>
      </c>
      <c r="E139" s="1" t="str">
        <f>IF(OR(ISNUMBER(SEARCH("Not applicable",'Model output'!F138)), ISNUMBER(SEARCH("N/A",'Model output'!F138))),"0",IF(OR(ISNUMBER(SEARCH("0",'Model output'!F138)), ISNUMBER(SEARCH("1",'Model output'!F138)), ISNUMBER(SEARCH("X",'Model output'!F138))), IF(ISNUMBER(SEARCH("pM",'Model output'!F138)),MID(SUBSTITUTE('Model output'!F138," ",""),SEARCH("pM",'Model output'!F138)+2,1),IF(ISNUMBER(SEARCH("M",'Model output'!F138)),MID(SUBSTITUTE('Model output'!F138," ",""),SEARCH("M",'Model output'!F138)+1,1),SUBSTITUTE('Model output'!F138," ",""))),""))</f>
        <v/>
      </c>
      <c r="F139" t="str">
        <f t="shared" si="28"/>
        <v>positive</v>
      </c>
      <c r="G139" t="str">
        <f>IF(OR('Model output'!G138="",AND(ISNUMBER('Model output'!J138),'Model output'!J138&lt;1)),"",IF(OR(ISNUMBER(SEARCH("lateral",'Model output'!G138)),ISNUMBER(SEARCH("cervical",'Model output'!G138)),ISNUMBER(SEARCH("jugular",'Model output'!G138)),ISNUMBER(SEARCH("left neck",'Model output'!G138)),ISNUMBER(SEARCH("left anterior neck",'Model output'!G138)),ISNUMBER(SEARCH("left posterior neck",'Model output'!G138)),ISNUMBER(SEARCH("right neck",'Model output'!G138)),ISNUMBER(SEARCH("right anterior neck",'Model output'!G138)),ISNUMBER(SEARCH("right posterior neck",'Model output'!G138)),AND(ISNUMBER(SEARCH("level",'Model output'!G138)),OR(,ISNUMBER(SEARCH("II",'Model output'!G138)),ISNUMBER(SEARCH("two",'Model output'!G138)),AND(ISNUMBER(SEARCH("2",'Model output'!G138)),NOT(ISNUMBER(SEARCH("1 of 2",'Model output'!G138)))),ISNUMBER(SEARCH("III",'Model output'!G138)),ISNUMBER(SEARCH("three",'Model output'!G138)),AND(ISNUMBER(SEARCH("3",'Model output'!G138)), NOT(ISNUMBER(SEARCH("N3",'Model output'!G138)))),ISNUMBER(SEARCH("IV",'Model output'!G138)),ISNUMBER(SEARCH("four",'Model output'!G138)),AND(ISNUMBER(SEARCH("4",'Model output'!G138)),NOT(ISNUMBER(SEARCH("1/4",'Model output'!G138)))),ISNUMBER(SEARCH("V ",'Model output'!G138)),ISNUMBER(SEARCH("five",'Model output'!G138)),ISNUMBER(SEARCH("5",'Model output'!G138))))), "lateral", "central"))</f>
        <v>lateral</v>
      </c>
      <c r="H139" t="str">
        <f>IF('Model output'!H138="","negative", IF('Model output'!H138=" ", "negative", IF('Model output'!H138="[]", "negative", IF(ISNUMBER(SEARCH("lymph node",'Model output'!H138)),"negative", IF(ISNUMBER(SEARCH("adipose tissue",'Model output'!H138)), "negative", IF(ISNUMBER(SEARCH("neck dissection",'Model output'!H138)),"negative","positive"))))))</f>
        <v>negative</v>
      </c>
      <c r="I139">
        <f>IF('Model output'!I138="","",IF(ISNUMBER('Model output'!I138),'Model output'!I138,1))</f>
        <v>37</v>
      </c>
      <c r="J139">
        <f>IF('Model output'!J138="","",IF(AND(ISNUMBER('Model output'!J138),'Model output'!J138&lt;=I139),'Model output'!J138,IF(ISNUMBER(SEARCH("0/",'Model output'!J138)),0,1)))</f>
        <v>16</v>
      </c>
      <c r="K139" t="str" cm="1">
        <f t="array" ref="K139">IF(COUNT(FIND({0,1,2,3,4,5,6,7,8,9},'Model output'!K138))&gt;0,'Model output'!K138,"")</f>
        <v>1.5 cm</v>
      </c>
      <c r="L139" s="28" t="str">
        <f t="shared" si="30"/>
        <v>1.5cm</v>
      </c>
      <c r="M139" cm="1">
        <f t="array" ref="M139">IF(L139="","",IF(ISNUMBER(SEARCH("cm",L139)),MAX(VALUE(SUBSTITUTE(_xlfn.FILTERXML("&lt;t&gt;&lt;s&gt;"&amp;SUBSTITUTE(L139,",","&lt;/s&gt;&lt;s&gt;")&amp;"&lt;/s&gt;&lt;/t&gt;","//s"),"cm",""))),MAX(VALUE(SUBSTITUTE(_xlfn.FILTERXML("&lt;t&gt;&lt;s&gt;"&amp;SUBSTITUTE(L139,",","&lt;/s&gt;&lt;s&gt;")&amp;"&lt;/s&gt;&lt;/t&gt;","//s"),"mm","")))/10))</f>
        <v>1.5</v>
      </c>
      <c r="N139" t="str">
        <f>IF('Model output'!L138="","",'Model output'!L138)</f>
        <v>papillary</v>
      </c>
      <c r="O139" t="str">
        <f>IF('Model output'!M138="","",'Model output'!M138)</f>
        <v/>
      </c>
      <c r="P139" t="str">
        <f>IF('Model output'!N138="","",'Model output'!N138)</f>
        <v>2.5 cm</v>
      </c>
      <c r="Q139" t="str">
        <f t="shared" si="29"/>
        <v>2.5cm</v>
      </c>
      <c r="R139" cm="1">
        <f t="array" ref="R139">IF(Q139="","",IF(ISNUMBER(SEARCH("cm",Q139)),MAX(VALUE(SUBSTITUTE(_xlfn.FILTERXML("&lt;t&gt;&lt;s&gt;"&amp;SUBSTITUTE(Q139,",","&lt;/s&gt;&lt;s&gt;")&amp;"&lt;/s&gt;&lt;/t&gt;","//s"),"cm",""))),IF(ISNUMBER(SEARCH("mm",Q139)), MAX(VALUE(SUBSTITUTE(_xlfn.FILTERXML("&lt;t&gt;&lt;s&gt;"&amp;SUBSTITUTE(Q139,",","&lt;/s&gt;&lt;s&gt;")&amp;"&lt;/s&gt;&lt;/t&gt;","//s"),"mm","")))/10, MAX(VALUE(_xlfn.FILTERXML("&lt;t&gt;&lt;s&gt;"&amp;SUBSTITUTE(Q139,",","&lt;/s&gt;&lt;s&gt;")&amp;"&lt;/s&gt;&lt;/t&gt;","//s"))))))</f>
        <v>2.5</v>
      </c>
      <c r="S139" t="str">
        <f>IF(OR('Model output'!P138="",'Model output'!P138="C",ISNUMBER(SEARCH("Not identified", 'Model output'!P138)),ISNUMBER(SEARCH("Absent",'Model output'!P138)),ISNUMBER(SEARCH("Absence",'Model output'!P138)),AND(ISNUMBER(SEARCH("No",'Model output'!P138)),NOT(ISNUMBER(SEARCH("diagnostic",'Model output'!P138)))),ISNUMBER(SEARCH("Negative",'Model output'!P138))),"negative","positive")</f>
        <v>positive</v>
      </c>
      <c r="T139">
        <f>IF('Model output'!O138="","",'Model output'!O138)</f>
        <v>4</v>
      </c>
      <c r="U139" t="str">
        <f>IF('Model output'!Q138&lt;&gt;"",'Model output'!Q138,IF('Classification result'!S139="positive",IF(ISNUMBER(SEARCH("single",'Model output'!P138)),1,IF(OR(ISNUMBER(SEARCH("&lt;4",'Model output'!P138)),ISNUMBER(SEARCH("&lt; 4",'Model output'!P138)),ISNUMBER(SEARCH("less than 4",'Model output'!P138))),"&lt;4",IF(OR(ISNUMBER(SEARCH("&gt;4",'Model output'!P138)),ISNUMBER(SEARCH("&gt; 4",'Model output'!P138)),ISNUMBER(SEARCH("4 or more",'Model output'!P138))),"&gt;4",""))),""))</f>
        <v>&lt;4</v>
      </c>
      <c r="V139" t="str">
        <f>IF(S139="negative","",IF(OR(ISNUMBER(SEARCH("Focal",'Model output'!P138)),'Classification result'!U139&lt;4,ISNUMBER(SEARCH("Focal",'Classification result'!U139)),ISNUMBER(SEARCH("&lt;4",'Classification result'!U139)),ISNUMBER(SEARCH("&lt; 4",'Classification result'!U139))),"minimal", IF(OR(ISNUMBER(SEARCH("Extensive",'Model output'!P138)),ISNUMBER(SEARCH("Extensive",'Classification result'!U139)),ISNUMBER(SEARCH("&gt;4",'Classification result'!U139)),ISNUMBER(SEARCH("&gt; 4",'Classification result'!U139)),ISNUMBER(SEARCH("4 or more",'Classification result'!U139))),"extensive","")))</f>
        <v>minimal</v>
      </c>
      <c r="W139" t="str">
        <f>IF(OR('Model output'!R138="",ISNUMBER(SEARCH("Not identified", 'Model output'!R138)),ISNUMBER(SEARCH("Absent",'Model output'!R138)),ISNUMBER(SEARCH("No",'Model output'!R138)),ISNUMBER(SEARCH("Negative",'Model output'!R138)),ISNUMBER(SEARCH("None seen",'Model output'!R138)),ISNUMBER(SEARCH("Free",'Model output'!R138)),ISNUMBER(SEARCH("Cannot be assessed",'Model output'!R138))),"negative","positive")</f>
        <v>positive</v>
      </c>
      <c r="X139" s="15" t="str">
        <f>IF('Model output'!S138="","",'Model output'!S138)</f>
        <v>Present</v>
      </c>
      <c r="Y139" t="str">
        <f>IF(OR('Model output'!S138="",ISNUMBER(SEARCH("No extension",'Model output'!S138)),ISNUMBER(SEARCH("Absent",'Model output'!S138)),ISNUMBER(SEARCH("Not identified",'Model output'!S138)),AND(ISNUMBER(SEARCH("No",'Model output'!S138)),NOT(ISNUMBER(SEARCH("carcinoma",'Model output'!S138)))),ISNUMBER(SEARCH("negative",'Model output'!S138))),"negative",IF(Z139="positive","gETE", "positive"))</f>
        <v>positive</v>
      </c>
      <c r="Z139" t="str">
        <f>IF(OR('Model output'!S138="",ISNUMBER(SEARCH("Absent",'Model output'!S138)),ISNUMBER(SEARCH("Not identified",'Model output'!S138)),ISNUMBER(SEARCH("No",'Model output'!S138)),ISNUMBER(SEARCH("Minimal",'Model output'!S138)),ISNUMBER(SEARCH("negative",'Model output'!S138))),"negative",IF(OR(ISNUMBER(SEARCH("extensive",X139)),ISNUMBER(SEARCH("skeletal muscle",X139)),ISNUMBER(SEARCH("larynx",X139)),ISNUMBER(SEARCH("trachea",X139)),ISNUMBER(SEARCH("esophagus",X139)),ISNUMBER(SEARCH("recurrent laryngeal nerve",X139))),"positive","negative"))</f>
        <v>negative</v>
      </c>
      <c r="AA139" t="str">
        <f>IF('Model output'!T138="","",IF('Model output'!T138="Not mentioned", "No", "Yes"))</f>
        <v/>
      </c>
      <c r="AB139" t="str">
        <f>IF(AA139&lt;&gt;"Yes","",IF(OR('Model output'!U138="",ISNUMBER(SEARCH("Not identified",'Model output'!U138))),"",'Model output'!U138))</f>
        <v/>
      </c>
      <c r="AC139" s="8" t="str">
        <f>IF(OR('Model output'!V138="", AND(ISERROR(SEARCH("Positive",'Model output'!V138)), ISNUMBER(SEARCH("Negative",'Model output'!V138))), ISNUMBER(SEARCH("Cannot be assessed",'Model output'!V138)), AND(ISNUMBER(SEARCH("Uninvolved",'Model output'!V138)),NOT(ISNUMBER(SEARCH("margin(s) involved",'Model output'!V138)))), ISNUMBER(SEARCH("No involvement",'Model output'!V138)), AND(NOT(ISNUMBER(SEARCH("focal",'Model output'!V138))),ISNUMBER(SEARCH("Free",'Model output'!V138))), ISNUMBER(SEARCH("narrowly excised",'Model output'!V138)), ISNUMBER(SEARCH("none",'Model output'!V138)), ISNUMBER(SEARCH("R0",'Model output'!V138)), ISNUMBER(SEARCH("1 mm",'Model output'!V138)), ISNUMBER(SEARCH("0.1 CM",'Model output'!V138)), ISNUMBER(SEARCH("less than 0.2 mm",'Model output'!V138)), ISNUMBER(SEARCH("less than 1.0 mm",'Model output'!V138)), ISNUMBER(SEARCH("less than 0.5 mm",'Model output'!V138)), ISNUMBER(SEARCH("abut",'Model output'!V138))), "negative", "positive")</f>
        <v>negative</v>
      </c>
      <c r="AE139" s="34" t="str" cm="1">
        <f t="array" aca="1" ref="AE139" ca="1">IF(OR(AC139="positive",Z139="positive",AND(OR(ISNUMBER(SEARCH("Follicular carcinoma",N139)),ISNUMBER(SEARCH("Follicular thyroid carcinoma",N139))),V139="extensive"),AND(AND(ISNUMBER(J139),J139&gt;0),AND(ISNUMBER(M139),M139&gt;3)),OR(H139="positive",AH139=1)),"high",IF(OR(ISNUMBER(SEARCH("lateral",G139,1)),ISNUMBER(SEARCH("positive",Y139,1)),ISNUMBER(SEARCH("tall",O139,1)),ISNUMBER(SEARCH("hobnail",O139,1)),ISNUMBER(SEARCH("cribriform",O139,1)),ISNUMBER(SEARCH("diffuse",O139,1)),ISNUMBER(SEARCH("columnar",O139,1)),ISNUMBER(SEARCH("solid",O139,1)),ISNUMBER(SEARCH("tall",N139,1)),ISNUMBER(SEARCH("hobnail",N139,1)),ISNUMBER(SEARCH("cribriform",N139,1)),ISNUMBER(SEARCH("diffuse",N139,1)),ISNUMBER(SEARCH("columnar",N139,1)),ISNUMBER(SEARCH("solid",N139,1)),AND(OR(ISNUMBER(SEARCH("papillary",N139,1)),ISNUMBER(SEARCH("papillary carcinoma",O139,1))),S139="positive"),AND(AND(ISNUMBER(J139),J139&gt;=5),M139=""),AND(AND(ISNUMBER(J139),J139&gt;=5),AND(ISNUMBER(M139),M139&gt;=1)),AND(ISNUMBER(SERACH("papillary",N139)),OR(Y139="positive",Z139="positive"), ISNUMBER(SEARCH("BRAF",AB139)))),"intermediate","low"))</f>
        <v>intermediate</v>
      </c>
      <c r="AF139" s="35" t="str">
        <f t="shared" si="31"/>
        <v>2</v>
      </c>
      <c r="AG139" s="35" t="str">
        <f t="shared" si="32"/>
        <v>1b</v>
      </c>
      <c r="AH139" s="35" t="str">
        <f t="shared" si="33"/>
        <v>0</v>
      </c>
      <c r="AI139" s="40" t="str">
        <f t="shared" si="34"/>
        <v>I</v>
      </c>
      <c r="AJ139" s="34" t="s">
        <v>629</v>
      </c>
      <c r="AK139" s="39" t="s">
        <v>896</v>
      </c>
      <c r="AL139" s="39" t="s">
        <v>893</v>
      </c>
      <c r="AM139" s="39" t="s">
        <v>897</v>
      </c>
      <c r="AN139" s="39" t="s">
        <v>59</v>
      </c>
      <c r="AO139" s="34">
        <f t="shared" ca="1" si="36"/>
        <v>1</v>
      </c>
      <c r="AP139" s="39">
        <f t="shared" si="37"/>
        <v>1</v>
      </c>
      <c r="AQ139" s="39">
        <f t="shared" si="38"/>
        <v>1</v>
      </c>
      <c r="AR139" s="39">
        <f t="shared" si="39"/>
        <v>1</v>
      </c>
      <c r="AS139" s="40">
        <f t="shared" si="35"/>
        <v>1</v>
      </c>
    </row>
    <row r="140" spans="1:45">
      <c r="A140" t="str">
        <f>'Model output'!A139</f>
        <v>TCGA-EL-A3GQ</v>
      </c>
      <c r="B140" s="46">
        <v>72</v>
      </c>
      <c r="C140" s="1" t="str">
        <f>IF(OR(ISNUMBER(SEARCH("0",'Model output'!D139)), ISNUMBER(SEARCH("1",'Model output'!D139)), ISNUMBER(SEARCH("1a",'Model output'!D139)), ISNUMBER(SEARCH("1b",'Model output'!D139)), ISNUMBER(SEARCH("2",'Model output'!D139)), ISNUMBER(SEARCH("3",'Model output'!D139)), ISNUMBER(SEARCH("4a",'Model output'!D139)), ISNUMBER(SEARCH("4b",'Model output'!D139))), IF(ISNUMBER(SEARCH("pT",'Model output'!D139)),IF(OR(ISNUMBER(SEARCH("a",'Model output'!D139)),ISNUMBER(SEARCH("b",'Model output'!D139))),MID(SUBSTITUTE('Model output'!D139," ",""),SEARCH("pT",'Model output'!D139)+2,2),MID(SUBSTITUTE('Model output'!D139," ",""),SEARCH("pT",'Model output'!D139)+2,1)),IF(ISNUMBER(SEARCH("T",'Model output'!D139)),IF(OR(ISNUMBER(SEARCH("a",'Model output'!D139)),ISNUMBER(SEARCH("b",'Model output'!D139))),MID(SUBSTITUTE('Model output'!D139," ",""),SEARCH("T",'Model output'!D139)+1,2),MID(SUBSTITUTE('Model output'!D139," ",""),SEARCH("T",'Model output'!D139)+1,1)),SUBSTITUTE('Model output'!D139," ",""))),"")</f>
        <v>1</v>
      </c>
      <c r="D140" s="1" t="str">
        <f>IF(ISNUMBER(SEARCH("lymph node",'Model output'!E139)),"1", IF(AND('Model output'!E139&lt;&gt;"",ISNUMBER('Model output'!E139),'Model output'!E139&gt;0),"1",IF(OR(ISNUMBER(SEARCH("0",'Model output'!E139)), ISNUMBER(SEARCH("1",'Model output'!E139)), ISNUMBER(SEARCH("1a",'Model output'!E139)), ISNUMBER(SEARCH("1b",'Model output'!E139)), ISNUMBER(SEARCH("X",'Model output'!E139))), IF(ISNUMBER(SEARCH("pN",'Model output'!E139)),IF(OR(ISNUMBER(SEARCH("a",'Model output'!E139)),ISNUMBER(SEARCH("b",'Model output'!E139))),MID(SUBSTITUTE('Model output'!E139," ",""),SEARCH("pN",'Model output'!E139)+2,2),MID(SUBSTITUTE('Model output'!E139," ",""),SEARCH("pN",'Model output'!E139)+2,1)),IF(ISNUMBER(SEARCH("N",'Model output'!E139)),IF(OR(ISNUMBER(SEARCH("a",'Model output'!E139)),ISNUMBER(SEARCH("b",'Model output'!E139))),MID(SUBSTITUTE('Model output'!E139," ",""),SEARCH("N",'Model output'!E139)+1,2),MID(SUBSTITUTE('Model output'!E139," ",""),SEARCH("N",'Model output'!E139)+1,1)),SUBSTITUTE('Model output'!E139," ",""))),"")))</f>
        <v>x</v>
      </c>
      <c r="E140" s="1" t="str">
        <f>IF(OR(ISNUMBER(SEARCH("Not applicable",'Model output'!F139)), ISNUMBER(SEARCH("N/A",'Model output'!F139))),"0",IF(OR(ISNUMBER(SEARCH("0",'Model output'!F139)), ISNUMBER(SEARCH("1",'Model output'!F139)), ISNUMBER(SEARCH("X",'Model output'!F139))), IF(ISNUMBER(SEARCH("pM",'Model output'!F139)),MID(SUBSTITUTE('Model output'!F139," ",""),SEARCH("pM",'Model output'!F139)+2,1),IF(ISNUMBER(SEARCH("M",'Model output'!F139)),MID(SUBSTITUTE('Model output'!F139," ",""),SEARCH("M",'Model output'!F139)+1,1),SUBSTITUTE('Model output'!F139," ",""))),""))</f>
        <v>0</v>
      </c>
      <c r="F140" t="str">
        <f t="shared" si="28"/>
        <v>negative</v>
      </c>
      <c r="G140" t="str">
        <f>IF(OR('Model output'!G139="",AND(ISNUMBER('Model output'!J139),'Model output'!J139&lt;1)),"",IF(OR(ISNUMBER(SEARCH("lateral",'Model output'!G139)),ISNUMBER(SEARCH("cervical",'Model output'!G139)),ISNUMBER(SEARCH("jugular",'Model output'!G139)),ISNUMBER(SEARCH("left neck",'Model output'!G139)),ISNUMBER(SEARCH("left anterior neck",'Model output'!G139)),ISNUMBER(SEARCH("left posterior neck",'Model output'!G139)),ISNUMBER(SEARCH("right neck",'Model output'!G139)),ISNUMBER(SEARCH("right anterior neck",'Model output'!G139)),ISNUMBER(SEARCH("right posterior neck",'Model output'!G139)),AND(ISNUMBER(SEARCH("level",'Model output'!G139)),OR(,ISNUMBER(SEARCH("II",'Model output'!G139)),ISNUMBER(SEARCH("two",'Model output'!G139)),AND(ISNUMBER(SEARCH("2",'Model output'!G139)),NOT(ISNUMBER(SEARCH("1 of 2",'Model output'!G139)))),ISNUMBER(SEARCH("III",'Model output'!G139)),ISNUMBER(SEARCH("three",'Model output'!G139)),AND(ISNUMBER(SEARCH("3",'Model output'!G139)), NOT(ISNUMBER(SEARCH("N3",'Model output'!G139)))),ISNUMBER(SEARCH("IV",'Model output'!G139)),ISNUMBER(SEARCH("four",'Model output'!G139)),AND(ISNUMBER(SEARCH("4",'Model output'!G139)),NOT(ISNUMBER(SEARCH("1/4",'Model output'!G139)))),ISNUMBER(SEARCH("V ",'Model output'!G139)),ISNUMBER(SEARCH("five",'Model output'!G139)),ISNUMBER(SEARCH("5",'Model output'!G139))))), "lateral", "central"))</f>
        <v/>
      </c>
      <c r="H140" t="str">
        <f>IF('Model output'!H139="","negative", IF('Model output'!H139=" ", "negative", IF('Model output'!H139="[]", "negative", IF(ISNUMBER(SEARCH("lymph node",'Model output'!H139)),"negative", IF(ISNUMBER(SEARCH("adipose tissue",'Model output'!H139)), "negative", IF(ISNUMBER(SEARCH("neck dissection",'Model output'!H139)),"negative","positive"))))))</f>
        <v>negative</v>
      </c>
      <c r="I140" t="str">
        <f>IF('Model output'!I139="","",IF(ISNUMBER('Model output'!I139),'Model output'!I139,1))</f>
        <v/>
      </c>
      <c r="J140" t="str">
        <f>IF('Model output'!J139="","",IF(AND(ISNUMBER('Model output'!J139),'Model output'!J139&lt;=I140),'Model output'!J139,IF(ISNUMBER(SEARCH("0/",'Model output'!J139)),0,1)))</f>
        <v/>
      </c>
      <c r="K140" t="str" cm="1">
        <f t="array" ref="K140">IF(COUNT(FIND({0,1,2,3,4,5,6,7,8,9},'Model output'!K139))&gt;0,'Model output'!K139,"")</f>
        <v/>
      </c>
      <c r="L140" s="28" t="str">
        <f t="shared" si="30"/>
        <v/>
      </c>
      <c r="M140" t="str" cm="1">
        <f t="array" ref="M140">IF(L140="","",IF(ISNUMBER(SEARCH("cm",L140)),MAX(VALUE(SUBSTITUTE(_xlfn.FILTERXML("&lt;t&gt;&lt;s&gt;"&amp;SUBSTITUTE(L140,",","&lt;/s&gt;&lt;s&gt;")&amp;"&lt;/s&gt;&lt;/t&gt;","//s"),"cm",""))),MAX(VALUE(SUBSTITUTE(_xlfn.FILTERXML("&lt;t&gt;&lt;s&gt;"&amp;SUBSTITUTE(L140,",","&lt;/s&gt;&lt;s&gt;")&amp;"&lt;/s&gt;&lt;/t&gt;","//s"),"mm","")))/10))</f>
        <v/>
      </c>
      <c r="N140" t="str">
        <f>IF('Model output'!L139="","",'Model output'!L139)</f>
        <v>follicular</v>
      </c>
      <c r="O140" t="str">
        <f>IF('Model output'!M139="","",'Model output'!M139)</f>
        <v>variant</v>
      </c>
      <c r="P140" t="str">
        <f>IF('Model output'!N139="","",'Model output'!N139)</f>
        <v>1.3 cm</v>
      </c>
      <c r="Q140" t="str">
        <f t="shared" si="29"/>
        <v>1.3cm</v>
      </c>
      <c r="R140" cm="1">
        <f t="array" ref="R140">IF(Q140="","",IF(ISNUMBER(SEARCH("cm",Q140)),MAX(VALUE(SUBSTITUTE(_xlfn.FILTERXML("&lt;t&gt;&lt;s&gt;"&amp;SUBSTITUTE(Q140,",","&lt;/s&gt;&lt;s&gt;")&amp;"&lt;/s&gt;&lt;/t&gt;","//s"),"cm",""))),IF(ISNUMBER(SEARCH("mm",Q140)), MAX(VALUE(SUBSTITUTE(_xlfn.FILTERXML("&lt;t&gt;&lt;s&gt;"&amp;SUBSTITUTE(Q140,",","&lt;/s&gt;&lt;s&gt;")&amp;"&lt;/s&gt;&lt;/t&gt;","//s"),"mm","")))/10, MAX(VALUE(_xlfn.FILTERXML("&lt;t&gt;&lt;s&gt;"&amp;SUBSTITUTE(Q140,",","&lt;/s&gt;&lt;s&gt;")&amp;"&lt;/s&gt;&lt;/t&gt;","//s"))))))</f>
        <v>1.3</v>
      </c>
      <c r="S140" t="str">
        <f>IF(OR('Model output'!P139="",'Model output'!P139="C",ISNUMBER(SEARCH("Not identified", 'Model output'!P139)),ISNUMBER(SEARCH("Absent",'Model output'!P139)),ISNUMBER(SEARCH("Absence",'Model output'!P139)),AND(ISNUMBER(SEARCH("No",'Model output'!P139)),NOT(ISNUMBER(SEARCH("diagnostic",'Model output'!P139)))),ISNUMBER(SEARCH("Negative",'Model output'!P139))),"negative","positive")</f>
        <v>negative</v>
      </c>
      <c r="T140">
        <f>IF('Model output'!O139="","",'Model output'!O139)</f>
        <v>2</v>
      </c>
      <c r="U140" t="str">
        <f>IF('Model output'!Q139&lt;&gt;"",'Model output'!Q139,IF('Classification result'!S140="positive",IF(ISNUMBER(SEARCH("single",'Model output'!P139)),1,IF(OR(ISNUMBER(SEARCH("&lt;4",'Model output'!P139)),ISNUMBER(SEARCH("&lt; 4",'Model output'!P139)),ISNUMBER(SEARCH("less than 4",'Model output'!P139))),"&lt;4",IF(OR(ISNUMBER(SEARCH("&gt;4",'Model output'!P139)),ISNUMBER(SEARCH("&gt; 4",'Model output'!P139)),ISNUMBER(SEARCH("4 or more",'Model output'!P139))),"&gt;4",""))),""))</f>
        <v/>
      </c>
      <c r="V140" t="str">
        <f>IF(S140="negative","",IF(OR(ISNUMBER(SEARCH("Focal",'Model output'!P139)),'Classification result'!U140&lt;4,ISNUMBER(SEARCH("Focal",'Classification result'!U140)),ISNUMBER(SEARCH("&lt;4",'Classification result'!U140)),ISNUMBER(SEARCH("&lt; 4",'Classification result'!U140))),"minimal", IF(OR(ISNUMBER(SEARCH("Extensive",'Model output'!P139)),ISNUMBER(SEARCH("Extensive",'Classification result'!U140)),ISNUMBER(SEARCH("&gt;4",'Classification result'!U140)),ISNUMBER(SEARCH("&gt; 4",'Classification result'!U140)),ISNUMBER(SEARCH("4 or more",'Classification result'!U140))),"extensive","")))</f>
        <v/>
      </c>
      <c r="W140" t="str">
        <f>IF(OR('Model output'!R139="",ISNUMBER(SEARCH("Not identified", 'Model output'!R139)),ISNUMBER(SEARCH("Absent",'Model output'!R139)),ISNUMBER(SEARCH("No",'Model output'!R139)),ISNUMBER(SEARCH("Negative",'Model output'!R139)),ISNUMBER(SEARCH("None seen",'Model output'!R139)),ISNUMBER(SEARCH("Free",'Model output'!R139)),ISNUMBER(SEARCH("Cannot be assessed",'Model output'!R139))),"negative","positive")</f>
        <v>negative</v>
      </c>
      <c r="X140" s="15" t="str">
        <f>IF('Model output'!S139="","",'Model output'!S139)</f>
        <v>absent</v>
      </c>
      <c r="Y140" t="str">
        <f>IF(OR('Model output'!S139="",ISNUMBER(SEARCH("No extension",'Model output'!S139)),ISNUMBER(SEARCH("Absent",'Model output'!S139)),ISNUMBER(SEARCH("Not identified",'Model output'!S139)),AND(ISNUMBER(SEARCH("No",'Model output'!S139)),NOT(ISNUMBER(SEARCH("carcinoma",'Model output'!S139)))),ISNUMBER(SEARCH("negative",'Model output'!S139))),"negative",IF(Z140="positive","gETE", "positive"))</f>
        <v>negative</v>
      </c>
      <c r="Z140" t="str">
        <f>IF(OR('Model output'!S139="",ISNUMBER(SEARCH("Absent",'Model output'!S139)),ISNUMBER(SEARCH("Not identified",'Model output'!S139)),ISNUMBER(SEARCH("No",'Model output'!S139)),ISNUMBER(SEARCH("Minimal",'Model output'!S139)),ISNUMBER(SEARCH("negative",'Model output'!S139))),"negative",IF(OR(ISNUMBER(SEARCH("extensive",X140)),ISNUMBER(SEARCH("skeletal muscle",X140)),ISNUMBER(SEARCH("larynx",X140)),ISNUMBER(SEARCH("trachea",X140)),ISNUMBER(SEARCH("esophagus",X140)),ISNUMBER(SEARCH("recurrent laryngeal nerve",X140))),"positive","negative"))</f>
        <v>negative</v>
      </c>
      <c r="AA140" t="str">
        <f>IF('Model output'!T139="","",IF('Model output'!T139="Not mentioned", "No", "Yes"))</f>
        <v/>
      </c>
      <c r="AB140" t="str">
        <f>IF(AA140&lt;&gt;"Yes","",IF(OR('Model output'!U139="",ISNUMBER(SEARCH("Not identified",'Model output'!U139))),"",'Model output'!U139))</f>
        <v/>
      </c>
      <c r="AC140" s="8" t="str">
        <f>IF(OR('Model output'!V139="", AND(ISERROR(SEARCH("Positive",'Model output'!V139)), ISNUMBER(SEARCH("Negative",'Model output'!V139))), ISNUMBER(SEARCH("Cannot be assessed",'Model output'!V139)), AND(ISNUMBER(SEARCH("Uninvolved",'Model output'!V139)),NOT(ISNUMBER(SEARCH("margin(s) involved",'Model output'!V139)))), ISNUMBER(SEARCH("No involvement",'Model output'!V139)), AND(NOT(ISNUMBER(SEARCH("focal",'Model output'!V139))),ISNUMBER(SEARCH("Free",'Model output'!V139))), ISNUMBER(SEARCH("narrowly excised",'Model output'!V139)), ISNUMBER(SEARCH("none",'Model output'!V139)), ISNUMBER(SEARCH("R0",'Model output'!V139)), ISNUMBER(SEARCH("1 mm",'Model output'!V139)), ISNUMBER(SEARCH("0.1 CM",'Model output'!V139)), ISNUMBER(SEARCH("less than 0.2 mm",'Model output'!V139)), ISNUMBER(SEARCH("less than 1.0 mm",'Model output'!V139)), ISNUMBER(SEARCH("less than 0.5 mm",'Model output'!V139)), ISNUMBER(SEARCH("abut",'Model output'!V139))), "negative", "positive")</f>
        <v>negative</v>
      </c>
      <c r="AE140" s="34" t="str" cm="1">
        <f t="array" aca="1" ref="AE140" ca="1">IF(OR(AC140="positive",Z140="positive",AND(OR(ISNUMBER(SEARCH("Follicular carcinoma",N140)),ISNUMBER(SEARCH("Follicular thyroid carcinoma",N140))),V140="extensive"),AND(AND(ISNUMBER(J140),J140&gt;0),AND(ISNUMBER(M140),M140&gt;3)),OR(H140="positive",AH140=1)),"high",IF(OR(ISNUMBER(SEARCH("lateral",G140,1)),ISNUMBER(SEARCH("positive",Y140,1)),ISNUMBER(SEARCH("tall",O140,1)),ISNUMBER(SEARCH("hobnail",O140,1)),ISNUMBER(SEARCH("cribriform",O140,1)),ISNUMBER(SEARCH("diffuse",O140,1)),ISNUMBER(SEARCH("columnar",O140,1)),ISNUMBER(SEARCH("solid",O140,1)),ISNUMBER(SEARCH("tall",N140,1)),ISNUMBER(SEARCH("hobnail",N140,1)),ISNUMBER(SEARCH("cribriform",N140,1)),ISNUMBER(SEARCH("diffuse",N140,1)),ISNUMBER(SEARCH("columnar",N140,1)),ISNUMBER(SEARCH("solid",N140,1)),AND(OR(ISNUMBER(SEARCH("papillary",N140,1)),ISNUMBER(SEARCH("papillary carcinoma",O140,1))),S140="positive"),AND(AND(ISNUMBER(J140),J140&gt;=5),M140=""),AND(AND(ISNUMBER(J140),J140&gt;=5),AND(ISNUMBER(M140),M140&gt;=1)),AND(ISNUMBER(SERACH("papillary",N140)),OR(Y140="positive",Z140="positive"), ISNUMBER(SEARCH("BRAF",AB140)))),"intermediate","low"))</f>
        <v>low</v>
      </c>
      <c r="AF140" s="35" t="str">
        <f t="shared" si="31"/>
        <v>1b</v>
      </c>
      <c r="AG140" s="35" t="str">
        <f t="shared" si="32"/>
        <v>0</v>
      </c>
      <c r="AH140" s="35" t="str">
        <f t="shared" si="33"/>
        <v>0</v>
      </c>
      <c r="AI140" s="40" t="str">
        <f t="shared" si="34"/>
        <v>I</v>
      </c>
      <c r="AJ140" s="34" t="s">
        <v>627</v>
      </c>
      <c r="AK140" s="39" t="s">
        <v>893</v>
      </c>
      <c r="AL140" s="39" t="s">
        <v>894</v>
      </c>
      <c r="AM140" s="39" t="s">
        <v>897</v>
      </c>
      <c r="AN140" s="39" t="s">
        <v>59</v>
      </c>
      <c r="AO140" s="34">
        <f t="shared" ca="1" si="36"/>
        <v>1</v>
      </c>
      <c r="AP140" s="39">
        <f t="shared" si="37"/>
        <v>1</v>
      </c>
      <c r="AQ140" s="39">
        <f t="shared" si="38"/>
        <v>1</v>
      </c>
      <c r="AR140" s="39">
        <f t="shared" si="39"/>
        <v>1</v>
      </c>
      <c r="AS140" s="40">
        <f t="shared" si="35"/>
        <v>1</v>
      </c>
    </row>
    <row r="141" spans="1:45">
      <c r="A141" t="str">
        <f>'Model output'!A140</f>
        <v>TCGA-EL-A3N2</v>
      </c>
      <c r="B141" s="46">
        <v>24</v>
      </c>
      <c r="C141" s="1" t="str">
        <f>IF(OR(ISNUMBER(SEARCH("0",'Model output'!D140)), ISNUMBER(SEARCH("1",'Model output'!D140)), ISNUMBER(SEARCH("1a",'Model output'!D140)), ISNUMBER(SEARCH("1b",'Model output'!D140)), ISNUMBER(SEARCH("2",'Model output'!D140)), ISNUMBER(SEARCH("3",'Model output'!D140)), ISNUMBER(SEARCH("4a",'Model output'!D140)), ISNUMBER(SEARCH("4b",'Model output'!D140))), IF(ISNUMBER(SEARCH("pT",'Model output'!D140)),IF(OR(ISNUMBER(SEARCH("a",'Model output'!D140)),ISNUMBER(SEARCH("b",'Model output'!D140))),MID(SUBSTITUTE('Model output'!D140," ",""),SEARCH("pT",'Model output'!D140)+2,2),MID(SUBSTITUTE('Model output'!D140," ",""),SEARCH("pT",'Model output'!D140)+2,1)),IF(ISNUMBER(SEARCH("T",'Model output'!D140)),IF(OR(ISNUMBER(SEARCH("a",'Model output'!D140)),ISNUMBER(SEARCH("b",'Model output'!D140))),MID(SUBSTITUTE('Model output'!D140," ",""),SEARCH("T",'Model output'!D140)+1,2),MID(SUBSTITUTE('Model output'!D140," ",""),SEARCH("T",'Model output'!D140)+1,1)),SUBSTITUTE('Model output'!D140," ",""))),"")</f>
        <v/>
      </c>
      <c r="D141" s="1" t="str">
        <f>IF(ISNUMBER(SEARCH("lymph node",'Model output'!E140)),"1", IF(AND('Model output'!E140&lt;&gt;"",ISNUMBER('Model output'!E140),'Model output'!E140&gt;0),"1",IF(OR(ISNUMBER(SEARCH("0",'Model output'!E140)), ISNUMBER(SEARCH("1",'Model output'!E140)), ISNUMBER(SEARCH("1a",'Model output'!E140)), ISNUMBER(SEARCH("1b",'Model output'!E140)), ISNUMBER(SEARCH("X",'Model output'!E140))), IF(ISNUMBER(SEARCH("pN",'Model output'!E140)),IF(OR(ISNUMBER(SEARCH("a",'Model output'!E140)),ISNUMBER(SEARCH("b",'Model output'!E140))),MID(SUBSTITUTE('Model output'!E140," ",""),SEARCH("pN",'Model output'!E140)+2,2),MID(SUBSTITUTE('Model output'!E140," ",""),SEARCH("pN",'Model output'!E140)+2,1)),IF(ISNUMBER(SEARCH("N",'Model output'!E140)),IF(OR(ISNUMBER(SEARCH("a",'Model output'!E140)),ISNUMBER(SEARCH("b",'Model output'!E140))),MID(SUBSTITUTE('Model output'!E140," ",""),SEARCH("N",'Model output'!E140)+1,2),MID(SUBSTITUTE('Model output'!E140," ",""),SEARCH("N",'Model output'!E140)+1,1)),SUBSTITUTE('Model output'!E140," ",""))),"")))</f>
        <v>1b</v>
      </c>
      <c r="E141" s="1" t="str">
        <f>IF(OR(ISNUMBER(SEARCH("Not applicable",'Model output'!F140)), ISNUMBER(SEARCH("N/A",'Model output'!F140))),"0",IF(OR(ISNUMBER(SEARCH("0",'Model output'!F140)), ISNUMBER(SEARCH("1",'Model output'!F140)), ISNUMBER(SEARCH("X",'Model output'!F140))), IF(ISNUMBER(SEARCH("pM",'Model output'!F140)),MID(SUBSTITUTE('Model output'!F140," ",""),SEARCH("pM",'Model output'!F140)+2,1),IF(ISNUMBER(SEARCH("M",'Model output'!F140)),MID(SUBSTITUTE('Model output'!F140," ",""),SEARCH("M",'Model output'!F140)+1,1),SUBSTITUTE('Model output'!F140," ",""))),""))</f>
        <v/>
      </c>
      <c r="F141" t="str">
        <f t="shared" si="28"/>
        <v>positive</v>
      </c>
      <c r="G141" t="str">
        <f>IF(OR('Model output'!G140="",AND(ISNUMBER('Model output'!J140),'Model output'!J140&lt;1)),"",IF(OR(ISNUMBER(SEARCH("lateral",'Model output'!G140)),ISNUMBER(SEARCH("cervical",'Model output'!G140)),ISNUMBER(SEARCH("jugular",'Model output'!G140)),ISNUMBER(SEARCH("left neck",'Model output'!G140)),ISNUMBER(SEARCH("left anterior neck",'Model output'!G140)),ISNUMBER(SEARCH("left posterior neck",'Model output'!G140)),ISNUMBER(SEARCH("right neck",'Model output'!G140)),ISNUMBER(SEARCH("right anterior neck",'Model output'!G140)),ISNUMBER(SEARCH("right posterior neck",'Model output'!G140)),AND(ISNUMBER(SEARCH("level",'Model output'!G140)),OR(,ISNUMBER(SEARCH("II",'Model output'!G140)),ISNUMBER(SEARCH("two",'Model output'!G140)),AND(ISNUMBER(SEARCH("2",'Model output'!G140)),NOT(ISNUMBER(SEARCH("1 of 2",'Model output'!G140)))),ISNUMBER(SEARCH("III",'Model output'!G140)),ISNUMBER(SEARCH("three",'Model output'!G140)),AND(ISNUMBER(SEARCH("3",'Model output'!G140)), NOT(ISNUMBER(SEARCH("N3",'Model output'!G140)))),ISNUMBER(SEARCH("IV",'Model output'!G140)),ISNUMBER(SEARCH("four",'Model output'!G140)),AND(ISNUMBER(SEARCH("4",'Model output'!G140)),NOT(ISNUMBER(SEARCH("1/4",'Model output'!G140)))),ISNUMBER(SEARCH("V ",'Model output'!G140)),ISNUMBER(SEARCH("five",'Model output'!G140)),ISNUMBER(SEARCH("5",'Model output'!G140))))), "lateral", "central"))</f>
        <v>lateral</v>
      </c>
      <c r="H141" t="str">
        <f>IF('Model output'!H140="","negative", IF('Model output'!H140=" ", "negative", IF('Model output'!H140="[]", "negative", IF(ISNUMBER(SEARCH("lymph node",'Model output'!H140)),"negative", IF(ISNUMBER(SEARCH("adipose tissue",'Model output'!H140)), "negative", IF(ISNUMBER(SEARCH("neck dissection",'Model output'!H140)),"negative","positive"))))))</f>
        <v>negative</v>
      </c>
      <c r="I141">
        <f>IF('Model output'!I140="","",IF(ISNUMBER('Model output'!I140),'Model output'!I140,1))</f>
        <v>27</v>
      </c>
      <c r="J141">
        <f>IF('Model output'!J140="","",IF(AND(ISNUMBER('Model output'!J140),'Model output'!J140&lt;=I141),'Model output'!J140,IF(ISNUMBER(SEARCH("0/",'Model output'!J140)),0,1)))</f>
        <v>5</v>
      </c>
      <c r="K141" t="str" cm="1">
        <f t="array" ref="K141">IF(COUNT(FIND({0,1,2,3,4,5,6,7,8,9},'Model output'!K140))&gt;0,'Model output'!K140,"")</f>
        <v>2.5 cm</v>
      </c>
      <c r="L141" s="28" t="str">
        <f t="shared" si="30"/>
        <v>2.5cm</v>
      </c>
      <c r="M141" cm="1">
        <f t="array" ref="M141">IF(L141="","",IF(ISNUMBER(SEARCH("cm",L141)),MAX(VALUE(SUBSTITUTE(_xlfn.FILTERXML("&lt;t&gt;&lt;s&gt;"&amp;SUBSTITUTE(L141,",","&lt;/s&gt;&lt;s&gt;")&amp;"&lt;/s&gt;&lt;/t&gt;","//s"),"cm",""))),MAX(VALUE(SUBSTITUTE(_xlfn.FILTERXML("&lt;t&gt;&lt;s&gt;"&amp;SUBSTITUTE(L141,",","&lt;/s&gt;&lt;s&gt;")&amp;"&lt;/s&gt;&lt;/t&gt;","//s"),"mm","")))/10))</f>
        <v>2.5</v>
      </c>
      <c r="N141" t="str">
        <f>IF('Model output'!L140="","",'Model output'!L140)</f>
        <v>papillary</v>
      </c>
      <c r="O141" t="str">
        <f>IF('Model output'!M140="","",'Model output'!M140)</f>
        <v>conventional</v>
      </c>
      <c r="P141" t="str">
        <f>IF('Model output'!N140="","",'Model output'!N140)</f>
        <v>3.5 cm</v>
      </c>
      <c r="Q141" t="str">
        <f t="shared" si="29"/>
        <v>3.5cm</v>
      </c>
      <c r="R141" cm="1">
        <f t="array" ref="R141">IF(Q141="","",IF(ISNUMBER(SEARCH("cm",Q141)),MAX(VALUE(SUBSTITUTE(_xlfn.FILTERXML("&lt;t&gt;&lt;s&gt;"&amp;SUBSTITUTE(Q141,",","&lt;/s&gt;&lt;s&gt;")&amp;"&lt;/s&gt;&lt;/t&gt;","//s"),"cm",""))),IF(ISNUMBER(SEARCH("mm",Q141)), MAX(VALUE(SUBSTITUTE(_xlfn.FILTERXML("&lt;t&gt;&lt;s&gt;"&amp;SUBSTITUTE(Q141,",","&lt;/s&gt;&lt;s&gt;")&amp;"&lt;/s&gt;&lt;/t&gt;","//s"),"mm","")))/10, MAX(VALUE(_xlfn.FILTERXML("&lt;t&gt;&lt;s&gt;"&amp;SUBSTITUTE(Q141,",","&lt;/s&gt;&lt;s&gt;")&amp;"&lt;/s&gt;&lt;/t&gt;","//s"))))))</f>
        <v>3.5</v>
      </c>
      <c r="S141" t="str">
        <f>IF(OR('Model output'!P140="",'Model output'!P140="C",ISNUMBER(SEARCH("Not identified", 'Model output'!P140)),ISNUMBER(SEARCH("Absent",'Model output'!P140)),ISNUMBER(SEARCH("Absence",'Model output'!P140)),AND(ISNUMBER(SEARCH("No",'Model output'!P140)),NOT(ISNUMBER(SEARCH("diagnostic",'Model output'!P140)))),ISNUMBER(SEARCH("Negative",'Model output'!P140))),"negative","positive")</f>
        <v>positive</v>
      </c>
      <c r="T141">
        <f>IF('Model output'!O140="","",'Model output'!O140)</f>
        <v>1</v>
      </c>
      <c r="U141" t="str">
        <f>IF('Model output'!Q140&lt;&gt;"",'Model output'!Q140,IF('Classification result'!S141="positive",IF(ISNUMBER(SEARCH("single",'Model output'!P140)),1,IF(OR(ISNUMBER(SEARCH("&lt;4",'Model output'!P140)),ISNUMBER(SEARCH("&lt; 4",'Model output'!P140)),ISNUMBER(SEARCH("less than 4",'Model output'!P140))),"&lt;4",IF(OR(ISNUMBER(SEARCH("&gt;4",'Model output'!P140)),ISNUMBER(SEARCH("&gt; 4",'Model output'!P140)),ISNUMBER(SEARCH("4 or more",'Model output'!P140))),"&gt;4",""))),""))</f>
        <v/>
      </c>
      <c r="V141" t="str">
        <f>IF(S141="negative","",IF(OR(ISNUMBER(SEARCH("Focal",'Model output'!P140)),'Classification result'!U141&lt;4,ISNUMBER(SEARCH("Focal",'Classification result'!U141)),ISNUMBER(SEARCH("&lt;4",'Classification result'!U141)),ISNUMBER(SEARCH("&lt; 4",'Classification result'!U141))),"minimal", IF(OR(ISNUMBER(SEARCH("Extensive",'Model output'!P140)),ISNUMBER(SEARCH("Extensive",'Classification result'!U141)),ISNUMBER(SEARCH("&gt;4",'Classification result'!U141)),ISNUMBER(SEARCH("&gt; 4",'Classification result'!U141)),ISNUMBER(SEARCH("4 or more",'Classification result'!U141))),"extensive","")))</f>
        <v/>
      </c>
      <c r="W141" t="str">
        <f>IF(OR('Model output'!R140="",ISNUMBER(SEARCH("Not identified", 'Model output'!R140)),ISNUMBER(SEARCH("Absent",'Model output'!R140)),ISNUMBER(SEARCH("No",'Model output'!R140)),ISNUMBER(SEARCH("Negative",'Model output'!R140)),ISNUMBER(SEARCH("None seen",'Model output'!R140)),ISNUMBER(SEARCH("Free",'Model output'!R140)),ISNUMBER(SEARCH("Cannot be assessed",'Model output'!R140))),"negative","positive")</f>
        <v>positive</v>
      </c>
      <c r="X141" s="15" t="str">
        <f>IF('Model output'!S140="","",'Model output'!S140)</f>
        <v>Present</v>
      </c>
      <c r="Y141" t="str">
        <f>IF(OR('Model output'!S140="",ISNUMBER(SEARCH("No extension",'Model output'!S140)),ISNUMBER(SEARCH("Absent",'Model output'!S140)),ISNUMBER(SEARCH("Not identified",'Model output'!S140)),AND(ISNUMBER(SEARCH("No",'Model output'!S140)),NOT(ISNUMBER(SEARCH("carcinoma",'Model output'!S140)))),ISNUMBER(SEARCH("negative",'Model output'!S140))),"negative",IF(Z141="positive","gETE", "positive"))</f>
        <v>positive</v>
      </c>
      <c r="Z141" t="str">
        <f>IF(OR('Model output'!S140="",ISNUMBER(SEARCH("Absent",'Model output'!S140)),ISNUMBER(SEARCH("Not identified",'Model output'!S140)),ISNUMBER(SEARCH("No",'Model output'!S140)),ISNUMBER(SEARCH("Minimal",'Model output'!S140)),ISNUMBER(SEARCH("negative",'Model output'!S140))),"negative",IF(OR(ISNUMBER(SEARCH("extensive",X141)),ISNUMBER(SEARCH("skeletal muscle",X141)),ISNUMBER(SEARCH("larynx",X141)),ISNUMBER(SEARCH("trachea",X141)),ISNUMBER(SEARCH("esophagus",X141)),ISNUMBER(SEARCH("recurrent laryngeal nerve",X141))),"positive","negative"))</f>
        <v>negative</v>
      </c>
      <c r="AA141" t="str">
        <f>IF('Model output'!T140="","",IF('Model output'!T140="Not mentioned", "No", "Yes"))</f>
        <v/>
      </c>
      <c r="AB141" t="str">
        <f>IF(AA141&lt;&gt;"Yes","",IF(OR('Model output'!U140="",ISNUMBER(SEARCH("Not identified",'Model output'!U140))),"",'Model output'!U140))</f>
        <v/>
      </c>
      <c r="AC141" s="8" t="str">
        <f>IF(OR('Model output'!V140="", AND(ISERROR(SEARCH("Positive",'Model output'!V140)), ISNUMBER(SEARCH("Negative",'Model output'!V140))), ISNUMBER(SEARCH("Cannot be assessed",'Model output'!V140)), AND(ISNUMBER(SEARCH("Uninvolved",'Model output'!V140)),NOT(ISNUMBER(SEARCH("margin(s) involved",'Model output'!V140)))), ISNUMBER(SEARCH("No involvement",'Model output'!V140)), AND(NOT(ISNUMBER(SEARCH("focal",'Model output'!V140))),ISNUMBER(SEARCH("Free",'Model output'!V140))), ISNUMBER(SEARCH("narrowly excised",'Model output'!V140)), ISNUMBER(SEARCH("none",'Model output'!V140)), ISNUMBER(SEARCH("R0",'Model output'!V140)), ISNUMBER(SEARCH("1 mm",'Model output'!V140)), ISNUMBER(SEARCH("0.1 CM",'Model output'!V140)), ISNUMBER(SEARCH("less than 0.2 mm",'Model output'!V140)), ISNUMBER(SEARCH("less than 1.0 mm",'Model output'!V140)), ISNUMBER(SEARCH("less than 0.5 mm",'Model output'!V140)), ISNUMBER(SEARCH("abut",'Model output'!V140))), "negative", "positive")</f>
        <v>negative</v>
      </c>
      <c r="AE141" s="34" t="str" cm="1">
        <f t="array" aca="1" ref="AE141" ca="1">IF(OR(AC141="positive",Z141="positive",AND(OR(ISNUMBER(SEARCH("Follicular carcinoma",N141)),ISNUMBER(SEARCH("Follicular thyroid carcinoma",N141))),V141="extensive"),AND(AND(ISNUMBER(J141),J141&gt;0),AND(ISNUMBER(M141),M141&gt;3)),OR(H141="positive",AH141=1)),"high",IF(OR(ISNUMBER(SEARCH("lateral",G141,1)),ISNUMBER(SEARCH("positive",Y141,1)),ISNUMBER(SEARCH("tall",O141,1)),ISNUMBER(SEARCH("hobnail",O141,1)),ISNUMBER(SEARCH("cribriform",O141,1)),ISNUMBER(SEARCH("diffuse",O141,1)),ISNUMBER(SEARCH("columnar",O141,1)),ISNUMBER(SEARCH("solid",O141,1)),ISNUMBER(SEARCH("tall",N141,1)),ISNUMBER(SEARCH("hobnail",N141,1)),ISNUMBER(SEARCH("cribriform",N141,1)),ISNUMBER(SEARCH("diffuse",N141,1)),ISNUMBER(SEARCH("columnar",N141,1)),ISNUMBER(SEARCH("solid",N141,1)),AND(OR(ISNUMBER(SEARCH("papillary",N141,1)),ISNUMBER(SEARCH("papillary carcinoma",O141,1))),S141="positive"),AND(AND(ISNUMBER(J141),J141&gt;=5),M141=""),AND(AND(ISNUMBER(J141),J141&gt;=5),AND(ISNUMBER(M141),M141&gt;=1)),AND(ISNUMBER(SERACH("papillary",N141)),OR(Y141="positive",Z141="positive"), ISNUMBER(SEARCH("BRAF",AB141)))),"intermediate","low"))</f>
        <v>intermediate</v>
      </c>
      <c r="AF141" s="35" t="str">
        <f t="shared" si="31"/>
        <v>2</v>
      </c>
      <c r="AG141" s="35" t="str">
        <f t="shared" si="32"/>
        <v>1b</v>
      </c>
      <c r="AH141" s="35" t="str">
        <f t="shared" si="33"/>
        <v>0</v>
      </c>
      <c r="AI141" s="40" t="str">
        <f t="shared" si="34"/>
        <v>I</v>
      </c>
      <c r="AJ141" s="34" t="s">
        <v>624</v>
      </c>
      <c r="AK141" s="39" t="s">
        <v>900</v>
      </c>
      <c r="AL141" s="39" t="s">
        <v>893</v>
      </c>
      <c r="AM141" s="39" t="s">
        <v>897</v>
      </c>
      <c r="AN141" s="39" t="s">
        <v>59</v>
      </c>
      <c r="AO141" s="34">
        <f t="shared" ca="1" si="36"/>
        <v>0</v>
      </c>
      <c r="AP141" s="39">
        <f t="shared" si="37"/>
        <v>0</v>
      </c>
      <c r="AQ141" s="39">
        <f t="shared" si="38"/>
        <v>1</v>
      </c>
      <c r="AR141" s="39">
        <f t="shared" si="39"/>
        <v>1</v>
      </c>
      <c r="AS141" s="40">
        <f t="shared" si="35"/>
        <v>1</v>
      </c>
    </row>
    <row r="142" spans="1:45">
      <c r="A142" t="str">
        <f>'Model output'!A141</f>
        <v>TCGA-EL-A4K0</v>
      </c>
      <c r="B142" s="46">
        <v>54</v>
      </c>
      <c r="C142" s="1" t="str">
        <f>IF(OR(ISNUMBER(SEARCH("0",'Model output'!D141)), ISNUMBER(SEARCH("1",'Model output'!D141)), ISNUMBER(SEARCH("1a",'Model output'!D141)), ISNUMBER(SEARCH("1b",'Model output'!D141)), ISNUMBER(SEARCH("2",'Model output'!D141)), ISNUMBER(SEARCH("3",'Model output'!D141)), ISNUMBER(SEARCH("4a",'Model output'!D141)), ISNUMBER(SEARCH("4b",'Model output'!D141))), IF(ISNUMBER(SEARCH("pT",'Model output'!D141)),IF(OR(ISNUMBER(SEARCH("a",'Model output'!D141)),ISNUMBER(SEARCH("b",'Model output'!D141))),MID(SUBSTITUTE('Model output'!D141," ",""),SEARCH("pT",'Model output'!D141)+2,2),MID(SUBSTITUTE('Model output'!D141," ",""),SEARCH("pT",'Model output'!D141)+2,1)),IF(ISNUMBER(SEARCH("T",'Model output'!D141)),IF(OR(ISNUMBER(SEARCH("a",'Model output'!D141)),ISNUMBER(SEARCH("b",'Model output'!D141))),MID(SUBSTITUTE('Model output'!D141," ",""),SEARCH("T",'Model output'!D141)+1,2),MID(SUBSTITUTE('Model output'!D141," ",""),SEARCH("T",'Model output'!D141)+1,1)),SUBSTITUTE('Model output'!D141," ",""))),"")</f>
        <v>1</v>
      </c>
      <c r="D142" s="1" t="str">
        <f>IF(ISNUMBER(SEARCH("lymph node",'Model output'!E141)),"1", IF(AND('Model output'!E141&lt;&gt;"",ISNUMBER('Model output'!E141),'Model output'!E141&gt;0),"1",IF(OR(ISNUMBER(SEARCH("0",'Model output'!E141)), ISNUMBER(SEARCH("1",'Model output'!E141)), ISNUMBER(SEARCH("1a",'Model output'!E141)), ISNUMBER(SEARCH("1b",'Model output'!E141)), ISNUMBER(SEARCH("X",'Model output'!E141))), IF(ISNUMBER(SEARCH("pN",'Model output'!E141)),IF(OR(ISNUMBER(SEARCH("a",'Model output'!E141)),ISNUMBER(SEARCH("b",'Model output'!E141))),MID(SUBSTITUTE('Model output'!E141," ",""),SEARCH("pN",'Model output'!E141)+2,2),MID(SUBSTITUTE('Model output'!E141," ",""),SEARCH("pN",'Model output'!E141)+2,1)),IF(ISNUMBER(SEARCH("N",'Model output'!E141)),IF(OR(ISNUMBER(SEARCH("a",'Model output'!E141)),ISNUMBER(SEARCH("b",'Model output'!E141))),MID(SUBSTITUTE('Model output'!E141," ",""),SEARCH("N",'Model output'!E141)+1,2),MID(SUBSTITUTE('Model output'!E141," ",""),SEARCH("N",'Model output'!E141)+1,1)),SUBSTITUTE('Model output'!E141," ",""))),"")))</f>
        <v>x</v>
      </c>
      <c r="E142" s="1" t="str">
        <f>IF(OR(ISNUMBER(SEARCH("Not applicable",'Model output'!F141)), ISNUMBER(SEARCH("N/A",'Model output'!F141))),"0",IF(OR(ISNUMBER(SEARCH("0",'Model output'!F141)), ISNUMBER(SEARCH("1",'Model output'!F141)), ISNUMBER(SEARCH("X",'Model output'!F141))), IF(ISNUMBER(SEARCH("pM",'Model output'!F141)),MID(SUBSTITUTE('Model output'!F141," ",""),SEARCH("pM",'Model output'!F141)+2,1),IF(ISNUMBER(SEARCH("M",'Model output'!F141)),MID(SUBSTITUTE('Model output'!F141," ",""),SEARCH("M",'Model output'!F141)+1,1),SUBSTITUTE('Model output'!F141," ",""))),""))</f>
        <v>0</v>
      </c>
      <c r="F142" t="str">
        <f t="shared" si="28"/>
        <v>negative</v>
      </c>
      <c r="G142" t="str">
        <f>IF(OR('Model output'!G141="",AND(ISNUMBER('Model output'!J141),'Model output'!J141&lt;1)),"",IF(OR(ISNUMBER(SEARCH("lateral",'Model output'!G141)),ISNUMBER(SEARCH("cervical",'Model output'!G141)),ISNUMBER(SEARCH("jugular",'Model output'!G141)),ISNUMBER(SEARCH("left neck",'Model output'!G141)),ISNUMBER(SEARCH("left anterior neck",'Model output'!G141)),ISNUMBER(SEARCH("left posterior neck",'Model output'!G141)),ISNUMBER(SEARCH("right neck",'Model output'!G141)),ISNUMBER(SEARCH("right anterior neck",'Model output'!G141)),ISNUMBER(SEARCH("right posterior neck",'Model output'!G141)),AND(ISNUMBER(SEARCH("level",'Model output'!G141)),OR(,ISNUMBER(SEARCH("II",'Model output'!G141)),ISNUMBER(SEARCH("two",'Model output'!G141)),AND(ISNUMBER(SEARCH("2",'Model output'!G141)),NOT(ISNUMBER(SEARCH("1 of 2",'Model output'!G141)))),ISNUMBER(SEARCH("III",'Model output'!G141)),ISNUMBER(SEARCH("three",'Model output'!G141)),AND(ISNUMBER(SEARCH("3",'Model output'!G141)), NOT(ISNUMBER(SEARCH("N3",'Model output'!G141)))),ISNUMBER(SEARCH("IV",'Model output'!G141)),ISNUMBER(SEARCH("four",'Model output'!G141)),AND(ISNUMBER(SEARCH("4",'Model output'!G141)),NOT(ISNUMBER(SEARCH("1/4",'Model output'!G141)))),ISNUMBER(SEARCH("V ",'Model output'!G141)),ISNUMBER(SEARCH("five",'Model output'!G141)),ISNUMBER(SEARCH("5",'Model output'!G141))))), "lateral", "central"))</f>
        <v/>
      </c>
      <c r="H142" t="str">
        <f>IF('Model output'!H141="","negative", IF('Model output'!H141=" ", "negative", IF('Model output'!H141="[]", "negative", IF(ISNUMBER(SEARCH("lymph node",'Model output'!H141)),"negative", IF(ISNUMBER(SEARCH("adipose tissue",'Model output'!H141)), "negative", IF(ISNUMBER(SEARCH("neck dissection",'Model output'!H141)),"negative","positive"))))))</f>
        <v>negative</v>
      </c>
      <c r="I142">
        <f>IF('Model output'!I141="","",IF(ISNUMBER('Model output'!I141),'Model output'!I141,1))</f>
        <v>7</v>
      </c>
      <c r="J142">
        <f>IF('Model output'!J141="","",IF(AND(ISNUMBER('Model output'!J141),'Model output'!J141&lt;=I142),'Model output'!J141,IF(ISNUMBER(SEARCH("0/",'Model output'!J141)),0,1)))</f>
        <v>0</v>
      </c>
      <c r="K142" t="str" cm="1">
        <f t="array" ref="K142">IF(COUNT(FIND({0,1,2,3,4,5,6,7,8,9},'Model output'!K141))&gt;0,'Model output'!K141,"")</f>
        <v/>
      </c>
      <c r="L142" s="28" t="str">
        <f t="shared" si="30"/>
        <v/>
      </c>
      <c r="M142" t="str" cm="1">
        <f t="array" ref="M142">IF(L142="","",IF(ISNUMBER(SEARCH("cm",L142)),MAX(VALUE(SUBSTITUTE(_xlfn.FILTERXML("&lt;t&gt;&lt;s&gt;"&amp;SUBSTITUTE(L142,",","&lt;/s&gt;&lt;s&gt;")&amp;"&lt;/s&gt;&lt;/t&gt;","//s"),"cm",""))),MAX(VALUE(SUBSTITUTE(_xlfn.FILTERXML("&lt;t&gt;&lt;s&gt;"&amp;SUBSTITUTE(L142,",","&lt;/s&gt;&lt;s&gt;")&amp;"&lt;/s&gt;&lt;/t&gt;","//s"),"mm","")))/10))</f>
        <v/>
      </c>
      <c r="N142" t="str">
        <f>IF('Model output'!L141="","",'Model output'!L141)</f>
        <v>papillary</v>
      </c>
      <c r="O142" t="str">
        <f>IF('Model output'!M141="","",'Model output'!M141)</f>
        <v>conventional</v>
      </c>
      <c r="P142" t="str">
        <f>IF('Model output'!N141="","",'Model output'!N141)</f>
        <v>1.1 cm</v>
      </c>
      <c r="Q142" t="str">
        <f t="shared" si="29"/>
        <v>1.1cm</v>
      </c>
      <c r="R142" cm="1">
        <f t="array" ref="R142">IF(Q142="","",IF(ISNUMBER(SEARCH("cm",Q142)),MAX(VALUE(SUBSTITUTE(_xlfn.FILTERXML("&lt;t&gt;&lt;s&gt;"&amp;SUBSTITUTE(Q142,",","&lt;/s&gt;&lt;s&gt;")&amp;"&lt;/s&gt;&lt;/t&gt;","//s"),"cm",""))),IF(ISNUMBER(SEARCH("mm",Q142)), MAX(VALUE(SUBSTITUTE(_xlfn.FILTERXML("&lt;t&gt;&lt;s&gt;"&amp;SUBSTITUTE(Q142,",","&lt;/s&gt;&lt;s&gt;")&amp;"&lt;/s&gt;&lt;/t&gt;","//s"),"mm","")))/10, MAX(VALUE(_xlfn.FILTERXML("&lt;t&gt;&lt;s&gt;"&amp;SUBSTITUTE(Q142,",","&lt;/s&gt;&lt;s&gt;")&amp;"&lt;/s&gt;&lt;/t&gt;","//s"))))))</f>
        <v>1.1000000000000001</v>
      </c>
      <c r="S142" t="str">
        <f>IF(OR('Model output'!P141="",'Model output'!P141="C",ISNUMBER(SEARCH("Not identified", 'Model output'!P141)),ISNUMBER(SEARCH("Absent",'Model output'!P141)),ISNUMBER(SEARCH("Absence",'Model output'!P141)),AND(ISNUMBER(SEARCH("No",'Model output'!P141)),NOT(ISNUMBER(SEARCH("diagnostic",'Model output'!P141)))),ISNUMBER(SEARCH("Negative",'Model output'!P141))),"negative","positive")</f>
        <v>negative</v>
      </c>
      <c r="T142">
        <f>IF('Model output'!O141="","",'Model output'!O141)</f>
        <v>3</v>
      </c>
      <c r="U142" t="str">
        <f>IF('Model output'!Q141&lt;&gt;"",'Model output'!Q141,IF('Classification result'!S142="positive",IF(ISNUMBER(SEARCH("single",'Model output'!P141)),1,IF(OR(ISNUMBER(SEARCH("&lt;4",'Model output'!P141)),ISNUMBER(SEARCH("&lt; 4",'Model output'!P141)),ISNUMBER(SEARCH("less than 4",'Model output'!P141))),"&lt;4",IF(OR(ISNUMBER(SEARCH("&gt;4",'Model output'!P141)),ISNUMBER(SEARCH("&gt; 4",'Model output'!P141)),ISNUMBER(SEARCH("4 or more",'Model output'!P141))),"&gt;4",""))),""))</f>
        <v/>
      </c>
      <c r="V142" t="str">
        <f>IF(S142="negative","",IF(OR(ISNUMBER(SEARCH("Focal",'Model output'!P141)),'Classification result'!U142&lt;4,ISNUMBER(SEARCH("Focal",'Classification result'!U142)),ISNUMBER(SEARCH("&lt;4",'Classification result'!U142)),ISNUMBER(SEARCH("&lt; 4",'Classification result'!U142))),"minimal", IF(OR(ISNUMBER(SEARCH("Extensive",'Model output'!P141)),ISNUMBER(SEARCH("Extensive",'Classification result'!U142)),ISNUMBER(SEARCH("&gt;4",'Classification result'!U142)),ISNUMBER(SEARCH("&gt; 4",'Classification result'!U142)),ISNUMBER(SEARCH("4 or more",'Classification result'!U142))),"extensive","")))</f>
        <v/>
      </c>
      <c r="W142" t="str">
        <f>IF(OR('Model output'!R141="",ISNUMBER(SEARCH("Not identified", 'Model output'!R141)),ISNUMBER(SEARCH("Absent",'Model output'!R141)),ISNUMBER(SEARCH("No",'Model output'!R141)),ISNUMBER(SEARCH("Negative",'Model output'!R141)),ISNUMBER(SEARCH("None seen",'Model output'!R141)),ISNUMBER(SEARCH("Free",'Model output'!R141)),ISNUMBER(SEARCH("Cannot be assessed",'Model output'!R141))),"negative","positive")</f>
        <v>negative</v>
      </c>
      <c r="X142" s="15" t="str">
        <f>IF('Model output'!S141="","",'Model output'!S141)</f>
        <v>Absent</v>
      </c>
      <c r="Y142" t="str">
        <f>IF(OR('Model output'!S141="",ISNUMBER(SEARCH("No extension",'Model output'!S141)),ISNUMBER(SEARCH("Absent",'Model output'!S141)),ISNUMBER(SEARCH("Not identified",'Model output'!S141)),AND(ISNUMBER(SEARCH("No",'Model output'!S141)),NOT(ISNUMBER(SEARCH("carcinoma",'Model output'!S141)))),ISNUMBER(SEARCH("negative",'Model output'!S141))),"negative",IF(Z142="positive","gETE", "positive"))</f>
        <v>negative</v>
      </c>
      <c r="Z142" t="str">
        <f>IF(OR('Model output'!S141="",ISNUMBER(SEARCH("Absent",'Model output'!S141)),ISNUMBER(SEARCH("Not identified",'Model output'!S141)),ISNUMBER(SEARCH("No",'Model output'!S141)),ISNUMBER(SEARCH("Minimal",'Model output'!S141)),ISNUMBER(SEARCH("negative",'Model output'!S141))),"negative",IF(OR(ISNUMBER(SEARCH("extensive",X142)),ISNUMBER(SEARCH("skeletal muscle",X142)),ISNUMBER(SEARCH("larynx",X142)),ISNUMBER(SEARCH("trachea",X142)),ISNUMBER(SEARCH("esophagus",X142)),ISNUMBER(SEARCH("recurrent laryngeal nerve",X142))),"positive","negative"))</f>
        <v>negative</v>
      </c>
      <c r="AA142" t="str">
        <f>IF('Model output'!T141="","",IF('Model output'!T141="Not mentioned", "No", "Yes"))</f>
        <v/>
      </c>
      <c r="AB142" t="str">
        <f>IF(AA142&lt;&gt;"Yes","",IF(OR('Model output'!U141="",ISNUMBER(SEARCH("Not identified",'Model output'!U141))),"",'Model output'!U141))</f>
        <v/>
      </c>
      <c r="AC142" s="8" t="str">
        <f>IF(OR('Model output'!V141="", AND(ISERROR(SEARCH("Positive",'Model output'!V141)), ISNUMBER(SEARCH("Negative",'Model output'!V141))), ISNUMBER(SEARCH("Cannot be assessed",'Model output'!V141)), AND(ISNUMBER(SEARCH("Uninvolved",'Model output'!V141)),NOT(ISNUMBER(SEARCH("margin(s) involved",'Model output'!V141)))), ISNUMBER(SEARCH("No involvement",'Model output'!V141)), AND(NOT(ISNUMBER(SEARCH("focal",'Model output'!V141))),ISNUMBER(SEARCH("Free",'Model output'!V141))), ISNUMBER(SEARCH("narrowly excised",'Model output'!V141)), ISNUMBER(SEARCH("none",'Model output'!V141)), ISNUMBER(SEARCH("R0",'Model output'!V141)), ISNUMBER(SEARCH("1 mm",'Model output'!V141)), ISNUMBER(SEARCH("0.1 CM",'Model output'!V141)), ISNUMBER(SEARCH("less than 0.2 mm",'Model output'!V141)), ISNUMBER(SEARCH("less than 1.0 mm",'Model output'!V141)), ISNUMBER(SEARCH("less than 0.5 mm",'Model output'!V141)), ISNUMBER(SEARCH("abut",'Model output'!V141))), "negative", "positive")</f>
        <v>negative</v>
      </c>
      <c r="AE142" s="34" t="str" cm="1">
        <f t="array" aca="1" ref="AE142" ca="1">IF(OR(AC142="positive",Z142="positive",AND(OR(ISNUMBER(SEARCH("Follicular carcinoma",N142)),ISNUMBER(SEARCH("Follicular thyroid carcinoma",N142))),V142="extensive"),AND(AND(ISNUMBER(J142),J142&gt;0),AND(ISNUMBER(M142),M142&gt;3)),OR(H142="positive",AH142=1)),"high",IF(OR(ISNUMBER(SEARCH("lateral",G142,1)),ISNUMBER(SEARCH("positive",Y142,1)),ISNUMBER(SEARCH("tall",O142,1)),ISNUMBER(SEARCH("hobnail",O142,1)),ISNUMBER(SEARCH("cribriform",O142,1)),ISNUMBER(SEARCH("diffuse",O142,1)),ISNUMBER(SEARCH("columnar",O142,1)),ISNUMBER(SEARCH("solid",O142,1)),ISNUMBER(SEARCH("tall",N142,1)),ISNUMBER(SEARCH("hobnail",N142,1)),ISNUMBER(SEARCH("cribriform",N142,1)),ISNUMBER(SEARCH("diffuse",N142,1)),ISNUMBER(SEARCH("columnar",N142,1)),ISNUMBER(SEARCH("solid",N142,1)),AND(OR(ISNUMBER(SEARCH("papillary",N142,1)),ISNUMBER(SEARCH("papillary carcinoma",O142,1))),S142="positive"),AND(AND(ISNUMBER(J142),J142&gt;=5),M142=""),AND(AND(ISNUMBER(J142),J142&gt;=5),AND(ISNUMBER(M142),M142&gt;=1)),AND(ISNUMBER(SERACH("papillary",N142)),OR(Y142="positive",Z142="positive"), ISNUMBER(SEARCH("BRAF",AB142)))),"intermediate","low"))</f>
        <v>low</v>
      </c>
      <c r="AF142" s="35" t="str">
        <f t="shared" si="31"/>
        <v>1b</v>
      </c>
      <c r="AG142" s="35" t="str">
        <f t="shared" si="32"/>
        <v>0</v>
      </c>
      <c r="AH142" s="35" t="str">
        <f t="shared" si="33"/>
        <v>0</v>
      </c>
      <c r="AI142" s="40" t="str">
        <f t="shared" si="34"/>
        <v>I</v>
      </c>
      <c r="AJ142" s="34" t="s">
        <v>627</v>
      </c>
      <c r="AK142" s="39" t="s">
        <v>893</v>
      </c>
      <c r="AL142" s="39" t="s">
        <v>894</v>
      </c>
      <c r="AM142" s="39" t="s">
        <v>897</v>
      </c>
      <c r="AN142" s="39" t="s">
        <v>59</v>
      </c>
      <c r="AO142" s="34">
        <f t="shared" ca="1" si="36"/>
        <v>1</v>
      </c>
      <c r="AP142" s="39">
        <f t="shared" si="37"/>
        <v>1</v>
      </c>
      <c r="AQ142" s="39">
        <f t="shared" si="38"/>
        <v>1</v>
      </c>
      <c r="AR142" s="39">
        <f t="shared" si="39"/>
        <v>1</v>
      </c>
      <c r="AS142" s="40">
        <f t="shared" si="35"/>
        <v>1</v>
      </c>
    </row>
    <row r="143" spans="1:45">
      <c r="A143" t="str">
        <f>'Model output'!A142</f>
        <v>TCGA-EL-A4K1</v>
      </c>
      <c r="B143" s="46">
        <v>68</v>
      </c>
      <c r="C143" s="1" t="str">
        <f>IF(OR(ISNUMBER(SEARCH("0",'Model output'!D142)), ISNUMBER(SEARCH("1",'Model output'!D142)), ISNUMBER(SEARCH("1a",'Model output'!D142)), ISNUMBER(SEARCH("1b",'Model output'!D142)), ISNUMBER(SEARCH("2",'Model output'!D142)), ISNUMBER(SEARCH("3",'Model output'!D142)), ISNUMBER(SEARCH("4a",'Model output'!D142)), ISNUMBER(SEARCH("4b",'Model output'!D142))), IF(ISNUMBER(SEARCH("pT",'Model output'!D142)),IF(OR(ISNUMBER(SEARCH("a",'Model output'!D142)),ISNUMBER(SEARCH("b",'Model output'!D142))),MID(SUBSTITUTE('Model output'!D142," ",""),SEARCH("pT",'Model output'!D142)+2,2),MID(SUBSTITUTE('Model output'!D142," ",""),SEARCH("pT",'Model output'!D142)+2,1)),IF(ISNUMBER(SEARCH("T",'Model output'!D142)),IF(OR(ISNUMBER(SEARCH("a",'Model output'!D142)),ISNUMBER(SEARCH("b",'Model output'!D142))),MID(SUBSTITUTE('Model output'!D142," ",""),SEARCH("T",'Model output'!D142)+1,2),MID(SUBSTITUTE('Model output'!D142," ",""),SEARCH("T",'Model output'!D142)+1,1)),SUBSTITUTE('Model output'!D142," ",""))),"")</f>
        <v/>
      </c>
      <c r="D143" s="1" t="str">
        <f>IF(ISNUMBER(SEARCH("lymph node",'Model output'!E142)),"1", IF(AND('Model output'!E142&lt;&gt;"",ISNUMBER('Model output'!E142),'Model output'!E142&gt;0),"1",IF(OR(ISNUMBER(SEARCH("0",'Model output'!E142)), ISNUMBER(SEARCH("1",'Model output'!E142)), ISNUMBER(SEARCH("1a",'Model output'!E142)), ISNUMBER(SEARCH("1b",'Model output'!E142)), ISNUMBER(SEARCH("X",'Model output'!E142))), IF(ISNUMBER(SEARCH("pN",'Model output'!E142)),IF(OR(ISNUMBER(SEARCH("a",'Model output'!E142)),ISNUMBER(SEARCH("b",'Model output'!E142))),MID(SUBSTITUTE('Model output'!E142," ",""),SEARCH("pN",'Model output'!E142)+2,2),MID(SUBSTITUTE('Model output'!E142," ",""),SEARCH("pN",'Model output'!E142)+2,1)),IF(ISNUMBER(SEARCH("N",'Model output'!E142)),IF(OR(ISNUMBER(SEARCH("a",'Model output'!E142)),ISNUMBER(SEARCH("b",'Model output'!E142))),MID(SUBSTITUTE('Model output'!E142," ",""),SEARCH("N",'Model output'!E142)+1,2),MID(SUBSTITUTE('Model output'!E142," ",""),SEARCH("N",'Model output'!E142)+1,1)),SUBSTITUTE('Model output'!E142," ",""))),"")))</f>
        <v>1a</v>
      </c>
      <c r="E143" s="1" t="str">
        <f>IF(OR(ISNUMBER(SEARCH("Not applicable",'Model output'!F142)), ISNUMBER(SEARCH("N/A",'Model output'!F142))),"0",IF(OR(ISNUMBER(SEARCH("0",'Model output'!F142)), ISNUMBER(SEARCH("1",'Model output'!F142)), ISNUMBER(SEARCH("X",'Model output'!F142))), IF(ISNUMBER(SEARCH("pM",'Model output'!F142)),MID(SUBSTITUTE('Model output'!F142," ",""),SEARCH("pM",'Model output'!F142)+2,1),IF(ISNUMBER(SEARCH("M",'Model output'!F142)),MID(SUBSTITUTE('Model output'!F142," ",""),SEARCH("M",'Model output'!F142)+1,1),SUBSTITUTE('Model output'!F142," ",""))),""))</f>
        <v/>
      </c>
      <c r="F143" t="str">
        <f t="shared" si="28"/>
        <v>positive</v>
      </c>
      <c r="G143" t="str">
        <f>IF(OR('Model output'!G142="",AND(ISNUMBER('Model output'!J142),'Model output'!J142&lt;1)),"",IF(OR(ISNUMBER(SEARCH("lateral",'Model output'!G142)),ISNUMBER(SEARCH("cervical",'Model output'!G142)),ISNUMBER(SEARCH("jugular",'Model output'!G142)),ISNUMBER(SEARCH("left neck",'Model output'!G142)),ISNUMBER(SEARCH("left anterior neck",'Model output'!G142)),ISNUMBER(SEARCH("left posterior neck",'Model output'!G142)),ISNUMBER(SEARCH("right neck",'Model output'!G142)),ISNUMBER(SEARCH("right anterior neck",'Model output'!G142)),ISNUMBER(SEARCH("right posterior neck",'Model output'!G142)),AND(ISNUMBER(SEARCH("level",'Model output'!G142)),OR(,ISNUMBER(SEARCH("II",'Model output'!G142)),ISNUMBER(SEARCH("two",'Model output'!G142)),AND(ISNUMBER(SEARCH("2",'Model output'!G142)),NOT(ISNUMBER(SEARCH("1 of 2",'Model output'!G142)))),ISNUMBER(SEARCH("III",'Model output'!G142)),ISNUMBER(SEARCH("three",'Model output'!G142)),AND(ISNUMBER(SEARCH("3",'Model output'!G142)), NOT(ISNUMBER(SEARCH("N3",'Model output'!G142)))),ISNUMBER(SEARCH("IV",'Model output'!G142)),ISNUMBER(SEARCH("four",'Model output'!G142)),AND(ISNUMBER(SEARCH("4",'Model output'!G142)),NOT(ISNUMBER(SEARCH("1/4",'Model output'!G142)))),ISNUMBER(SEARCH("V ",'Model output'!G142)),ISNUMBER(SEARCH("five",'Model output'!G142)),ISNUMBER(SEARCH("5",'Model output'!G142))))), "lateral", "central"))</f>
        <v>lateral</v>
      </c>
      <c r="H143" t="str">
        <f>IF('Model output'!H142="","negative", IF('Model output'!H142=" ", "negative", IF('Model output'!H142="[]", "negative", IF(ISNUMBER(SEARCH("lymph node",'Model output'!H142)),"negative", IF(ISNUMBER(SEARCH("adipose tissue",'Model output'!H142)), "negative", IF(ISNUMBER(SEARCH("neck dissection",'Model output'!H142)),"negative","positive"))))))</f>
        <v>negative</v>
      </c>
      <c r="I143">
        <f>IF('Model output'!I142="","",IF(ISNUMBER('Model output'!I142),'Model output'!I142,1))</f>
        <v>5</v>
      </c>
      <c r="J143">
        <f>IF('Model output'!J142="","",IF(AND(ISNUMBER('Model output'!J142),'Model output'!J142&lt;=I143),'Model output'!J142,IF(ISNUMBER(SEARCH("0/",'Model output'!J142)),0,1)))</f>
        <v>3</v>
      </c>
      <c r="K143" t="str" cm="1">
        <f t="array" ref="K143">IF(COUNT(FIND({0,1,2,3,4,5,6,7,8,9},'Model output'!K142))&gt;0,'Model output'!K142,"")</f>
        <v>0.4 cm</v>
      </c>
      <c r="L143" s="28" t="str">
        <f t="shared" si="30"/>
        <v>0.4cm</v>
      </c>
      <c r="M143" cm="1">
        <f t="array" ref="M143">IF(L143="","",IF(ISNUMBER(SEARCH("cm",L143)),MAX(VALUE(SUBSTITUTE(_xlfn.FILTERXML("&lt;t&gt;&lt;s&gt;"&amp;SUBSTITUTE(L143,",","&lt;/s&gt;&lt;s&gt;")&amp;"&lt;/s&gt;&lt;/t&gt;","//s"),"cm",""))),MAX(VALUE(SUBSTITUTE(_xlfn.FILTERXML("&lt;t&gt;&lt;s&gt;"&amp;SUBSTITUTE(L143,",","&lt;/s&gt;&lt;s&gt;")&amp;"&lt;/s&gt;&lt;/t&gt;","//s"),"mm","")))/10))</f>
        <v>0.4</v>
      </c>
      <c r="N143" t="str">
        <f>IF('Model output'!L142="","",'Model output'!L142)</f>
        <v>papillary</v>
      </c>
      <c r="O143" t="str">
        <f>IF('Model output'!M142="","",'Model output'!M142)</f>
        <v>conventional</v>
      </c>
      <c r="P143" t="str">
        <f>IF('Model output'!N142="","",'Model output'!N142)</f>
        <v>2.9 cm</v>
      </c>
      <c r="Q143" t="str">
        <f t="shared" si="29"/>
        <v>2.9cm</v>
      </c>
      <c r="R143" cm="1">
        <f t="array" ref="R143">IF(Q143="","",IF(ISNUMBER(SEARCH("cm",Q143)),MAX(VALUE(SUBSTITUTE(_xlfn.FILTERXML("&lt;t&gt;&lt;s&gt;"&amp;SUBSTITUTE(Q143,",","&lt;/s&gt;&lt;s&gt;")&amp;"&lt;/s&gt;&lt;/t&gt;","//s"),"cm",""))),IF(ISNUMBER(SEARCH("mm",Q143)), MAX(VALUE(SUBSTITUTE(_xlfn.FILTERXML("&lt;t&gt;&lt;s&gt;"&amp;SUBSTITUTE(Q143,",","&lt;/s&gt;&lt;s&gt;")&amp;"&lt;/s&gt;&lt;/t&gt;","//s"),"mm","")))/10, MAX(VALUE(_xlfn.FILTERXML("&lt;t&gt;&lt;s&gt;"&amp;SUBSTITUTE(Q143,",","&lt;/s&gt;&lt;s&gt;")&amp;"&lt;/s&gt;&lt;/t&gt;","//s"))))))</f>
        <v>2.9</v>
      </c>
      <c r="S143" t="str">
        <f>IF(OR('Model output'!P142="",'Model output'!P142="C",ISNUMBER(SEARCH("Not identified", 'Model output'!P142)),ISNUMBER(SEARCH("Absent",'Model output'!P142)),ISNUMBER(SEARCH("Absence",'Model output'!P142)),AND(ISNUMBER(SEARCH("No",'Model output'!P142)),NOT(ISNUMBER(SEARCH("diagnostic",'Model output'!P142)))),ISNUMBER(SEARCH("Negative",'Model output'!P142))),"negative","positive")</f>
        <v>negative</v>
      </c>
      <c r="T143">
        <f>IF('Model output'!O142="","",'Model output'!O142)</f>
        <v>1</v>
      </c>
      <c r="U143" t="str">
        <f>IF('Model output'!Q142&lt;&gt;"",'Model output'!Q142,IF('Classification result'!S143="positive",IF(ISNUMBER(SEARCH("single",'Model output'!P142)),1,IF(OR(ISNUMBER(SEARCH("&lt;4",'Model output'!P142)),ISNUMBER(SEARCH("&lt; 4",'Model output'!P142)),ISNUMBER(SEARCH("less than 4",'Model output'!P142))),"&lt;4",IF(OR(ISNUMBER(SEARCH("&gt;4",'Model output'!P142)),ISNUMBER(SEARCH("&gt; 4",'Model output'!P142)),ISNUMBER(SEARCH("4 or more",'Model output'!P142))),"&gt;4",""))),""))</f>
        <v/>
      </c>
      <c r="V143" t="str">
        <f>IF(S143="negative","",IF(OR(ISNUMBER(SEARCH("Focal",'Model output'!P142)),'Classification result'!U143&lt;4,ISNUMBER(SEARCH("Focal",'Classification result'!U143)),ISNUMBER(SEARCH("&lt;4",'Classification result'!U143)),ISNUMBER(SEARCH("&lt; 4",'Classification result'!U143))),"minimal", IF(OR(ISNUMBER(SEARCH("Extensive",'Model output'!P142)),ISNUMBER(SEARCH("Extensive",'Classification result'!U143)),ISNUMBER(SEARCH("&gt;4",'Classification result'!U143)),ISNUMBER(SEARCH("&gt; 4",'Classification result'!U143)),ISNUMBER(SEARCH("4 or more",'Classification result'!U143))),"extensive","")))</f>
        <v/>
      </c>
      <c r="W143" t="str">
        <f>IF(OR('Model output'!R142="",ISNUMBER(SEARCH("Not identified", 'Model output'!R142)),ISNUMBER(SEARCH("Absent",'Model output'!R142)),ISNUMBER(SEARCH("No",'Model output'!R142)),ISNUMBER(SEARCH("Negative",'Model output'!R142)),ISNUMBER(SEARCH("None seen",'Model output'!R142)),ISNUMBER(SEARCH("Free",'Model output'!R142)),ISNUMBER(SEARCH("Cannot be assessed",'Model output'!R142))),"negative","positive")</f>
        <v>positive</v>
      </c>
      <c r="X143" s="15" t="str">
        <f>IF('Model output'!S142="","",'Model output'!S142)</f>
        <v>Present, extending into skeletal muscle</v>
      </c>
      <c r="Y143" t="str">
        <f>IF(OR('Model output'!S142="",ISNUMBER(SEARCH("No extension",'Model output'!S142)),ISNUMBER(SEARCH("Absent",'Model output'!S142)),ISNUMBER(SEARCH("Not identified",'Model output'!S142)),AND(ISNUMBER(SEARCH("No",'Model output'!S142)),NOT(ISNUMBER(SEARCH("carcinoma",'Model output'!S142)))),ISNUMBER(SEARCH("negative",'Model output'!S142))),"negative",IF(Z143="positive","gETE", "positive"))</f>
        <v>gETE</v>
      </c>
      <c r="Z143" t="str">
        <f>IF(OR('Model output'!S142="",ISNUMBER(SEARCH("Absent",'Model output'!S142)),ISNUMBER(SEARCH("Not identified",'Model output'!S142)),ISNUMBER(SEARCH("No",'Model output'!S142)),ISNUMBER(SEARCH("Minimal",'Model output'!S142)),ISNUMBER(SEARCH("negative",'Model output'!S142))),"negative",IF(OR(ISNUMBER(SEARCH("extensive",X143)),ISNUMBER(SEARCH("skeletal muscle",X143)),ISNUMBER(SEARCH("larynx",X143)),ISNUMBER(SEARCH("trachea",X143)),ISNUMBER(SEARCH("esophagus",X143)),ISNUMBER(SEARCH("recurrent laryngeal nerve",X143))),"positive","negative"))</f>
        <v>positive</v>
      </c>
      <c r="AA143" t="str">
        <f>IF('Model output'!T142="","",IF('Model output'!T142="Not mentioned", "No", "Yes"))</f>
        <v/>
      </c>
      <c r="AB143" t="str">
        <f>IF(AA143&lt;&gt;"Yes","",IF(OR('Model output'!U142="",ISNUMBER(SEARCH("Not identified",'Model output'!U142))),"",'Model output'!U142))</f>
        <v/>
      </c>
      <c r="AC143" s="8" t="str">
        <f>IF(OR('Model output'!V142="", AND(ISERROR(SEARCH("Positive",'Model output'!V142)), ISNUMBER(SEARCH("Negative",'Model output'!V142))), ISNUMBER(SEARCH("Cannot be assessed",'Model output'!V142)), AND(ISNUMBER(SEARCH("Uninvolved",'Model output'!V142)),NOT(ISNUMBER(SEARCH("margin(s) involved",'Model output'!V142)))), ISNUMBER(SEARCH("No involvement",'Model output'!V142)), AND(NOT(ISNUMBER(SEARCH("focal",'Model output'!V142))),ISNUMBER(SEARCH("Free",'Model output'!V142))), ISNUMBER(SEARCH("narrowly excised",'Model output'!V142)), ISNUMBER(SEARCH("none",'Model output'!V142)), ISNUMBER(SEARCH("R0",'Model output'!V142)), ISNUMBER(SEARCH("1 mm",'Model output'!V142)), ISNUMBER(SEARCH("0.1 CM",'Model output'!V142)), ISNUMBER(SEARCH("less than 0.2 mm",'Model output'!V142)), ISNUMBER(SEARCH("less than 1.0 mm",'Model output'!V142)), ISNUMBER(SEARCH("less than 0.5 mm",'Model output'!V142)), ISNUMBER(SEARCH("abut",'Model output'!V142))), "negative", "positive")</f>
        <v>negative</v>
      </c>
      <c r="AE143" s="34" t="str" cm="1">
        <f t="array" ref="AE143">IF(OR(AC143="positive",Z143="positive",AND(OR(ISNUMBER(SEARCH("Follicular carcinoma",N143)),ISNUMBER(SEARCH("Follicular thyroid carcinoma",N143))),V143="extensive"),AND(AND(ISNUMBER(J143),J143&gt;0),AND(ISNUMBER(M143),M143&gt;3)),OR(H143="positive",AH143=1)),"high",IF(OR(ISNUMBER(SEARCH("lateral",G143,1)),ISNUMBER(SEARCH("positive",Y143,1)),ISNUMBER(SEARCH("tall",O143,1)),ISNUMBER(SEARCH("hobnail",O143,1)),ISNUMBER(SEARCH("cribriform",O143,1)),ISNUMBER(SEARCH("diffuse",O143,1)),ISNUMBER(SEARCH("columnar",O143,1)),ISNUMBER(SEARCH("solid",O143,1)),ISNUMBER(SEARCH("tall",N143,1)),ISNUMBER(SEARCH("hobnail",N143,1)),ISNUMBER(SEARCH("cribriform",N143,1)),ISNUMBER(SEARCH("diffuse",N143,1)),ISNUMBER(SEARCH("columnar",N143,1)),ISNUMBER(SEARCH("solid",N143,1)),AND(OR(ISNUMBER(SEARCH("papillary",N143,1)),ISNUMBER(SEARCH("papillary carcinoma",O143,1))),S143="positive"),AND(AND(ISNUMBER(J143),J143&gt;=5),M143=""),AND(AND(ISNUMBER(J143),J143&gt;=5),AND(ISNUMBER(M143),M143&gt;=1)),AND(ISNUMBER(SERACH("papillary",N143)),OR(Y143="positive",Z143="positive"), ISNUMBER(SEARCH("BRAF",AB143)))),"intermediate","low"))</f>
        <v>high</v>
      </c>
      <c r="AF143" s="35" t="str">
        <f t="shared" si="31"/>
        <v>3b</v>
      </c>
      <c r="AG143" s="35" t="str">
        <f t="shared" si="32"/>
        <v>1b</v>
      </c>
      <c r="AH143" s="35" t="str">
        <f t="shared" si="33"/>
        <v>0</v>
      </c>
      <c r="AI143" s="40" t="str">
        <f t="shared" si="34"/>
        <v>II</v>
      </c>
      <c r="AJ143" s="34" t="s">
        <v>624</v>
      </c>
      <c r="AK143" s="39" t="s">
        <v>892</v>
      </c>
      <c r="AL143" s="39" t="s">
        <v>898</v>
      </c>
      <c r="AM143" s="39" t="s">
        <v>897</v>
      </c>
      <c r="AN143" s="39" t="s">
        <v>895</v>
      </c>
      <c r="AO143" s="34">
        <f t="shared" si="36"/>
        <v>1</v>
      </c>
      <c r="AP143" s="39">
        <f t="shared" si="37"/>
        <v>1</v>
      </c>
      <c r="AQ143" s="39">
        <f t="shared" si="38"/>
        <v>0</v>
      </c>
      <c r="AR143" s="39">
        <f t="shared" si="39"/>
        <v>1</v>
      </c>
      <c r="AS143" s="40">
        <f t="shared" si="35"/>
        <v>1</v>
      </c>
    </row>
    <row r="144" spans="1:45">
      <c r="A144" t="str">
        <f>'Model output'!A143</f>
        <v>TCGA-EL-A4K2</v>
      </c>
      <c r="B144" s="46">
        <v>43</v>
      </c>
      <c r="C144" s="1" t="str">
        <f>IF(OR(ISNUMBER(SEARCH("0",'Model output'!D143)), ISNUMBER(SEARCH("1",'Model output'!D143)), ISNUMBER(SEARCH("1a",'Model output'!D143)), ISNUMBER(SEARCH("1b",'Model output'!D143)), ISNUMBER(SEARCH("2",'Model output'!D143)), ISNUMBER(SEARCH("3",'Model output'!D143)), ISNUMBER(SEARCH("4a",'Model output'!D143)), ISNUMBER(SEARCH("4b",'Model output'!D143))), IF(ISNUMBER(SEARCH("pT",'Model output'!D143)),IF(OR(ISNUMBER(SEARCH("a",'Model output'!D143)),ISNUMBER(SEARCH("b",'Model output'!D143))),MID(SUBSTITUTE('Model output'!D143," ",""),SEARCH("pT",'Model output'!D143)+2,2),MID(SUBSTITUTE('Model output'!D143," ",""),SEARCH("pT",'Model output'!D143)+2,1)),IF(ISNUMBER(SEARCH("T",'Model output'!D143)),IF(OR(ISNUMBER(SEARCH("a",'Model output'!D143)),ISNUMBER(SEARCH("b",'Model output'!D143))),MID(SUBSTITUTE('Model output'!D143," ",""),SEARCH("T",'Model output'!D143)+1,2),MID(SUBSTITUTE('Model output'!D143," ",""),SEARCH("T",'Model output'!D143)+1,1)),SUBSTITUTE('Model output'!D143," ",""))),"")</f>
        <v/>
      </c>
      <c r="D144" s="1" t="str">
        <f>IF(ISNUMBER(SEARCH("lymph node",'Model output'!E143)),"1", IF(AND('Model output'!E143&lt;&gt;"",ISNUMBER('Model output'!E143),'Model output'!E143&gt;0),"1",IF(OR(ISNUMBER(SEARCH("0",'Model output'!E143)), ISNUMBER(SEARCH("1",'Model output'!E143)), ISNUMBER(SEARCH("1a",'Model output'!E143)), ISNUMBER(SEARCH("1b",'Model output'!E143)), ISNUMBER(SEARCH("X",'Model output'!E143))), IF(ISNUMBER(SEARCH("pN",'Model output'!E143)),IF(OR(ISNUMBER(SEARCH("a",'Model output'!E143)),ISNUMBER(SEARCH("b",'Model output'!E143))),MID(SUBSTITUTE('Model output'!E143," ",""),SEARCH("pN",'Model output'!E143)+2,2),MID(SUBSTITUTE('Model output'!E143," ",""),SEARCH("pN",'Model output'!E143)+2,1)),IF(ISNUMBER(SEARCH("N",'Model output'!E143)),IF(OR(ISNUMBER(SEARCH("a",'Model output'!E143)),ISNUMBER(SEARCH("b",'Model output'!E143))),MID(SUBSTITUTE('Model output'!E143," ",""),SEARCH("N",'Model output'!E143)+1,2),MID(SUBSTITUTE('Model output'!E143," ",""),SEARCH("N",'Model output'!E143)+1,1)),SUBSTITUTE('Model output'!E143," ",""))),"")))</f>
        <v/>
      </c>
      <c r="E144" s="1" t="str">
        <f>IF(OR(ISNUMBER(SEARCH("Not applicable",'Model output'!F143)), ISNUMBER(SEARCH("N/A",'Model output'!F143))),"0",IF(OR(ISNUMBER(SEARCH("0",'Model output'!F143)), ISNUMBER(SEARCH("1",'Model output'!F143)), ISNUMBER(SEARCH("X",'Model output'!F143))), IF(ISNUMBER(SEARCH("pM",'Model output'!F143)),MID(SUBSTITUTE('Model output'!F143," ",""),SEARCH("pM",'Model output'!F143)+2,1),IF(ISNUMBER(SEARCH("M",'Model output'!F143)),MID(SUBSTITUTE('Model output'!F143," ",""),SEARCH("M",'Model output'!F143)+1,1),SUBSTITUTE('Model output'!F143," ",""))),""))</f>
        <v/>
      </c>
      <c r="F144" t="str">
        <f t="shared" si="28"/>
        <v>negative</v>
      </c>
      <c r="G144" t="str">
        <f>IF(OR('Model output'!G143="",AND(ISNUMBER('Model output'!J143),'Model output'!J143&lt;1)),"",IF(OR(ISNUMBER(SEARCH("lateral",'Model output'!G143)),ISNUMBER(SEARCH("cervical",'Model output'!G143)),ISNUMBER(SEARCH("jugular",'Model output'!G143)),ISNUMBER(SEARCH("left neck",'Model output'!G143)),ISNUMBER(SEARCH("left anterior neck",'Model output'!G143)),ISNUMBER(SEARCH("left posterior neck",'Model output'!G143)),ISNUMBER(SEARCH("right neck",'Model output'!G143)),ISNUMBER(SEARCH("right anterior neck",'Model output'!G143)),ISNUMBER(SEARCH("right posterior neck",'Model output'!G143)),AND(ISNUMBER(SEARCH("level",'Model output'!G143)),OR(,ISNUMBER(SEARCH("II",'Model output'!G143)),ISNUMBER(SEARCH("two",'Model output'!G143)),AND(ISNUMBER(SEARCH("2",'Model output'!G143)),NOT(ISNUMBER(SEARCH("1 of 2",'Model output'!G143)))),ISNUMBER(SEARCH("III",'Model output'!G143)),ISNUMBER(SEARCH("three",'Model output'!G143)),AND(ISNUMBER(SEARCH("3",'Model output'!G143)), NOT(ISNUMBER(SEARCH("N3",'Model output'!G143)))),ISNUMBER(SEARCH("IV",'Model output'!G143)),ISNUMBER(SEARCH("four",'Model output'!G143)),AND(ISNUMBER(SEARCH("4",'Model output'!G143)),NOT(ISNUMBER(SEARCH("1/4",'Model output'!G143)))),ISNUMBER(SEARCH("V ",'Model output'!G143)),ISNUMBER(SEARCH("five",'Model output'!G143)),ISNUMBER(SEARCH("5",'Model output'!G143))))), "lateral", "central"))</f>
        <v/>
      </c>
      <c r="H144" t="str">
        <f>IF('Model output'!H143="","negative", IF('Model output'!H143=" ", "negative", IF('Model output'!H143="[]", "negative", IF(ISNUMBER(SEARCH("lymph node",'Model output'!H143)),"negative", IF(ISNUMBER(SEARCH("adipose tissue",'Model output'!H143)), "negative", IF(ISNUMBER(SEARCH("neck dissection",'Model output'!H143)),"negative","positive"))))))</f>
        <v>negative</v>
      </c>
      <c r="I144" t="str">
        <f>IF('Model output'!I143="","",IF(ISNUMBER('Model output'!I143),'Model output'!I143,1))</f>
        <v/>
      </c>
      <c r="J144" t="str">
        <f>IF('Model output'!J143="","",IF(AND(ISNUMBER('Model output'!J143),'Model output'!J143&lt;=I144),'Model output'!J143,IF(ISNUMBER(SEARCH("0/",'Model output'!J143)),0,1)))</f>
        <v/>
      </c>
      <c r="K144" t="str" cm="1">
        <f t="array" ref="K144">IF(COUNT(FIND({0,1,2,3,4,5,6,7,8,9},'Model output'!K143))&gt;0,'Model output'!K143,"")</f>
        <v/>
      </c>
      <c r="L144" s="28" t="str">
        <f t="shared" si="30"/>
        <v/>
      </c>
      <c r="M144" t="str" cm="1">
        <f t="array" ref="M144">IF(L144="","",IF(ISNUMBER(SEARCH("cm",L144)),MAX(VALUE(SUBSTITUTE(_xlfn.FILTERXML("&lt;t&gt;&lt;s&gt;"&amp;SUBSTITUTE(L144,",","&lt;/s&gt;&lt;s&gt;")&amp;"&lt;/s&gt;&lt;/t&gt;","//s"),"cm",""))),MAX(VALUE(SUBSTITUTE(_xlfn.FILTERXML("&lt;t&gt;&lt;s&gt;"&amp;SUBSTITUTE(L144,",","&lt;/s&gt;&lt;s&gt;")&amp;"&lt;/s&gt;&lt;/t&gt;","//s"),"mm","")))/10))</f>
        <v/>
      </c>
      <c r="N144" t="str">
        <f>IF('Model output'!L143="","",'Model output'!L143)</f>
        <v>papillary</v>
      </c>
      <c r="O144" t="str">
        <f>IF('Model output'!M143="","",'Model output'!M143)</f>
        <v>conventional</v>
      </c>
      <c r="P144" t="str">
        <f>IF('Model output'!N143="","",'Model output'!N143)</f>
        <v>1.8 cm</v>
      </c>
      <c r="Q144" t="str">
        <f t="shared" si="29"/>
        <v>1.8cm</v>
      </c>
      <c r="R144" cm="1">
        <f t="array" ref="R144">IF(Q144="","",IF(ISNUMBER(SEARCH("cm",Q144)),MAX(VALUE(SUBSTITUTE(_xlfn.FILTERXML("&lt;t&gt;&lt;s&gt;"&amp;SUBSTITUTE(Q144,",","&lt;/s&gt;&lt;s&gt;")&amp;"&lt;/s&gt;&lt;/t&gt;","//s"),"cm",""))),IF(ISNUMBER(SEARCH("mm",Q144)), MAX(VALUE(SUBSTITUTE(_xlfn.FILTERXML("&lt;t&gt;&lt;s&gt;"&amp;SUBSTITUTE(Q144,",","&lt;/s&gt;&lt;s&gt;")&amp;"&lt;/s&gt;&lt;/t&gt;","//s"),"mm","")))/10, MAX(VALUE(_xlfn.FILTERXML("&lt;t&gt;&lt;s&gt;"&amp;SUBSTITUTE(Q144,",","&lt;/s&gt;&lt;s&gt;")&amp;"&lt;/s&gt;&lt;/t&gt;","//s"))))))</f>
        <v>1.8</v>
      </c>
      <c r="S144" t="str">
        <f>IF(OR('Model output'!P143="",'Model output'!P143="C",ISNUMBER(SEARCH("Not identified", 'Model output'!P143)),ISNUMBER(SEARCH("Absent",'Model output'!P143)),ISNUMBER(SEARCH("Absence",'Model output'!P143)),AND(ISNUMBER(SEARCH("No",'Model output'!P143)),NOT(ISNUMBER(SEARCH("diagnostic",'Model output'!P143)))),ISNUMBER(SEARCH("Negative",'Model output'!P143))),"negative","positive")</f>
        <v>negative</v>
      </c>
      <c r="T144">
        <f>IF('Model output'!O143="","",'Model output'!O143)</f>
        <v>1</v>
      </c>
      <c r="U144" t="str">
        <f>IF('Model output'!Q143&lt;&gt;"",'Model output'!Q143,IF('Classification result'!S144="positive",IF(ISNUMBER(SEARCH("single",'Model output'!P143)),1,IF(OR(ISNUMBER(SEARCH("&lt;4",'Model output'!P143)),ISNUMBER(SEARCH("&lt; 4",'Model output'!P143)),ISNUMBER(SEARCH("less than 4",'Model output'!P143))),"&lt;4",IF(OR(ISNUMBER(SEARCH("&gt;4",'Model output'!P143)),ISNUMBER(SEARCH("&gt; 4",'Model output'!P143)),ISNUMBER(SEARCH("4 or more",'Model output'!P143))),"&gt;4",""))),""))</f>
        <v/>
      </c>
      <c r="V144" t="str">
        <f>IF(S144="negative","",IF(OR(ISNUMBER(SEARCH("Focal",'Model output'!P143)),'Classification result'!U144&lt;4,ISNUMBER(SEARCH("Focal",'Classification result'!U144)),ISNUMBER(SEARCH("&lt;4",'Classification result'!U144)),ISNUMBER(SEARCH("&lt; 4",'Classification result'!U144))),"minimal", IF(OR(ISNUMBER(SEARCH("Extensive",'Model output'!P143)),ISNUMBER(SEARCH("Extensive",'Classification result'!U144)),ISNUMBER(SEARCH("&gt;4",'Classification result'!U144)),ISNUMBER(SEARCH("&gt; 4",'Classification result'!U144)),ISNUMBER(SEARCH("4 or more",'Classification result'!U144))),"extensive","")))</f>
        <v/>
      </c>
      <c r="W144" t="str">
        <f>IF(OR('Model output'!R143="",ISNUMBER(SEARCH("Not identified", 'Model output'!R143)),ISNUMBER(SEARCH("Absent",'Model output'!R143)),ISNUMBER(SEARCH("No",'Model output'!R143)),ISNUMBER(SEARCH("Negative",'Model output'!R143)),ISNUMBER(SEARCH("None seen",'Model output'!R143)),ISNUMBER(SEARCH("Free",'Model output'!R143)),ISNUMBER(SEARCH("Cannot be assessed",'Model output'!R143))),"negative","positive")</f>
        <v>negative</v>
      </c>
      <c r="X144" s="15" t="str">
        <f>IF('Model output'!S143="","",'Model output'!S143)</f>
        <v>Absent</v>
      </c>
      <c r="Y144" t="str">
        <f>IF(OR('Model output'!S143="",ISNUMBER(SEARCH("No extension",'Model output'!S143)),ISNUMBER(SEARCH("Absent",'Model output'!S143)),ISNUMBER(SEARCH("Not identified",'Model output'!S143)),AND(ISNUMBER(SEARCH("No",'Model output'!S143)),NOT(ISNUMBER(SEARCH("carcinoma",'Model output'!S143)))),ISNUMBER(SEARCH("negative",'Model output'!S143))),"negative",IF(Z144="positive","gETE", "positive"))</f>
        <v>negative</v>
      </c>
      <c r="Z144" t="str">
        <f>IF(OR('Model output'!S143="",ISNUMBER(SEARCH("Absent",'Model output'!S143)),ISNUMBER(SEARCH("Not identified",'Model output'!S143)),ISNUMBER(SEARCH("No",'Model output'!S143)),ISNUMBER(SEARCH("Minimal",'Model output'!S143)),ISNUMBER(SEARCH("negative",'Model output'!S143))),"negative",IF(OR(ISNUMBER(SEARCH("extensive",X144)),ISNUMBER(SEARCH("skeletal muscle",X144)),ISNUMBER(SEARCH("larynx",X144)),ISNUMBER(SEARCH("trachea",X144)),ISNUMBER(SEARCH("esophagus",X144)),ISNUMBER(SEARCH("recurrent laryngeal nerve",X144))),"positive","negative"))</f>
        <v>negative</v>
      </c>
      <c r="AA144" t="str">
        <f>IF('Model output'!T143="","",IF('Model output'!T143="Not mentioned", "No", "Yes"))</f>
        <v/>
      </c>
      <c r="AB144" t="str">
        <f>IF(AA144&lt;&gt;"Yes","",IF(OR('Model output'!U143="",ISNUMBER(SEARCH("Not identified",'Model output'!U143))),"",'Model output'!U143))</f>
        <v/>
      </c>
      <c r="AC144" s="8" t="str">
        <f>IF(OR('Model output'!V143="", AND(ISERROR(SEARCH("Positive",'Model output'!V143)), ISNUMBER(SEARCH("Negative",'Model output'!V143))), ISNUMBER(SEARCH("Cannot be assessed",'Model output'!V143)), AND(ISNUMBER(SEARCH("Uninvolved",'Model output'!V143)),NOT(ISNUMBER(SEARCH("margin(s) involved",'Model output'!V143)))), ISNUMBER(SEARCH("No involvement",'Model output'!V143)), AND(NOT(ISNUMBER(SEARCH("focal",'Model output'!V143))),ISNUMBER(SEARCH("Free",'Model output'!V143))), ISNUMBER(SEARCH("narrowly excised",'Model output'!V143)), ISNUMBER(SEARCH("none",'Model output'!V143)), ISNUMBER(SEARCH("R0",'Model output'!V143)), ISNUMBER(SEARCH("1 mm",'Model output'!V143)), ISNUMBER(SEARCH("0.1 CM",'Model output'!V143)), ISNUMBER(SEARCH("less than 0.2 mm",'Model output'!V143)), ISNUMBER(SEARCH("less than 1.0 mm",'Model output'!V143)), ISNUMBER(SEARCH("less than 0.5 mm",'Model output'!V143)), ISNUMBER(SEARCH("abut",'Model output'!V143))), "negative", "positive")</f>
        <v>negative</v>
      </c>
      <c r="AE144" s="34" t="str" cm="1">
        <f t="array" aca="1" ref="AE144" ca="1">IF(OR(AC144="positive",Z144="positive",AND(OR(ISNUMBER(SEARCH("Follicular carcinoma",N144)),ISNUMBER(SEARCH("Follicular thyroid carcinoma",N144))),V144="extensive"),AND(AND(ISNUMBER(J144),J144&gt;0),AND(ISNUMBER(M144),M144&gt;3)),OR(H144="positive",AH144=1)),"high",IF(OR(ISNUMBER(SEARCH("lateral",G144,1)),ISNUMBER(SEARCH("positive",Y144,1)),ISNUMBER(SEARCH("tall",O144,1)),ISNUMBER(SEARCH("hobnail",O144,1)),ISNUMBER(SEARCH("cribriform",O144,1)),ISNUMBER(SEARCH("diffuse",O144,1)),ISNUMBER(SEARCH("columnar",O144,1)),ISNUMBER(SEARCH("solid",O144,1)),ISNUMBER(SEARCH("tall",N144,1)),ISNUMBER(SEARCH("hobnail",N144,1)),ISNUMBER(SEARCH("cribriform",N144,1)),ISNUMBER(SEARCH("diffuse",N144,1)),ISNUMBER(SEARCH("columnar",N144,1)),ISNUMBER(SEARCH("solid",N144,1)),AND(OR(ISNUMBER(SEARCH("papillary",N144,1)),ISNUMBER(SEARCH("papillary carcinoma",O144,1))),S144="positive"),AND(AND(ISNUMBER(J144),J144&gt;=5),M144=""),AND(AND(ISNUMBER(J144),J144&gt;=5),AND(ISNUMBER(M144),M144&gt;=1)),AND(ISNUMBER(SERACH("papillary",N144)),OR(Y144="positive",Z144="positive"), ISNUMBER(SEARCH("BRAF",AB144)))),"intermediate","low"))</f>
        <v>low</v>
      </c>
      <c r="AF144" s="35" t="str">
        <f t="shared" si="31"/>
        <v>1b</v>
      </c>
      <c r="AG144" s="35" t="str">
        <f t="shared" si="32"/>
        <v>0</v>
      </c>
      <c r="AH144" s="35" t="str">
        <f t="shared" si="33"/>
        <v>0</v>
      </c>
      <c r="AI144" s="40" t="str">
        <f t="shared" si="34"/>
        <v>I</v>
      </c>
      <c r="AJ144" s="34" t="s">
        <v>627</v>
      </c>
      <c r="AK144" s="39" t="s">
        <v>893</v>
      </c>
      <c r="AL144" s="39" t="s">
        <v>894</v>
      </c>
      <c r="AM144" s="39" t="s">
        <v>897</v>
      </c>
      <c r="AN144" s="39" t="s">
        <v>59</v>
      </c>
      <c r="AO144" s="34">
        <f t="shared" ca="1" si="36"/>
        <v>1</v>
      </c>
      <c r="AP144" s="39">
        <f t="shared" si="37"/>
        <v>1</v>
      </c>
      <c r="AQ144" s="39">
        <f t="shared" si="38"/>
        <v>1</v>
      </c>
      <c r="AR144" s="39">
        <f t="shared" si="39"/>
        <v>1</v>
      </c>
      <c r="AS144" s="40">
        <f t="shared" si="35"/>
        <v>1</v>
      </c>
    </row>
    <row r="145" spans="1:45">
      <c r="A145" t="str">
        <f>'Model output'!A144</f>
        <v>TCGA-EL-A4K4</v>
      </c>
      <c r="B145" s="46">
        <v>33</v>
      </c>
      <c r="C145" s="1" t="str">
        <f>IF(OR(ISNUMBER(SEARCH("0",'Model output'!D144)), ISNUMBER(SEARCH("1",'Model output'!D144)), ISNUMBER(SEARCH("1a",'Model output'!D144)), ISNUMBER(SEARCH("1b",'Model output'!D144)), ISNUMBER(SEARCH("2",'Model output'!D144)), ISNUMBER(SEARCH("3",'Model output'!D144)), ISNUMBER(SEARCH("4a",'Model output'!D144)), ISNUMBER(SEARCH("4b",'Model output'!D144))), IF(ISNUMBER(SEARCH("pT",'Model output'!D144)),IF(OR(ISNUMBER(SEARCH("a",'Model output'!D144)),ISNUMBER(SEARCH("b",'Model output'!D144))),MID(SUBSTITUTE('Model output'!D144," ",""),SEARCH("pT",'Model output'!D144)+2,2),MID(SUBSTITUTE('Model output'!D144," ",""),SEARCH("pT",'Model output'!D144)+2,1)),IF(ISNUMBER(SEARCH("T",'Model output'!D144)),IF(OR(ISNUMBER(SEARCH("a",'Model output'!D144)),ISNUMBER(SEARCH("b",'Model output'!D144))),MID(SUBSTITUTE('Model output'!D144," ",""),SEARCH("T",'Model output'!D144)+1,2),MID(SUBSTITUTE('Model output'!D144," ",""),SEARCH("T",'Model output'!D144)+1,1)),SUBSTITUTE('Model output'!D144," ",""))),"")</f>
        <v/>
      </c>
      <c r="D145" s="1" t="str">
        <f>IF(ISNUMBER(SEARCH("lymph node",'Model output'!E144)),"1", IF(AND('Model output'!E144&lt;&gt;"",ISNUMBER('Model output'!E144),'Model output'!E144&gt;0),"1",IF(OR(ISNUMBER(SEARCH("0",'Model output'!E144)), ISNUMBER(SEARCH("1",'Model output'!E144)), ISNUMBER(SEARCH("1a",'Model output'!E144)), ISNUMBER(SEARCH("1b",'Model output'!E144)), ISNUMBER(SEARCH("X",'Model output'!E144))), IF(ISNUMBER(SEARCH("pN",'Model output'!E144)),IF(OR(ISNUMBER(SEARCH("a",'Model output'!E144)),ISNUMBER(SEARCH("b",'Model output'!E144))),MID(SUBSTITUTE('Model output'!E144," ",""),SEARCH("pN",'Model output'!E144)+2,2),MID(SUBSTITUTE('Model output'!E144," ",""),SEARCH("pN",'Model output'!E144)+2,1)),IF(ISNUMBER(SEARCH("N",'Model output'!E144)),IF(OR(ISNUMBER(SEARCH("a",'Model output'!E144)),ISNUMBER(SEARCH("b",'Model output'!E144))),MID(SUBSTITUTE('Model output'!E144," ",""),SEARCH("N",'Model output'!E144)+1,2),MID(SUBSTITUTE('Model output'!E144," ",""),SEARCH("N",'Model output'!E144)+1,1)),SUBSTITUTE('Model output'!E144," ",""))),"")))</f>
        <v>1b</v>
      </c>
      <c r="E145" s="1" t="str">
        <f>IF(OR(ISNUMBER(SEARCH("Not applicable",'Model output'!F144)), ISNUMBER(SEARCH("N/A",'Model output'!F144))),"0",IF(OR(ISNUMBER(SEARCH("0",'Model output'!F144)), ISNUMBER(SEARCH("1",'Model output'!F144)), ISNUMBER(SEARCH("X",'Model output'!F144))), IF(ISNUMBER(SEARCH("pM",'Model output'!F144)),MID(SUBSTITUTE('Model output'!F144," ",""),SEARCH("pM",'Model output'!F144)+2,1),IF(ISNUMBER(SEARCH("M",'Model output'!F144)),MID(SUBSTITUTE('Model output'!F144," ",""),SEARCH("M",'Model output'!F144)+1,1),SUBSTITUTE('Model output'!F144," ",""))),""))</f>
        <v/>
      </c>
      <c r="F145" t="str">
        <f t="shared" si="28"/>
        <v>positive</v>
      </c>
      <c r="G145" t="str">
        <f>IF(OR('Model output'!G144="",AND(ISNUMBER('Model output'!J144),'Model output'!J144&lt;1)),"",IF(OR(ISNUMBER(SEARCH("lateral",'Model output'!G144)),ISNUMBER(SEARCH("cervical",'Model output'!G144)),ISNUMBER(SEARCH("jugular",'Model output'!G144)),ISNUMBER(SEARCH("left neck",'Model output'!G144)),ISNUMBER(SEARCH("left anterior neck",'Model output'!G144)),ISNUMBER(SEARCH("left posterior neck",'Model output'!G144)),ISNUMBER(SEARCH("right neck",'Model output'!G144)),ISNUMBER(SEARCH("right anterior neck",'Model output'!G144)),ISNUMBER(SEARCH("right posterior neck",'Model output'!G144)),AND(ISNUMBER(SEARCH("level",'Model output'!G144)),OR(,ISNUMBER(SEARCH("II",'Model output'!G144)),ISNUMBER(SEARCH("two",'Model output'!G144)),AND(ISNUMBER(SEARCH("2",'Model output'!G144)),NOT(ISNUMBER(SEARCH("1 of 2",'Model output'!G144)))),ISNUMBER(SEARCH("III",'Model output'!G144)),ISNUMBER(SEARCH("three",'Model output'!G144)),AND(ISNUMBER(SEARCH("3",'Model output'!G144)), NOT(ISNUMBER(SEARCH("N3",'Model output'!G144)))),ISNUMBER(SEARCH("IV",'Model output'!G144)),ISNUMBER(SEARCH("four",'Model output'!G144)),AND(ISNUMBER(SEARCH("4",'Model output'!G144)),NOT(ISNUMBER(SEARCH("1/4",'Model output'!G144)))),ISNUMBER(SEARCH("V ",'Model output'!G144)),ISNUMBER(SEARCH("five",'Model output'!G144)),ISNUMBER(SEARCH("5",'Model output'!G144))))), "lateral", "central"))</f>
        <v>lateral</v>
      </c>
      <c r="H145" t="str">
        <f>IF('Model output'!H144="","negative", IF('Model output'!H144=" ", "negative", IF('Model output'!H144="[]", "negative", IF(ISNUMBER(SEARCH("lymph node",'Model output'!H144)),"negative", IF(ISNUMBER(SEARCH("adipose tissue",'Model output'!H144)), "negative", IF(ISNUMBER(SEARCH("neck dissection",'Model output'!H144)),"negative","positive"))))))</f>
        <v>negative</v>
      </c>
      <c r="I145">
        <f>IF('Model output'!I144="","",IF(ISNUMBER('Model output'!I144),'Model output'!I144,1))</f>
        <v>25</v>
      </c>
      <c r="J145">
        <f>IF('Model output'!J144="","",IF(AND(ISNUMBER('Model output'!J144),'Model output'!J144&lt;=I145),'Model output'!J144,IF(ISNUMBER(SEARCH("0/",'Model output'!J144)),0,1)))</f>
        <v>14</v>
      </c>
      <c r="K145" t="str" cm="1">
        <f t="array" ref="K145">IF(COUNT(FIND({0,1,2,3,4,5,6,7,8,9},'Model output'!K144))&gt;0,'Model output'!K144,"")</f>
        <v>5 cm</v>
      </c>
      <c r="L145" s="28" t="str">
        <f t="shared" si="30"/>
        <v>5cm</v>
      </c>
      <c r="M145" cm="1">
        <f t="array" ref="M145">IF(L145="","",IF(ISNUMBER(SEARCH("cm",L145)),MAX(VALUE(SUBSTITUTE(_xlfn.FILTERXML("&lt;t&gt;&lt;s&gt;"&amp;SUBSTITUTE(L145,",","&lt;/s&gt;&lt;s&gt;")&amp;"&lt;/s&gt;&lt;/t&gt;","//s"),"cm",""))),MAX(VALUE(SUBSTITUTE(_xlfn.FILTERXML("&lt;t&gt;&lt;s&gt;"&amp;SUBSTITUTE(L145,",","&lt;/s&gt;&lt;s&gt;")&amp;"&lt;/s&gt;&lt;/t&gt;","//s"),"mm","")))/10))</f>
        <v>5</v>
      </c>
      <c r="N145" t="str">
        <f>IF('Model output'!L144="","",'Model output'!L144)</f>
        <v>papillary</v>
      </c>
      <c r="O145" t="str">
        <f>IF('Model output'!M144="","",'Model output'!M144)</f>
        <v>conventional</v>
      </c>
      <c r="P145" t="str">
        <f>IF('Model output'!N144="","",'Model output'!N144)</f>
        <v>4.4 cm</v>
      </c>
      <c r="Q145" t="str">
        <f t="shared" si="29"/>
        <v>4.4cm</v>
      </c>
      <c r="R145" cm="1">
        <f t="array" ref="R145">IF(Q145="","",IF(ISNUMBER(SEARCH("cm",Q145)),MAX(VALUE(SUBSTITUTE(_xlfn.FILTERXML("&lt;t&gt;&lt;s&gt;"&amp;SUBSTITUTE(Q145,",","&lt;/s&gt;&lt;s&gt;")&amp;"&lt;/s&gt;&lt;/t&gt;","//s"),"cm",""))),IF(ISNUMBER(SEARCH("mm",Q145)), MAX(VALUE(SUBSTITUTE(_xlfn.FILTERXML("&lt;t&gt;&lt;s&gt;"&amp;SUBSTITUTE(Q145,",","&lt;/s&gt;&lt;s&gt;")&amp;"&lt;/s&gt;&lt;/t&gt;","//s"),"mm","")))/10, MAX(VALUE(_xlfn.FILTERXML("&lt;t&gt;&lt;s&gt;"&amp;SUBSTITUTE(Q145,",","&lt;/s&gt;&lt;s&gt;")&amp;"&lt;/s&gt;&lt;/t&gt;","//s"))))))</f>
        <v>4.4000000000000004</v>
      </c>
      <c r="S145" t="str">
        <f>IF(OR('Model output'!P144="",'Model output'!P144="C",ISNUMBER(SEARCH("Not identified", 'Model output'!P144)),ISNUMBER(SEARCH("Absent",'Model output'!P144)),ISNUMBER(SEARCH("Absence",'Model output'!P144)),AND(ISNUMBER(SEARCH("No",'Model output'!P144)),NOT(ISNUMBER(SEARCH("diagnostic",'Model output'!P144)))),ISNUMBER(SEARCH("Negative",'Model output'!P144))),"negative","positive")</f>
        <v>positive</v>
      </c>
      <c r="T145">
        <f>IF('Model output'!O144="","",'Model output'!O144)</f>
        <v>1</v>
      </c>
      <c r="U145" t="str">
        <f>IF('Model output'!Q144&lt;&gt;"",'Model output'!Q144,IF('Classification result'!S145="positive",IF(ISNUMBER(SEARCH("single",'Model output'!P144)),1,IF(OR(ISNUMBER(SEARCH("&lt;4",'Model output'!P144)),ISNUMBER(SEARCH("&lt; 4",'Model output'!P144)),ISNUMBER(SEARCH("less than 4",'Model output'!P144))),"&lt;4",IF(OR(ISNUMBER(SEARCH("&gt;4",'Model output'!P144)),ISNUMBER(SEARCH("&gt; 4",'Model output'!P144)),ISNUMBER(SEARCH("4 or more",'Model output'!P144))),"&gt;4",""))),""))</f>
        <v/>
      </c>
      <c r="V145" t="str">
        <f>IF(S145="negative","",IF(OR(ISNUMBER(SEARCH("Focal",'Model output'!P144)),'Classification result'!U145&lt;4,ISNUMBER(SEARCH("Focal",'Classification result'!U145)),ISNUMBER(SEARCH("&lt;4",'Classification result'!U145)),ISNUMBER(SEARCH("&lt; 4",'Classification result'!U145))),"minimal", IF(OR(ISNUMBER(SEARCH("Extensive",'Model output'!P144)),ISNUMBER(SEARCH("Extensive",'Classification result'!U145)),ISNUMBER(SEARCH("&gt;4",'Classification result'!U145)),ISNUMBER(SEARCH("&gt; 4",'Classification result'!U145)),ISNUMBER(SEARCH("4 or more",'Classification result'!U145))),"extensive","")))</f>
        <v/>
      </c>
      <c r="W145" t="str">
        <f>IF(OR('Model output'!R144="",ISNUMBER(SEARCH("Not identified", 'Model output'!R144)),ISNUMBER(SEARCH("Absent",'Model output'!R144)),ISNUMBER(SEARCH("No",'Model output'!R144)),ISNUMBER(SEARCH("Negative",'Model output'!R144)),ISNUMBER(SEARCH("None seen",'Model output'!R144)),ISNUMBER(SEARCH("Free",'Model output'!R144)),ISNUMBER(SEARCH("Cannot be assessed",'Model output'!R144))),"negative","positive")</f>
        <v>positive</v>
      </c>
      <c r="X145" s="15" t="str">
        <f>IF('Model output'!S144="","",'Model output'!S144)</f>
        <v>Present, extending into skeletal muscle</v>
      </c>
      <c r="Y145" t="str">
        <f>IF(OR('Model output'!S144="",ISNUMBER(SEARCH("No extension",'Model output'!S144)),ISNUMBER(SEARCH("Absent",'Model output'!S144)),ISNUMBER(SEARCH("Not identified",'Model output'!S144)),AND(ISNUMBER(SEARCH("No",'Model output'!S144)),NOT(ISNUMBER(SEARCH("carcinoma",'Model output'!S144)))),ISNUMBER(SEARCH("negative",'Model output'!S144))),"negative",IF(Z145="positive","gETE", "positive"))</f>
        <v>gETE</v>
      </c>
      <c r="Z145" t="str">
        <f>IF(OR('Model output'!S144="",ISNUMBER(SEARCH("Absent",'Model output'!S144)),ISNUMBER(SEARCH("Not identified",'Model output'!S144)),ISNUMBER(SEARCH("No",'Model output'!S144)),ISNUMBER(SEARCH("Minimal",'Model output'!S144)),ISNUMBER(SEARCH("negative",'Model output'!S144))),"negative",IF(OR(ISNUMBER(SEARCH("extensive",X145)),ISNUMBER(SEARCH("skeletal muscle",X145)),ISNUMBER(SEARCH("larynx",X145)),ISNUMBER(SEARCH("trachea",X145)),ISNUMBER(SEARCH("esophagus",X145)),ISNUMBER(SEARCH("recurrent laryngeal nerve",X145))),"positive","negative"))</f>
        <v>positive</v>
      </c>
      <c r="AA145" t="str">
        <f>IF('Model output'!T144="","",IF('Model output'!T144="Not mentioned", "No", "Yes"))</f>
        <v/>
      </c>
      <c r="AB145" t="str">
        <f>IF(AA145&lt;&gt;"Yes","",IF(OR('Model output'!U144="",ISNUMBER(SEARCH("Not identified",'Model output'!U144))),"",'Model output'!U144))</f>
        <v/>
      </c>
      <c r="AC145" s="8" t="str">
        <f>IF(OR('Model output'!V144="", AND(ISERROR(SEARCH("Positive",'Model output'!V144)), ISNUMBER(SEARCH("Negative",'Model output'!V144))), ISNUMBER(SEARCH("Cannot be assessed",'Model output'!V144)), AND(ISNUMBER(SEARCH("Uninvolved",'Model output'!V144)),NOT(ISNUMBER(SEARCH("margin(s) involved",'Model output'!V144)))), ISNUMBER(SEARCH("No involvement",'Model output'!V144)), AND(NOT(ISNUMBER(SEARCH("focal",'Model output'!V144))),ISNUMBER(SEARCH("Free",'Model output'!V144))), ISNUMBER(SEARCH("narrowly excised",'Model output'!V144)), ISNUMBER(SEARCH("none",'Model output'!V144)), ISNUMBER(SEARCH("R0",'Model output'!V144)), ISNUMBER(SEARCH("1 mm",'Model output'!V144)), ISNUMBER(SEARCH("0.1 CM",'Model output'!V144)), ISNUMBER(SEARCH("less than 0.2 mm",'Model output'!V144)), ISNUMBER(SEARCH("less than 1.0 mm",'Model output'!V144)), ISNUMBER(SEARCH("less than 0.5 mm",'Model output'!V144)), ISNUMBER(SEARCH("abut",'Model output'!V144))), "negative", "positive")</f>
        <v>positive</v>
      </c>
      <c r="AE145" s="34" t="str" cm="1">
        <f t="array" ref="AE145">IF(OR(AC145="positive",Z145="positive",AND(OR(ISNUMBER(SEARCH("Follicular carcinoma",N145)),ISNUMBER(SEARCH("Follicular thyroid carcinoma",N145))),V145="extensive"),AND(AND(ISNUMBER(J145),J145&gt;0),AND(ISNUMBER(M145),M145&gt;3)),OR(H145="positive",AH145=1)),"high",IF(OR(ISNUMBER(SEARCH("lateral",G145,1)),ISNUMBER(SEARCH("positive",Y145,1)),ISNUMBER(SEARCH("tall",O145,1)),ISNUMBER(SEARCH("hobnail",O145,1)),ISNUMBER(SEARCH("cribriform",O145,1)),ISNUMBER(SEARCH("diffuse",O145,1)),ISNUMBER(SEARCH("columnar",O145,1)),ISNUMBER(SEARCH("solid",O145,1)),ISNUMBER(SEARCH("tall",N145,1)),ISNUMBER(SEARCH("hobnail",N145,1)),ISNUMBER(SEARCH("cribriform",N145,1)),ISNUMBER(SEARCH("diffuse",N145,1)),ISNUMBER(SEARCH("columnar",N145,1)),ISNUMBER(SEARCH("solid",N145,1)),AND(OR(ISNUMBER(SEARCH("papillary",N145,1)),ISNUMBER(SEARCH("papillary carcinoma",O145,1))),S145="positive"),AND(AND(ISNUMBER(J145),J145&gt;=5),M145=""),AND(AND(ISNUMBER(J145),J145&gt;=5),AND(ISNUMBER(M145),M145&gt;=1)),AND(ISNUMBER(SERACH("papillary",N145)),OR(Y145="positive",Z145="positive"), ISNUMBER(SEARCH("BRAF",AB145)))),"intermediate","low"))</f>
        <v>high</v>
      </c>
      <c r="AF145" s="35" t="str">
        <f t="shared" si="31"/>
        <v>3b</v>
      </c>
      <c r="AG145" s="35" t="str">
        <f t="shared" si="32"/>
        <v>1b</v>
      </c>
      <c r="AH145" s="35" t="str">
        <f t="shared" si="33"/>
        <v>0</v>
      </c>
      <c r="AI145" s="40" t="str">
        <f t="shared" si="34"/>
        <v>I</v>
      </c>
      <c r="AJ145" s="34" t="s">
        <v>624</v>
      </c>
      <c r="AK145" s="39" t="s">
        <v>892</v>
      </c>
      <c r="AL145" s="39" t="s">
        <v>893</v>
      </c>
      <c r="AM145" s="39" t="s">
        <v>897</v>
      </c>
      <c r="AN145" s="39" t="s">
        <v>59</v>
      </c>
      <c r="AO145" s="34">
        <f t="shared" si="36"/>
        <v>1</v>
      </c>
      <c r="AP145" s="39">
        <f t="shared" si="37"/>
        <v>1</v>
      </c>
      <c r="AQ145" s="39">
        <f t="shared" si="38"/>
        <v>1</v>
      </c>
      <c r="AR145" s="39">
        <f t="shared" si="39"/>
        <v>1</v>
      </c>
      <c r="AS145" s="40">
        <f t="shared" si="35"/>
        <v>1</v>
      </c>
    </row>
    <row r="146" spans="1:45">
      <c r="A146" t="str">
        <f>'Model output'!A145</f>
        <v>TCGA-EL-A4K6</v>
      </c>
      <c r="B146" s="46">
        <v>75</v>
      </c>
      <c r="C146" s="1" t="str">
        <f>IF(OR(ISNUMBER(SEARCH("0",'Model output'!D145)), ISNUMBER(SEARCH("1",'Model output'!D145)), ISNUMBER(SEARCH("1a",'Model output'!D145)), ISNUMBER(SEARCH("1b",'Model output'!D145)), ISNUMBER(SEARCH("2",'Model output'!D145)), ISNUMBER(SEARCH("3",'Model output'!D145)), ISNUMBER(SEARCH("4a",'Model output'!D145)), ISNUMBER(SEARCH("4b",'Model output'!D145))), IF(ISNUMBER(SEARCH("pT",'Model output'!D145)),IF(OR(ISNUMBER(SEARCH("a",'Model output'!D145)),ISNUMBER(SEARCH("b",'Model output'!D145))),MID(SUBSTITUTE('Model output'!D145," ",""),SEARCH("pT",'Model output'!D145)+2,2),MID(SUBSTITUTE('Model output'!D145," ",""),SEARCH("pT",'Model output'!D145)+2,1)),IF(ISNUMBER(SEARCH("T",'Model output'!D145)),IF(OR(ISNUMBER(SEARCH("a",'Model output'!D145)),ISNUMBER(SEARCH("b",'Model output'!D145))),MID(SUBSTITUTE('Model output'!D145," ",""),SEARCH("T",'Model output'!D145)+1,2),MID(SUBSTITUTE('Model output'!D145," ",""),SEARCH("T",'Model output'!D145)+1,1)),SUBSTITUTE('Model output'!D145," ",""))),"")</f>
        <v/>
      </c>
      <c r="D146" s="1" t="str">
        <f>IF(ISNUMBER(SEARCH("lymph node",'Model output'!E145)),"1", IF(AND('Model output'!E145&lt;&gt;"",ISNUMBER('Model output'!E145),'Model output'!E145&gt;0),"1",IF(OR(ISNUMBER(SEARCH("0",'Model output'!E145)), ISNUMBER(SEARCH("1",'Model output'!E145)), ISNUMBER(SEARCH("1a",'Model output'!E145)), ISNUMBER(SEARCH("1b",'Model output'!E145)), ISNUMBER(SEARCH("X",'Model output'!E145))), IF(ISNUMBER(SEARCH("pN",'Model output'!E145)),IF(OR(ISNUMBER(SEARCH("a",'Model output'!E145)),ISNUMBER(SEARCH("b",'Model output'!E145))),MID(SUBSTITUTE('Model output'!E145," ",""),SEARCH("pN",'Model output'!E145)+2,2),MID(SUBSTITUTE('Model output'!E145," ",""),SEARCH("pN",'Model output'!E145)+2,1)),IF(ISNUMBER(SEARCH("N",'Model output'!E145)),IF(OR(ISNUMBER(SEARCH("a",'Model output'!E145)),ISNUMBER(SEARCH("b",'Model output'!E145))),MID(SUBSTITUTE('Model output'!E145," ",""),SEARCH("N",'Model output'!E145)+1,2),MID(SUBSTITUTE('Model output'!E145," ",""),SEARCH("N",'Model output'!E145)+1,1)),SUBSTITUTE('Model output'!E145," ",""))),"")))</f>
        <v>1</v>
      </c>
      <c r="E146" s="1" t="str">
        <f>IF(OR(ISNUMBER(SEARCH("Not applicable",'Model output'!F145)), ISNUMBER(SEARCH("N/A",'Model output'!F145))),"0",IF(OR(ISNUMBER(SEARCH("0",'Model output'!F145)), ISNUMBER(SEARCH("1",'Model output'!F145)), ISNUMBER(SEARCH("X",'Model output'!F145))), IF(ISNUMBER(SEARCH("pM",'Model output'!F145)),MID(SUBSTITUTE('Model output'!F145," ",""),SEARCH("pM",'Model output'!F145)+2,1),IF(ISNUMBER(SEARCH("M",'Model output'!F145)),MID(SUBSTITUTE('Model output'!F145," ",""),SEARCH("M",'Model output'!F145)+1,1),SUBSTITUTE('Model output'!F145," ",""))),""))</f>
        <v/>
      </c>
      <c r="F146" t="str">
        <f t="shared" si="28"/>
        <v>positive</v>
      </c>
      <c r="G146" t="str">
        <f>IF(OR('Model output'!G145="",AND(ISNUMBER('Model output'!J145),'Model output'!J145&lt;1)),"",IF(OR(ISNUMBER(SEARCH("lateral",'Model output'!G145)),ISNUMBER(SEARCH("cervical",'Model output'!G145)),ISNUMBER(SEARCH("jugular",'Model output'!G145)),ISNUMBER(SEARCH("left neck",'Model output'!G145)),ISNUMBER(SEARCH("left anterior neck",'Model output'!G145)),ISNUMBER(SEARCH("left posterior neck",'Model output'!G145)),ISNUMBER(SEARCH("right neck",'Model output'!G145)),ISNUMBER(SEARCH("right anterior neck",'Model output'!G145)),ISNUMBER(SEARCH("right posterior neck",'Model output'!G145)),AND(ISNUMBER(SEARCH("level",'Model output'!G145)),OR(,ISNUMBER(SEARCH("II",'Model output'!G145)),ISNUMBER(SEARCH("two",'Model output'!G145)),AND(ISNUMBER(SEARCH("2",'Model output'!G145)),NOT(ISNUMBER(SEARCH("1 of 2",'Model output'!G145)))),ISNUMBER(SEARCH("III",'Model output'!G145)),ISNUMBER(SEARCH("three",'Model output'!G145)),AND(ISNUMBER(SEARCH("3",'Model output'!G145)), NOT(ISNUMBER(SEARCH("N3",'Model output'!G145)))),ISNUMBER(SEARCH("IV",'Model output'!G145)),ISNUMBER(SEARCH("four",'Model output'!G145)),AND(ISNUMBER(SEARCH("4",'Model output'!G145)),NOT(ISNUMBER(SEARCH("1/4",'Model output'!G145)))),ISNUMBER(SEARCH("V ",'Model output'!G145)),ISNUMBER(SEARCH("five",'Model output'!G145)),ISNUMBER(SEARCH("5",'Model output'!G145))))), "lateral", "central"))</f>
        <v>central</v>
      </c>
      <c r="H146" t="str">
        <f>IF('Model output'!H145="","negative", IF('Model output'!H145=" ", "negative", IF('Model output'!H145="[]", "negative", IF(ISNUMBER(SEARCH("lymph node",'Model output'!H145)),"negative", IF(ISNUMBER(SEARCH("adipose tissue",'Model output'!H145)), "negative", IF(ISNUMBER(SEARCH("neck dissection",'Model output'!H145)),"negative","positive"))))))</f>
        <v>negative</v>
      </c>
      <c r="I146">
        <f>IF('Model output'!I145="","",IF(ISNUMBER('Model output'!I145),'Model output'!I145,1))</f>
        <v>39</v>
      </c>
      <c r="J146">
        <f>IF('Model output'!J145="","",IF(AND(ISNUMBER('Model output'!J145),'Model output'!J145&lt;=I146),'Model output'!J145,IF(ISNUMBER(SEARCH("0/",'Model output'!J145)),0,1)))</f>
        <v>3</v>
      </c>
      <c r="K146" t="str" cm="1">
        <f t="array" ref="K146">IF(COUNT(FIND({0,1,2,3,4,5,6,7,8,9},'Model output'!K145))&gt;0,'Model output'!K145,"")</f>
        <v>1.4 cm</v>
      </c>
      <c r="L146" s="28" t="str">
        <f t="shared" si="30"/>
        <v>1.4cm</v>
      </c>
      <c r="M146" cm="1">
        <f t="array" ref="M146">IF(L146="","",IF(ISNUMBER(SEARCH("cm",L146)),MAX(VALUE(SUBSTITUTE(_xlfn.FILTERXML("&lt;t&gt;&lt;s&gt;"&amp;SUBSTITUTE(L146,",","&lt;/s&gt;&lt;s&gt;")&amp;"&lt;/s&gt;&lt;/t&gt;","//s"),"cm",""))),MAX(VALUE(SUBSTITUTE(_xlfn.FILTERXML("&lt;t&gt;&lt;s&gt;"&amp;SUBSTITUTE(L146,",","&lt;/s&gt;&lt;s&gt;")&amp;"&lt;/s&gt;&lt;/t&gt;","//s"),"mm","")))/10))</f>
        <v>1.4</v>
      </c>
      <c r="N146" t="str">
        <f>IF('Model output'!L145="","",'Model output'!L145)</f>
        <v>papillary</v>
      </c>
      <c r="O146" t="str">
        <f>IF('Model output'!M145="","",'Model output'!M145)</f>
        <v>follicular variant</v>
      </c>
      <c r="P146" t="str">
        <f>IF('Model output'!N145="","",'Model output'!N145)</f>
        <v>6.2 cm</v>
      </c>
      <c r="Q146" t="str">
        <f t="shared" si="29"/>
        <v>6.2cm</v>
      </c>
      <c r="R146" cm="1">
        <f t="array" ref="R146">IF(Q146="","",IF(ISNUMBER(SEARCH("cm",Q146)),MAX(VALUE(SUBSTITUTE(_xlfn.FILTERXML("&lt;t&gt;&lt;s&gt;"&amp;SUBSTITUTE(Q146,",","&lt;/s&gt;&lt;s&gt;")&amp;"&lt;/s&gt;&lt;/t&gt;","//s"),"cm",""))),IF(ISNUMBER(SEARCH("mm",Q146)), MAX(VALUE(SUBSTITUTE(_xlfn.FILTERXML("&lt;t&gt;&lt;s&gt;"&amp;SUBSTITUTE(Q146,",","&lt;/s&gt;&lt;s&gt;")&amp;"&lt;/s&gt;&lt;/t&gt;","//s"),"mm","")))/10, MAX(VALUE(_xlfn.FILTERXML("&lt;t&gt;&lt;s&gt;"&amp;SUBSTITUTE(Q146,",","&lt;/s&gt;&lt;s&gt;")&amp;"&lt;/s&gt;&lt;/t&gt;","//s"))))))</f>
        <v>6.2</v>
      </c>
      <c r="S146" t="str">
        <f>IF(OR('Model output'!P145="",'Model output'!P145="C",ISNUMBER(SEARCH("Not identified", 'Model output'!P145)),ISNUMBER(SEARCH("Absent",'Model output'!P145)),ISNUMBER(SEARCH("Absence",'Model output'!P145)),AND(ISNUMBER(SEARCH("No",'Model output'!P145)),NOT(ISNUMBER(SEARCH("diagnostic",'Model output'!P145)))),ISNUMBER(SEARCH("Negative",'Model output'!P145))),"negative","positive")</f>
        <v>positive</v>
      </c>
      <c r="T146">
        <f>IF('Model output'!O145="","",'Model output'!O145)</f>
        <v>2</v>
      </c>
      <c r="U146" t="str">
        <f>IF('Model output'!Q145&lt;&gt;"",'Model output'!Q145,IF('Classification result'!S146="positive",IF(ISNUMBER(SEARCH("single",'Model output'!P145)),1,IF(OR(ISNUMBER(SEARCH("&lt;4",'Model output'!P145)),ISNUMBER(SEARCH("&lt; 4",'Model output'!P145)),ISNUMBER(SEARCH("less than 4",'Model output'!P145))),"&lt;4",IF(OR(ISNUMBER(SEARCH("&gt;4",'Model output'!P145)),ISNUMBER(SEARCH("&gt; 4",'Model output'!P145)),ISNUMBER(SEARCH("4 or more",'Model output'!P145))),"&gt;4",""))),""))</f>
        <v/>
      </c>
      <c r="V146" t="str">
        <f>IF(S146="negative","",IF(OR(ISNUMBER(SEARCH("Focal",'Model output'!P145)),'Classification result'!U146&lt;4,ISNUMBER(SEARCH("Focal",'Classification result'!U146)),ISNUMBER(SEARCH("&lt;4",'Classification result'!U146)),ISNUMBER(SEARCH("&lt; 4",'Classification result'!U146))),"minimal", IF(OR(ISNUMBER(SEARCH("Extensive",'Model output'!P145)),ISNUMBER(SEARCH("Extensive",'Classification result'!U146)),ISNUMBER(SEARCH("&gt;4",'Classification result'!U146)),ISNUMBER(SEARCH("&gt; 4",'Classification result'!U146)),ISNUMBER(SEARCH("4 or more",'Classification result'!U146))),"extensive","")))</f>
        <v/>
      </c>
      <c r="W146" t="str">
        <f>IF(OR('Model output'!R145="",ISNUMBER(SEARCH("Not identified", 'Model output'!R145)),ISNUMBER(SEARCH("Absent",'Model output'!R145)),ISNUMBER(SEARCH("No",'Model output'!R145)),ISNUMBER(SEARCH("Negative",'Model output'!R145)),ISNUMBER(SEARCH("None seen",'Model output'!R145)),ISNUMBER(SEARCH("Free",'Model output'!R145)),ISNUMBER(SEARCH("Cannot be assessed",'Model output'!R145))),"negative","positive")</f>
        <v>positive</v>
      </c>
      <c r="X146" s="15" t="str">
        <f>IF('Model output'!S145="","",'Model output'!S145)</f>
        <v>Present</v>
      </c>
      <c r="Y146" t="str">
        <f>IF(OR('Model output'!S145="",ISNUMBER(SEARCH("No extension",'Model output'!S145)),ISNUMBER(SEARCH("Absent",'Model output'!S145)),ISNUMBER(SEARCH("Not identified",'Model output'!S145)),AND(ISNUMBER(SEARCH("No",'Model output'!S145)),NOT(ISNUMBER(SEARCH("carcinoma",'Model output'!S145)))),ISNUMBER(SEARCH("negative",'Model output'!S145))),"negative",IF(Z146="positive","gETE", "positive"))</f>
        <v>positive</v>
      </c>
      <c r="Z146" t="str">
        <f>IF(OR('Model output'!S145="",ISNUMBER(SEARCH("Absent",'Model output'!S145)),ISNUMBER(SEARCH("Not identified",'Model output'!S145)),ISNUMBER(SEARCH("No",'Model output'!S145)),ISNUMBER(SEARCH("Minimal",'Model output'!S145)),ISNUMBER(SEARCH("negative",'Model output'!S145))),"negative",IF(OR(ISNUMBER(SEARCH("extensive",X146)),ISNUMBER(SEARCH("skeletal muscle",X146)),ISNUMBER(SEARCH("larynx",X146)),ISNUMBER(SEARCH("trachea",X146)),ISNUMBER(SEARCH("esophagus",X146)),ISNUMBER(SEARCH("recurrent laryngeal nerve",X146))),"positive","negative"))</f>
        <v>negative</v>
      </c>
      <c r="AA146" t="str">
        <f>IF('Model output'!T145="","",IF('Model output'!T145="Not mentioned", "No", "Yes"))</f>
        <v/>
      </c>
      <c r="AB146" t="str">
        <f>IF(AA146&lt;&gt;"Yes","",IF(OR('Model output'!U145="",ISNUMBER(SEARCH("Not identified",'Model output'!U145))),"",'Model output'!U145))</f>
        <v/>
      </c>
      <c r="AC146" s="8" t="str">
        <f>IF(OR('Model output'!V145="", AND(ISERROR(SEARCH("Positive",'Model output'!V145)), ISNUMBER(SEARCH("Negative",'Model output'!V145))), ISNUMBER(SEARCH("Cannot be assessed",'Model output'!V145)), AND(ISNUMBER(SEARCH("Uninvolved",'Model output'!V145)),NOT(ISNUMBER(SEARCH("margin(s) involved",'Model output'!V145)))), ISNUMBER(SEARCH("No involvement",'Model output'!V145)), AND(NOT(ISNUMBER(SEARCH("focal",'Model output'!V145))),ISNUMBER(SEARCH("Free",'Model output'!V145))), ISNUMBER(SEARCH("narrowly excised",'Model output'!V145)), ISNUMBER(SEARCH("none",'Model output'!V145)), ISNUMBER(SEARCH("R0",'Model output'!V145)), ISNUMBER(SEARCH("1 mm",'Model output'!V145)), ISNUMBER(SEARCH("0.1 CM",'Model output'!V145)), ISNUMBER(SEARCH("less than 0.2 mm",'Model output'!V145)), ISNUMBER(SEARCH("less than 1.0 mm",'Model output'!V145)), ISNUMBER(SEARCH("less than 0.5 mm",'Model output'!V145)), ISNUMBER(SEARCH("abut",'Model output'!V145))), "negative", "positive")</f>
        <v>negative</v>
      </c>
      <c r="AE146" s="34" t="str" cm="1">
        <f t="array" aca="1" ref="AE146" ca="1">IF(OR(AC146="positive",Z146="positive",AND(OR(ISNUMBER(SEARCH("Follicular carcinoma",N146)),ISNUMBER(SEARCH("Follicular thyroid carcinoma",N146))),V146="extensive"),AND(AND(ISNUMBER(J146),J146&gt;0),AND(ISNUMBER(M146),M146&gt;3)),OR(H146="positive",AH146=1)),"high",IF(OR(ISNUMBER(SEARCH("lateral",G146,1)),ISNUMBER(SEARCH("positive",Y146,1)),ISNUMBER(SEARCH("tall",O146,1)),ISNUMBER(SEARCH("hobnail",O146,1)),ISNUMBER(SEARCH("cribriform",O146,1)),ISNUMBER(SEARCH("diffuse",O146,1)),ISNUMBER(SEARCH("columnar",O146,1)),ISNUMBER(SEARCH("solid",O146,1)),ISNUMBER(SEARCH("tall",N146,1)),ISNUMBER(SEARCH("hobnail",N146,1)),ISNUMBER(SEARCH("cribriform",N146,1)),ISNUMBER(SEARCH("diffuse",N146,1)),ISNUMBER(SEARCH("columnar",N146,1)),ISNUMBER(SEARCH("solid",N146,1)),AND(OR(ISNUMBER(SEARCH("papillary",N146,1)),ISNUMBER(SEARCH("papillary carcinoma",O146,1))),S146="positive"),AND(AND(ISNUMBER(J146),J146&gt;=5),M146=""),AND(AND(ISNUMBER(J146),J146&gt;=5),AND(ISNUMBER(M146),M146&gt;=1)),AND(ISNUMBER(SERACH("papillary",N146)),OR(Y146="positive",Z146="positive"), ISNUMBER(SEARCH("BRAF",AB146)))),"intermediate","low"))</f>
        <v>intermediate</v>
      </c>
      <c r="AF146" s="35" t="str">
        <f t="shared" si="31"/>
        <v>3a</v>
      </c>
      <c r="AG146" s="35" t="str">
        <f t="shared" si="32"/>
        <v>1a</v>
      </c>
      <c r="AH146" s="35" t="str">
        <f t="shared" si="33"/>
        <v>0</v>
      </c>
      <c r="AI146" s="40" t="str">
        <f t="shared" si="34"/>
        <v>II</v>
      </c>
      <c r="AJ146" s="34" t="s">
        <v>629</v>
      </c>
      <c r="AK146" s="39" t="s">
        <v>899</v>
      </c>
      <c r="AL146" s="39" t="s">
        <v>898</v>
      </c>
      <c r="AM146" s="39" t="s">
        <v>897</v>
      </c>
      <c r="AN146" s="39" t="s">
        <v>895</v>
      </c>
      <c r="AO146" s="34">
        <f t="shared" ca="1" si="36"/>
        <v>1</v>
      </c>
      <c r="AP146" s="39">
        <f t="shared" si="37"/>
        <v>1</v>
      </c>
      <c r="AQ146" s="39">
        <f t="shared" si="38"/>
        <v>1</v>
      </c>
      <c r="AR146" s="39">
        <f t="shared" si="39"/>
        <v>1</v>
      </c>
      <c r="AS146" s="40">
        <f t="shared" si="35"/>
        <v>1</v>
      </c>
    </row>
    <row r="147" spans="1:45">
      <c r="A147" t="str">
        <f>'Model output'!A146</f>
        <v>TCGA-EL-A4K9</v>
      </c>
      <c r="B147" s="46">
        <v>68</v>
      </c>
      <c r="C147" s="1" t="str">
        <f>IF(OR(ISNUMBER(SEARCH("0",'Model output'!D146)), ISNUMBER(SEARCH("1",'Model output'!D146)), ISNUMBER(SEARCH("1a",'Model output'!D146)), ISNUMBER(SEARCH("1b",'Model output'!D146)), ISNUMBER(SEARCH("2",'Model output'!D146)), ISNUMBER(SEARCH("3",'Model output'!D146)), ISNUMBER(SEARCH("4a",'Model output'!D146)), ISNUMBER(SEARCH("4b",'Model output'!D146))), IF(ISNUMBER(SEARCH("pT",'Model output'!D146)),IF(OR(ISNUMBER(SEARCH("a",'Model output'!D146)),ISNUMBER(SEARCH("b",'Model output'!D146))),MID(SUBSTITUTE('Model output'!D146," ",""),SEARCH("pT",'Model output'!D146)+2,2),MID(SUBSTITUTE('Model output'!D146," ",""),SEARCH("pT",'Model output'!D146)+2,1)),IF(ISNUMBER(SEARCH("T",'Model output'!D146)),IF(OR(ISNUMBER(SEARCH("a",'Model output'!D146)),ISNUMBER(SEARCH("b",'Model output'!D146))),MID(SUBSTITUTE('Model output'!D146," ",""),SEARCH("T",'Model output'!D146)+1,2),MID(SUBSTITUTE('Model output'!D146," ",""),SEARCH("T",'Model output'!D146)+1,1)),SUBSTITUTE('Model output'!D146," ",""))),"")</f>
        <v>1</v>
      </c>
      <c r="D147" s="1" t="str">
        <f>IF(ISNUMBER(SEARCH("lymph node",'Model output'!E146)),"1", IF(AND('Model output'!E146&lt;&gt;"",ISNUMBER('Model output'!E146),'Model output'!E146&gt;0),"1",IF(OR(ISNUMBER(SEARCH("0",'Model output'!E146)), ISNUMBER(SEARCH("1",'Model output'!E146)), ISNUMBER(SEARCH("1a",'Model output'!E146)), ISNUMBER(SEARCH("1b",'Model output'!E146)), ISNUMBER(SEARCH("X",'Model output'!E146))), IF(ISNUMBER(SEARCH("pN",'Model output'!E146)),IF(OR(ISNUMBER(SEARCH("a",'Model output'!E146)),ISNUMBER(SEARCH("b",'Model output'!E146))),MID(SUBSTITUTE('Model output'!E146," ",""),SEARCH("pN",'Model output'!E146)+2,2),MID(SUBSTITUTE('Model output'!E146," ",""),SEARCH("pN",'Model output'!E146)+2,1)),IF(ISNUMBER(SEARCH("N",'Model output'!E146)),IF(OR(ISNUMBER(SEARCH("a",'Model output'!E146)),ISNUMBER(SEARCH("b",'Model output'!E146))),MID(SUBSTITUTE('Model output'!E146," ",""),SEARCH("N",'Model output'!E146)+1,2),MID(SUBSTITUTE('Model output'!E146," ",""),SEARCH("N",'Model output'!E146)+1,1)),SUBSTITUTE('Model output'!E146," ",""))),"")))</f>
        <v>X</v>
      </c>
      <c r="E147" s="1" t="str">
        <f>IF(OR(ISNUMBER(SEARCH("Not applicable",'Model output'!F146)), ISNUMBER(SEARCH("N/A",'Model output'!F146))),"0",IF(OR(ISNUMBER(SEARCH("0",'Model output'!F146)), ISNUMBER(SEARCH("1",'Model output'!F146)), ISNUMBER(SEARCH("X",'Model output'!F146))), IF(ISNUMBER(SEARCH("pM",'Model output'!F146)),MID(SUBSTITUTE('Model output'!F146," ",""),SEARCH("pM",'Model output'!F146)+2,1),IF(ISNUMBER(SEARCH("M",'Model output'!F146)),MID(SUBSTITUTE('Model output'!F146," ",""),SEARCH("M",'Model output'!F146)+1,1),SUBSTITUTE('Model output'!F146," ",""))),""))</f>
        <v>X</v>
      </c>
      <c r="F147" t="str">
        <f t="shared" si="28"/>
        <v>negative</v>
      </c>
      <c r="G147" t="str">
        <f>IF(OR('Model output'!G146="",AND(ISNUMBER('Model output'!J146),'Model output'!J146&lt;1)),"",IF(OR(ISNUMBER(SEARCH("lateral",'Model output'!G146)),ISNUMBER(SEARCH("cervical",'Model output'!G146)),ISNUMBER(SEARCH("jugular",'Model output'!G146)),ISNUMBER(SEARCH("left neck",'Model output'!G146)),ISNUMBER(SEARCH("left anterior neck",'Model output'!G146)),ISNUMBER(SEARCH("left posterior neck",'Model output'!G146)),ISNUMBER(SEARCH("right neck",'Model output'!G146)),ISNUMBER(SEARCH("right anterior neck",'Model output'!G146)),ISNUMBER(SEARCH("right posterior neck",'Model output'!G146)),AND(ISNUMBER(SEARCH("level",'Model output'!G146)),OR(,ISNUMBER(SEARCH("II",'Model output'!G146)),ISNUMBER(SEARCH("two",'Model output'!G146)),AND(ISNUMBER(SEARCH("2",'Model output'!G146)),NOT(ISNUMBER(SEARCH("1 of 2",'Model output'!G146)))),ISNUMBER(SEARCH("III",'Model output'!G146)),ISNUMBER(SEARCH("three",'Model output'!G146)),AND(ISNUMBER(SEARCH("3",'Model output'!G146)), NOT(ISNUMBER(SEARCH("N3",'Model output'!G146)))),ISNUMBER(SEARCH("IV",'Model output'!G146)),ISNUMBER(SEARCH("four",'Model output'!G146)),AND(ISNUMBER(SEARCH("4",'Model output'!G146)),NOT(ISNUMBER(SEARCH("1/4",'Model output'!G146)))),ISNUMBER(SEARCH("V ",'Model output'!G146)),ISNUMBER(SEARCH("five",'Model output'!G146)),ISNUMBER(SEARCH("5",'Model output'!G146))))), "lateral", "central"))</f>
        <v/>
      </c>
      <c r="H147" t="str">
        <f>IF('Model output'!H146="","negative", IF('Model output'!H146=" ", "negative", IF('Model output'!H146="[]", "negative", IF(ISNUMBER(SEARCH("lymph node",'Model output'!H146)),"negative", IF(ISNUMBER(SEARCH("adipose tissue",'Model output'!H146)), "negative", IF(ISNUMBER(SEARCH("neck dissection",'Model output'!H146)),"negative","positive"))))))</f>
        <v>negative</v>
      </c>
      <c r="I147">
        <f>IF('Model output'!I146="","",IF(ISNUMBER('Model output'!I146),'Model output'!I146,1))</f>
        <v>0</v>
      </c>
      <c r="J147">
        <f>IF('Model output'!J146="","",IF(AND(ISNUMBER('Model output'!J146),'Model output'!J146&lt;=I147),'Model output'!J146,IF(ISNUMBER(SEARCH("0/",'Model output'!J146)),0,1)))</f>
        <v>0</v>
      </c>
      <c r="K147" t="str" cm="1">
        <f t="array" ref="K147">IF(COUNT(FIND({0,1,2,3,4,5,6,7,8,9},'Model output'!K146))&gt;0,'Model output'!K146,"")</f>
        <v/>
      </c>
      <c r="L147" s="28" t="str">
        <f t="shared" si="30"/>
        <v/>
      </c>
      <c r="M147" t="str" cm="1">
        <f t="array" ref="M147">IF(L147="","",IF(ISNUMBER(SEARCH("cm",L147)),MAX(VALUE(SUBSTITUTE(_xlfn.FILTERXML("&lt;t&gt;&lt;s&gt;"&amp;SUBSTITUTE(L147,",","&lt;/s&gt;&lt;s&gt;")&amp;"&lt;/s&gt;&lt;/t&gt;","//s"),"cm",""))),MAX(VALUE(SUBSTITUTE(_xlfn.FILTERXML("&lt;t&gt;&lt;s&gt;"&amp;SUBSTITUTE(L147,",","&lt;/s&gt;&lt;s&gt;")&amp;"&lt;/s&gt;&lt;/t&gt;","//s"),"mm","")))/10))</f>
        <v/>
      </c>
      <c r="N147" t="str">
        <f>IF('Model output'!L146="","",'Model output'!L146)</f>
        <v>papillary</v>
      </c>
      <c r="O147" t="str">
        <f>IF('Model output'!M146="","",'Model output'!M146)</f>
        <v>conventional</v>
      </c>
      <c r="P147" t="str">
        <f>IF('Model output'!N146="","",'Model output'!N146)</f>
        <v>1.5 cm</v>
      </c>
      <c r="Q147" t="str">
        <f t="shared" si="29"/>
        <v>1.5cm</v>
      </c>
      <c r="R147" cm="1">
        <f t="array" ref="R147">IF(Q147="","",IF(ISNUMBER(SEARCH("cm",Q147)),MAX(VALUE(SUBSTITUTE(_xlfn.FILTERXML("&lt;t&gt;&lt;s&gt;"&amp;SUBSTITUTE(Q147,",","&lt;/s&gt;&lt;s&gt;")&amp;"&lt;/s&gt;&lt;/t&gt;","//s"),"cm",""))),IF(ISNUMBER(SEARCH("mm",Q147)), MAX(VALUE(SUBSTITUTE(_xlfn.FILTERXML("&lt;t&gt;&lt;s&gt;"&amp;SUBSTITUTE(Q147,",","&lt;/s&gt;&lt;s&gt;")&amp;"&lt;/s&gt;&lt;/t&gt;","//s"),"mm","")))/10, MAX(VALUE(_xlfn.FILTERXML("&lt;t&gt;&lt;s&gt;"&amp;SUBSTITUTE(Q147,",","&lt;/s&gt;&lt;s&gt;")&amp;"&lt;/s&gt;&lt;/t&gt;","//s"))))))</f>
        <v>1.5</v>
      </c>
      <c r="S147" t="str">
        <f>IF(OR('Model output'!P146="",'Model output'!P146="C",ISNUMBER(SEARCH("Not identified", 'Model output'!P146)),ISNUMBER(SEARCH("Absent",'Model output'!P146)),ISNUMBER(SEARCH("Absence",'Model output'!P146)),AND(ISNUMBER(SEARCH("No",'Model output'!P146)),NOT(ISNUMBER(SEARCH("diagnostic",'Model output'!P146)))),ISNUMBER(SEARCH("Negative",'Model output'!P146))),"negative","positive")</f>
        <v>negative</v>
      </c>
      <c r="T147">
        <f>IF('Model output'!O146="","",'Model output'!O146)</f>
        <v>1</v>
      </c>
      <c r="U147" t="str">
        <f>IF('Model output'!Q146&lt;&gt;"",'Model output'!Q146,IF('Classification result'!S147="positive",IF(ISNUMBER(SEARCH("single",'Model output'!P146)),1,IF(OR(ISNUMBER(SEARCH("&lt;4",'Model output'!P146)),ISNUMBER(SEARCH("&lt; 4",'Model output'!P146)),ISNUMBER(SEARCH("less than 4",'Model output'!P146))),"&lt;4",IF(OR(ISNUMBER(SEARCH("&gt;4",'Model output'!P146)),ISNUMBER(SEARCH("&gt; 4",'Model output'!P146)),ISNUMBER(SEARCH("4 or more",'Model output'!P146))),"&gt;4",""))),""))</f>
        <v/>
      </c>
      <c r="V147" t="str">
        <f>IF(S147="negative","",IF(OR(ISNUMBER(SEARCH("Focal",'Model output'!P146)),'Classification result'!U147&lt;4,ISNUMBER(SEARCH("Focal",'Classification result'!U147)),ISNUMBER(SEARCH("&lt;4",'Classification result'!U147)),ISNUMBER(SEARCH("&lt; 4",'Classification result'!U147))),"minimal", IF(OR(ISNUMBER(SEARCH("Extensive",'Model output'!P146)),ISNUMBER(SEARCH("Extensive",'Classification result'!U147)),ISNUMBER(SEARCH("&gt;4",'Classification result'!U147)),ISNUMBER(SEARCH("&gt; 4",'Classification result'!U147)),ISNUMBER(SEARCH("4 or more",'Classification result'!U147))),"extensive","")))</f>
        <v/>
      </c>
      <c r="W147" t="str">
        <f>IF(OR('Model output'!R146="",ISNUMBER(SEARCH("Not identified", 'Model output'!R146)),ISNUMBER(SEARCH("Absent",'Model output'!R146)),ISNUMBER(SEARCH("No",'Model output'!R146)),ISNUMBER(SEARCH("Negative",'Model output'!R146)),ISNUMBER(SEARCH("None seen",'Model output'!R146)),ISNUMBER(SEARCH("Free",'Model output'!R146)),ISNUMBER(SEARCH("Cannot be assessed",'Model output'!R146))),"negative","positive")</f>
        <v>positive</v>
      </c>
      <c r="X147" s="15" t="str">
        <f>IF('Model output'!S146="","",'Model output'!S146)</f>
        <v>Present</v>
      </c>
      <c r="Y147" t="str">
        <f>IF(OR('Model output'!S146="",ISNUMBER(SEARCH("No extension",'Model output'!S146)),ISNUMBER(SEARCH("Absent",'Model output'!S146)),ISNUMBER(SEARCH("Not identified",'Model output'!S146)),AND(ISNUMBER(SEARCH("No",'Model output'!S146)),NOT(ISNUMBER(SEARCH("carcinoma",'Model output'!S146)))),ISNUMBER(SEARCH("negative",'Model output'!S146))),"negative",IF(Z147="positive","gETE", "positive"))</f>
        <v>positive</v>
      </c>
      <c r="Z147" t="str">
        <f>IF(OR('Model output'!S146="",ISNUMBER(SEARCH("Absent",'Model output'!S146)),ISNUMBER(SEARCH("Not identified",'Model output'!S146)),ISNUMBER(SEARCH("No",'Model output'!S146)),ISNUMBER(SEARCH("Minimal",'Model output'!S146)),ISNUMBER(SEARCH("negative",'Model output'!S146))),"negative",IF(OR(ISNUMBER(SEARCH("extensive",X147)),ISNUMBER(SEARCH("skeletal muscle",X147)),ISNUMBER(SEARCH("larynx",X147)),ISNUMBER(SEARCH("trachea",X147)),ISNUMBER(SEARCH("esophagus",X147)),ISNUMBER(SEARCH("recurrent laryngeal nerve",X147))),"positive","negative"))</f>
        <v>negative</v>
      </c>
      <c r="AA147" t="str">
        <f>IF('Model output'!T146="","",IF('Model output'!T146="Not mentioned", "No", "Yes"))</f>
        <v/>
      </c>
      <c r="AB147" t="str">
        <f>IF(AA147&lt;&gt;"Yes","",IF(OR('Model output'!U146="",ISNUMBER(SEARCH("Not identified",'Model output'!U146))),"",'Model output'!U146))</f>
        <v/>
      </c>
      <c r="AC147" s="8" t="str">
        <f>IF(OR('Model output'!V146="", AND(ISERROR(SEARCH("Positive",'Model output'!V146)), ISNUMBER(SEARCH("Negative",'Model output'!V146))), ISNUMBER(SEARCH("Cannot be assessed",'Model output'!V146)), AND(ISNUMBER(SEARCH("Uninvolved",'Model output'!V146)),NOT(ISNUMBER(SEARCH("margin(s) involved",'Model output'!V146)))), ISNUMBER(SEARCH("No involvement",'Model output'!V146)), AND(NOT(ISNUMBER(SEARCH("focal",'Model output'!V146))),ISNUMBER(SEARCH("Free",'Model output'!V146))), ISNUMBER(SEARCH("narrowly excised",'Model output'!V146)), ISNUMBER(SEARCH("none",'Model output'!V146)), ISNUMBER(SEARCH("R0",'Model output'!V146)), ISNUMBER(SEARCH("1 mm",'Model output'!V146)), ISNUMBER(SEARCH("0.1 CM",'Model output'!V146)), ISNUMBER(SEARCH("less than 0.2 mm",'Model output'!V146)), ISNUMBER(SEARCH("less than 1.0 mm",'Model output'!V146)), ISNUMBER(SEARCH("less than 0.5 mm",'Model output'!V146)), ISNUMBER(SEARCH("abut",'Model output'!V146))), "negative", "positive")</f>
        <v>negative</v>
      </c>
      <c r="AE147" s="34" t="str" cm="1">
        <f t="array" aca="1" ref="AE147" ca="1">IF(OR(AC147="positive",Z147="positive",AND(OR(ISNUMBER(SEARCH("Follicular carcinoma",N147)),ISNUMBER(SEARCH("Follicular thyroid carcinoma",N147))),V147="extensive"),AND(AND(ISNUMBER(J147),J147&gt;0),AND(ISNUMBER(M147),M147&gt;3)),OR(H147="positive",AH147=1)),"high",IF(OR(ISNUMBER(SEARCH("lateral",G147,1)),ISNUMBER(SEARCH("positive",Y147,1)),ISNUMBER(SEARCH("tall",O147,1)),ISNUMBER(SEARCH("hobnail",O147,1)),ISNUMBER(SEARCH("cribriform",O147,1)),ISNUMBER(SEARCH("diffuse",O147,1)),ISNUMBER(SEARCH("columnar",O147,1)),ISNUMBER(SEARCH("solid",O147,1)),ISNUMBER(SEARCH("tall",N147,1)),ISNUMBER(SEARCH("hobnail",N147,1)),ISNUMBER(SEARCH("cribriform",N147,1)),ISNUMBER(SEARCH("diffuse",N147,1)),ISNUMBER(SEARCH("columnar",N147,1)),ISNUMBER(SEARCH("solid",N147,1)),AND(OR(ISNUMBER(SEARCH("papillary",N147,1)),ISNUMBER(SEARCH("papillary carcinoma",O147,1))),S147="positive"),AND(AND(ISNUMBER(J147),J147&gt;=5),M147=""),AND(AND(ISNUMBER(J147),J147&gt;=5),AND(ISNUMBER(M147),M147&gt;=1)),AND(ISNUMBER(SERACH("papillary",N147)),OR(Y147="positive",Z147="positive"), ISNUMBER(SEARCH("BRAF",AB147)))),"intermediate","low"))</f>
        <v>intermediate</v>
      </c>
      <c r="AF147" s="35" t="str">
        <f t="shared" si="31"/>
        <v>1b</v>
      </c>
      <c r="AG147" s="35" t="str">
        <f t="shared" si="32"/>
        <v>0</v>
      </c>
      <c r="AH147" s="35" t="str">
        <f t="shared" si="33"/>
        <v>0</v>
      </c>
      <c r="AI147" s="40" t="str">
        <f t="shared" si="34"/>
        <v>I</v>
      </c>
      <c r="AJ147" s="34" t="s">
        <v>629</v>
      </c>
      <c r="AK147" s="39" t="s">
        <v>893</v>
      </c>
      <c r="AL147" s="39" t="s">
        <v>897</v>
      </c>
      <c r="AM147" s="39" t="s">
        <v>897</v>
      </c>
      <c r="AN147" s="39" t="s">
        <v>59</v>
      </c>
      <c r="AO147" s="34">
        <f t="shared" ca="1" si="36"/>
        <v>1</v>
      </c>
      <c r="AP147" s="39">
        <f t="shared" si="37"/>
        <v>1</v>
      </c>
      <c r="AQ147" s="39">
        <f t="shared" si="38"/>
        <v>1</v>
      </c>
      <c r="AR147" s="39">
        <f t="shared" si="39"/>
        <v>1</v>
      </c>
      <c r="AS147" s="40">
        <f t="shared" si="35"/>
        <v>1</v>
      </c>
    </row>
    <row r="148" spans="1:45">
      <c r="A148" t="str">
        <f>'Model output'!A147</f>
        <v>TCGA-EL-A4KD</v>
      </c>
      <c r="B148" s="46">
        <v>41</v>
      </c>
      <c r="C148" s="1" t="str">
        <f>IF(OR(ISNUMBER(SEARCH("0",'Model output'!D147)), ISNUMBER(SEARCH("1",'Model output'!D147)), ISNUMBER(SEARCH("1a",'Model output'!D147)), ISNUMBER(SEARCH("1b",'Model output'!D147)), ISNUMBER(SEARCH("2",'Model output'!D147)), ISNUMBER(SEARCH("3",'Model output'!D147)), ISNUMBER(SEARCH("4a",'Model output'!D147)), ISNUMBER(SEARCH("4b",'Model output'!D147))), IF(ISNUMBER(SEARCH("pT",'Model output'!D147)),IF(OR(ISNUMBER(SEARCH("a",'Model output'!D147)),ISNUMBER(SEARCH("b",'Model output'!D147))),MID(SUBSTITUTE('Model output'!D147," ",""),SEARCH("pT",'Model output'!D147)+2,2),MID(SUBSTITUTE('Model output'!D147," ",""),SEARCH("pT",'Model output'!D147)+2,1)),IF(ISNUMBER(SEARCH("T",'Model output'!D147)),IF(OR(ISNUMBER(SEARCH("a",'Model output'!D147)),ISNUMBER(SEARCH("b",'Model output'!D147))),MID(SUBSTITUTE('Model output'!D147," ",""),SEARCH("T",'Model output'!D147)+1,2),MID(SUBSTITUTE('Model output'!D147," ",""),SEARCH("T",'Model output'!D147)+1,1)),SUBSTITUTE('Model output'!D147," ",""))),"")</f>
        <v>1</v>
      </c>
      <c r="D148" s="1" t="str">
        <f>IF(ISNUMBER(SEARCH("lymph node",'Model output'!E147)),"1", IF(AND('Model output'!E147&lt;&gt;"",ISNUMBER('Model output'!E147),'Model output'!E147&gt;0),"1",IF(OR(ISNUMBER(SEARCH("0",'Model output'!E147)), ISNUMBER(SEARCH("1",'Model output'!E147)), ISNUMBER(SEARCH("1a",'Model output'!E147)), ISNUMBER(SEARCH("1b",'Model output'!E147)), ISNUMBER(SEARCH("X",'Model output'!E147))), IF(ISNUMBER(SEARCH("pN",'Model output'!E147)),IF(OR(ISNUMBER(SEARCH("a",'Model output'!E147)),ISNUMBER(SEARCH("b",'Model output'!E147))),MID(SUBSTITUTE('Model output'!E147," ",""),SEARCH("pN",'Model output'!E147)+2,2),MID(SUBSTITUTE('Model output'!E147," ",""),SEARCH("pN",'Model output'!E147)+2,1)),IF(ISNUMBER(SEARCH("N",'Model output'!E147)),IF(OR(ISNUMBER(SEARCH("a",'Model output'!E147)),ISNUMBER(SEARCH("b",'Model output'!E147))),MID(SUBSTITUTE('Model output'!E147," ",""),SEARCH("N",'Model output'!E147)+1,2),MID(SUBSTITUTE('Model output'!E147," ",""),SEARCH("N",'Model output'!E147)+1,1)),SUBSTITUTE('Model output'!E147," ",""))),"")))</f>
        <v>1a</v>
      </c>
      <c r="E148" s="1" t="str">
        <f>IF(OR(ISNUMBER(SEARCH("Not applicable",'Model output'!F147)), ISNUMBER(SEARCH("N/A",'Model output'!F147))),"0",IF(OR(ISNUMBER(SEARCH("0",'Model output'!F147)), ISNUMBER(SEARCH("1",'Model output'!F147)), ISNUMBER(SEARCH("X",'Model output'!F147))), IF(ISNUMBER(SEARCH("pM",'Model output'!F147)),MID(SUBSTITUTE('Model output'!F147," ",""),SEARCH("pM",'Model output'!F147)+2,1),IF(ISNUMBER(SEARCH("M",'Model output'!F147)),MID(SUBSTITUTE('Model output'!F147," ",""),SEARCH("M",'Model output'!F147)+1,1),SUBSTITUTE('Model output'!F147," ",""))),""))</f>
        <v/>
      </c>
      <c r="F148" t="str">
        <f t="shared" si="28"/>
        <v>positive</v>
      </c>
      <c r="G148" t="str">
        <f>IF(OR('Model output'!G147="",AND(ISNUMBER('Model output'!J147),'Model output'!J147&lt;1)),"",IF(OR(ISNUMBER(SEARCH("lateral",'Model output'!G147)),ISNUMBER(SEARCH("cervical",'Model output'!G147)),ISNUMBER(SEARCH("jugular",'Model output'!G147)),ISNUMBER(SEARCH("left neck",'Model output'!G147)),ISNUMBER(SEARCH("left anterior neck",'Model output'!G147)),ISNUMBER(SEARCH("left posterior neck",'Model output'!G147)),ISNUMBER(SEARCH("right neck",'Model output'!G147)),ISNUMBER(SEARCH("right anterior neck",'Model output'!G147)),ISNUMBER(SEARCH("right posterior neck",'Model output'!G147)),AND(ISNUMBER(SEARCH("level",'Model output'!G147)),OR(,ISNUMBER(SEARCH("II",'Model output'!G147)),ISNUMBER(SEARCH("two",'Model output'!G147)),AND(ISNUMBER(SEARCH("2",'Model output'!G147)),NOT(ISNUMBER(SEARCH("1 of 2",'Model output'!G147)))),ISNUMBER(SEARCH("III",'Model output'!G147)),ISNUMBER(SEARCH("three",'Model output'!G147)),AND(ISNUMBER(SEARCH("3",'Model output'!G147)), NOT(ISNUMBER(SEARCH("N3",'Model output'!G147)))),ISNUMBER(SEARCH("IV",'Model output'!G147)),ISNUMBER(SEARCH("four",'Model output'!G147)),AND(ISNUMBER(SEARCH("4",'Model output'!G147)),NOT(ISNUMBER(SEARCH("1/4",'Model output'!G147)))),ISNUMBER(SEARCH("V ",'Model output'!G147)),ISNUMBER(SEARCH("five",'Model output'!G147)),ISNUMBER(SEARCH("5",'Model output'!G147))))), "lateral", "central"))</f>
        <v>lateral</v>
      </c>
      <c r="H148" t="str">
        <f>IF('Model output'!H147="","negative", IF('Model output'!H147=" ", "negative", IF('Model output'!H147="[]", "negative", IF(ISNUMBER(SEARCH("lymph node",'Model output'!H147)),"negative", IF(ISNUMBER(SEARCH("adipose tissue",'Model output'!H147)), "negative", IF(ISNUMBER(SEARCH("neck dissection",'Model output'!H147)),"negative","positive"))))))</f>
        <v>negative</v>
      </c>
      <c r="I148">
        <f>IF('Model output'!I147="","",IF(ISNUMBER('Model output'!I147),'Model output'!I147,1))</f>
        <v>20</v>
      </c>
      <c r="J148">
        <f>IF('Model output'!J147="","",IF(AND(ISNUMBER('Model output'!J147),'Model output'!J147&lt;=I148),'Model output'!J147,IF(ISNUMBER(SEARCH("0/",'Model output'!J147)),0,1)))</f>
        <v>4</v>
      </c>
      <c r="K148" t="str" cm="1">
        <f t="array" ref="K148">IF(COUNT(FIND({0,1,2,3,4,5,6,7,8,9},'Model output'!K147))&gt;0,'Model output'!K147,"")</f>
        <v>1.4 cm</v>
      </c>
      <c r="L148" s="28" t="str">
        <f t="shared" si="30"/>
        <v>1.4cm</v>
      </c>
      <c r="M148" cm="1">
        <f t="array" ref="M148">IF(L148="","",IF(ISNUMBER(SEARCH("cm",L148)),MAX(VALUE(SUBSTITUTE(_xlfn.FILTERXML("&lt;t&gt;&lt;s&gt;"&amp;SUBSTITUTE(L148,",","&lt;/s&gt;&lt;s&gt;")&amp;"&lt;/s&gt;&lt;/t&gt;","//s"),"cm",""))),MAX(VALUE(SUBSTITUTE(_xlfn.FILTERXML("&lt;t&gt;&lt;s&gt;"&amp;SUBSTITUTE(L148,",","&lt;/s&gt;&lt;s&gt;")&amp;"&lt;/s&gt;&lt;/t&gt;","//s"),"mm","")))/10))</f>
        <v>1.4</v>
      </c>
      <c r="N148" t="str">
        <f>IF('Model output'!L147="","",'Model output'!L147)</f>
        <v>papillary</v>
      </c>
      <c r="O148" t="str">
        <f>IF('Model output'!M147="","",'Model output'!M147)</f>
        <v>follicular variant</v>
      </c>
      <c r="P148" t="str">
        <f>IF('Model output'!N147="","",'Model output'!N147)</f>
        <v>4.5 cm</v>
      </c>
      <c r="Q148" t="str">
        <f t="shared" si="29"/>
        <v>4.5cm</v>
      </c>
      <c r="R148" cm="1">
        <f t="array" ref="R148">IF(Q148="","",IF(ISNUMBER(SEARCH("cm",Q148)),MAX(VALUE(SUBSTITUTE(_xlfn.FILTERXML("&lt;t&gt;&lt;s&gt;"&amp;SUBSTITUTE(Q148,",","&lt;/s&gt;&lt;s&gt;")&amp;"&lt;/s&gt;&lt;/t&gt;","//s"),"cm",""))),IF(ISNUMBER(SEARCH("mm",Q148)), MAX(VALUE(SUBSTITUTE(_xlfn.FILTERXML("&lt;t&gt;&lt;s&gt;"&amp;SUBSTITUTE(Q148,",","&lt;/s&gt;&lt;s&gt;")&amp;"&lt;/s&gt;&lt;/t&gt;","//s"),"mm","")))/10, MAX(VALUE(_xlfn.FILTERXML("&lt;t&gt;&lt;s&gt;"&amp;SUBSTITUTE(Q148,",","&lt;/s&gt;&lt;s&gt;")&amp;"&lt;/s&gt;&lt;/t&gt;","//s"))))))</f>
        <v>4.5</v>
      </c>
      <c r="S148" t="str">
        <f>IF(OR('Model output'!P147="",'Model output'!P147="C",ISNUMBER(SEARCH("Not identified", 'Model output'!P147)),ISNUMBER(SEARCH("Absent",'Model output'!P147)),ISNUMBER(SEARCH("Absence",'Model output'!P147)),AND(ISNUMBER(SEARCH("No",'Model output'!P147)),NOT(ISNUMBER(SEARCH("diagnostic",'Model output'!P147)))),ISNUMBER(SEARCH("Negative",'Model output'!P147))),"negative","positive")</f>
        <v>negative</v>
      </c>
      <c r="T148">
        <f>IF('Model output'!O147="","",'Model output'!O147)</f>
        <v>1</v>
      </c>
      <c r="U148" t="str">
        <f>IF('Model output'!Q147&lt;&gt;"",'Model output'!Q147,IF('Classification result'!S148="positive",IF(ISNUMBER(SEARCH("single",'Model output'!P147)),1,IF(OR(ISNUMBER(SEARCH("&lt;4",'Model output'!P147)),ISNUMBER(SEARCH("&lt; 4",'Model output'!P147)),ISNUMBER(SEARCH("less than 4",'Model output'!P147))),"&lt;4",IF(OR(ISNUMBER(SEARCH("&gt;4",'Model output'!P147)),ISNUMBER(SEARCH("&gt; 4",'Model output'!P147)),ISNUMBER(SEARCH("4 or more",'Model output'!P147))),"&gt;4",""))),""))</f>
        <v/>
      </c>
      <c r="V148" t="str">
        <f>IF(S148="negative","",IF(OR(ISNUMBER(SEARCH("Focal",'Model output'!P147)),'Classification result'!U148&lt;4,ISNUMBER(SEARCH("Focal",'Classification result'!U148)),ISNUMBER(SEARCH("&lt;4",'Classification result'!U148)),ISNUMBER(SEARCH("&lt; 4",'Classification result'!U148))),"minimal", IF(OR(ISNUMBER(SEARCH("Extensive",'Model output'!P147)),ISNUMBER(SEARCH("Extensive",'Classification result'!U148)),ISNUMBER(SEARCH("&gt;4",'Classification result'!U148)),ISNUMBER(SEARCH("&gt; 4",'Classification result'!U148)),ISNUMBER(SEARCH("4 or more",'Classification result'!U148))),"extensive","")))</f>
        <v/>
      </c>
      <c r="W148" t="str">
        <f>IF(OR('Model output'!R147="",ISNUMBER(SEARCH("Not identified", 'Model output'!R147)),ISNUMBER(SEARCH("Absent",'Model output'!R147)),ISNUMBER(SEARCH("No",'Model output'!R147)),ISNUMBER(SEARCH("Negative",'Model output'!R147)),ISNUMBER(SEARCH("None seen",'Model output'!R147)),ISNUMBER(SEARCH("Free",'Model output'!R147)),ISNUMBER(SEARCH("Cannot be assessed",'Model output'!R147))),"negative","positive")</f>
        <v>positive</v>
      </c>
      <c r="X148" s="15" t="str">
        <f>IF('Model output'!S147="","",'Model output'!S147)</f>
        <v>Focally present, extending into fibroadipose tissue</v>
      </c>
      <c r="Y148" t="str">
        <f>IF(OR('Model output'!S147="",ISNUMBER(SEARCH("No extension",'Model output'!S147)),ISNUMBER(SEARCH("Absent",'Model output'!S147)),ISNUMBER(SEARCH("Not identified",'Model output'!S147)),AND(ISNUMBER(SEARCH("No",'Model output'!S147)),NOT(ISNUMBER(SEARCH("carcinoma",'Model output'!S147)))),ISNUMBER(SEARCH("negative",'Model output'!S147))),"negative",IF(Z148="positive","gETE", "positive"))</f>
        <v>positive</v>
      </c>
      <c r="Z148" t="str">
        <f>IF(OR('Model output'!S147="",ISNUMBER(SEARCH("Absent",'Model output'!S147)),ISNUMBER(SEARCH("Not identified",'Model output'!S147)),ISNUMBER(SEARCH("No",'Model output'!S147)),ISNUMBER(SEARCH("Minimal",'Model output'!S147)),ISNUMBER(SEARCH("negative",'Model output'!S147))),"negative",IF(OR(ISNUMBER(SEARCH("extensive",X148)),ISNUMBER(SEARCH("skeletal muscle",X148)),ISNUMBER(SEARCH("larynx",X148)),ISNUMBER(SEARCH("trachea",X148)),ISNUMBER(SEARCH("esophagus",X148)),ISNUMBER(SEARCH("recurrent laryngeal nerve",X148))),"positive","negative"))</f>
        <v>negative</v>
      </c>
      <c r="AA148" t="str">
        <f>IF('Model output'!T147="","",IF('Model output'!T147="Not mentioned", "No", "Yes"))</f>
        <v/>
      </c>
      <c r="AB148" t="str">
        <f>IF(AA148&lt;&gt;"Yes","",IF(OR('Model output'!U147="",ISNUMBER(SEARCH("Not identified",'Model output'!U147))),"",'Model output'!U147))</f>
        <v/>
      </c>
      <c r="AC148" s="8" t="str">
        <f>IF(OR('Model output'!V147="", AND(ISERROR(SEARCH("Positive",'Model output'!V147)), ISNUMBER(SEARCH("Negative",'Model output'!V147))), ISNUMBER(SEARCH("Cannot be assessed",'Model output'!V147)), AND(ISNUMBER(SEARCH("Uninvolved",'Model output'!V147)),NOT(ISNUMBER(SEARCH("margin(s) involved",'Model output'!V147)))), ISNUMBER(SEARCH("No involvement",'Model output'!V147)), AND(NOT(ISNUMBER(SEARCH("focal",'Model output'!V147))),ISNUMBER(SEARCH("Free",'Model output'!V147))), ISNUMBER(SEARCH("narrowly excised",'Model output'!V147)), ISNUMBER(SEARCH("none",'Model output'!V147)), ISNUMBER(SEARCH("R0",'Model output'!V147)), ISNUMBER(SEARCH("1 mm",'Model output'!V147)), ISNUMBER(SEARCH("0.1 CM",'Model output'!V147)), ISNUMBER(SEARCH("less than 0.2 mm",'Model output'!V147)), ISNUMBER(SEARCH("less than 1.0 mm",'Model output'!V147)), ISNUMBER(SEARCH("less than 0.5 mm",'Model output'!V147)), ISNUMBER(SEARCH("abut",'Model output'!V147))), "negative", "positive")</f>
        <v>negative</v>
      </c>
      <c r="AE148" s="34" t="str" cm="1">
        <f t="array" aca="1" ref="AE148" ca="1">IF(OR(AC148="positive",Z148="positive",AND(OR(ISNUMBER(SEARCH("Follicular carcinoma",N148)),ISNUMBER(SEARCH("Follicular thyroid carcinoma",N148))),V148="extensive"),AND(AND(ISNUMBER(J148),J148&gt;0),AND(ISNUMBER(M148),M148&gt;3)),OR(H148="positive",AH148=1)),"high",IF(OR(ISNUMBER(SEARCH("lateral",G148,1)),ISNUMBER(SEARCH("positive",Y148,1)),ISNUMBER(SEARCH("tall",O148,1)),ISNUMBER(SEARCH("hobnail",O148,1)),ISNUMBER(SEARCH("cribriform",O148,1)),ISNUMBER(SEARCH("diffuse",O148,1)),ISNUMBER(SEARCH("columnar",O148,1)),ISNUMBER(SEARCH("solid",O148,1)),ISNUMBER(SEARCH("tall",N148,1)),ISNUMBER(SEARCH("hobnail",N148,1)),ISNUMBER(SEARCH("cribriform",N148,1)),ISNUMBER(SEARCH("diffuse",N148,1)),ISNUMBER(SEARCH("columnar",N148,1)),ISNUMBER(SEARCH("solid",N148,1)),AND(OR(ISNUMBER(SEARCH("papillary",N148,1)),ISNUMBER(SEARCH("papillary carcinoma",O148,1))),S148="positive"),AND(AND(ISNUMBER(J148),J148&gt;=5),M148=""),AND(AND(ISNUMBER(J148),J148&gt;=5),AND(ISNUMBER(M148),M148&gt;=1)),AND(ISNUMBER(SERACH("papillary",N148)),OR(Y148="positive",Z148="positive"), ISNUMBER(SEARCH("BRAF",AB148)))),"intermediate","low"))</f>
        <v>intermediate</v>
      </c>
      <c r="AF148" s="35" t="str">
        <f t="shared" si="31"/>
        <v>3a</v>
      </c>
      <c r="AG148" s="35" t="str">
        <f t="shared" si="32"/>
        <v>1b</v>
      </c>
      <c r="AH148" s="35" t="str">
        <f t="shared" si="33"/>
        <v>0</v>
      </c>
      <c r="AI148" s="40" t="str">
        <f t="shared" si="34"/>
        <v>I</v>
      </c>
      <c r="AJ148" s="34" t="s">
        <v>629</v>
      </c>
      <c r="AK148" s="39" t="s">
        <v>899</v>
      </c>
      <c r="AL148" s="39" t="s">
        <v>898</v>
      </c>
      <c r="AM148" s="39" t="s">
        <v>897</v>
      </c>
      <c r="AN148" s="39" t="s">
        <v>59</v>
      </c>
      <c r="AO148" s="34">
        <f t="shared" ca="1" si="36"/>
        <v>1</v>
      </c>
      <c r="AP148" s="39">
        <f t="shared" si="37"/>
        <v>1</v>
      </c>
      <c r="AQ148" s="39">
        <f t="shared" si="38"/>
        <v>0</v>
      </c>
      <c r="AR148" s="39">
        <f t="shared" si="39"/>
        <v>1</v>
      </c>
      <c r="AS148" s="40">
        <f t="shared" si="35"/>
        <v>1</v>
      </c>
    </row>
    <row r="149" spans="1:45">
      <c r="A149" t="str">
        <f>'Model output'!A148</f>
        <v>TCGA-EL-A4KG</v>
      </c>
      <c r="B149" s="46">
        <v>35</v>
      </c>
      <c r="C149" s="1" t="str">
        <f>IF(OR(ISNUMBER(SEARCH("0",'Model output'!D148)), ISNUMBER(SEARCH("1",'Model output'!D148)), ISNUMBER(SEARCH("1a",'Model output'!D148)), ISNUMBER(SEARCH("1b",'Model output'!D148)), ISNUMBER(SEARCH("2",'Model output'!D148)), ISNUMBER(SEARCH("3",'Model output'!D148)), ISNUMBER(SEARCH("4a",'Model output'!D148)), ISNUMBER(SEARCH("4b",'Model output'!D148))), IF(ISNUMBER(SEARCH("pT",'Model output'!D148)),IF(OR(ISNUMBER(SEARCH("a",'Model output'!D148)),ISNUMBER(SEARCH("b",'Model output'!D148))),MID(SUBSTITUTE('Model output'!D148," ",""),SEARCH("pT",'Model output'!D148)+2,2),MID(SUBSTITUTE('Model output'!D148," ",""),SEARCH("pT",'Model output'!D148)+2,1)),IF(ISNUMBER(SEARCH("T",'Model output'!D148)),IF(OR(ISNUMBER(SEARCH("a",'Model output'!D148)),ISNUMBER(SEARCH("b",'Model output'!D148))),MID(SUBSTITUTE('Model output'!D148," ",""),SEARCH("T",'Model output'!D148)+1,2),MID(SUBSTITUTE('Model output'!D148," ",""),SEARCH("T",'Model output'!D148)+1,1)),SUBSTITUTE('Model output'!D148," ",""))),"")</f>
        <v>2</v>
      </c>
      <c r="D149" s="1" t="str">
        <f>IF(ISNUMBER(SEARCH("lymph node",'Model output'!E148)),"1", IF(AND('Model output'!E148&lt;&gt;"",ISNUMBER('Model output'!E148),'Model output'!E148&gt;0),"1",IF(OR(ISNUMBER(SEARCH("0",'Model output'!E148)), ISNUMBER(SEARCH("1",'Model output'!E148)), ISNUMBER(SEARCH("1a",'Model output'!E148)), ISNUMBER(SEARCH("1b",'Model output'!E148)), ISNUMBER(SEARCH("X",'Model output'!E148))), IF(ISNUMBER(SEARCH("pN",'Model output'!E148)),IF(OR(ISNUMBER(SEARCH("a",'Model output'!E148)),ISNUMBER(SEARCH("b",'Model output'!E148))),MID(SUBSTITUTE('Model output'!E148," ",""),SEARCH("pN",'Model output'!E148)+2,2),MID(SUBSTITUTE('Model output'!E148," ",""),SEARCH("pN",'Model output'!E148)+2,1)),IF(ISNUMBER(SEARCH("N",'Model output'!E148)),IF(OR(ISNUMBER(SEARCH("a",'Model output'!E148)),ISNUMBER(SEARCH("b",'Model output'!E148))),MID(SUBSTITUTE('Model output'!E148," ",""),SEARCH("N",'Model output'!E148)+1,2),MID(SUBSTITUTE('Model output'!E148," ",""),SEARCH("N",'Model output'!E148)+1,1)),SUBSTITUTE('Model output'!E148," ",""))),"")))</f>
        <v>x</v>
      </c>
      <c r="E149" s="1" t="str">
        <f>IF(OR(ISNUMBER(SEARCH("Not applicable",'Model output'!F148)), ISNUMBER(SEARCH("N/A",'Model output'!F148))),"0",IF(OR(ISNUMBER(SEARCH("0",'Model output'!F148)), ISNUMBER(SEARCH("1",'Model output'!F148)), ISNUMBER(SEARCH("X",'Model output'!F148))), IF(ISNUMBER(SEARCH("pM",'Model output'!F148)),MID(SUBSTITUTE('Model output'!F148," ",""),SEARCH("pM",'Model output'!F148)+2,1),IF(ISNUMBER(SEARCH("M",'Model output'!F148)),MID(SUBSTITUTE('Model output'!F148," ",""),SEARCH("M",'Model output'!F148)+1,1),SUBSTITUTE('Model output'!F148," ",""))),""))</f>
        <v>x</v>
      </c>
      <c r="F149" t="str">
        <f t="shared" si="28"/>
        <v>negative</v>
      </c>
      <c r="G149" t="str">
        <f>IF(OR('Model output'!G148="",AND(ISNUMBER('Model output'!J148),'Model output'!J148&lt;1)),"",IF(OR(ISNUMBER(SEARCH("lateral",'Model output'!G148)),ISNUMBER(SEARCH("cervical",'Model output'!G148)),ISNUMBER(SEARCH("jugular",'Model output'!G148)),ISNUMBER(SEARCH("left neck",'Model output'!G148)),ISNUMBER(SEARCH("left anterior neck",'Model output'!G148)),ISNUMBER(SEARCH("left posterior neck",'Model output'!G148)),ISNUMBER(SEARCH("right neck",'Model output'!G148)),ISNUMBER(SEARCH("right anterior neck",'Model output'!G148)),ISNUMBER(SEARCH("right posterior neck",'Model output'!G148)),AND(ISNUMBER(SEARCH("level",'Model output'!G148)),OR(,ISNUMBER(SEARCH("II",'Model output'!G148)),ISNUMBER(SEARCH("two",'Model output'!G148)),AND(ISNUMBER(SEARCH("2",'Model output'!G148)),NOT(ISNUMBER(SEARCH("1 of 2",'Model output'!G148)))),ISNUMBER(SEARCH("III",'Model output'!G148)),ISNUMBER(SEARCH("three",'Model output'!G148)),AND(ISNUMBER(SEARCH("3",'Model output'!G148)), NOT(ISNUMBER(SEARCH("N3",'Model output'!G148)))),ISNUMBER(SEARCH("IV",'Model output'!G148)),ISNUMBER(SEARCH("four",'Model output'!G148)),AND(ISNUMBER(SEARCH("4",'Model output'!G148)),NOT(ISNUMBER(SEARCH("1/4",'Model output'!G148)))),ISNUMBER(SEARCH("V ",'Model output'!G148)),ISNUMBER(SEARCH("five",'Model output'!G148)),ISNUMBER(SEARCH("5",'Model output'!G148))))), "lateral", "central"))</f>
        <v/>
      </c>
      <c r="H149" t="str">
        <f>IF('Model output'!H148="","negative", IF('Model output'!H148=" ", "negative", IF('Model output'!H148="[]", "negative", IF(ISNUMBER(SEARCH("lymph node",'Model output'!H148)),"negative", IF(ISNUMBER(SEARCH("adipose tissue",'Model output'!H148)), "negative", IF(ISNUMBER(SEARCH("neck dissection",'Model output'!H148)),"negative","positive"))))))</f>
        <v>negative</v>
      </c>
      <c r="I149" t="str">
        <f>IF('Model output'!I148="","",IF(ISNUMBER('Model output'!I148),'Model output'!I148,1))</f>
        <v/>
      </c>
      <c r="J149" t="str">
        <f>IF('Model output'!J148="","",IF(AND(ISNUMBER('Model output'!J148),'Model output'!J148&lt;=I149),'Model output'!J148,IF(ISNUMBER(SEARCH("0/",'Model output'!J148)),0,1)))</f>
        <v/>
      </c>
      <c r="K149" t="str" cm="1">
        <f t="array" ref="K149">IF(COUNT(FIND({0,1,2,3,4,5,6,7,8,9},'Model output'!K148))&gt;0,'Model output'!K148,"")</f>
        <v/>
      </c>
      <c r="L149" s="28" t="str">
        <f t="shared" si="30"/>
        <v/>
      </c>
      <c r="M149" t="str" cm="1">
        <f t="array" ref="M149">IF(L149="","",IF(ISNUMBER(SEARCH("cm",L149)),MAX(VALUE(SUBSTITUTE(_xlfn.FILTERXML("&lt;t&gt;&lt;s&gt;"&amp;SUBSTITUTE(L149,",","&lt;/s&gt;&lt;s&gt;")&amp;"&lt;/s&gt;&lt;/t&gt;","//s"),"cm",""))),MAX(VALUE(SUBSTITUTE(_xlfn.FILTERXML("&lt;t&gt;&lt;s&gt;"&amp;SUBSTITUTE(L149,",","&lt;/s&gt;&lt;s&gt;")&amp;"&lt;/s&gt;&lt;/t&gt;","//s"),"mm","")))/10))</f>
        <v/>
      </c>
      <c r="N149" t="str">
        <f>IF('Model output'!L148="","",'Model output'!L148)</f>
        <v>Papillary</v>
      </c>
      <c r="O149" t="str">
        <f>IF('Model output'!M148="","",'Model output'!M148)</f>
        <v>Conventional</v>
      </c>
      <c r="P149" t="str">
        <f>IF('Model output'!N148="","",'Model output'!N148)</f>
        <v>2 cm</v>
      </c>
      <c r="Q149" t="str">
        <f t="shared" si="29"/>
        <v>2cm</v>
      </c>
      <c r="R149" cm="1">
        <f t="array" ref="R149">IF(Q149="","",IF(ISNUMBER(SEARCH("cm",Q149)),MAX(VALUE(SUBSTITUTE(_xlfn.FILTERXML("&lt;t&gt;&lt;s&gt;"&amp;SUBSTITUTE(Q149,",","&lt;/s&gt;&lt;s&gt;")&amp;"&lt;/s&gt;&lt;/t&gt;","//s"),"cm",""))),IF(ISNUMBER(SEARCH("mm",Q149)), MAX(VALUE(SUBSTITUTE(_xlfn.FILTERXML("&lt;t&gt;&lt;s&gt;"&amp;SUBSTITUTE(Q149,",","&lt;/s&gt;&lt;s&gt;")&amp;"&lt;/s&gt;&lt;/t&gt;","//s"),"mm","")))/10, MAX(VALUE(_xlfn.FILTERXML("&lt;t&gt;&lt;s&gt;"&amp;SUBSTITUTE(Q149,",","&lt;/s&gt;&lt;s&gt;")&amp;"&lt;/s&gt;&lt;/t&gt;","//s"))))))</f>
        <v>2</v>
      </c>
      <c r="S149" t="str">
        <f>IF(OR('Model output'!P148="",'Model output'!P148="C",ISNUMBER(SEARCH("Not identified", 'Model output'!P148)),ISNUMBER(SEARCH("Absent",'Model output'!P148)),ISNUMBER(SEARCH("Absence",'Model output'!P148)),AND(ISNUMBER(SEARCH("No",'Model output'!P148)),NOT(ISNUMBER(SEARCH("diagnostic",'Model output'!P148)))),ISNUMBER(SEARCH("Negative",'Model output'!P148))),"negative","positive")</f>
        <v>negative</v>
      </c>
      <c r="T149">
        <f>IF('Model output'!O148="","",'Model output'!O148)</f>
        <v>1</v>
      </c>
      <c r="U149" t="str">
        <f>IF('Model output'!Q148&lt;&gt;"",'Model output'!Q148,IF('Classification result'!S149="positive",IF(ISNUMBER(SEARCH("single",'Model output'!P148)),1,IF(OR(ISNUMBER(SEARCH("&lt;4",'Model output'!P148)),ISNUMBER(SEARCH("&lt; 4",'Model output'!P148)),ISNUMBER(SEARCH("less than 4",'Model output'!P148))),"&lt;4",IF(OR(ISNUMBER(SEARCH("&gt;4",'Model output'!P148)),ISNUMBER(SEARCH("&gt; 4",'Model output'!P148)),ISNUMBER(SEARCH("4 or more",'Model output'!P148))),"&gt;4",""))),""))</f>
        <v/>
      </c>
      <c r="V149" t="str">
        <f>IF(S149="negative","",IF(OR(ISNUMBER(SEARCH("Focal",'Model output'!P148)),'Classification result'!U149&lt;4,ISNUMBER(SEARCH("Focal",'Classification result'!U149)),ISNUMBER(SEARCH("&lt;4",'Classification result'!U149)),ISNUMBER(SEARCH("&lt; 4",'Classification result'!U149))),"minimal", IF(OR(ISNUMBER(SEARCH("Extensive",'Model output'!P148)),ISNUMBER(SEARCH("Extensive",'Classification result'!U149)),ISNUMBER(SEARCH("&gt;4",'Classification result'!U149)),ISNUMBER(SEARCH("&gt; 4",'Classification result'!U149)),ISNUMBER(SEARCH("4 or more",'Classification result'!U149))),"extensive","")))</f>
        <v/>
      </c>
      <c r="W149" t="str">
        <f>IF(OR('Model output'!R148="",ISNUMBER(SEARCH("Not identified", 'Model output'!R148)),ISNUMBER(SEARCH("Absent",'Model output'!R148)),ISNUMBER(SEARCH("No",'Model output'!R148)),ISNUMBER(SEARCH("Negative",'Model output'!R148)),ISNUMBER(SEARCH("None seen",'Model output'!R148)),ISNUMBER(SEARCH("Free",'Model output'!R148)),ISNUMBER(SEARCH("Cannot be assessed",'Model output'!R148))),"negative","positive")</f>
        <v>positive</v>
      </c>
      <c r="X149" s="15" t="str">
        <f>IF('Model output'!S148="","",'Model output'!S148)</f>
        <v>Present</v>
      </c>
      <c r="Y149" t="str">
        <f>IF(OR('Model output'!S148="",ISNUMBER(SEARCH("No extension",'Model output'!S148)),ISNUMBER(SEARCH("Absent",'Model output'!S148)),ISNUMBER(SEARCH("Not identified",'Model output'!S148)),AND(ISNUMBER(SEARCH("No",'Model output'!S148)),NOT(ISNUMBER(SEARCH("carcinoma",'Model output'!S148)))),ISNUMBER(SEARCH("negative",'Model output'!S148))),"negative",IF(Z149="positive","gETE", "positive"))</f>
        <v>positive</v>
      </c>
      <c r="Z149" t="str">
        <f>IF(OR('Model output'!S148="",ISNUMBER(SEARCH("Absent",'Model output'!S148)),ISNUMBER(SEARCH("Not identified",'Model output'!S148)),ISNUMBER(SEARCH("No",'Model output'!S148)),ISNUMBER(SEARCH("Minimal",'Model output'!S148)),ISNUMBER(SEARCH("negative",'Model output'!S148))),"negative",IF(OR(ISNUMBER(SEARCH("extensive",X149)),ISNUMBER(SEARCH("skeletal muscle",X149)),ISNUMBER(SEARCH("larynx",X149)),ISNUMBER(SEARCH("trachea",X149)),ISNUMBER(SEARCH("esophagus",X149)),ISNUMBER(SEARCH("recurrent laryngeal nerve",X149))),"positive","negative"))</f>
        <v>negative</v>
      </c>
      <c r="AA149" t="str">
        <f>IF('Model output'!T148="","",IF('Model output'!T148="Not mentioned", "No", "Yes"))</f>
        <v/>
      </c>
      <c r="AB149" t="str">
        <f>IF(AA149&lt;&gt;"Yes","",IF(OR('Model output'!U148="",ISNUMBER(SEARCH("Not identified",'Model output'!U148))),"",'Model output'!U148))</f>
        <v/>
      </c>
      <c r="AC149" s="8" t="str">
        <f>IF(OR('Model output'!V148="", AND(ISERROR(SEARCH("Positive",'Model output'!V148)), ISNUMBER(SEARCH("Negative",'Model output'!V148))), ISNUMBER(SEARCH("Cannot be assessed",'Model output'!V148)), AND(ISNUMBER(SEARCH("Uninvolved",'Model output'!V148)),NOT(ISNUMBER(SEARCH("margin(s) involved",'Model output'!V148)))), ISNUMBER(SEARCH("No involvement",'Model output'!V148)), AND(NOT(ISNUMBER(SEARCH("focal",'Model output'!V148))),ISNUMBER(SEARCH("Free",'Model output'!V148))), ISNUMBER(SEARCH("narrowly excised",'Model output'!V148)), ISNUMBER(SEARCH("none",'Model output'!V148)), ISNUMBER(SEARCH("R0",'Model output'!V148)), ISNUMBER(SEARCH("1 mm",'Model output'!V148)), ISNUMBER(SEARCH("0.1 CM",'Model output'!V148)), ISNUMBER(SEARCH("less than 0.2 mm",'Model output'!V148)), ISNUMBER(SEARCH("less than 1.0 mm",'Model output'!V148)), ISNUMBER(SEARCH("less than 0.5 mm",'Model output'!V148)), ISNUMBER(SEARCH("abut",'Model output'!V148))), "negative", "positive")</f>
        <v>negative</v>
      </c>
      <c r="AE149" s="34" t="str" cm="1">
        <f t="array" aca="1" ref="AE149" ca="1">IF(OR(AC149="positive",Z149="positive",AND(OR(ISNUMBER(SEARCH("Follicular carcinoma",N149)),ISNUMBER(SEARCH("Follicular thyroid carcinoma",N149))),V149="extensive"),AND(AND(ISNUMBER(J149),J149&gt;0),AND(ISNUMBER(M149),M149&gt;3)),OR(H149="positive",AH149=1)),"high",IF(OR(ISNUMBER(SEARCH("lateral",G149,1)),ISNUMBER(SEARCH("positive",Y149,1)),ISNUMBER(SEARCH("tall",O149,1)),ISNUMBER(SEARCH("hobnail",O149,1)),ISNUMBER(SEARCH("cribriform",O149,1)),ISNUMBER(SEARCH("diffuse",O149,1)),ISNUMBER(SEARCH("columnar",O149,1)),ISNUMBER(SEARCH("solid",O149,1)),ISNUMBER(SEARCH("tall",N149,1)),ISNUMBER(SEARCH("hobnail",N149,1)),ISNUMBER(SEARCH("cribriform",N149,1)),ISNUMBER(SEARCH("diffuse",N149,1)),ISNUMBER(SEARCH("columnar",N149,1)),ISNUMBER(SEARCH("solid",N149,1)),AND(OR(ISNUMBER(SEARCH("papillary",N149,1)),ISNUMBER(SEARCH("papillary carcinoma",O149,1))),S149="positive"),AND(AND(ISNUMBER(J149),J149&gt;=5),M149=""),AND(AND(ISNUMBER(J149),J149&gt;=5),AND(ISNUMBER(M149),M149&gt;=1)),AND(ISNUMBER(SERACH("papillary",N149)),OR(Y149="positive",Z149="positive"), ISNUMBER(SEARCH("BRAF",AB149)))),"intermediate","low"))</f>
        <v>intermediate</v>
      </c>
      <c r="AF149" s="35" t="str">
        <f t="shared" si="31"/>
        <v>1b</v>
      </c>
      <c r="AG149" s="35" t="str">
        <f t="shared" si="32"/>
        <v>0</v>
      </c>
      <c r="AH149" s="35" t="str">
        <f t="shared" si="33"/>
        <v>0</v>
      </c>
      <c r="AI149" s="40" t="str">
        <f t="shared" si="34"/>
        <v>I</v>
      </c>
      <c r="AJ149" s="34" t="s">
        <v>629</v>
      </c>
      <c r="AK149" s="39" t="s">
        <v>893</v>
      </c>
      <c r="AL149" s="39" t="s">
        <v>894</v>
      </c>
      <c r="AM149" s="39" t="s">
        <v>897</v>
      </c>
      <c r="AN149" s="39" t="s">
        <v>59</v>
      </c>
      <c r="AO149" s="34">
        <f t="shared" ca="1" si="36"/>
        <v>1</v>
      </c>
      <c r="AP149" s="39">
        <f t="shared" si="37"/>
        <v>1</v>
      </c>
      <c r="AQ149" s="39">
        <f t="shared" si="38"/>
        <v>1</v>
      </c>
      <c r="AR149" s="39">
        <f t="shared" si="39"/>
        <v>1</v>
      </c>
      <c r="AS149" s="40">
        <f t="shared" si="35"/>
        <v>1</v>
      </c>
    </row>
    <row r="150" spans="1:45">
      <c r="A150" t="str">
        <f>'Model output'!A149</f>
        <v>TCGA-EL-A4KH</v>
      </c>
      <c r="B150" s="46">
        <v>36</v>
      </c>
      <c r="C150" s="1" t="str">
        <f>IF(OR(ISNUMBER(SEARCH("0",'Model output'!D149)), ISNUMBER(SEARCH("1",'Model output'!D149)), ISNUMBER(SEARCH("1a",'Model output'!D149)), ISNUMBER(SEARCH("1b",'Model output'!D149)), ISNUMBER(SEARCH("2",'Model output'!D149)), ISNUMBER(SEARCH("3",'Model output'!D149)), ISNUMBER(SEARCH("4a",'Model output'!D149)), ISNUMBER(SEARCH("4b",'Model output'!D149))), IF(ISNUMBER(SEARCH("pT",'Model output'!D149)),IF(OR(ISNUMBER(SEARCH("a",'Model output'!D149)),ISNUMBER(SEARCH("b",'Model output'!D149))),MID(SUBSTITUTE('Model output'!D149," ",""),SEARCH("pT",'Model output'!D149)+2,2),MID(SUBSTITUTE('Model output'!D149," ",""),SEARCH("pT",'Model output'!D149)+2,1)),IF(ISNUMBER(SEARCH("T",'Model output'!D149)),IF(OR(ISNUMBER(SEARCH("a",'Model output'!D149)),ISNUMBER(SEARCH("b",'Model output'!D149))),MID(SUBSTITUTE('Model output'!D149," ",""),SEARCH("T",'Model output'!D149)+1,2),MID(SUBSTITUTE('Model output'!D149," ",""),SEARCH("T",'Model output'!D149)+1,1)),SUBSTITUTE('Model output'!D149," ",""))),"")</f>
        <v>1</v>
      </c>
      <c r="D150" s="1" t="str">
        <f>IF(ISNUMBER(SEARCH("lymph node",'Model output'!E149)),"1", IF(AND('Model output'!E149&lt;&gt;"",ISNUMBER('Model output'!E149),'Model output'!E149&gt;0),"1",IF(OR(ISNUMBER(SEARCH("0",'Model output'!E149)), ISNUMBER(SEARCH("1",'Model output'!E149)), ISNUMBER(SEARCH("1a",'Model output'!E149)), ISNUMBER(SEARCH("1b",'Model output'!E149)), ISNUMBER(SEARCH("X",'Model output'!E149))), IF(ISNUMBER(SEARCH("pN",'Model output'!E149)),IF(OR(ISNUMBER(SEARCH("a",'Model output'!E149)),ISNUMBER(SEARCH("b",'Model output'!E149))),MID(SUBSTITUTE('Model output'!E149," ",""),SEARCH("pN",'Model output'!E149)+2,2),MID(SUBSTITUTE('Model output'!E149," ",""),SEARCH("pN",'Model output'!E149)+2,1)),IF(ISNUMBER(SEARCH("N",'Model output'!E149)),IF(OR(ISNUMBER(SEARCH("a",'Model output'!E149)),ISNUMBER(SEARCH("b",'Model output'!E149))),MID(SUBSTITUTE('Model output'!E149," ",""),SEARCH("N",'Model output'!E149)+1,2),MID(SUBSTITUTE('Model output'!E149," ",""),SEARCH("N",'Model output'!E149)+1,1)),SUBSTITUTE('Model output'!E149," ",""))),"")))</f>
        <v>x</v>
      </c>
      <c r="E150" s="1" t="str">
        <f>IF(OR(ISNUMBER(SEARCH("Not applicable",'Model output'!F149)), ISNUMBER(SEARCH("N/A",'Model output'!F149))),"0",IF(OR(ISNUMBER(SEARCH("0",'Model output'!F149)), ISNUMBER(SEARCH("1",'Model output'!F149)), ISNUMBER(SEARCH("X",'Model output'!F149))), IF(ISNUMBER(SEARCH("pM",'Model output'!F149)),MID(SUBSTITUTE('Model output'!F149," ",""),SEARCH("pM",'Model output'!F149)+2,1),IF(ISNUMBER(SEARCH("M",'Model output'!F149)),MID(SUBSTITUTE('Model output'!F149," ",""),SEARCH("M",'Model output'!F149)+1,1),SUBSTITUTE('Model output'!F149," ",""))),""))</f>
        <v>0</v>
      </c>
      <c r="F150" t="str">
        <f t="shared" si="28"/>
        <v>negative</v>
      </c>
      <c r="G150" t="str">
        <f>IF(OR('Model output'!G149="",AND(ISNUMBER('Model output'!J149),'Model output'!J149&lt;1)),"",IF(OR(ISNUMBER(SEARCH("lateral",'Model output'!G149)),ISNUMBER(SEARCH("cervical",'Model output'!G149)),ISNUMBER(SEARCH("jugular",'Model output'!G149)),ISNUMBER(SEARCH("left neck",'Model output'!G149)),ISNUMBER(SEARCH("left anterior neck",'Model output'!G149)),ISNUMBER(SEARCH("left posterior neck",'Model output'!G149)),ISNUMBER(SEARCH("right neck",'Model output'!G149)),ISNUMBER(SEARCH("right anterior neck",'Model output'!G149)),ISNUMBER(SEARCH("right posterior neck",'Model output'!G149)),AND(ISNUMBER(SEARCH("level",'Model output'!G149)),OR(,ISNUMBER(SEARCH("II",'Model output'!G149)),ISNUMBER(SEARCH("two",'Model output'!G149)),AND(ISNUMBER(SEARCH("2",'Model output'!G149)),NOT(ISNUMBER(SEARCH("1 of 2",'Model output'!G149)))),ISNUMBER(SEARCH("III",'Model output'!G149)),ISNUMBER(SEARCH("three",'Model output'!G149)),AND(ISNUMBER(SEARCH("3",'Model output'!G149)), NOT(ISNUMBER(SEARCH("N3",'Model output'!G149)))),ISNUMBER(SEARCH("IV",'Model output'!G149)),ISNUMBER(SEARCH("four",'Model output'!G149)),AND(ISNUMBER(SEARCH("4",'Model output'!G149)),NOT(ISNUMBER(SEARCH("1/4",'Model output'!G149)))),ISNUMBER(SEARCH("V ",'Model output'!G149)),ISNUMBER(SEARCH("five",'Model output'!G149)),ISNUMBER(SEARCH("5",'Model output'!G149))))), "lateral", "central"))</f>
        <v/>
      </c>
      <c r="H150" t="str">
        <f>IF('Model output'!H149="","negative", IF('Model output'!H149=" ", "negative", IF('Model output'!H149="[]", "negative", IF(ISNUMBER(SEARCH("lymph node",'Model output'!H149)),"negative", IF(ISNUMBER(SEARCH("adipose tissue",'Model output'!H149)), "negative", IF(ISNUMBER(SEARCH("neck dissection",'Model output'!H149)),"negative","positive"))))))</f>
        <v>negative</v>
      </c>
      <c r="I150">
        <f>IF('Model output'!I149="","",IF(ISNUMBER('Model output'!I149),'Model output'!I149,1))</f>
        <v>0</v>
      </c>
      <c r="J150">
        <f>IF('Model output'!J149="","",IF(AND(ISNUMBER('Model output'!J149),'Model output'!J149&lt;=I150),'Model output'!J149,IF(ISNUMBER(SEARCH("0/",'Model output'!J149)),0,1)))</f>
        <v>0</v>
      </c>
      <c r="K150" t="str" cm="1">
        <f t="array" ref="K150">IF(COUNT(FIND({0,1,2,3,4,5,6,7,8,9},'Model output'!K149))&gt;0,'Model output'!K149,"")</f>
        <v/>
      </c>
      <c r="L150" s="28" t="str">
        <f t="shared" si="30"/>
        <v/>
      </c>
      <c r="M150" t="str" cm="1">
        <f t="array" ref="M150">IF(L150="","",IF(ISNUMBER(SEARCH("cm",L150)),MAX(VALUE(SUBSTITUTE(_xlfn.FILTERXML("&lt;t&gt;&lt;s&gt;"&amp;SUBSTITUTE(L150,",","&lt;/s&gt;&lt;s&gt;")&amp;"&lt;/s&gt;&lt;/t&gt;","//s"),"cm",""))),MAX(VALUE(SUBSTITUTE(_xlfn.FILTERXML("&lt;t&gt;&lt;s&gt;"&amp;SUBSTITUTE(L150,",","&lt;/s&gt;&lt;s&gt;")&amp;"&lt;/s&gt;&lt;/t&gt;","//s"),"mm","")))/10))</f>
        <v/>
      </c>
      <c r="N150" t="str">
        <f>IF('Model output'!L149="","",'Model output'!L149)</f>
        <v>papillary</v>
      </c>
      <c r="O150" t="str">
        <f>IF('Model output'!M149="","",'Model output'!M149)</f>
        <v>follicular variant</v>
      </c>
      <c r="P150" t="str">
        <f>IF('Model output'!N149="","",'Model output'!N149)</f>
        <v>2.1 cm</v>
      </c>
      <c r="Q150" t="str">
        <f t="shared" si="29"/>
        <v>2.1cm</v>
      </c>
      <c r="R150" cm="1">
        <f t="array" ref="R150">IF(Q150="","",IF(ISNUMBER(SEARCH("cm",Q150)),MAX(VALUE(SUBSTITUTE(_xlfn.FILTERXML("&lt;t&gt;&lt;s&gt;"&amp;SUBSTITUTE(Q150,",","&lt;/s&gt;&lt;s&gt;")&amp;"&lt;/s&gt;&lt;/t&gt;","//s"),"cm",""))),IF(ISNUMBER(SEARCH("mm",Q150)), MAX(VALUE(SUBSTITUTE(_xlfn.FILTERXML("&lt;t&gt;&lt;s&gt;"&amp;SUBSTITUTE(Q150,",","&lt;/s&gt;&lt;s&gt;")&amp;"&lt;/s&gt;&lt;/t&gt;","//s"),"mm","")))/10, MAX(VALUE(_xlfn.FILTERXML("&lt;t&gt;&lt;s&gt;"&amp;SUBSTITUTE(Q150,",","&lt;/s&gt;&lt;s&gt;")&amp;"&lt;/s&gt;&lt;/t&gt;","//s"))))))</f>
        <v>2.1</v>
      </c>
      <c r="S150" t="str">
        <f>IF(OR('Model output'!P149="",'Model output'!P149="C",ISNUMBER(SEARCH("Not identified", 'Model output'!P149)),ISNUMBER(SEARCH("Absent",'Model output'!P149)),ISNUMBER(SEARCH("Absence",'Model output'!P149)),AND(ISNUMBER(SEARCH("No",'Model output'!P149)),NOT(ISNUMBER(SEARCH("diagnostic",'Model output'!P149)))),ISNUMBER(SEARCH("Negative",'Model output'!P149))),"negative","positive")</f>
        <v>negative</v>
      </c>
      <c r="T150">
        <f>IF('Model output'!O149="","",'Model output'!O149)</f>
        <v>2</v>
      </c>
      <c r="U150" t="str">
        <f>IF('Model output'!Q149&lt;&gt;"",'Model output'!Q149,IF('Classification result'!S150="positive",IF(ISNUMBER(SEARCH("single",'Model output'!P149)),1,IF(OR(ISNUMBER(SEARCH("&lt;4",'Model output'!P149)),ISNUMBER(SEARCH("&lt; 4",'Model output'!P149)),ISNUMBER(SEARCH("less than 4",'Model output'!P149))),"&lt;4",IF(OR(ISNUMBER(SEARCH("&gt;4",'Model output'!P149)),ISNUMBER(SEARCH("&gt; 4",'Model output'!P149)),ISNUMBER(SEARCH("4 or more",'Model output'!P149))),"&gt;4",""))),""))</f>
        <v/>
      </c>
      <c r="V150" t="str">
        <f>IF(S150="negative","",IF(OR(ISNUMBER(SEARCH("Focal",'Model output'!P149)),'Classification result'!U150&lt;4,ISNUMBER(SEARCH("Focal",'Classification result'!U150)),ISNUMBER(SEARCH("&lt;4",'Classification result'!U150)),ISNUMBER(SEARCH("&lt; 4",'Classification result'!U150))),"minimal", IF(OR(ISNUMBER(SEARCH("Extensive",'Model output'!P149)),ISNUMBER(SEARCH("Extensive",'Classification result'!U150)),ISNUMBER(SEARCH("&gt;4",'Classification result'!U150)),ISNUMBER(SEARCH("&gt; 4",'Classification result'!U150)),ISNUMBER(SEARCH("4 or more",'Classification result'!U150))),"extensive","")))</f>
        <v/>
      </c>
      <c r="W150" t="str">
        <f>IF(OR('Model output'!R149="",ISNUMBER(SEARCH("Not identified", 'Model output'!R149)),ISNUMBER(SEARCH("Absent",'Model output'!R149)),ISNUMBER(SEARCH("No",'Model output'!R149)),ISNUMBER(SEARCH("Negative",'Model output'!R149)),ISNUMBER(SEARCH("None seen",'Model output'!R149)),ISNUMBER(SEARCH("Free",'Model output'!R149)),ISNUMBER(SEARCH("Cannot be assessed",'Model output'!R149))),"negative","positive")</f>
        <v>negative</v>
      </c>
      <c r="X150" s="15" t="str">
        <f>IF('Model output'!S149="","",'Model output'!S149)</f>
        <v>absent</v>
      </c>
      <c r="Y150" t="str">
        <f>IF(OR('Model output'!S149="",ISNUMBER(SEARCH("No extension",'Model output'!S149)),ISNUMBER(SEARCH("Absent",'Model output'!S149)),ISNUMBER(SEARCH("Not identified",'Model output'!S149)),AND(ISNUMBER(SEARCH("No",'Model output'!S149)),NOT(ISNUMBER(SEARCH("carcinoma",'Model output'!S149)))),ISNUMBER(SEARCH("negative",'Model output'!S149))),"negative",IF(Z150="positive","gETE", "positive"))</f>
        <v>negative</v>
      </c>
      <c r="Z150" t="str">
        <f>IF(OR('Model output'!S149="",ISNUMBER(SEARCH("Absent",'Model output'!S149)),ISNUMBER(SEARCH("Not identified",'Model output'!S149)),ISNUMBER(SEARCH("No",'Model output'!S149)),ISNUMBER(SEARCH("Minimal",'Model output'!S149)),ISNUMBER(SEARCH("negative",'Model output'!S149))),"negative",IF(OR(ISNUMBER(SEARCH("extensive",X150)),ISNUMBER(SEARCH("skeletal muscle",X150)),ISNUMBER(SEARCH("larynx",X150)),ISNUMBER(SEARCH("trachea",X150)),ISNUMBER(SEARCH("esophagus",X150)),ISNUMBER(SEARCH("recurrent laryngeal nerve",X150))),"positive","negative"))</f>
        <v>negative</v>
      </c>
      <c r="AA150" t="str">
        <f>IF('Model output'!T149="","",IF('Model output'!T149="Not mentioned", "No", "Yes"))</f>
        <v/>
      </c>
      <c r="AB150" t="str">
        <f>IF(AA150&lt;&gt;"Yes","",IF(OR('Model output'!U149="",ISNUMBER(SEARCH("Not identified",'Model output'!U149))),"",'Model output'!U149))</f>
        <v/>
      </c>
      <c r="AC150" s="8" t="str">
        <f>IF(OR('Model output'!V149="", AND(ISERROR(SEARCH("Positive",'Model output'!V149)), ISNUMBER(SEARCH("Negative",'Model output'!V149))), ISNUMBER(SEARCH("Cannot be assessed",'Model output'!V149)), AND(ISNUMBER(SEARCH("Uninvolved",'Model output'!V149)),NOT(ISNUMBER(SEARCH("margin(s) involved",'Model output'!V149)))), ISNUMBER(SEARCH("No involvement",'Model output'!V149)), AND(NOT(ISNUMBER(SEARCH("focal",'Model output'!V149))),ISNUMBER(SEARCH("Free",'Model output'!V149))), ISNUMBER(SEARCH("narrowly excised",'Model output'!V149)), ISNUMBER(SEARCH("none",'Model output'!V149)), ISNUMBER(SEARCH("R0",'Model output'!V149)), ISNUMBER(SEARCH("1 mm",'Model output'!V149)), ISNUMBER(SEARCH("0.1 CM",'Model output'!V149)), ISNUMBER(SEARCH("less than 0.2 mm",'Model output'!V149)), ISNUMBER(SEARCH("less than 1.0 mm",'Model output'!V149)), ISNUMBER(SEARCH("less than 0.5 mm",'Model output'!V149)), ISNUMBER(SEARCH("abut",'Model output'!V149))), "negative", "positive")</f>
        <v>negative</v>
      </c>
      <c r="AE150" s="34" t="str" cm="1">
        <f t="array" aca="1" ref="AE150" ca="1">IF(OR(AC150="positive",Z150="positive",AND(OR(ISNUMBER(SEARCH("Follicular carcinoma",N150)),ISNUMBER(SEARCH("Follicular thyroid carcinoma",N150))),V150="extensive"),AND(AND(ISNUMBER(J150),J150&gt;0),AND(ISNUMBER(M150),M150&gt;3)),OR(H150="positive",AH150=1)),"high",IF(OR(ISNUMBER(SEARCH("lateral",G150,1)),ISNUMBER(SEARCH("positive",Y150,1)),ISNUMBER(SEARCH("tall",O150,1)),ISNUMBER(SEARCH("hobnail",O150,1)),ISNUMBER(SEARCH("cribriform",O150,1)),ISNUMBER(SEARCH("diffuse",O150,1)),ISNUMBER(SEARCH("columnar",O150,1)),ISNUMBER(SEARCH("solid",O150,1)),ISNUMBER(SEARCH("tall",N150,1)),ISNUMBER(SEARCH("hobnail",N150,1)),ISNUMBER(SEARCH("cribriform",N150,1)),ISNUMBER(SEARCH("diffuse",N150,1)),ISNUMBER(SEARCH("columnar",N150,1)),ISNUMBER(SEARCH("solid",N150,1)),AND(OR(ISNUMBER(SEARCH("papillary",N150,1)),ISNUMBER(SEARCH("papillary carcinoma",O150,1))),S150="positive"),AND(AND(ISNUMBER(J150),J150&gt;=5),M150=""),AND(AND(ISNUMBER(J150),J150&gt;=5),AND(ISNUMBER(M150),M150&gt;=1)),AND(ISNUMBER(SERACH("papillary",N150)),OR(Y150="positive",Z150="positive"), ISNUMBER(SEARCH("BRAF",AB150)))),"intermediate","low"))</f>
        <v>low</v>
      </c>
      <c r="AF150" s="35" t="str">
        <f t="shared" si="31"/>
        <v>2</v>
      </c>
      <c r="AG150" s="35" t="str">
        <f t="shared" si="32"/>
        <v>0</v>
      </c>
      <c r="AH150" s="35" t="str">
        <f t="shared" si="33"/>
        <v>0</v>
      </c>
      <c r="AI150" s="40" t="str">
        <f t="shared" si="34"/>
        <v>I</v>
      </c>
      <c r="AJ150" s="34" t="s">
        <v>627</v>
      </c>
      <c r="AK150" s="39" t="s">
        <v>896</v>
      </c>
      <c r="AL150" s="39" t="s">
        <v>897</v>
      </c>
      <c r="AM150" s="39" t="s">
        <v>897</v>
      </c>
      <c r="AN150" s="39" t="s">
        <v>59</v>
      </c>
      <c r="AO150" s="34">
        <f t="shared" ca="1" si="36"/>
        <v>1</v>
      </c>
      <c r="AP150" s="39">
        <f t="shared" si="37"/>
        <v>1</v>
      </c>
      <c r="AQ150" s="39">
        <f t="shared" si="38"/>
        <v>1</v>
      </c>
      <c r="AR150" s="39">
        <f t="shared" si="39"/>
        <v>1</v>
      </c>
      <c r="AS150" s="40">
        <f t="shared" si="35"/>
        <v>1</v>
      </c>
    </row>
    <row r="151" spans="1:45">
      <c r="A151" t="str">
        <f>'Model output'!A150</f>
        <v>TCGA-EL-A4KI</v>
      </c>
      <c r="B151" s="46">
        <v>63</v>
      </c>
      <c r="C151" s="1" t="str">
        <f>IF(OR(ISNUMBER(SEARCH("0",'Model output'!D150)), ISNUMBER(SEARCH("1",'Model output'!D150)), ISNUMBER(SEARCH("1a",'Model output'!D150)), ISNUMBER(SEARCH("1b",'Model output'!D150)), ISNUMBER(SEARCH("2",'Model output'!D150)), ISNUMBER(SEARCH("3",'Model output'!D150)), ISNUMBER(SEARCH("4a",'Model output'!D150)), ISNUMBER(SEARCH("4b",'Model output'!D150))), IF(ISNUMBER(SEARCH("pT",'Model output'!D150)),IF(OR(ISNUMBER(SEARCH("a",'Model output'!D150)),ISNUMBER(SEARCH("b",'Model output'!D150))),MID(SUBSTITUTE('Model output'!D150," ",""),SEARCH("pT",'Model output'!D150)+2,2),MID(SUBSTITUTE('Model output'!D150," ",""),SEARCH("pT",'Model output'!D150)+2,1)),IF(ISNUMBER(SEARCH("T",'Model output'!D150)),IF(OR(ISNUMBER(SEARCH("a",'Model output'!D150)),ISNUMBER(SEARCH("b",'Model output'!D150))),MID(SUBSTITUTE('Model output'!D150," ",""),SEARCH("T",'Model output'!D150)+1,2),MID(SUBSTITUTE('Model output'!D150," ",""),SEARCH("T",'Model output'!D150)+1,1)),SUBSTITUTE('Model output'!D150," ",""))),"")</f>
        <v/>
      </c>
      <c r="D151" s="1" t="str">
        <f>IF(ISNUMBER(SEARCH("lymph node",'Model output'!E150)),"1", IF(AND('Model output'!E150&lt;&gt;"",ISNUMBER('Model output'!E150),'Model output'!E150&gt;0),"1",IF(OR(ISNUMBER(SEARCH("0",'Model output'!E150)), ISNUMBER(SEARCH("1",'Model output'!E150)), ISNUMBER(SEARCH("1a",'Model output'!E150)), ISNUMBER(SEARCH("1b",'Model output'!E150)), ISNUMBER(SEARCH("X",'Model output'!E150))), IF(ISNUMBER(SEARCH("pN",'Model output'!E150)),IF(OR(ISNUMBER(SEARCH("a",'Model output'!E150)),ISNUMBER(SEARCH("b",'Model output'!E150))),MID(SUBSTITUTE('Model output'!E150," ",""),SEARCH("pN",'Model output'!E150)+2,2),MID(SUBSTITUTE('Model output'!E150," ",""),SEARCH("pN",'Model output'!E150)+2,1)),IF(ISNUMBER(SEARCH("N",'Model output'!E150)),IF(OR(ISNUMBER(SEARCH("a",'Model output'!E150)),ISNUMBER(SEARCH("b",'Model output'!E150))),MID(SUBSTITUTE('Model output'!E150," ",""),SEARCH("N",'Model output'!E150)+1,2),MID(SUBSTITUTE('Model output'!E150," ",""),SEARCH("N",'Model output'!E150)+1,1)),SUBSTITUTE('Model output'!E150," ",""))),"")))</f>
        <v>X</v>
      </c>
      <c r="E151" s="1" t="str">
        <f>IF(OR(ISNUMBER(SEARCH("Not applicable",'Model output'!F150)), ISNUMBER(SEARCH("N/A",'Model output'!F150))),"0",IF(OR(ISNUMBER(SEARCH("0",'Model output'!F150)), ISNUMBER(SEARCH("1",'Model output'!F150)), ISNUMBER(SEARCH("X",'Model output'!F150))), IF(ISNUMBER(SEARCH("pM",'Model output'!F150)),MID(SUBSTITUTE('Model output'!F150," ",""),SEARCH("pM",'Model output'!F150)+2,1),IF(ISNUMBER(SEARCH("M",'Model output'!F150)),MID(SUBSTITUTE('Model output'!F150," ",""),SEARCH("M",'Model output'!F150)+1,1),SUBSTITUTE('Model output'!F150," ",""))),""))</f>
        <v/>
      </c>
      <c r="F151" t="str">
        <f t="shared" si="28"/>
        <v>negative</v>
      </c>
      <c r="G151" t="str">
        <f>IF(OR('Model output'!G150="",AND(ISNUMBER('Model output'!J150),'Model output'!J150&lt;1)),"",IF(OR(ISNUMBER(SEARCH("lateral",'Model output'!G150)),ISNUMBER(SEARCH("cervical",'Model output'!G150)),ISNUMBER(SEARCH("jugular",'Model output'!G150)),ISNUMBER(SEARCH("left neck",'Model output'!G150)),ISNUMBER(SEARCH("left anterior neck",'Model output'!G150)),ISNUMBER(SEARCH("left posterior neck",'Model output'!G150)),ISNUMBER(SEARCH("right neck",'Model output'!G150)),ISNUMBER(SEARCH("right anterior neck",'Model output'!G150)),ISNUMBER(SEARCH("right posterior neck",'Model output'!G150)),AND(ISNUMBER(SEARCH("level",'Model output'!G150)),OR(,ISNUMBER(SEARCH("II",'Model output'!G150)),ISNUMBER(SEARCH("two",'Model output'!G150)),AND(ISNUMBER(SEARCH("2",'Model output'!G150)),NOT(ISNUMBER(SEARCH("1 of 2",'Model output'!G150)))),ISNUMBER(SEARCH("III",'Model output'!G150)),ISNUMBER(SEARCH("three",'Model output'!G150)),AND(ISNUMBER(SEARCH("3",'Model output'!G150)), NOT(ISNUMBER(SEARCH("N3",'Model output'!G150)))),ISNUMBER(SEARCH("IV",'Model output'!G150)),ISNUMBER(SEARCH("four",'Model output'!G150)),AND(ISNUMBER(SEARCH("4",'Model output'!G150)),NOT(ISNUMBER(SEARCH("1/4",'Model output'!G150)))),ISNUMBER(SEARCH("V ",'Model output'!G150)),ISNUMBER(SEARCH("five",'Model output'!G150)),ISNUMBER(SEARCH("5",'Model output'!G150))))), "lateral", "central"))</f>
        <v/>
      </c>
      <c r="H151" t="str">
        <f>IF('Model output'!H150="","negative", IF('Model output'!H150=" ", "negative", IF('Model output'!H150="[]", "negative", IF(ISNUMBER(SEARCH("lymph node",'Model output'!H150)),"negative", IF(ISNUMBER(SEARCH("adipose tissue",'Model output'!H150)), "negative", IF(ISNUMBER(SEARCH("neck dissection",'Model output'!H150)),"negative","positive"))))))</f>
        <v>negative</v>
      </c>
      <c r="I151">
        <f>IF('Model output'!I150="","",IF(ISNUMBER('Model output'!I150),'Model output'!I150,1))</f>
        <v>1</v>
      </c>
      <c r="J151">
        <f>IF('Model output'!J150="","",IF(AND(ISNUMBER('Model output'!J150),'Model output'!J150&lt;=I151),'Model output'!J150,IF(ISNUMBER(SEARCH("0/",'Model output'!J150)),0,1)))</f>
        <v>0</v>
      </c>
      <c r="K151" t="str" cm="1">
        <f t="array" ref="K151">IF(COUNT(FIND({0,1,2,3,4,5,6,7,8,9},'Model output'!K150))&gt;0,'Model output'!K150,"")</f>
        <v/>
      </c>
      <c r="L151" s="28" t="str">
        <f t="shared" si="30"/>
        <v/>
      </c>
      <c r="M151" t="str" cm="1">
        <f t="array" ref="M151">IF(L151="","",IF(ISNUMBER(SEARCH("cm",L151)),MAX(VALUE(SUBSTITUTE(_xlfn.FILTERXML("&lt;t&gt;&lt;s&gt;"&amp;SUBSTITUTE(L151,",","&lt;/s&gt;&lt;s&gt;")&amp;"&lt;/s&gt;&lt;/t&gt;","//s"),"cm",""))),MAX(VALUE(SUBSTITUTE(_xlfn.FILTERXML("&lt;t&gt;&lt;s&gt;"&amp;SUBSTITUTE(L151,",","&lt;/s&gt;&lt;s&gt;")&amp;"&lt;/s&gt;&lt;/t&gt;","//s"),"mm","")))/10))</f>
        <v/>
      </c>
      <c r="N151" t="str">
        <f>IF('Model output'!L150="","",'Model output'!L150)</f>
        <v>papillary</v>
      </c>
      <c r="O151" t="str">
        <f>IF('Model output'!M150="","",'Model output'!M150)</f>
        <v>higher-grade insular areas and necrosis</v>
      </c>
      <c r="P151" t="str">
        <f>IF('Model output'!N150="","",'Model output'!N150)</f>
        <v>3.4 cm</v>
      </c>
      <c r="Q151" t="str">
        <f t="shared" si="29"/>
        <v>3.4cm</v>
      </c>
      <c r="R151" cm="1">
        <f t="array" ref="R151">IF(Q151="","",IF(ISNUMBER(SEARCH("cm",Q151)),MAX(VALUE(SUBSTITUTE(_xlfn.FILTERXML("&lt;t&gt;&lt;s&gt;"&amp;SUBSTITUTE(Q151,",","&lt;/s&gt;&lt;s&gt;")&amp;"&lt;/s&gt;&lt;/t&gt;","//s"),"cm",""))),IF(ISNUMBER(SEARCH("mm",Q151)), MAX(VALUE(SUBSTITUTE(_xlfn.FILTERXML("&lt;t&gt;&lt;s&gt;"&amp;SUBSTITUTE(Q151,",","&lt;/s&gt;&lt;s&gt;")&amp;"&lt;/s&gt;&lt;/t&gt;","//s"),"mm","")))/10, MAX(VALUE(_xlfn.FILTERXML("&lt;t&gt;&lt;s&gt;"&amp;SUBSTITUTE(Q151,",","&lt;/s&gt;&lt;s&gt;")&amp;"&lt;/s&gt;&lt;/t&gt;","//s"))))))</f>
        <v>3.4</v>
      </c>
      <c r="S151" t="str">
        <f>IF(OR('Model output'!P150="",'Model output'!P150="C",ISNUMBER(SEARCH("Not identified", 'Model output'!P150)),ISNUMBER(SEARCH("Absent",'Model output'!P150)),ISNUMBER(SEARCH("Absence",'Model output'!P150)),AND(ISNUMBER(SEARCH("No",'Model output'!P150)),NOT(ISNUMBER(SEARCH("diagnostic",'Model output'!P150)))),ISNUMBER(SEARCH("Negative",'Model output'!P150))),"negative","positive")</f>
        <v>positive</v>
      </c>
      <c r="T151">
        <f>IF('Model output'!O150="","",'Model output'!O150)</f>
        <v>2</v>
      </c>
      <c r="U151" t="str">
        <f>IF('Model output'!Q150&lt;&gt;"",'Model output'!Q150,IF('Classification result'!S151="positive",IF(ISNUMBER(SEARCH("single",'Model output'!P150)),1,IF(OR(ISNUMBER(SEARCH("&lt;4",'Model output'!P150)),ISNUMBER(SEARCH("&lt; 4",'Model output'!P150)),ISNUMBER(SEARCH("less than 4",'Model output'!P150))),"&lt;4",IF(OR(ISNUMBER(SEARCH("&gt;4",'Model output'!P150)),ISNUMBER(SEARCH("&gt; 4",'Model output'!P150)),ISNUMBER(SEARCH("4 or more",'Model output'!P150))),"&gt;4",""))),""))</f>
        <v/>
      </c>
      <c r="V151" t="str">
        <f>IF(S151="negative","",IF(OR(ISNUMBER(SEARCH("Focal",'Model output'!P150)),'Classification result'!U151&lt;4,ISNUMBER(SEARCH("Focal",'Classification result'!U151)),ISNUMBER(SEARCH("&lt;4",'Classification result'!U151)),ISNUMBER(SEARCH("&lt; 4",'Classification result'!U151))),"minimal", IF(OR(ISNUMBER(SEARCH("Extensive",'Model output'!P150)),ISNUMBER(SEARCH("Extensive",'Classification result'!U151)),ISNUMBER(SEARCH("&gt;4",'Classification result'!U151)),ISNUMBER(SEARCH("&gt; 4",'Classification result'!U151)),ISNUMBER(SEARCH("4 or more",'Classification result'!U151))),"extensive","")))</f>
        <v/>
      </c>
      <c r="W151" t="str">
        <f>IF(OR('Model output'!R150="",ISNUMBER(SEARCH("Not identified", 'Model output'!R150)),ISNUMBER(SEARCH("Absent",'Model output'!R150)),ISNUMBER(SEARCH("No",'Model output'!R150)),ISNUMBER(SEARCH("Negative",'Model output'!R150)),ISNUMBER(SEARCH("None seen",'Model output'!R150)),ISNUMBER(SEARCH("Free",'Model output'!R150)),ISNUMBER(SEARCH("Cannot be assessed",'Model output'!R150))),"negative","positive")</f>
        <v>negative</v>
      </c>
      <c r="X151" s="15" t="str">
        <f>IF('Model output'!S150="","",'Model output'!S150)</f>
        <v>favor into fibrous tissue</v>
      </c>
      <c r="Y151" t="str">
        <f>IF(OR('Model output'!S150="",ISNUMBER(SEARCH("No extension",'Model output'!S150)),ISNUMBER(SEARCH("Absent",'Model output'!S150)),ISNUMBER(SEARCH("Not identified",'Model output'!S150)),AND(ISNUMBER(SEARCH("No",'Model output'!S150)),NOT(ISNUMBER(SEARCH("carcinoma",'Model output'!S150)))),ISNUMBER(SEARCH("negative",'Model output'!S150))),"negative",IF(Z151="positive","gETE", "positive"))</f>
        <v>positive</v>
      </c>
      <c r="Z151" t="str">
        <f>IF(OR('Model output'!S150="",ISNUMBER(SEARCH("Absent",'Model output'!S150)),ISNUMBER(SEARCH("Not identified",'Model output'!S150)),ISNUMBER(SEARCH("No",'Model output'!S150)),ISNUMBER(SEARCH("Minimal",'Model output'!S150)),ISNUMBER(SEARCH("negative",'Model output'!S150))),"negative",IF(OR(ISNUMBER(SEARCH("extensive",X151)),ISNUMBER(SEARCH("skeletal muscle",X151)),ISNUMBER(SEARCH("larynx",X151)),ISNUMBER(SEARCH("trachea",X151)),ISNUMBER(SEARCH("esophagus",X151)),ISNUMBER(SEARCH("recurrent laryngeal nerve",X151))),"positive","negative"))</f>
        <v>negative</v>
      </c>
      <c r="AA151" t="str">
        <f>IF('Model output'!T150="","",IF('Model output'!T150="Not mentioned", "No", "Yes"))</f>
        <v/>
      </c>
      <c r="AB151" t="str">
        <f>IF(AA151&lt;&gt;"Yes","",IF(OR('Model output'!U150="",ISNUMBER(SEARCH("Not identified",'Model output'!U150))),"",'Model output'!U150))</f>
        <v/>
      </c>
      <c r="AC151" s="8" t="str">
        <f>IF(OR('Model output'!V150="", AND(ISERROR(SEARCH("Positive",'Model output'!V150)), ISNUMBER(SEARCH("Negative",'Model output'!V150))), ISNUMBER(SEARCH("Cannot be assessed",'Model output'!V150)), AND(ISNUMBER(SEARCH("Uninvolved",'Model output'!V150)),NOT(ISNUMBER(SEARCH("margin(s) involved",'Model output'!V150)))), ISNUMBER(SEARCH("No involvement",'Model output'!V150)), AND(NOT(ISNUMBER(SEARCH("focal",'Model output'!V150))),ISNUMBER(SEARCH("Free",'Model output'!V150))), ISNUMBER(SEARCH("narrowly excised",'Model output'!V150)), ISNUMBER(SEARCH("none",'Model output'!V150)), ISNUMBER(SEARCH("R0",'Model output'!V150)), ISNUMBER(SEARCH("1 mm",'Model output'!V150)), ISNUMBER(SEARCH("0.1 CM",'Model output'!V150)), ISNUMBER(SEARCH("less than 0.2 mm",'Model output'!V150)), ISNUMBER(SEARCH("less than 1.0 mm",'Model output'!V150)), ISNUMBER(SEARCH("less than 0.5 mm",'Model output'!V150)), ISNUMBER(SEARCH("abut",'Model output'!V150))), "negative", "positive")</f>
        <v>negative</v>
      </c>
      <c r="AE151" s="34" t="str" cm="1">
        <f t="array" aca="1" ref="AE151" ca="1">IF(OR(AC151="positive",Z151="positive",AND(OR(ISNUMBER(SEARCH("Follicular carcinoma",N151)),ISNUMBER(SEARCH("Follicular thyroid carcinoma",N151))),V151="extensive"),AND(AND(ISNUMBER(J151),J151&gt;0),AND(ISNUMBER(M151),M151&gt;3)),OR(H151="positive",AH151=1)),"high",IF(OR(ISNUMBER(SEARCH("lateral",G151,1)),ISNUMBER(SEARCH("positive",Y151,1)),ISNUMBER(SEARCH("tall",O151,1)),ISNUMBER(SEARCH("hobnail",O151,1)),ISNUMBER(SEARCH("cribriform",O151,1)),ISNUMBER(SEARCH("diffuse",O151,1)),ISNUMBER(SEARCH("columnar",O151,1)),ISNUMBER(SEARCH("solid",O151,1)),ISNUMBER(SEARCH("tall",N151,1)),ISNUMBER(SEARCH("hobnail",N151,1)),ISNUMBER(SEARCH("cribriform",N151,1)),ISNUMBER(SEARCH("diffuse",N151,1)),ISNUMBER(SEARCH("columnar",N151,1)),ISNUMBER(SEARCH("solid",N151,1)),AND(OR(ISNUMBER(SEARCH("papillary",N151,1)),ISNUMBER(SEARCH("papillary carcinoma",O151,1))),S151="positive"),AND(AND(ISNUMBER(J151),J151&gt;=5),M151=""),AND(AND(ISNUMBER(J151),J151&gt;=5),AND(ISNUMBER(M151),M151&gt;=1)),AND(ISNUMBER(SERACH("papillary",N151)),OR(Y151="positive",Z151="positive"), ISNUMBER(SEARCH("BRAF",AB151)))),"intermediate","low"))</f>
        <v>intermediate</v>
      </c>
      <c r="AF151" s="35" t="str">
        <f t="shared" si="31"/>
        <v>2</v>
      </c>
      <c r="AG151" s="35" t="str">
        <f t="shared" si="32"/>
        <v>0</v>
      </c>
      <c r="AH151" s="35" t="str">
        <f t="shared" si="33"/>
        <v>0</v>
      </c>
      <c r="AI151" s="40" t="str">
        <f t="shared" si="34"/>
        <v>I</v>
      </c>
      <c r="AJ151" s="34" t="s">
        <v>629</v>
      </c>
      <c r="AK151" s="39" t="s">
        <v>896</v>
      </c>
      <c r="AL151" s="39" t="s">
        <v>894</v>
      </c>
      <c r="AM151" s="39" t="s">
        <v>897</v>
      </c>
      <c r="AN151" s="39" t="s">
        <v>59</v>
      </c>
      <c r="AO151" s="34">
        <f t="shared" ca="1" si="36"/>
        <v>1</v>
      </c>
      <c r="AP151" s="39">
        <f t="shared" si="37"/>
        <v>1</v>
      </c>
      <c r="AQ151" s="39">
        <f t="shared" si="38"/>
        <v>1</v>
      </c>
      <c r="AR151" s="39">
        <f t="shared" si="39"/>
        <v>1</v>
      </c>
      <c r="AS151" s="40">
        <f t="shared" si="35"/>
        <v>1</v>
      </c>
    </row>
    <row r="152" spans="1:45">
      <c r="A152" t="str">
        <f>'Model output'!A151</f>
        <v>TCGA-EM-A1CU</v>
      </c>
      <c r="B152" s="46">
        <v>31</v>
      </c>
      <c r="C152" s="1" t="str">
        <f>IF(OR(ISNUMBER(SEARCH("0",'Model output'!D151)), ISNUMBER(SEARCH("1",'Model output'!D151)), ISNUMBER(SEARCH("1a",'Model output'!D151)), ISNUMBER(SEARCH("1b",'Model output'!D151)), ISNUMBER(SEARCH("2",'Model output'!D151)), ISNUMBER(SEARCH("3",'Model output'!D151)), ISNUMBER(SEARCH("4a",'Model output'!D151)), ISNUMBER(SEARCH("4b",'Model output'!D151))), IF(ISNUMBER(SEARCH("pT",'Model output'!D151)),IF(OR(ISNUMBER(SEARCH("a",'Model output'!D151)),ISNUMBER(SEARCH("b",'Model output'!D151))),MID(SUBSTITUTE('Model output'!D151," ",""),SEARCH("pT",'Model output'!D151)+2,2),MID(SUBSTITUTE('Model output'!D151," ",""),SEARCH("pT",'Model output'!D151)+2,1)),IF(ISNUMBER(SEARCH("T",'Model output'!D151)),IF(OR(ISNUMBER(SEARCH("a",'Model output'!D151)),ISNUMBER(SEARCH("b",'Model output'!D151))),MID(SUBSTITUTE('Model output'!D151," ",""),SEARCH("T",'Model output'!D151)+1,2),MID(SUBSTITUTE('Model output'!D151," ",""),SEARCH("T",'Model output'!D151)+1,1)),SUBSTITUTE('Model output'!D151," ",""))),"")</f>
        <v>3</v>
      </c>
      <c r="D152" s="1" t="str">
        <f>IF(ISNUMBER(SEARCH("lymph node",'Model output'!E151)),"1", IF(AND('Model output'!E151&lt;&gt;"",ISNUMBER('Model output'!E151),'Model output'!E151&gt;0),"1",IF(OR(ISNUMBER(SEARCH("0",'Model output'!E151)), ISNUMBER(SEARCH("1",'Model output'!E151)), ISNUMBER(SEARCH("1a",'Model output'!E151)), ISNUMBER(SEARCH("1b",'Model output'!E151)), ISNUMBER(SEARCH("X",'Model output'!E151))), IF(ISNUMBER(SEARCH("pN",'Model output'!E151)),IF(OR(ISNUMBER(SEARCH("a",'Model output'!E151)),ISNUMBER(SEARCH("b",'Model output'!E151))),MID(SUBSTITUTE('Model output'!E151," ",""),SEARCH("pN",'Model output'!E151)+2,2),MID(SUBSTITUTE('Model output'!E151," ",""),SEARCH("pN",'Model output'!E151)+2,1)),IF(ISNUMBER(SEARCH("N",'Model output'!E151)),IF(OR(ISNUMBER(SEARCH("a",'Model output'!E151)),ISNUMBER(SEARCH("b",'Model output'!E151))),MID(SUBSTITUTE('Model output'!E151," ",""),SEARCH("N",'Model output'!E151)+1,2),MID(SUBSTITUTE('Model output'!E151," ",""),SEARCH("N",'Model output'!E151)+1,1)),SUBSTITUTE('Model output'!E151," ",""))),"")))</f>
        <v>1a</v>
      </c>
      <c r="E152" s="1" t="str">
        <f>IF(OR(ISNUMBER(SEARCH("Not applicable",'Model output'!F151)), ISNUMBER(SEARCH("N/A",'Model output'!F151))),"0",IF(OR(ISNUMBER(SEARCH("0",'Model output'!F151)), ISNUMBER(SEARCH("1",'Model output'!F151)), ISNUMBER(SEARCH("X",'Model output'!F151))), IF(ISNUMBER(SEARCH("pM",'Model output'!F151)),MID(SUBSTITUTE('Model output'!F151," ",""),SEARCH("pM",'Model output'!F151)+2,1),IF(ISNUMBER(SEARCH("M",'Model output'!F151)),MID(SUBSTITUTE('Model output'!F151," ",""),SEARCH("M",'Model output'!F151)+1,1),SUBSTITUTE('Model output'!F151," ",""))),""))</f>
        <v>X</v>
      </c>
      <c r="F152" t="str">
        <f t="shared" si="28"/>
        <v>positive</v>
      </c>
      <c r="G152" t="str">
        <f>IF(OR('Model output'!G151="",AND(ISNUMBER('Model output'!J151),'Model output'!J151&lt;1)),"",IF(OR(ISNUMBER(SEARCH("lateral",'Model output'!G151)),ISNUMBER(SEARCH("cervical",'Model output'!G151)),ISNUMBER(SEARCH("jugular",'Model output'!G151)),ISNUMBER(SEARCH("left neck",'Model output'!G151)),ISNUMBER(SEARCH("left anterior neck",'Model output'!G151)),ISNUMBER(SEARCH("left posterior neck",'Model output'!G151)),ISNUMBER(SEARCH("right neck",'Model output'!G151)),ISNUMBER(SEARCH("right anterior neck",'Model output'!G151)),ISNUMBER(SEARCH("right posterior neck",'Model output'!G151)),AND(ISNUMBER(SEARCH("level",'Model output'!G151)),OR(,ISNUMBER(SEARCH("II",'Model output'!G151)),ISNUMBER(SEARCH("two",'Model output'!G151)),AND(ISNUMBER(SEARCH("2",'Model output'!G151)),NOT(ISNUMBER(SEARCH("1 of 2",'Model output'!G151)))),ISNUMBER(SEARCH("III",'Model output'!G151)),ISNUMBER(SEARCH("three",'Model output'!G151)),AND(ISNUMBER(SEARCH("3",'Model output'!G151)), NOT(ISNUMBER(SEARCH("N3",'Model output'!G151)))),ISNUMBER(SEARCH("IV",'Model output'!G151)),ISNUMBER(SEARCH("four",'Model output'!G151)),AND(ISNUMBER(SEARCH("4",'Model output'!G151)),NOT(ISNUMBER(SEARCH("1/4",'Model output'!G151)))),ISNUMBER(SEARCH("V ",'Model output'!G151)),ISNUMBER(SEARCH("five",'Model output'!G151)),ISNUMBER(SEARCH("5",'Model output'!G151))))), "lateral", "central"))</f>
        <v>central</v>
      </c>
      <c r="H152" t="str">
        <f>IF('Model output'!H151="","negative", IF('Model output'!H151=" ", "negative", IF('Model output'!H151="[]", "negative", IF(ISNUMBER(SEARCH("lymph node",'Model output'!H151)),"negative", IF(ISNUMBER(SEARCH("adipose tissue",'Model output'!H151)), "negative", IF(ISNUMBER(SEARCH("neck dissection",'Model output'!H151)),"negative","positive"))))))</f>
        <v>negative</v>
      </c>
      <c r="I152">
        <f>IF('Model output'!I151="","",IF(ISNUMBER('Model output'!I151),'Model output'!I151,1))</f>
        <v>20</v>
      </c>
      <c r="J152">
        <f>IF('Model output'!J151="","",IF(AND(ISNUMBER('Model output'!J151),'Model output'!J151&lt;=I152),'Model output'!J151,IF(ISNUMBER(SEARCH("0/",'Model output'!J151)),0,1)))</f>
        <v>1</v>
      </c>
      <c r="K152" t="str" cm="1">
        <f t="array" ref="K152">IF(COUNT(FIND({0,1,2,3,4,5,6,7,8,9},'Model output'!K151))&gt;0,'Model output'!K151,"")</f>
        <v/>
      </c>
      <c r="L152" s="28" t="str">
        <f t="shared" si="30"/>
        <v/>
      </c>
      <c r="M152" t="str" cm="1">
        <f t="array" ref="M152">IF(L152="","",IF(ISNUMBER(SEARCH("cm",L152)),MAX(VALUE(SUBSTITUTE(_xlfn.FILTERXML("&lt;t&gt;&lt;s&gt;"&amp;SUBSTITUTE(L152,",","&lt;/s&gt;&lt;s&gt;")&amp;"&lt;/s&gt;&lt;/t&gt;","//s"),"cm",""))),MAX(VALUE(SUBSTITUTE(_xlfn.FILTERXML("&lt;t&gt;&lt;s&gt;"&amp;SUBSTITUTE(L152,",","&lt;/s&gt;&lt;s&gt;")&amp;"&lt;/s&gt;&lt;/t&gt;","//s"),"mm","")))/10))</f>
        <v/>
      </c>
      <c r="N152" t="str">
        <f>IF('Model output'!L151="","",'Model output'!L151)</f>
        <v>papillary</v>
      </c>
      <c r="O152" t="str">
        <f>IF('Model output'!M151="","",'Model output'!M151)</f>
        <v>classical</v>
      </c>
      <c r="P152" t="str">
        <f>IF('Model output'!N151="","",'Model output'!N151)</f>
        <v>6.5 cm</v>
      </c>
      <c r="Q152" t="str">
        <f t="shared" si="29"/>
        <v>6.5cm</v>
      </c>
      <c r="R152" cm="1">
        <f t="array" ref="R152">IF(Q152="","",IF(ISNUMBER(SEARCH("cm",Q152)),MAX(VALUE(SUBSTITUTE(_xlfn.FILTERXML("&lt;t&gt;&lt;s&gt;"&amp;SUBSTITUTE(Q152,",","&lt;/s&gt;&lt;s&gt;")&amp;"&lt;/s&gt;&lt;/t&gt;","//s"),"cm",""))),IF(ISNUMBER(SEARCH("mm",Q152)), MAX(VALUE(SUBSTITUTE(_xlfn.FILTERXML("&lt;t&gt;&lt;s&gt;"&amp;SUBSTITUTE(Q152,",","&lt;/s&gt;&lt;s&gt;")&amp;"&lt;/s&gt;&lt;/t&gt;","//s"),"mm","")))/10, MAX(VALUE(_xlfn.FILTERXML("&lt;t&gt;&lt;s&gt;"&amp;SUBSTITUTE(Q152,",","&lt;/s&gt;&lt;s&gt;")&amp;"&lt;/s&gt;&lt;/t&gt;","//s"))))))</f>
        <v>6.5</v>
      </c>
      <c r="S152" t="str">
        <f>IF(OR('Model output'!P151="",'Model output'!P151="C",ISNUMBER(SEARCH("Not identified", 'Model output'!P151)),ISNUMBER(SEARCH("Absent",'Model output'!P151)),ISNUMBER(SEARCH("Absence",'Model output'!P151)),AND(ISNUMBER(SEARCH("No",'Model output'!P151)),NOT(ISNUMBER(SEARCH("diagnostic",'Model output'!P151)))),ISNUMBER(SEARCH("Negative",'Model output'!P151))),"negative","positive")</f>
        <v>negative</v>
      </c>
      <c r="T152">
        <f>IF('Model output'!O151="","",'Model output'!O151)</f>
        <v>2</v>
      </c>
      <c r="U152" t="str">
        <f>IF('Model output'!Q151&lt;&gt;"",'Model output'!Q151,IF('Classification result'!S152="positive",IF(ISNUMBER(SEARCH("single",'Model output'!P151)),1,IF(OR(ISNUMBER(SEARCH("&lt;4",'Model output'!P151)),ISNUMBER(SEARCH("&lt; 4",'Model output'!P151)),ISNUMBER(SEARCH("less than 4",'Model output'!P151))),"&lt;4",IF(OR(ISNUMBER(SEARCH("&gt;4",'Model output'!P151)),ISNUMBER(SEARCH("&gt; 4",'Model output'!P151)),ISNUMBER(SEARCH("4 or more",'Model output'!P151))),"&gt;4",""))),""))</f>
        <v/>
      </c>
      <c r="V152" t="str">
        <f>IF(S152="negative","",IF(OR(ISNUMBER(SEARCH("Focal",'Model output'!P151)),'Classification result'!U152&lt;4,ISNUMBER(SEARCH("Focal",'Classification result'!U152)),ISNUMBER(SEARCH("&lt;4",'Classification result'!U152)),ISNUMBER(SEARCH("&lt; 4",'Classification result'!U152))),"minimal", IF(OR(ISNUMBER(SEARCH("Extensive",'Model output'!P151)),ISNUMBER(SEARCH("Extensive",'Classification result'!U152)),ISNUMBER(SEARCH("&gt;4",'Classification result'!U152)),ISNUMBER(SEARCH("&gt; 4",'Classification result'!U152)),ISNUMBER(SEARCH("4 or more",'Classification result'!U152))),"extensive","")))</f>
        <v/>
      </c>
      <c r="W152" t="str">
        <f>IF(OR('Model output'!R151="",ISNUMBER(SEARCH("Not identified", 'Model output'!R151)),ISNUMBER(SEARCH("Absent",'Model output'!R151)),ISNUMBER(SEARCH("No",'Model output'!R151)),ISNUMBER(SEARCH("Negative",'Model output'!R151)),ISNUMBER(SEARCH("None seen",'Model output'!R151)),ISNUMBER(SEARCH("Free",'Model output'!R151)),ISNUMBER(SEARCH("Cannot be assessed",'Model output'!R151))),"negative","positive")</f>
        <v>positive</v>
      </c>
      <c r="X152" s="15" t="str">
        <f>IF('Model output'!S151="","",'Model output'!S151)</f>
        <v>Absent</v>
      </c>
      <c r="Y152" t="str">
        <f>IF(OR('Model output'!S151="",ISNUMBER(SEARCH("No extension",'Model output'!S151)),ISNUMBER(SEARCH("Absent",'Model output'!S151)),ISNUMBER(SEARCH("Not identified",'Model output'!S151)),AND(ISNUMBER(SEARCH("No",'Model output'!S151)),NOT(ISNUMBER(SEARCH("carcinoma",'Model output'!S151)))),ISNUMBER(SEARCH("negative",'Model output'!S151))),"negative",IF(Z152="positive","gETE", "positive"))</f>
        <v>negative</v>
      </c>
      <c r="Z152" t="str">
        <f>IF(OR('Model output'!S151="",ISNUMBER(SEARCH("Absent",'Model output'!S151)),ISNUMBER(SEARCH("Not identified",'Model output'!S151)),ISNUMBER(SEARCH("No",'Model output'!S151)),ISNUMBER(SEARCH("Minimal",'Model output'!S151)),ISNUMBER(SEARCH("negative",'Model output'!S151))),"negative",IF(OR(ISNUMBER(SEARCH("extensive",X152)),ISNUMBER(SEARCH("skeletal muscle",X152)),ISNUMBER(SEARCH("larynx",X152)),ISNUMBER(SEARCH("trachea",X152)),ISNUMBER(SEARCH("esophagus",X152)),ISNUMBER(SEARCH("recurrent laryngeal nerve",X152))),"positive","negative"))</f>
        <v>negative</v>
      </c>
      <c r="AA152" t="str">
        <f>IF('Model output'!T151="","",IF('Model output'!T151="Not mentioned", "No", "Yes"))</f>
        <v/>
      </c>
      <c r="AB152" t="str">
        <f>IF(AA152&lt;&gt;"Yes","",IF(OR('Model output'!U151="",ISNUMBER(SEARCH("Not identified",'Model output'!U151))),"",'Model output'!U151))</f>
        <v/>
      </c>
      <c r="AC152" s="8" t="str">
        <f>IF(OR('Model output'!V151="", AND(ISERROR(SEARCH("Positive",'Model output'!V151)), ISNUMBER(SEARCH("Negative",'Model output'!V151))), ISNUMBER(SEARCH("Cannot be assessed",'Model output'!V151)), AND(ISNUMBER(SEARCH("Uninvolved",'Model output'!V151)),NOT(ISNUMBER(SEARCH("margin(s) involved",'Model output'!V151)))), ISNUMBER(SEARCH("No involvement",'Model output'!V151)), AND(NOT(ISNUMBER(SEARCH("focal",'Model output'!V151))),ISNUMBER(SEARCH("Free",'Model output'!V151))), ISNUMBER(SEARCH("narrowly excised",'Model output'!V151)), ISNUMBER(SEARCH("none",'Model output'!V151)), ISNUMBER(SEARCH("R0",'Model output'!V151)), ISNUMBER(SEARCH("1 mm",'Model output'!V151)), ISNUMBER(SEARCH("0.1 CM",'Model output'!V151)), ISNUMBER(SEARCH("less than 0.2 mm",'Model output'!V151)), ISNUMBER(SEARCH("less than 1.0 mm",'Model output'!V151)), ISNUMBER(SEARCH("less than 0.5 mm",'Model output'!V151)), ISNUMBER(SEARCH("abut",'Model output'!V151))), "negative", "positive")</f>
        <v>negative</v>
      </c>
      <c r="AE152" s="34" t="str" cm="1">
        <f t="array" aca="1" ref="AE152" ca="1">IF(OR(AC152="positive",Z152="positive",AND(OR(ISNUMBER(SEARCH("Follicular carcinoma",N152)),ISNUMBER(SEARCH("Follicular thyroid carcinoma",N152))),V152="extensive"),AND(AND(ISNUMBER(J152),J152&gt;0),AND(ISNUMBER(M152),M152&gt;3)),OR(H152="positive",AH152=1)),"high",IF(OR(ISNUMBER(SEARCH("lateral",G152,1)),ISNUMBER(SEARCH("positive",Y152,1)),ISNUMBER(SEARCH("tall",O152,1)),ISNUMBER(SEARCH("hobnail",O152,1)),ISNUMBER(SEARCH("cribriform",O152,1)),ISNUMBER(SEARCH("diffuse",O152,1)),ISNUMBER(SEARCH("columnar",O152,1)),ISNUMBER(SEARCH("solid",O152,1)),ISNUMBER(SEARCH("tall",N152,1)),ISNUMBER(SEARCH("hobnail",N152,1)),ISNUMBER(SEARCH("cribriform",N152,1)),ISNUMBER(SEARCH("diffuse",N152,1)),ISNUMBER(SEARCH("columnar",N152,1)),ISNUMBER(SEARCH("solid",N152,1)),AND(OR(ISNUMBER(SEARCH("papillary",N152,1)),ISNUMBER(SEARCH("papillary carcinoma",O152,1))),S152="positive"),AND(AND(ISNUMBER(J152),J152&gt;=5),M152=""),AND(AND(ISNUMBER(J152),J152&gt;=5),AND(ISNUMBER(M152),M152&gt;=1)),AND(ISNUMBER(SERACH("papillary",N152)),OR(Y152="positive",Z152="positive"), ISNUMBER(SEARCH("BRAF",AB152)))),"intermediate","low"))</f>
        <v>low</v>
      </c>
      <c r="AF152" s="35" t="str">
        <f t="shared" si="31"/>
        <v>3a</v>
      </c>
      <c r="AG152" s="35" t="str">
        <f t="shared" si="32"/>
        <v>1a</v>
      </c>
      <c r="AH152" s="35" t="str">
        <f t="shared" si="33"/>
        <v>0</v>
      </c>
      <c r="AI152" s="40" t="str">
        <f t="shared" si="34"/>
        <v>I</v>
      </c>
      <c r="AJ152" s="34" t="s">
        <v>627</v>
      </c>
      <c r="AK152" s="39" t="s">
        <v>899</v>
      </c>
      <c r="AL152" s="39" t="s">
        <v>898</v>
      </c>
      <c r="AM152" s="39" t="s">
        <v>897</v>
      </c>
      <c r="AN152" s="39" t="s">
        <v>59</v>
      </c>
      <c r="AO152" s="34">
        <f t="shared" ca="1" si="36"/>
        <v>1</v>
      </c>
      <c r="AP152" s="39">
        <f t="shared" si="37"/>
        <v>1</v>
      </c>
      <c r="AQ152" s="39">
        <f t="shared" si="38"/>
        <v>1</v>
      </c>
      <c r="AR152" s="39">
        <f t="shared" si="39"/>
        <v>1</v>
      </c>
      <c r="AS152" s="40">
        <f t="shared" si="35"/>
        <v>1</v>
      </c>
    </row>
    <row r="153" spans="1:45">
      <c r="A153" t="str">
        <f>'Model output'!A152</f>
        <v>TCGA-EM-A1CV</v>
      </c>
      <c r="B153" s="46">
        <v>32</v>
      </c>
      <c r="C153" s="1" t="str">
        <f>IF(OR(ISNUMBER(SEARCH("0",'Model output'!D152)), ISNUMBER(SEARCH("1",'Model output'!D152)), ISNUMBER(SEARCH("1a",'Model output'!D152)), ISNUMBER(SEARCH("1b",'Model output'!D152)), ISNUMBER(SEARCH("2",'Model output'!D152)), ISNUMBER(SEARCH("3",'Model output'!D152)), ISNUMBER(SEARCH("4a",'Model output'!D152)), ISNUMBER(SEARCH("4b",'Model output'!D152))), IF(ISNUMBER(SEARCH("pT",'Model output'!D152)),IF(OR(ISNUMBER(SEARCH("a",'Model output'!D152)),ISNUMBER(SEARCH("b",'Model output'!D152))),MID(SUBSTITUTE('Model output'!D152," ",""),SEARCH("pT",'Model output'!D152)+2,2),MID(SUBSTITUTE('Model output'!D152," ",""),SEARCH("pT",'Model output'!D152)+2,1)),IF(ISNUMBER(SEARCH("T",'Model output'!D152)),IF(OR(ISNUMBER(SEARCH("a",'Model output'!D152)),ISNUMBER(SEARCH("b",'Model output'!D152))),MID(SUBSTITUTE('Model output'!D152," ",""),SEARCH("T",'Model output'!D152)+1,2),MID(SUBSTITUTE('Model output'!D152," ",""),SEARCH("T",'Model output'!D152)+1,1)),SUBSTITUTE('Model output'!D152," ",""))),"")</f>
        <v>1</v>
      </c>
      <c r="D153" s="1" t="str">
        <f>IF(ISNUMBER(SEARCH("lymph node",'Model output'!E152)),"1", IF(AND('Model output'!E152&lt;&gt;"",ISNUMBER('Model output'!E152),'Model output'!E152&gt;0),"1",IF(OR(ISNUMBER(SEARCH("0",'Model output'!E152)), ISNUMBER(SEARCH("1",'Model output'!E152)), ISNUMBER(SEARCH("1a",'Model output'!E152)), ISNUMBER(SEARCH("1b",'Model output'!E152)), ISNUMBER(SEARCH("X",'Model output'!E152))), IF(ISNUMBER(SEARCH("pN",'Model output'!E152)),IF(OR(ISNUMBER(SEARCH("a",'Model output'!E152)),ISNUMBER(SEARCH("b",'Model output'!E152))),MID(SUBSTITUTE('Model output'!E152," ",""),SEARCH("pN",'Model output'!E152)+2,2),MID(SUBSTITUTE('Model output'!E152," ",""),SEARCH("pN",'Model output'!E152)+2,1)),IF(ISNUMBER(SEARCH("N",'Model output'!E152)),IF(OR(ISNUMBER(SEARCH("a",'Model output'!E152)),ISNUMBER(SEARCH("b",'Model output'!E152))),MID(SUBSTITUTE('Model output'!E152," ",""),SEARCH("N",'Model output'!E152)+1,2),MID(SUBSTITUTE('Model output'!E152," ",""),SEARCH("N",'Model output'!E152)+1,1)),SUBSTITUTE('Model output'!E152," ",""))),"")))</f>
        <v>0</v>
      </c>
      <c r="E153" s="1" t="str">
        <f>IF(OR(ISNUMBER(SEARCH("Not applicable",'Model output'!F152)), ISNUMBER(SEARCH("N/A",'Model output'!F152))),"0",IF(OR(ISNUMBER(SEARCH("0",'Model output'!F152)), ISNUMBER(SEARCH("1",'Model output'!F152)), ISNUMBER(SEARCH("X",'Model output'!F152))), IF(ISNUMBER(SEARCH("pM",'Model output'!F152)),MID(SUBSTITUTE('Model output'!F152," ",""),SEARCH("pM",'Model output'!F152)+2,1),IF(ISNUMBER(SEARCH("M",'Model output'!F152)),MID(SUBSTITUTE('Model output'!F152," ",""),SEARCH("M",'Model output'!F152)+1,1),SUBSTITUTE('Model output'!F152," ",""))),""))</f>
        <v/>
      </c>
      <c r="F153" t="str">
        <f t="shared" si="28"/>
        <v>negative</v>
      </c>
      <c r="G153" t="str">
        <f>IF(OR('Model output'!G152="",AND(ISNUMBER('Model output'!J152),'Model output'!J152&lt;1)),"",IF(OR(ISNUMBER(SEARCH("lateral",'Model output'!G152)),ISNUMBER(SEARCH("cervical",'Model output'!G152)),ISNUMBER(SEARCH("jugular",'Model output'!G152)),ISNUMBER(SEARCH("left neck",'Model output'!G152)),ISNUMBER(SEARCH("left anterior neck",'Model output'!G152)),ISNUMBER(SEARCH("left posterior neck",'Model output'!G152)),ISNUMBER(SEARCH("right neck",'Model output'!G152)),ISNUMBER(SEARCH("right anterior neck",'Model output'!G152)),ISNUMBER(SEARCH("right posterior neck",'Model output'!G152)),AND(ISNUMBER(SEARCH("level",'Model output'!G152)),OR(,ISNUMBER(SEARCH("II",'Model output'!G152)),ISNUMBER(SEARCH("two",'Model output'!G152)),AND(ISNUMBER(SEARCH("2",'Model output'!G152)),NOT(ISNUMBER(SEARCH("1 of 2",'Model output'!G152)))),ISNUMBER(SEARCH("III",'Model output'!G152)),ISNUMBER(SEARCH("three",'Model output'!G152)),AND(ISNUMBER(SEARCH("3",'Model output'!G152)), NOT(ISNUMBER(SEARCH("N3",'Model output'!G152)))),ISNUMBER(SEARCH("IV",'Model output'!G152)),ISNUMBER(SEARCH("four",'Model output'!G152)),AND(ISNUMBER(SEARCH("4",'Model output'!G152)),NOT(ISNUMBER(SEARCH("1/4",'Model output'!G152)))),ISNUMBER(SEARCH("V ",'Model output'!G152)),ISNUMBER(SEARCH("five",'Model output'!G152)),ISNUMBER(SEARCH("5",'Model output'!G152))))), "lateral", "central"))</f>
        <v/>
      </c>
      <c r="H153" t="str">
        <f>IF('Model output'!H152="","negative", IF('Model output'!H152=" ", "negative", IF('Model output'!H152="[]", "negative", IF(ISNUMBER(SEARCH("lymph node",'Model output'!H152)),"negative", IF(ISNUMBER(SEARCH("adipose tissue",'Model output'!H152)), "negative", IF(ISNUMBER(SEARCH("neck dissection",'Model output'!H152)),"negative","positive"))))))</f>
        <v>negative</v>
      </c>
      <c r="I153">
        <f>IF('Model output'!I152="","",IF(ISNUMBER('Model output'!I152),'Model output'!I152,1))</f>
        <v>3</v>
      </c>
      <c r="J153">
        <f>IF('Model output'!J152="","",IF(AND(ISNUMBER('Model output'!J152),'Model output'!J152&lt;=I153),'Model output'!J152,IF(ISNUMBER(SEARCH("0/",'Model output'!J152)),0,1)))</f>
        <v>0</v>
      </c>
      <c r="K153" t="str" cm="1">
        <f t="array" ref="K153">IF(COUNT(FIND({0,1,2,3,4,5,6,7,8,9},'Model output'!K152))&gt;0,'Model output'!K152,"")</f>
        <v/>
      </c>
      <c r="L153" s="28" t="str">
        <f t="shared" si="30"/>
        <v/>
      </c>
      <c r="M153" t="str" cm="1">
        <f t="array" ref="M153">IF(L153="","",IF(ISNUMBER(SEARCH("cm",L153)),MAX(VALUE(SUBSTITUTE(_xlfn.FILTERXML("&lt;t&gt;&lt;s&gt;"&amp;SUBSTITUTE(L153,",","&lt;/s&gt;&lt;s&gt;")&amp;"&lt;/s&gt;&lt;/t&gt;","//s"),"cm",""))),MAX(VALUE(SUBSTITUTE(_xlfn.FILTERXML("&lt;t&gt;&lt;s&gt;"&amp;SUBSTITUTE(L153,",","&lt;/s&gt;&lt;s&gt;")&amp;"&lt;/s&gt;&lt;/t&gt;","//s"),"mm","")))/10))</f>
        <v/>
      </c>
      <c r="N153" t="str">
        <f>IF('Model output'!L152="","",'Model output'!L152)</f>
        <v>papillary</v>
      </c>
      <c r="O153" t="str">
        <f>IF('Model output'!M152="","",'Model output'!M152)</f>
        <v>classical</v>
      </c>
      <c r="P153" t="str">
        <f>IF('Model output'!N152="","",'Model output'!N152)</f>
        <v>1.1 cm</v>
      </c>
      <c r="Q153" t="str">
        <f t="shared" si="29"/>
        <v>1.1cm</v>
      </c>
      <c r="R153" cm="1">
        <f t="array" ref="R153">IF(Q153="","",IF(ISNUMBER(SEARCH("cm",Q153)),MAX(VALUE(SUBSTITUTE(_xlfn.FILTERXML("&lt;t&gt;&lt;s&gt;"&amp;SUBSTITUTE(Q153,",","&lt;/s&gt;&lt;s&gt;")&amp;"&lt;/s&gt;&lt;/t&gt;","//s"),"cm",""))),IF(ISNUMBER(SEARCH("mm",Q153)), MAX(VALUE(SUBSTITUTE(_xlfn.FILTERXML("&lt;t&gt;&lt;s&gt;"&amp;SUBSTITUTE(Q153,",","&lt;/s&gt;&lt;s&gt;")&amp;"&lt;/s&gt;&lt;/t&gt;","//s"),"mm","")))/10, MAX(VALUE(_xlfn.FILTERXML("&lt;t&gt;&lt;s&gt;"&amp;SUBSTITUTE(Q153,",","&lt;/s&gt;&lt;s&gt;")&amp;"&lt;/s&gt;&lt;/t&gt;","//s"))))))</f>
        <v>1.1000000000000001</v>
      </c>
      <c r="S153" t="str">
        <f>IF(OR('Model output'!P152="",'Model output'!P152="C",ISNUMBER(SEARCH("Not identified", 'Model output'!P152)),ISNUMBER(SEARCH("Absent",'Model output'!P152)),ISNUMBER(SEARCH("Absence",'Model output'!P152)),AND(ISNUMBER(SEARCH("No",'Model output'!P152)),NOT(ISNUMBER(SEARCH("diagnostic",'Model output'!P152)))),ISNUMBER(SEARCH("Negative",'Model output'!P152))),"negative","positive")</f>
        <v>negative</v>
      </c>
      <c r="T153">
        <f>IF('Model output'!O152="","",'Model output'!O152)</f>
        <v>2</v>
      </c>
      <c r="U153" t="str">
        <f>IF('Model output'!Q152&lt;&gt;"",'Model output'!Q152,IF('Classification result'!S153="positive",IF(ISNUMBER(SEARCH("single",'Model output'!P152)),1,IF(OR(ISNUMBER(SEARCH("&lt;4",'Model output'!P152)),ISNUMBER(SEARCH("&lt; 4",'Model output'!P152)),ISNUMBER(SEARCH("less than 4",'Model output'!P152))),"&lt;4",IF(OR(ISNUMBER(SEARCH("&gt;4",'Model output'!P152)),ISNUMBER(SEARCH("&gt; 4",'Model output'!P152)),ISNUMBER(SEARCH("4 or more",'Model output'!P152))),"&gt;4",""))),""))</f>
        <v/>
      </c>
      <c r="V153" t="str">
        <f>IF(S153="negative","",IF(OR(ISNUMBER(SEARCH("Focal",'Model output'!P152)),'Classification result'!U153&lt;4,ISNUMBER(SEARCH("Focal",'Classification result'!U153)),ISNUMBER(SEARCH("&lt;4",'Classification result'!U153)),ISNUMBER(SEARCH("&lt; 4",'Classification result'!U153))),"minimal", IF(OR(ISNUMBER(SEARCH("Extensive",'Model output'!P152)),ISNUMBER(SEARCH("Extensive",'Classification result'!U153)),ISNUMBER(SEARCH("&gt;4",'Classification result'!U153)),ISNUMBER(SEARCH("&gt; 4",'Classification result'!U153)),ISNUMBER(SEARCH("4 or more",'Classification result'!U153))),"extensive","")))</f>
        <v/>
      </c>
      <c r="W153" t="str">
        <f>IF(OR('Model output'!R152="",ISNUMBER(SEARCH("Not identified", 'Model output'!R152)),ISNUMBER(SEARCH("Absent",'Model output'!R152)),ISNUMBER(SEARCH("No",'Model output'!R152)),ISNUMBER(SEARCH("Negative",'Model output'!R152)),ISNUMBER(SEARCH("None seen",'Model output'!R152)),ISNUMBER(SEARCH("Free",'Model output'!R152)),ISNUMBER(SEARCH("Cannot be assessed",'Model output'!R152))),"negative","positive")</f>
        <v>positive</v>
      </c>
      <c r="X153" s="15" t="str">
        <f>IF('Model output'!S152="","",'Model output'!S152)</f>
        <v>Not identified</v>
      </c>
      <c r="Y153" t="str">
        <f>IF(OR('Model output'!S152="",ISNUMBER(SEARCH("No extension",'Model output'!S152)),ISNUMBER(SEARCH("Absent",'Model output'!S152)),ISNUMBER(SEARCH("Not identified",'Model output'!S152)),AND(ISNUMBER(SEARCH("No",'Model output'!S152)),NOT(ISNUMBER(SEARCH("carcinoma",'Model output'!S152)))),ISNUMBER(SEARCH("negative",'Model output'!S152))),"negative",IF(Z153="positive","gETE", "positive"))</f>
        <v>negative</v>
      </c>
      <c r="Z153" t="str">
        <f>IF(OR('Model output'!S152="",ISNUMBER(SEARCH("Absent",'Model output'!S152)),ISNUMBER(SEARCH("Not identified",'Model output'!S152)),ISNUMBER(SEARCH("No",'Model output'!S152)),ISNUMBER(SEARCH("Minimal",'Model output'!S152)),ISNUMBER(SEARCH("negative",'Model output'!S152))),"negative",IF(OR(ISNUMBER(SEARCH("extensive",X153)),ISNUMBER(SEARCH("skeletal muscle",X153)),ISNUMBER(SEARCH("larynx",X153)),ISNUMBER(SEARCH("trachea",X153)),ISNUMBER(SEARCH("esophagus",X153)),ISNUMBER(SEARCH("recurrent laryngeal nerve",X153))),"positive","negative"))</f>
        <v>negative</v>
      </c>
      <c r="AA153" t="str">
        <f>IF('Model output'!T152="","",IF('Model output'!T152="Not mentioned", "No", "Yes"))</f>
        <v/>
      </c>
      <c r="AB153" t="str">
        <f>IF(AA153&lt;&gt;"Yes","",IF(OR('Model output'!U152="",ISNUMBER(SEARCH("Not identified",'Model output'!U152))),"",'Model output'!U152))</f>
        <v/>
      </c>
      <c r="AC153" s="8" t="str">
        <f>IF(OR('Model output'!V152="", AND(ISERROR(SEARCH("Positive",'Model output'!V152)), ISNUMBER(SEARCH("Negative",'Model output'!V152))), ISNUMBER(SEARCH("Cannot be assessed",'Model output'!V152)), AND(ISNUMBER(SEARCH("Uninvolved",'Model output'!V152)),NOT(ISNUMBER(SEARCH("margin(s) involved",'Model output'!V152)))), ISNUMBER(SEARCH("No involvement",'Model output'!V152)), AND(NOT(ISNUMBER(SEARCH("focal",'Model output'!V152))),ISNUMBER(SEARCH("Free",'Model output'!V152))), ISNUMBER(SEARCH("narrowly excised",'Model output'!V152)), ISNUMBER(SEARCH("none",'Model output'!V152)), ISNUMBER(SEARCH("R0",'Model output'!V152)), ISNUMBER(SEARCH("1 mm",'Model output'!V152)), ISNUMBER(SEARCH("0.1 CM",'Model output'!V152)), ISNUMBER(SEARCH("less than 0.2 mm",'Model output'!V152)), ISNUMBER(SEARCH("less than 1.0 mm",'Model output'!V152)), ISNUMBER(SEARCH("less than 0.5 mm",'Model output'!V152)), ISNUMBER(SEARCH("abut",'Model output'!V152))), "negative", "positive")</f>
        <v>negative</v>
      </c>
      <c r="AE153" s="34" t="str" cm="1">
        <f t="array" aca="1" ref="AE153" ca="1">IF(OR(AC153="positive",Z153="positive",AND(OR(ISNUMBER(SEARCH("Follicular carcinoma",N153)),ISNUMBER(SEARCH("Follicular thyroid carcinoma",N153))),V153="extensive"),AND(AND(ISNUMBER(J153),J153&gt;0),AND(ISNUMBER(M153),M153&gt;3)),OR(H153="positive",AH153=1)),"high",IF(OR(ISNUMBER(SEARCH("lateral",G153,1)),ISNUMBER(SEARCH("positive",Y153,1)),ISNUMBER(SEARCH("tall",O153,1)),ISNUMBER(SEARCH("hobnail",O153,1)),ISNUMBER(SEARCH("cribriform",O153,1)),ISNUMBER(SEARCH("diffuse",O153,1)),ISNUMBER(SEARCH("columnar",O153,1)),ISNUMBER(SEARCH("solid",O153,1)),ISNUMBER(SEARCH("tall",N153,1)),ISNUMBER(SEARCH("hobnail",N153,1)),ISNUMBER(SEARCH("cribriform",N153,1)),ISNUMBER(SEARCH("diffuse",N153,1)),ISNUMBER(SEARCH("columnar",N153,1)),ISNUMBER(SEARCH("solid",N153,1)),AND(OR(ISNUMBER(SEARCH("papillary",N153,1)),ISNUMBER(SEARCH("papillary carcinoma",O153,1))),S153="positive"),AND(AND(ISNUMBER(J153),J153&gt;=5),M153=""),AND(AND(ISNUMBER(J153),J153&gt;=5),AND(ISNUMBER(M153),M153&gt;=1)),AND(ISNUMBER(SERACH("papillary",N153)),OR(Y153="positive",Z153="positive"), ISNUMBER(SEARCH("BRAF",AB153)))),"intermediate","low"))</f>
        <v>low</v>
      </c>
      <c r="AF153" s="35" t="str">
        <f t="shared" si="31"/>
        <v>1b</v>
      </c>
      <c r="AG153" s="35" t="str">
        <f t="shared" si="32"/>
        <v>0</v>
      </c>
      <c r="AH153" s="35" t="str">
        <f t="shared" si="33"/>
        <v>0</v>
      </c>
      <c r="AI153" s="40" t="str">
        <f t="shared" si="34"/>
        <v>I</v>
      </c>
      <c r="AJ153" s="34" t="s">
        <v>627</v>
      </c>
      <c r="AK153" s="39" t="s">
        <v>893</v>
      </c>
      <c r="AL153" s="39" t="s">
        <v>894</v>
      </c>
      <c r="AM153" s="39" t="s">
        <v>897</v>
      </c>
      <c r="AN153" s="39" t="s">
        <v>59</v>
      </c>
      <c r="AO153" s="34">
        <f t="shared" ca="1" si="36"/>
        <v>1</v>
      </c>
      <c r="AP153" s="39">
        <f t="shared" si="37"/>
        <v>1</v>
      </c>
      <c r="AQ153" s="39">
        <f t="shared" si="38"/>
        <v>1</v>
      </c>
      <c r="AR153" s="39">
        <f t="shared" si="39"/>
        <v>1</v>
      </c>
      <c r="AS153" s="40">
        <f t="shared" si="35"/>
        <v>1</v>
      </c>
    </row>
    <row r="154" spans="1:45">
      <c r="A154" t="str">
        <f>'Model output'!A153</f>
        <v>TCGA-EM-A1CW</v>
      </c>
      <c r="B154" s="46">
        <v>39</v>
      </c>
      <c r="C154" s="1" t="str">
        <f>IF(OR(ISNUMBER(SEARCH("0",'Model output'!D153)), ISNUMBER(SEARCH("1",'Model output'!D153)), ISNUMBER(SEARCH("1a",'Model output'!D153)), ISNUMBER(SEARCH("1b",'Model output'!D153)), ISNUMBER(SEARCH("2",'Model output'!D153)), ISNUMBER(SEARCH("3",'Model output'!D153)), ISNUMBER(SEARCH("4a",'Model output'!D153)), ISNUMBER(SEARCH("4b",'Model output'!D153))), IF(ISNUMBER(SEARCH("pT",'Model output'!D153)),IF(OR(ISNUMBER(SEARCH("a",'Model output'!D153)),ISNUMBER(SEARCH("b",'Model output'!D153))),MID(SUBSTITUTE('Model output'!D153," ",""),SEARCH("pT",'Model output'!D153)+2,2),MID(SUBSTITUTE('Model output'!D153," ",""),SEARCH("pT",'Model output'!D153)+2,1)),IF(ISNUMBER(SEARCH("T",'Model output'!D153)),IF(OR(ISNUMBER(SEARCH("a",'Model output'!D153)),ISNUMBER(SEARCH("b",'Model output'!D153))),MID(SUBSTITUTE('Model output'!D153," ",""),SEARCH("T",'Model output'!D153)+1,2),MID(SUBSTITUTE('Model output'!D153," ",""),SEARCH("T",'Model output'!D153)+1,1)),SUBSTITUTE('Model output'!D153," ",""))),"")</f>
        <v>3</v>
      </c>
      <c r="D154" s="1" t="str">
        <f>IF(ISNUMBER(SEARCH("lymph node",'Model output'!E153)),"1", IF(AND('Model output'!E153&lt;&gt;"",ISNUMBER('Model output'!E153),'Model output'!E153&gt;0),"1",IF(OR(ISNUMBER(SEARCH("0",'Model output'!E153)), ISNUMBER(SEARCH("1",'Model output'!E153)), ISNUMBER(SEARCH("1a",'Model output'!E153)), ISNUMBER(SEARCH("1b",'Model output'!E153)), ISNUMBER(SEARCH("X",'Model output'!E153))), IF(ISNUMBER(SEARCH("pN",'Model output'!E153)),IF(OR(ISNUMBER(SEARCH("a",'Model output'!E153)),ISNUMBER(SEARCH("b",'Model output'!E153))),MID(SUBSTITUTE('Model output'!E153," ",""),SEARCH("pN",'Model output'!E153)+2,2),MID(SUBSTITUTE('Model output'!E153," ",""),SEARCH("pN",'Model output'!E153)+2,1)),IF(ISNUMBER(SEARCH("N",'Model output'!E153)),IF(OR(ISNUMBER(SEARCH("a",'Model output'!E153)),ISNUMBER(SEARCH("b",'Model output'!E153))),MID(SUBSTITUTE('Model output'!E153," ",""),SEARCH("N",'Model output'!E153)+1,2),MID(SUBSTITUTE('Model output'!E153," ",""),SEARCH("N",'Model output'!E153)+1,1)),SUBSTITUTE('Model output'!E153," ",""))),"")))</f>
        <v>0</v>
      </c>
      <c r="E154" s="1" t="str">
        <f>IF(OR(ISNUMBER(SEARCH("Not applicable",'Model output'!F153)), ISNUMBER(SEARCH("N/A",'Model output'!F153))),"0",IF(OR(ISNUMBER(SEARCH("0",'Model output'!F153)), ISNUMBER(SEARCH("1",'Model output'!F153)), ISNUMBER(SEARCH("X",'Model output'!F153))), IF(ISNUMBER(SEARCH("pM",'Model output'!F153)),MID(SUBSTITUTE('Model output'!F153," ",""),SEARCH("pM",'Model output'!F153)+2,1),IF(ISNUMBER(SEARCH("M",'Model output'!F153)),MID(SUBSTITUTE('Model output'!F153," ",""),SEARCH("M",'Model output'!F153)+1,1),SUBSTITUTE('Model output'!F153," ",""))),""))</f>
        <v>X</v>
      </c>
      <c r="F154" t="str">
        <f t="shared" si="28"/>
        <v>negative</v>
      </c>
      <c r="G154" t="str">
        <f>IF(OR('Model output'!G153="",AND(ISNUMBER('Model output'!J153),'Model output'!J153&lt;1)),"",IF(OR(ISNUMBER(SEARCH("lateral",'Model output'!G153)),ISNUMBER(SEARCH("cervical",'Model output'!G153)),ISNUMBER(SEARCH("jugular",'Model output'!G153)),ISNUMBER(SEARCH("left neck",'Model output'!G153)),ISNUMBER(SEARCH("left anterior neck",'Model output'!G153)),ISNUMBER(SEARCH("left posterior neck",'Model output'!G153)),ISNUMBER(SEARCH("right neck",'Model output'!G153)),ISNUMBER(SEARCH("right anterior neck",'Model output'!G153)),ISNUMBER(SEARCH("right posterior neck",'Model output'!G153)),AND(ISNUMBER(SEARCH("level",'Model output'!G153)),OR(,ISNUMBER(SEARCH("II",'Model output'!G153)),ISNUMBER(SEARCH("two",'Model output'!G153)),AND(ISNUMBER(SEARCH("2",'Model output'!G153)),NOT(ISNUMBER(SEARCH("1 of 2",'Model output'!G153)))),ISNUMBER(SEARCH("III",'Model output'!G153)),ISNUMBER(SEARCH("three",'Model output'!G153)),AND(ISNUMBER(SEARCH("3",'Model output'!G153)), NOT(ISNUMBER(SEARCH("N3",'Model output'!G153)))),ISNUMBER(SEARCH("IV",'Model output'!G153)),ISNUMBER(SEARCH("four",'Model output'!G153)),AND(ISNUMBER(SEARCH("4",'Model output'!G153)),NOT(ISNUMBER(SEARCH("1/4",'Model output'!G153)))),ISNUMBER(SEARCH("V ",'Model output'!G153)),ISNUMBER(SEARCH("five",'Model output'!G153)),ISNUMBER(SEARCH("5",'Model output'!G153))))), "lateral", "central"))</f>
        <v/>
      </c>
      <c r="H154" t="str">
        <f>IF('Model output'!H153="","negative", IF('Model output'!H153=" ", "negative", IF('Model output'!H153="[]", "negative", IF(ISNUMBER(SEARCH("lymph node",'Model output'!H153)),"negative", IF(ISNUMBER(SEARCH("adipose tissue",'Model output'!H153)), "negative", IF(ISNUMBER(SEARCH("neck dissection",'Model output'!H153)),"negative","positive"))))))</f>
        <v>negative</v>
      </c>
      <c r="I154">
        <f>IF('Model output'!I153="","",IF(ISNUMBER('Model output'!I153),'Model output'!I153,1))</f>
        <v>1</v>
      </c>
      <c r="J154">
        <f>IF('Model output'!J153="","",IF(AND(ISNUMBER('Model output'!J153),'Model output'!J153&lt;=I154),'Model output'!J153,IF(ISNUMBER(SEARCH("0/",'Model output'!J153)),0,1)))</f>
        <v>0</v>
      </c>
      <c r="K154" t="str" cm="1">
        <f t="array" ref="K154">IF(COUNT(FIND({0,1,2,3,4,5,6,7,8,9},'Model output'!K153))&gt;0,'Model output'!K153,"")</f>
        <v/>
      </c>
      <c r="L154" s="28" t="str">
        <f t="shared" si="30"/>
        <v/>
      </c>
      <c r="M154" t="str" cm="1">
        <f t="array" ref="M154">IF(L154="","",IF(ISNUMBER(SEARCH("cm",L154)),MAX(VALUE(SUBSTITUTE(_xlfn.FILTERXML("&lt;t&gt;&lt;s&gt;"&amp;SUBSTITUTE(L154,",","&lt;/s&gt;&lt;s&gt;")&amp;"&lt;/s&gt;&lt;/t&gt;","//s"),"cm",""))),MAX(VALUE(SUBSTITUTE(_xlfn.FILTERXML("&lt;t&gt;&lt;s&gt;"&amp;SUBSTITUTE(L154,",","&lt;/s&gt;&lt;s&gt;")&amp;"&lt;/s&gt;&lt;/t&gt;","//s"),"mm","")))/10))</f>
        <v/>
      </c>
      <c r="N154" t="str">
        <f>IF('Model output'!L153="","",'Model output'!L153)</f>
        <v>papillary</v>
      </c>
      <c r="O154" t="str">
        <f>IF('Model output'!M153="","",'Model output'!M153)</f>
        <v>follicular variant</v>
      </c>
      <c r="P154" t="str">
        <f>IF('Model output'!N153="","",'Model output'!N153)</f>
        <v>4.5 cm</v>
      </c>
      <c r="Q154" t="str">
        <f t="shared" si="29"/>
        <v>4.5cm</v>
      </c>
      <c r="R154" cm="1">
        <f t="array" ref="R154">IF(Q154="","",IF(ISNUMBER(SEARCH("cm",Q154)),MAX(VALUE(SUBSTITUTE(_xlfn.FILTERXML("&lt;t&gt;&lt;s&gt;"&amp;SUBSTITUTE(Q154,",","&lt;/s&gt;&lt;s&gt;")&amp;"&lt;/s&gt;&lt;/t&gt;","//s"),"cm",""))),IF(ISNUMBER(SEARCH("mm",Q154)), MAX(VALUE(SUBSTITUTE(_xlfn.FILTERXML("&lt;t&gt;&lt;s&gt;"&amp;SUBSTITUTE(Q154,",","&lt;/s&gt;&lt;s&gt;")&amp;"&lt;/s&gt;&lt;/t&gt;","//s"),"mm","")))/10, MAX(VALUE(_xlfn.FILTERXML("&lt;t&gt;&lt;s&gt;"&amp;SUBSTITUTE(Q154,",","&lt;/s&gt;&lt;s&gt;")&amp;"&lt;/s&gt;&lt;/t&gt;","//s"))))))</f>
        <v>4.5</v>
      </c>
      <c r="S154" t="str">
        <f>IF(OR('Model output'!P153="",'Model output'!P153="C",ISNUMBER(SEARCH("Not identified", 'Model output'!P153)),ISNUMBER(SEARCH("Absent",'Model output'!P153)),ISNUMBER(SEARCH("Absence",'Model output'!P153)),AND(ISNUMBER(SEARCH("No",'Model output'!P153)),NOT(ISNUMBER(SEARCH("diagnostic",'Model output'!P153)))),ISNUMBER(SEARCH("Negative",'Model output'!P153))),"negative","positive")</f>
        <v>negative</v>
      </c>
      <c r="T154">
        <f>IF('Model output'!O153="","",'Model output'!O153)</f>
        <v>2</v>
      </c>
      <c r="U154" t="str">
        <f>IF('Model output'!Q153&lt;&gt;"",'Model output'!Q153,IF('Classification result'!S154="positive",IF(ISNUMBER(SEARCH("single",'Model output'!P153)),1,IF(OR(ISNUMBER(SEARCH("&lt;4",'Model output'!P153)),ISNUMBER(SEARCH("&lt; 4",'Model output'!P153)),ISNUMBER(SEARCH("less than 4",'Model output'!P153))),"&lt;4",IF(OR(ISNUMBER(SEARCH("&gt;4",'Model output'!P153)),ISNUMBER(SEARCH("&gt; 4",'Model output'!P153)),ISNUMBER(SEARCH("4 or more",'Model output'!P153))),"&gt;4",""))),""))</f>
        <v/>
      </c>
      <c r="V154" t="str">
        <f>IF(S154="negative","",IF(OR(ISNUMBER(SEARCH("Focal",'Model output'!P153)),'Classification result'!U154&lt;4,ISNUMBER(SEARCH("Focal",'Classification result'!U154)),ISNUMBER(SEARCH("&lt;4",'Classification result'!U154)),ISNUMBER(SEARCH("&lt; 4",'Classification result'!U154))),"minimal", IF(OR(ISNUMBER(SEARCH("Extensive",'Model output'!P153)),ISNUMBER(SEARCH("Extensive",'Classification result'!U154)),ISNUMBER(SEARCH("&gt;4",'Classification result'!U154)),ISNUMBER(SEARCH("&gt; 4",'Classification result'!U154)),ISNUMBER(SEARCH("4 or more",'Classification result'!U154))),"extensive","")))</f>
        <v/>
      </c>
      <c r="W154" t="str">
        <f>IF(OR('Model output'!R153="",ISNUMBER(SEARCH("Not identified", 'Model output'!R153)),ISNUMBER(SEARCH("Absent",'Model output'!R153)),ISNUMBER(SEARCH("No",'Model output'!R153)),ISNUMBER(SEARCH("Negative",'Model output'!R153)),ISNUMBER(SEARCH("None seen",'Model output'!R153)),ISNUMBER(SEARCH("Free",'Model output'!R153)),ISNUMBER(SEARCH("Cannot be assessed",'Model output'!R153))),"negative","positive")</f>
        <v>negative</v>
      </c>
      <c r="X154" s="15" t="str">
        <f>IF('Model output'!S153="","",'Model output'!S153)</f>
        <v>Absent</v>
      </c>
      <c r="Y154" t="str">
        <f>IF(OR('Model output'!S153="",ISNUMBER(SEARCH("No extension",'Model output'!S153)),ISNUMBER(SEARCH("Absent",'Model output'!S153)),ISNUMBER(SEARCH("Not identified",'Model output'!S153)),AND(ISNUMBER(SEARCH("No",'Model output'!S153)),NOT(ISNUMBER(SEARCH("carcinoma",'Model output'!S153)))),ISNUMBER(SEARCH("negative",'Model output'!S153))),"negative",IF(Z154="positive","gETE", "positive"))</f>
        <v>negative</v>
      </c>
      <c r="Z154" t="str">
        <f>IF(OR('Model output'!S153="",ISNUMBER(SEARCH("Absent",'Model output'!S153)),ISNUMBER(SEARCH("Not identified",'Model output'!S153)),ISNUMBER(SEARCH("No",'Model output'!S153)),ISNUMBER(SEARCH("Minimal",'Model output'!S153)),ISNUMBER(SEARCH("negative",'Model output'!S153))),"negative",IF(OR(ISNUMBER(SEARCH("extensive",X154)),ISNUMBER(SEARCH("skeletal muscle",X154)),ISNUMBER(SEARCH("larynx",X154)),ISNUMBER(SEARCH("trachea",X154)),ISNUMBER(SEARCH("esophagus",X154)),ISNUMBER(SEARCH("recurrent laryngeal nerve",X154))),"positive","negative"))</f>
        <v>negative</v>
      </c>
      <c r="AA154" t="str">
        <f>IF('Model output'!T153="","",IF('Model output'!T153="Not mentioned", "No", "Yes"))</f>
        <v/>
      </c>
      <c r="AB154" t="str">
        <f>IF(AA154&lt;&gt;"Yes","",IF(OR('Model output'!U153="",ISNUMBER(SEARCH("Not identified",'Model output'!U153))),"",'Model output'!U153))</f>
        <v/>
      </c>
      <c r="AC154" s="8" t="str">
        <f>IF(OR('Model output'!V153="", AND(ISERROR(SEARCH("Positive",'Model output'!V153)), ISNUMBER(SEARCH("Negative",'Model output'!V153))), ISNUMBER(SEARCH("Cannot be assessed",'Model output'!V153)), AND(ISNUMBER(SEARCH("Uninvolved",'Model output'!V153)),NOT(ISNUMBER(SEARCH("margin(s) involved",'Model output'!V153)))), ISNUMBER(SEARCH("No involvement",'Model output'!V153)), AND(NOT(ISNUMBER(SEARCH("focal",'Model output'!V153))),ISNUMBER(SEARCH("Free",'Model output'!V153))), ISNUMBER(SEARCH("narrowly excised",'Model output'!V153)), ISNUMBER(SEARCH("none",'Model output'!V153)), ISNUMBER(SEARCH("R0",'Model output'!V153)), ISNUMBER(SEARCH("1 mm",'Model output'!V153)), ISNUMBER(SEARCH("0.1 CM",'Model output'!V153)), ISNUMBER(SEARCH("less than 0.2 mm",'Model output'!V153)), ISNUMBER(SEARCH("less than 1.0 mm",'Model output'!V153)), ISNUMBER(SEARCH("less than 0.5 mm",'Model output'!V153)), ISNUMBER(SEARCH("abut",'Model output'!V153))), "negative", "positive")</f>
        <v>negative</v>
      </c>
      <c r="AE154" s="34" t="str" cm="1">
        <f t="array" aca="1" ref="AE154" ca="1">IF(OR(AC154="positive",Z154="positive",AND(OR(ISNUMBER(SEARCH("Follicular carcinoma",N154)),ISNUMBER(SEARCH("Follicular thyroid carcinoma",N154))),V154="extensive"),AND(AND(ISNUMBER(J154),J154&gt;0),AND(ISNUMBER(M154),M154&gt;3)),OR(H154="positive",AH154=1)),"high",IF(OR(ISNUMBER(SEARCH("lateral",G154,1)),ISNUMBER(SEARCH("positive",Y154,1)),ISNUMBER(SEARCH("tall",O154,1)),ISNUMBER(SEARCH("hobnail",O154,1)),ISNUMBER(SEARCH("cribriform",O154,1)),ISNUMBER(SEARCH("diffuse",O154,1)),ISNUMBER(SEARCH("columnar",O154,1)),ISNUMBER(SEARCH("solid",O154,1)),ISNUMBER(SEARCH("tall",N154,1)),ISNUMBER(SEARCH("hobnail",N154,1)),ISNUMBER(SEARCH("cribriform",N154,1)),ISNUMBER(SEARCH("diffuse",N154,1)),ISNUMBER(SEARCH("columnar",N154,1)),ISNUMBER(SEARCH("solid",N154,1)),AND(OR(ISNUMBER(SEARCH("papillary",N154,1)),ISNUMBER(SEARCH("papillary carcinoma",O154,1))),S154="positive"),AND(AND(ISNUMBER(J154),J154&gt;=5),M154=""),AND(AND(ISNUMBER(J154),J154&gt;=5),AND(ISNUMBER(M154),M154&gt;=1)),AND(ISNUMBER(SERACH("papillary",N154)),OR(Y154="positive",Z154="positive"), ISNUMBER(SEARCH("BRAF",AB154)))),"intermediate","low"))</f>
        <v>low</v>
      </c>
      <c r="AF154" s="35" t="str">
        <f t="shared" si="31"/>
        <v>3a</v>
      </c>
      <c r="AG154" s="35" t="str">
        <f t="shared" si="32"/>
        <v>0</v>
      </c>
      <c r="AH154" s="35" t="str">
        <f t="shared" si="33"/>
        <v>0</v>
      </c>
      <c r="AI154" s="40" t="str">
        <f t="shared" si="34"/>
        <v>I</v>
      </c>
      <c r="AJ154" s="34" t="s">
        <v>627</v>
      </c>
      <c r="AK154" s="39" t="s">
        <v>899</v>
      </c>
      <c r="AL154" s="39" t="s">
        <v>894</v>
      </c>
      <c r="AM154" s="39" t="s">
        <v>897</v>
      </c>
      <c r="AN154" s="39" t="s">
        <v>59</v>
      </c>
      <c r="AO154" s="34">
        <f t="shared" ca="1" si="36"/>
        <v>1</v>
      </c>
      <c r="AP154" s="39">
        <f t="shared" si="37"/>
        <v>1</v>
      </c>
      <c r="AQ154" s="39">
        <f t="shared" si="38"/>
        <v>1</v>
      </c>
      <c r="AR154" s="39">
        <f t="shared" si="39"/>
        <v>1</v>
      </c>
      <c r="AS154" s="40">
        <f t="shared" si="35"/>
        <v>1</v>
      </c>
    </row>
    <row r="155" spans="1:45">
      <c r="A155" t="str">
        <f>'Model output'!A154</f>
        <v>TCGA-EM-A1YA</v>
      </c>
      <c r="B155" s="46">
        <v>74</v>
      </c>
      <c r="C155" s="1" t="str">
        <f>IF(OR(ISNUMBER(SEARCH("0",'Model output'!D154)), ISNUMBER(SEARCH("1",'Model output'!D154)), ISNUMBER(SEARCH("1a",'Model output'!D154)), ISNUMBER(SEARCH("1b",'Model output'!D154)), ISNUMBER(SEARCH("2",'Model output'!D154)), ISNUMBER(SEARCH("3",'Model output'!D154)), ISNUMBER(SEARCH("4a",'Model output'!D154)), ISNUMBER(SEARCH("4b",'Model output'!D154))), IF(ISNUMBER(SEARCH("pT",'Model output'!D154)),IF(OR(ISNUMBER(SEARCH("a",'Model output'!D154)),ISNUMBER(SEARCH("b",'Model output'!D154))),MID(SUBSTITUTE('Model output'!D154," ",""),SEARCH("pT",'Model output'!D154)+2,2),MID(SUBSTITUTE('Model output'!D154," ",""),SEARCH("pT",'Model output'!D154)+2,1)),IF(ISNUMBER(SEARCH("T",'Model output'!D154)),IF(OR(ISNUMBER(SEARCH("a",'Model output'!D154)),ISNUMBER(SEARCH("b",'Model output'!D154))),MID(SUBSTITUTE('Model output'!D154," ",""),SEARCH("T",'Model output'!D154)+1,2),MID(SUBSTITUTE('Model output'!D154," ",""),SEARCH("T",'Model output'!D154)+1,1)),SUBSTITUTE('Model output'!D154," ",""))),"")</f>
        <v>2</v>
      </c>
      <c r="D155" s="1" t="str">
        <f>IF(ISNUMBER(SEARCH("lymph node",'Model output'!E154)),"1", IF(AND('Model output'!E154&lt;&gt;"",ISNUMBER('Model output'!E154),'Model output'!E154&gt;0),"1",IF(OR(ISNUMBER(SEARCH("0",'Model output'!E154)), ISNUMBER(SEARCH("1",'Model output'!E154)), ISNUMBER(SEARCH("1a",'Model output'!E154)), ISNUMBER(SEARCH("1b",'Model output'!E154)), ISNUMBER(SEARCH("X",'Model output'!E154))), IF(ISNUMBER(SEARCH("pN",'Model output'!E154)),IF(OR(ISNUMBER(SEARCH("a",'Model output'!E154)),ISNUMBER(SEARCH("b",'Model output'!E154))),MID(SUBSTITUTE('Model output'!E154," ",""),SEARCH("pN",'Model output'!E154)+2,2),MID(SUBSTITUTE('Model output'!E154," ",""),SEARCH("pN",'Model output'!E154)+2,1)),IF(ISNUMBER(SEARCH("N",'Model output'!E154)),IF(OR(ISNUMBER(SEARCH("a",'Model output'!E154)),ISNUMBER(SEARCH("b",'Model output'!E154))),MID(SUBSTITUTE('Model output'!E154," ",""),SEARCH("N",'Model output'!E154)+1,2),MID(SUBSTITUTE('Model output'!E154," ",""),SEARCH("N",'Model output'!E154)+1,1)),SUBSTITUTE('Model output'!E154," ",""))),"")))</f>
        <v>X</v>
      </c>
      <c r="E155" s="1" t="str">
        <f>IF(OR(ISNUMBER(SEARCH("Not applicable",'Model output'!F154)), ISNUMBER(SEARCH("N/A",'Model output'!F154))),"0",IF(OR(ISNUMBER(SEARCH("0",'Model output'!F154)), ISNUMBER(SEARCH("1",'Model output'!F154)), ISNUMBER(SEARCH("X",'Model output'!F154))), IF(ISNUMBER(SEARCH("pM",'Model output'!F154)),MID(SUBSTITUTE('Model output'!F154," ",""),SEARCH("pM",'Model output'!F154)+2,1),IF(ISNUMBER(SEARCH("M",'Model output'!F154)),MID(SUBSTITUTE('Model output'!F154," ",""),SEARCH("M",'Model output'!F154)+1,1),SUBSTITUTE('Model output'!F154," ",""))),""))</f>
        <v>X</v>
      </c>
      <c r="F155" t="str">
        <f t="shared" si="28"/>
        <v>negative</v>
      </c>
      <c r="G155" t="str">
        <f>IF(OR('Model output'!G154="",AND(ISNUMBER('Model output'!J154),'Model output'!J154&lt;1)),"",IF(OR(ISNUMBER(SEARCH("lateral",'Model output'!G154)),ISNUMBER(SEARCH("cervical",'Model output'!G154)),ISNUMBER(SEARCH("jugular",'Model output'!G154)),ISNUMBER(SEARCH("left neck",'Model output'!G154)),ISNUMBER(SEARCH("left anterior neck",'Model output'!G154)),ISNUMBER(SEARCH("left posterior neck",'Model output'!G154)),ISNUMBER(SEARCH("right neck",'Model output'!G154)),ISNUMBER(SEARCH("right anterior neck",'Model output'!G154)),ISNUMBER(SEARCH("right posterior neck",'Model output'!G154)),AND(ISNUMBER(SEARCH("level",'Model output'!G154)),OR(,ISNUMBER(SEARCH("II",'Model output'!G154)),ISNUMBER(SEARCH("two",'Model output'!G154)),AND(ISNUMBER(SEARCH("2",'Model output'!G154)),NOT(ISNUMBER(SEARCH("1 of 2",'Model output'!G154)))),ISNUMBER(SEARCH("III",'Model output'!G154)),ISNUMBER(SEARCH("three",'Model output'!G154)),AND(ISNUMBER(SEARCH("3",'Model output'!G154)), NOT(ISNUMBER(SEARCH("N3",'Model output'!G154)))),ISNUMBER(SEARCH("IV",'Model output'!G154)),ISNUMBER(SEARCH("four",'Model output'!G154)),AND(ISNUMBER(SEARCH("4",'Model output'!G154)),NOT(ISNUMBER(SEARCH("1/4",'Model output'!G154)))),ISNUMBER(SEARCH("V ",'Model output'!G154)),ISNUMBER(SEARCH("five",'Model output'!G154)),ISNUMBER(SEARCH("5",'Model output'!G154))))), "lateral", "central"))</f>
        <v/>
      </c>
      <c r="H155" t="str">
        <f>IF('Model output'!H154="","negative", IF('Model output'!H154=" ", "negative", IF('Model output'!H154="[]", "negative", IF(ISNUMBER(SEARCH("lymph node",'Model output'!H154)),"negative", IF(ISNUMBER(SEARCH("adipose tissue",'Model output'!H154)), "negative", IF(ISNUMBER(SEARCH("neck dissection",'Model output'!H154)),"negative","positive"))))))</f>
        <v>negative</v>
      </c>
      <c r="I155" t="str">
        <f>IF('Model output'!I154="","",IF(ISNUMBER('Model output'!I154),'Model output'!I154,1))</f>
        <v/>
      </c>
      <c r="J155" t="str">
        <f>IF('Model output'!J154="","",IF(AND(ISNUMBER('Model output'!J154),'Model output'!J154&lt;=I155),'Model output'!J154,IF(ISNUMBER(SEARCH("0/",'Model output'!J154)),0,1)))</f>
        <v/>
      </c>
      <c r="K155" t="str" cm="1">
        <f t="array" ref="K155">IF(COUNT(FIND({0,1,2,3,4,5,6,7,8,9},'Model output'!K154))&gt;0,'Model output'!K154,"")</f>
        <v/>
      </c>
      <c r="L155" s="28" t="str">
        <f t="shared" si="30"/>
        <v/>
      </c>
      <c r="M155" t="str" cm="1">
        <f t="array" ref="M155">IF(L155="","",IF(ISNUMBER(SEARCH("cm",L155)),MAX(VALUE(SUBSTITUTE(_xlfn.FILTERXML("&lt;t&gt;&lt;s&gt;"&amp;SUBSTITUTE(L155,",","&lt;/s&gt;&lt;s&gt;")&amp;"&lt;/s&gt;&lt;/t&gt;","//s"),"cm",""))),MAX(VALUE(SUBSTITUTE(_xlfn.FILTERXML("&lt;t&gt;&lt;s&gt;"&amp;SUBSTITUTE(L155,",","&lt;/s&gt;&lt;s&gt;")&amp;"&lt;/s&gt;&lt;/t&gt;","//s"),"mm","")))/10))</f>
        <v/>
      </c>
      <c r="N155" t="str">
        <f>IF('Model output'!L154="","",'Model output'!L154)</f>
        <v>papillary</v>
      </c>
      <c r="O155" t="str">
        <f>IF('Model output'!M154="","",'Model output'!M154)</f>
        <v>oncocytic</v>
      </c>
      <c r="P155" t="str">
        <f>IF('Model output'!N154="","",'Model output'!N154)</f>
        <v>3.7 cm</v>
      </c>
      <c r="Q155" t="str">
        <f t="shared" si="29"/>
        <v>3.7cm</v>
      </c>
      <c r="R155" cm="1">
        <f t="array" ref="R155">IF(Q155="","",IF(ISNUMBER(SEARCH("cm",Q155)),MAX(VALUE(SUBSTITUTE(_xlfn.FILTERXML("&lt;t&gt;&lt;s&gt;"&amp;SUBSTITUTE(Q155,",","&lt;/s&gt;&lt;s&gt;")&amp;"&lt;/s&gt;&lt;/t&gt;","//s"),"cm",""))),IF(ISNUMBER(SEARCH("mm",Q155)), MAX(VALUE(SUBSTITUTE(_xlfn.FILTERXML("&lt;t&gt;&lt;s&gt;"&amp;SUBSTITUTE(Q155,",","&lt;/s&gt;&lt;s&gt;")&amp;"&lt;/s&gt;&lt;/t&gt;","//s"),"mm","")))/10, MAX(VALUE(_xlfn.FILTERXML("&lt;t&gt;&lt;s&gt;"&amp;SUBSTITUTE(Q155,",","&lt;/s&gt;&lt;s&gt;")&amp;"&lt;/s&gt;&lt;/t&gt;","//s"))))))</f>
        <v>3.7</v>
      </c>
      <c r="S155" t="str">
        <f>IF(OR('Model output'!P154="",'Model output'!P154="C",ISNUMBER(SEARCH("Not identified", 'Model output'!P154)),ISNUMBER(SEARCH("Absent",'Model output'!P154)),ISNUMBER(SEARCH("Absence",'Model output'!P154)),AND(ISNUMBER(SEARCH("No",'Model output'!P154)),NOT(ISNUMBER(SEARCH("diagnostic",'Model output'!P154)))),ISNUMBER(SEARCH("Negative",'Model output'!P154))),"negative","positive")</f>
        <v>negative</v>
      </c>
      <c r="T155">
        <f>IF('Model output'!O154="","",'Model output'!O154)</f>
        <v>1</v>
      </c>
      <c r="U155" t="str">
        <f>IF('Model output'!Q154&lt;&gt;"",'Model output'!Q154,IF('Classification result'!S155="positive",IF(ISNUMBER(SEARCH("single",'Model output'!P154)),1,IF(OR(ISNUMBER(SEARCH("&lt;4",'Model output'!P154)),ISNUMBER(SEARCH("&lt; 4",'Model output'!P154)),ISNUMBER(SEARCH("less than 4",'Model output'!P154))),"&lt;4",IF(OR(ISNUMBER(SEARCH("&gt;4",'Model output'!P154)),ISNUMBER(SEARCH("&gt; 4",'Model output'!P154)),ISNUMBER(SEARCH("4 or more",'Model output'!P154))),"&gt;4",""))),""))</f>
        <v/>
      </c>
      <c r="V155" t="str">
        <f>IF(S155="negative","",IF(OR(ISNUMBER(SEARCH("Focal",'Model output'!P154)),'Classification result'!U155&lt;4,ISNUMBER(SEARCH("Focal",'Classification result'!U155)),ISNUMBER(SEARCH("&lt;4",'Classification result'!U155)),ISNUMBER(SEARCH("&lt; 4",'Classification result'!U155))),"minimal", IF(OR(ISNUMBER(SEARCH("Extensive",'Model output'!P154)),ISNUMBER(SEARCH("Extensive",'Classification result'!U155)),ISNUMBER(SEARCH("&gt;4",'Classification result'!U155)),ISNUMBER(SEARCH("&gt; 4",'Classification result'!U155)),ISNUMBER(SEARCH("4 or more",'Classification result'!U155))),"extensive","")))</f>
        <v/>
      </c>
      <c r="W155" t="str">
        <f>IF(OR('Model output'!R154="",ISNUMBER(SEARCH("Not identified", 'Model output'!R154)),ISNUMBER(SEARCH("Absent",'Model output'!R154)),ISNUMBER(SEARCH("No",'Model output'!R154)),ISNUMBER(SEARCH("Negative",'Model output'!R154)),ISNUMBER(SEARCH("None seen",'Model output'!R154)),ISNUMBER(SEARCH("Free",'Model output'!R154)),ISNUMBER(SEARCH("Cannot be assessed",'Model output'!R154))),"negative","positive")</f>
        <v>positive</v>
      </c>
      <c r="X155" s="15" t="str">
        <f>IF('Model output'!S154="","",'Model output'!S154)</f>
        <v>Absent</v>
      </c>
      <c r="Y155" t="str">
        <f>IF(OR('Model output'!S154="",ISNUMBER(SEARCH("No extension",'Model output'!S154)),ISNUMBER(SEARCH("Absent",'Model output'!S154)),ISNUMBER(SEARCH("Not identified",'Model output'!S154)),AND(ISNUMBER(SEARCH("No",'Model output'!S154)),NOT(ISNUMBER(SEARCH("carcinoma",'Model output'!S154)))),ISNUMBER(SEARCH("negative",'Model output'!S154))),"negative",IF(Z155="positive","gETE", "positive"))</f>
        <v>negative</v>
      </c>
      <c r="Z155" t="str">
        <f>IF(OR('Model output'!S154="",ISNUMBER(SEARCH("Absent",'Model output'!S154)),ISNUMBER(SEARCH("Not identified",'Model output'!S154)),ISNUMBER(SEARCH("No",'Model output'!S154)),ISNUMBER(SEARCH("Minimal",'Model output'!S154)),ISNUMBER(SEARCH("negative",'Model output'!S154))),"negative",IF(OR(ISNUMBER(SEARCH("extensive",X155)),ISNUMBER(SEARCH("skeletal muscle",X155)),ISNUMBER(SEARCH("larynx",X155)),ISNUMBER(SEARCH("trachea",X155)),ISNUMBER(SEARCH("esophagus",X155)),ISNUMBER(SEARCH("recurrent laryngeal nerve",X155))),"positive","negative"))</f>
        <v>negative</v>
      </c>
      <c r="AA155" t="str">
        <f>IF('Model output'!T154="","",IF('Model output'!T154="Not mentioned", "No", "Yes"))</f>
        <v/>
      </c>
      <c r="AB155" t="str">
        <f>IF(AA155&lt;&gt;"Yes","",IF(OR('Model output'!U154="",ISNUMBER(SEARCH("Not identified",'Model output'!U154))),"",'Model output'!U154))</f>
        <v/>
      </c>
      <c r="AC155" s="8" t="str">
        <f>IF(OR('Model output'!V154="", AND(ISERROR(SEARCH("Positive",'Model output'!V154)), ISNUMBER(SEARCH("Negative",'Model output'!V154))), ISNUMBER(SEARCH("Cannot be assessed",'Model output'!V154)), AND(ISNUMBER(SEARCH("Uninvolved",'Model output'!V154)),NOT(ISNUMBER(SEARCH("margin(s) involved",'Model output'!V154)))), ISNUMBER(SEARCH("No involvement",'Model output'!V154)), AND(NOT(ISNUMBER(SEARCH("focal",'Model output'!V154))),ISNUMBER(SEARCH("Free",'Model output'!V154))), ISNUMBER(SEARCH("narrowly excised",'Model output'!V154)), ISNUMBER(SEARCH("none",'Model output'!V154)), ISNUMBER(SEARCH("R0",'Model output'!V154)), ISNUMBER(SEARCH("1 mm",'Model output'!V154)), ISNUMBER(SEARCH("0.1 CM",'Model output'!V154)), ISNUMBER(SEARCH("less than 0.2 mm",'Model output'!V154)), ISNUMBER(SEARCH("less than 1.0 mm",'Model output'!V154)), ISNUMBER(SEARCH("less than 0.5 mm",'Model output'!V154)), ISNUMBER(SEARCH("abut",'Model output'!V154))), "negative", "positive")</f>
        <v>negative</v>
      </c>
      <c r="AE155" s="34" t="str" cm="1">
        <f t="array" aca="1" ref="AE155" ca="1">IF(OR(AC155="positive",Z155="positive",AND(OR(ISNUMBER(SEARCH("Follicular carcinoma",N155)),ISNUMBER(SEARCH("Follicular thyroid carcinoma",N155))),V155="extensive"),AND(AND(ISNUMBER(J155),J155&gt;0),AND(ISNUMBER(M155),M155&gt;3)),OR(H155="positive",AH155=1)),"high",IF(OR(ISNUMBER(SEARCH("lateral",G155,1)),ISNUMBER(SEARCH("positive",Y155,1)),ISNUMBER(SEARCH("tall",O155,1)),ISNUMBER(SEARCH("hobnail",O155,1)),ISNUMBER(SEARCH("cribriform",O155,1)),ISNUMBER(SEARCH("diffuse",O155,1)),ISNUMBER(SEARCH("columnar",O155,1)),ISNUMBER(SEARCH("solid",O155,1)),ISNUMBER(SEARCH("tall",N155,1)),ISNUMBER(SEARCH("hobnail",N155,1)),ISNUMBER(SEARCH("cribriform",N155,1)),ISNUMBER(SEARCH("diffuse",N155,1)),ISNUMBER(SEARCH("columnar",N155,1)),ISNUMBER(SEARCH("solid",N155,1)),AND(OR(ISNUMBER(SEARCH("papillary",N155,1)),ISNUMBER(SEARCH("papillary carcinoma",O155,1))),S155="positive"),AND(AND(ISNUMBER(J155),J155&gt;=5),M155=""),AND(AND(ISNUMBER(J155),J155&gt;=5),AND(ISNUMBER(M155),M155&gt;=1)),AND(ISNUMBER(SERACH("papillary",N155)),OR(Y155="positive",Z155="positive"), ISNUMBER(SEARCH("BRAF",AB155)))),"intermediate","low"))</f>
        <v>low</v>
      </c>
      <c r="AF155" s="35" t="str">
        <f t="shared" si="31"/>
        <v>2</v>
      </c>
      <c r="AG155" s="35" t="str">
        <f t="shared" si="32"/>
        <v>0</v>
      </c>
      <c r="AH155" s="35" t="str">
        <f t="shared" si="33"/>
        <v>0</v>
      </c>
      <c r="AI155" s="40" t="str">
        <f t="shared" si="34"/>
        <v>I</v>
      </c>
      <c r="AJ155" s="34" t="s">
        <v>627</v>
      </c>
      <c r="AK155" s="39" t="s">
        <v>896</v>
      </c>
      <c r="AL155" s="39" t="s">
        <v>897</v>
      </c>
      <c r="AM155" s="39" t="s">
        <v>897</v>
      </c>
      <c r="AN155" s="39" t="s">
        <v>59</v>
      </c>
      <c r="AO155" s="34">
        <f t="shared" ca="1" si="36"/>
        <v>1</v>
      </c>
      <c r="AP155" s="39">
        <f t="shared" si="37"/>
        <v>1</v>
      </c>
      <c r="AQ155" s="39">
        <f t="shared" si="38"/>
        <v>1</v>
      </c>
      <c r="AR155" s="39">
        <f t="shared" si="39"/>
        <v>1</v>
      </c>
      <c r="AS155" s="40">
        <f t="shared" si="35"/>
        <v>1</v>
      </c>
    </row>
    <row r="156" spans="1:45">
      <c r="A156" t="str">
        <f>'Model output'!A155</f>
        <v>TCGA-EM-A1YB</v>
      </c>
      <c r="B156" s="46">
        <v>73</v>
      </c>
      <c r="C156" s="1" t="str">
        <f>IF(OR(ISNUMBER(SEARCH("0",'Model output'!D155)), ISNUMBER(SEARCH("1",'Model output'!D155)), ISNUMBER(SEARCH("1a",'Model output'!D155)), ISNUMBER(SEARCH("1b",'Model output'!D155)), ISNUMBER(SEARCH("2",'Model output'!D155)), ISNUMBER(SEARCH("3",'Model output'!D155)), ISNUMBER(SEARCH("4a",'Model output'!D155)), ISNUMBER(SEARCH("4b",'Model output'!D155))), IF(ISNUMBER(SEARCH("pT",'Model output'!D155)),IF(OR(ISNUMBER(SEARCH("a",'Model output'!D155)),ISNUMBER(SEARCH("b",'Model output'!D155))),MID(SUBSTITUTE('Model output'!D155," ",""),SEARCH("pT",'Model output'!D155)+2,2),MID(SUBSTITUTE('Model output'!D155," ",""),SEARCH("pT",'Model output'!D155)+2,1)),IF(ISNUMBER(SEARCH("T",'Model output'!D155)),IF(OR(ISNUMBER(SEARCH("a",'Model output'!D155)),ISNUMBER(SEARCH("b",'Model output'!D155))),MID(SUBSTITUTE('Model output'!D155," ",""),SEARCH("T",'Model output'!D155)+1,2),MID(SUBSTITUTE('Model output'!D155," ",""),SEARCH("T",'Model output'!D155)+1,1)),SUBSTITUTE('Model output'!D155," ",""))),"")</f>
        <v>2</v>
      </c>
      <c r="D156" s="1" t="str">
        <f>IF(ISNUMBER(SEARCH("lymph node",'Model output'!E155)),"1", IF(AND('Model output'!E155&lt;&gt;"",ISNUMBER('Model output'!E155),'Model output'!E155&gt;0),"1",IF(OR(ISNUMBER(SEARCH("0",'Model output'!E155)), ISNUMBER(SEARCH("1",'Model output'!E155)), ISNUMBER(SEARCH("1a",'Model output'!E155)), ISNUMBER(SEARCH("1b",'Model output'!E155)), ISNUMBER(SEARCH("X",'Model output'!E155))), IF(ISNUMBER(SEARCH("pN",'Model output'!E155)),IF(OR(ISNUMBER(SEARCH("a",'Model output'!E155)),ISNUMBER(SEARCH("b",'Model output'!E155))),MID(SUBSTITUTE('Model output'!E155," ",""),SEARCH("pN",'Model output'!E155)+2,2),MID(SUBSTITUTE('Model output'!E155," ",""),SEARCH("pN",'Model output'!E155)+2,1)),IF(ISNUMBER(SEARCH("N",'Model output'!E155)),IF(OR(ISNUMBER(SEARCH("a",'Model output'!E155)),ISNUMBER(SEARCH("b",'Model output'!E155))),MID(SUBSTITUTE('Model output'!E155," ",""),SEARCH("N",'Model output'!E155)+1,2),MID(SUBSTITUTE('Model output'!E155," ",""),SEARCH("N",'Model output'!E155)+1,1)),SUBSTITUTE('Model output'!E155," ",""))),"")))</f>
        <v>X</v>
      </c>
      <c r="E156" s="1" t="str">
        <f>IF(OR(ISNUMBER(SEARCH("Not applicable",'Model output'!F155)), ISNUMBER(SEARCH("N/A",'Model output'!F155))),"0",IF(OR(ISNUMBER(SEARCH("0",'Model output'!F155)), ISNUMBER(SEARCH("1",'Model output'!F155)), ISNUMBER(SEARCH("X",'Model output'!F155))), IF(ISNUMBER(SEARCH("pM",'Model output'!F155)),MID(SUBSTITUTE('Model output'!F155," ",""),SEARCH("pM",'Model output'!F155)+2,1),IF(ISNUMBER(SEARCH("M",'Model output'!F155)),MID(SUBSTITUTE('Model output'!F155," ",""),SEARCH("M",'Model output'!F155)+1,1),SUBSTITUTE('Model output'!F155," ",""))),""))</f>
        <v>0</v>
      </c>
      <c r="F156" t="str">
        <f t="shared" si="28"/>
        <v>negative</v>
      </c>
      <c r="G156" t="str">
        <f>IF(OR('Model output'!G155="",AND(ISNUMBER('Model output'!J155),'Model output'!J155&lt;1)),"",IF(OR(ISNUMBER(SEARCH("lateral",'Model output'!G155)),ISNUMBER(SEARCH("cervical",'Model output'!G155)),ISNUMBER(SEARCH("jugular",'Model output'!G155)),ISNUMBER(SEARCH("left neck",'Model output'!G155)),ISNUMBER(SEARCH("left anterior neck",'Model output'!G155)),ISNUMBER(SEARCH("left posterior neck",'Model output'!G155)),ISNUMBER(SEARCH("right neck",'Model output'!G155)),ISNUMBER(SEARCH("right anterior neck",'Model output'!G155)),ISNUMBER(SEARCH("right posterior neck",'Model output'!G155)),AND(ISNUMBER(SEARCH("level",'Model output'!G155)),OR(,ISNUMBER(SEARCH("II",'Model output'!G155)),ISNUMBER(SEARCH("two",'Model output'!G155)),AND(ISNUMBER(SEARCH("2",'Model output'!G155)),NOT(ISNUMBER(SEARCH("1 of 2",'Model output'!G155)))),ISNUMBER(SEARCH("III",'Model output'!G155)),ISNUMBER(SEARCH("three",'Model output'!G155)),AND(ISNUMBER(SEARCH("3",'Model output'!G155)), NOT(ISNUMBER(SEARCH("N3",'Model output'!G155)))),ISNUMBER(SEARCH("IV",'Model output'!G155)),ISNUMBER(SEARCH("four",'Model output'!G155)),AND(ISNUMBER(SEARCH("4",'Model output'!G155)),NOT(ISNUMBER(SEARCH("1/4",'Model output'!G155)))),ISNUMBER(SEARCH("V ",'Model output'!G155)),ISNUMBER(SEARCH("five",'Model output'!G155)),ISNUMBER(SEARCH("5",'Model output'!G155))))), "lateral", "central"))</f>
        <v/>
      </c>
      <c r="H156" t="str">
        <f>IF('Model output'!H155="","negative", IF('Model output'!H155=" ", "negative", IF('Model output'!H155="[]", "negative", IF(ISNUMBER(SEARCH("lymph node",'Model output'!H155)),"negative", IF(ISNUMBER(SEARCH("adipose tissue",'Model output'!H155)), "negative", IF(ISNUMBER(SEARCH("neck dissection",'Model output'!H155)),"negative","positive"))))))</f>
        <v>negative</v>
      </c>
      <c r="I156">
        <f>IF('Model output'!I155="","",IF(ISNUMBER('Model output'!I155),'Model output'!I155,1))</f>
        <v>0</v>
      </c>
      <c r="J156">
        <f>IF('Model output'!J155="","",IF(AND(ISNUMBER('Model output'!J155),'Model output'!J155&lt;=I156),'Model output'!J155,IF(ISNUMBER(SEARCH("0/",'Model output'!J155)),0,1)))</f>
        <v>0</v>
      </c>
      <c r="K156" t="str" cm="1">
        <f t="array" ref="K156">IF(COUNT(FIND({0,1,2,3,4,5,6,7,8,9},'Model output'!K155))&gt;0,'Model output'!K155,"")</f>
        <v/>
      </c>
      <c r="L156" s="28" t="str">
        <f t="shared" si="30"/>
        <v/>
      </c>
      <c r="M156" t="str" cm="1">
        <f t="array" ref="M156">IF(L156="","",IF(ISNUMBER(SEARCH("cm",L156)),MAX(VALUE(SUBSTITUTE(_xlfn.FILTERXML("&lt;t&gt;&lt;s&gt;"&amp;SUBSTITUTE(L156,",","&lt;/s&gt;&lt;s&gt;")&amp;"&lt;/s&gt;&lt;/t&gt;","//s"),"cm",""))),MAX(VALUE(SUBSTITUTE(_xlfn.FILTERXML("&lt;t&gt;&lt;s&gt;"&amp;SUBSTITUTE(L156,",","&lt;/s&gt;&lt;s&gt;")&amp;"&lt;/s&gt;&lt;/t&gt;","//s"),"mm","")))/10))</f>
        <v/>
      </c>
      <c r="N156" t="str">
        <f>IF('Model output'!L155="","",'Model output'!L155)</f>
        <v>papillary</v>
      </c>
      <c r="O156" t="str">
        <f>IF('Model output'!M155="","",'Model output'!M155)</f>
        <v>oncocytic or oxyphilic variant</v>
      </c>
      <c r="P156" t="str">
        <f>IF('Model output'!N155="","",'Model output'!N155)</f>
        <v>2.7 cm</v>
      </c>
      <c r="Q156" t="str">
        <f t="shared" si="29"/>
        <v>2.7cm</v>
      </c>
      <c r="R156" cm="1">
        <f t="array" ref="R156">IF(Q156="","",IF(ISNUMBER(SEARCH("cm",Q156)),MAX(VALUE(SUBSTITUTE(_xlfn.FILTERXML("&lt;t&gt;&lt;s&gt;"&amp;SUBSTITUTE(Q156,",","&lt;/s&gt;&lt;s&gt;")&amp;"&lt;/s&gt;&lt;/t&gt;","//s"),"cm",""))),IF(ISNUMBER(SEARCH("mm",Q156)), MAX(VALUE(SUBSTITUTE(_xlfn.FILTERXML("&lt;t&gt;&lt;s&gt;"&amp;SUBSTITUTE(Q156,",","&lt;/s&gt;&lt;s&gt;")&amp;"&lt;/s&gt;&lt;/t&gt;","//s"),"mm","")))/10, MAX(VALUE(_xlfn.FILTERXML("&lt;t&gt;&lt;s&gt;"&amp;SUBSTITUTE(Q156,",","&lt;/s&gt;&lt;s&gt;")&amp;"&lt;/s&gt;&lt;/t&gt;","//s"))))))</f>
        <v>2.7</v>
      </c>
      <c r="S156" t="str">
        <f>IF(OR('Model output'!P155="",'Model output'!P155="C",ISNUMBER(SEARCH("Not identified", 'Model output'!P155)),ISNUMBER(SEARCH("Absent",'Model output'!P155)),ISNUMBER(SEARCH("Absence",'Model output'!P155)),AND(ISNUMBER(SEARCH("No",'Model output'!P155)),NOT(ISNUMBER(SEARCH("diagnostic",'Model output'!P155)))),ISNUMBER(SEARCH("Negative",'Model output'!P155))),"negative","positive")</f>
        <v>negative</v>
      </c>
      <c r="T156">
        <f>IF('Model output'!O155="","",'Model output'!O155)</f>
        <v>1</v>
      </c>
      <c r="U156" t="str">
        <f>IF('Model output'!Q155&lt;&gt;"",'Model output'!Q155,IF('Classification result'!S156="positive",IF(ISNUMBER(SEARCH("single",'Model output'!P155)),1,IF(OR(ISNUMBER(SEARCH("&lt;4",'Model output'!P155)),ISNUMBER(SEARCH("&lt; 4",'Model output'!P155)),ISNUMBER(SEARCH("less than 4",'Model output'!P155))),"&lt;4",IF(OR(ISNUMBER(SEARCH("&gt;4",'Model output'!P155)),ISNUMBER(SEARCH("&gt; 4",'Model output'!P155)),ISNUMBER(SEARCH("4 or more",'Model output'!P155))),"&gt;4",""))),""))</f>
        <v/>
      </c>
      <c r="V156" t="str">
        <f>IF(S156="negative","",IF(OR(ISNUMBER(SEARCH("Focal",'Model output'!P155)),'Classification result'!U156&lt;4,ISNUMBER(SEARCH("Focal",'Classification result'!U156)),ISNUMBER(SEARCH("&lt;4",'Classification result'!U156)),ISNUMBER(SEARCH("&lt; 4",'Classification result'!U156))),"minimal", IF(OR(ISNUMBER(SEARCH("Extensive",'Model output'!P155)),ISNUMBER(SEARCH("Extensive",'Classification result'!U156)),ISNUMBER(SEARCH("&gt;4",'Classification result'!U156)),ISNUMBER(SEARCH("&gt; 4",'Classification result'!U156)),ISNUMBER(SEARCH("4 or more",'Classification result'!U156))),"extensive","")))</f>
        <v/>
      </c>
      <c r="W156" t="str">
        <f>IF(OR('Model output'!R155="",ISNUMBER(SEARCH("Not identified", 'Model output'!R155)),ISNUMBER(SEARCH("Absent",'Model output'!R155)),ISNUMBER(SEARCH("No",'Model output'!R155)),ISNUMBER(SEARCH("Negative",'Model output'!R155)),ISNUMBER(SEARCH("None seen",'Model output'!R155)),ISNUMBER(SEARCH("Free",'Model output'!R155)),ISNUMBER(SEARCH("Cannot be assessed",'Model output'!R155))),"negative","positive")</f>
        <v>positive</v>
      </c>
      <c r="X156" s="15" t="str">
        <f>IF('Model output'!S155="","",'Model output'!S155)</f>
        <v>Not identified</v>
      </c>
      <c r="Y156" t="str">
        <f>IF(OR('Model output'!S155="",ISNUMBER(SEARCH("No extension",'Model output'!S155)),ISNUMBER(SEARCH("Absent",'Model output'!S155)),ISNUMBER(SEARCH("Not identified",'Model output'!S155)),AND(ISNUMBER(SEARCH("No",'Model output'!S155)),NOT(ISNUMBER(SEARCH("carcinoma",'Model output'!S155)))),ISNUMBER(SEARCH("negative",'Model output'!S155))),"negative",IF(Z156="positive","gETE", "positive"))</f>
        <v>negative</v>
      </c>
      <c r="Z156" t="str">
        <f>IF(OR('Model output'!S155="",ISNUMBER(SEARCH("Absent",'Model output'!S155)),ISNUMBER(SEARCH("Not identified",'Model output'!S155)),ISNUMBER(SEARCH("No",'Model output'!S155)),ISNUMBER(SEARCH("Minimal",'Model output'!S155)),ISNUMBER(SEARCH("negative",'Model output'!S155))),"negative",IF(OR(ISNUMBER(SEARCH("extensive",X156)),ISNUMBER(SEARCH("skeletal muscle",X156)),ISNUMBER(SEARCH("larynx",X156)),ISNUMBER(SEARCH("trachea",X156)),ISNUMBER(SEARCH("esophagus",X156)),ISNUMBER(SEARCH("recurrent laryngeal nerve",X156))),"positive","negative"))</f>
        <v>negative</v>
      </c>
      <c r="AA156" t="str">
        <f>IF('Model output'!T155="","",IF('Model output'!T155="Not mentioned", "No", "Yes"))</f>
        <v/>
      </c>
      <c r="AB156" t="str">
        <f>IF(AA156&lt;&gt;"Yes","",IF(OR('Model output'!U155="",ISNUMBER(SEARCH("Not identified",'Model output'!U155))),"",'Model output'!U155))</f>
        <v/>
      </c>
      <c r="AC156" s="8" t="str">
        <f>IF(OR('Model output'!V155="", AND(ISERROR(SEARCH("Positive",'Model output'!V155)), ISNUMBER(SEARCH("Negative",'Model output'!V155))), ISNUMBER(SEARCH("Cannot be assessed",'Model output'!V155)), AND(ISNUMBER(SEARCH("Uninvolved",'Model output'!V155)),NOT(ISNUMBER(SEARCH("margin(s) involved",'Model output'!V155)))), ISNUMBER(SEARCH("No involvement",'Model output'!V155)), AND(NOT(ISNUMBER(SEARCH("focal",'Model output'!V155))),ISNUMBER(SEARCH("Free",'Model output'!V155))), ISNUMBER(SEARCH("narrowly excised",'Model output'!V155)), ISNUMBER(SEARCH("none",'Model output'!V155)), ISNUMBER(SEARCH("R0",'Model output'!V155)), ISNUMBER(SEARCH("1 mm",'Model output'!V155)), ISNUMBER(SEARCH("0.1 CM",'Model output'!V155)), ISNUMBER(SEARCH("less than 0.2 mm",'Model output'!V155)), ISNUMBER(SEARCH("less than 1.0 mm",'Model output'!V155)), ISNUMBER(SEARCH("less than 0.5 mm",'Model output'!V155)), ISNUMBER(SEARCH("abut",'Model output'!V155))), "negative", "positive")</f>
        <v>negative</v>
      </c>
      <c r="AE156" s="34" t="str" cm="1">
        <f t="array" aca="1" ref="AE156" ca="1">IF(OR(AC156="positive",Z156="positive",AND(OR(ISNUMBER(SEARCH("Follicular carcinoma",N156)),ISNUMBER(SEARCH("Follicular thyroid carcinoma",N156))),V156="extensive"),AND(AND(ISNUMBER(J156),J156&gt;0),AND(ISNUMBER(M156),M156&gt;3)),OR(H156="positive",AH156=1)),"high",IF(OR(ISNUMBER(SEARCH("lateral",G156,1)),ISNUMBER(SEARCH("positive",Y156,1)),ISNUMBER(SEARCH("tall",O156,1)),ISNUMBER(SEARCH("hobnail",O156,1)),ISNUMBER(SEARCH("cribriform",O156,1)),ISNUMBER(SEARCH("diffuse",O156,1)),ISNUMBER(SEARCH("columnar",O156,1)),ISNUMBER(SEARCH("solid",O156,1)),ISNUMBER(SEARCH("tall",N156,1)),ISNUMBER(SEARCH("hobnail",N156,1)),ISNUMBER(SEARCH("cribriform",N156,1)),ISNUMBER(SEARCH("diffuse",N156,1)),ISNUMBER(SEARCH("columnar",N156,1)),ISNUMBER(SEARCH("solid",N156,1)),AND(OR(ISNUMBER(SEARCH("papillary",N156,1)),ISNUMBER(SEARCH("papillary carcinoma",O156,1))),S156="positive"),AND(AND(ISNUMBER(J156),J156&gt;=5),M156=""),AND(AND(ISNUMBER(J156),J156&gt;=5),AND(ISNUMBER(M156),M156&gt;=1)),AND(ISNUMBER(SERACH("papillary",N156)),OR(Y156="positive",Z156="positive"), ISNUMBER(SEARCH("BRAF",AB156)))),"intermediate","low"))</f>
        <v>low</v>
      </c>
      <c r="AF156" s="35" t="str">
        <f t="shared" si="31"/>
        <v>2</v>
      </c>
      <c r="AG156" s="35" t="str">
        <f t="shared" si="32"/>
        <v>0</v>
      </c>
      <c r="AH156" s="35" t="str">
        <f t="shared" si="33"/>
        <v>0</v>
      </c>
      <c r="AI156" s="40" t="str">
        <f t="shared" si="34"/>
        <v>I</v>
      </c>
      <c r="AJ156" s="34" t="s">
        <v>627</v>
      </c>
      <c r="AK156" s="39" t="s">
        <v>896</v>
      </c>
      <c r="AL156" s="39" t="s">
        <v>897</v>
      </c>
      <c r="AM156" s="39" t="s">
        <v>897</v>
      </c>
      <c r="AN156" s="39" t="s">
        <v>59</v>
      </c>
      <c r="AO156" s="34">
        <f t="shared" ca="1" si="36"/>
        <v>1</v>
      </c>
      <c r="AP156" s="39">
        <f t="shared" si="37"/>
        <v>1</v>
      </c>
      <c r="AQ156" s="39">
        <f t="shared" si="38"/>
        <v>1</v>
      </c>
      <c r="AR156" s="39">
        <f t="shared" si="39"/>
        <v>1</v>
      </c>
      <c r="AS156" s="40">
        <f t="shared" si="35"/>
        <v>1</v>
      </c>
    </row>
    <row r="157" spans="1:45">
      <c r="A157" t="str">
        <f>'Model output'!A156</f>
        <v>TCGA-EM-A22I</v>
      </c>
      <c r="B157" s="46">
        <v>52</v>
      </c>
      <c r="C157" s="1" t="str">
        <f>IF(OR(ISNUMBER(SEARCH("0",'Model output'!D156)), ISNUMBER(SEARCH("1",'Model output'!D156)), ISNUMBER(SEARCH("1a",'Model output'!D156)), ISNUMBER(SEARCH("1b",'Model output'!D156)), ISNUMBER(SEARCH("2",'Model output'!D156)), ISNUMBER(SEARCH("3",'Model output'!D156)), ISNUMBER(SEARCH("4a",'Model output'!D156)), ISNUMBER(SEARCH("4b",'Model output'!D156))), IF(ISNUMBER(SEARCH("pT",'Model output'!D156)),IF(OR(ISNUMBER(SEARCH("a",'Model output'!D156)),ISNUMBER(SEARCH("b",'Model output'!D156))),MID(SUBSTITUTE('Model output'!D156," ",""),SEARCH("pT",'Model output'!D156)+2,2),MID(SUBSTITUTE('Model output'!D156," ",""),SEARCH("pT",'Model output'!D156)+2,1)),IF(ISNUMBER(SEARCH("T",'Model output'!D156)),IF(OR(ISNUMBER(SEARCH("a",'Model output'!D156)),ISNUMBER(SEARCH("b",'Model output'!D156))),MID(SUBSTITUTE('Model output'!D156," ",""),SEARCH("T",'Model output'!D156)+1,2),MID(SUBSTITUTE('Model output'!D156," ",""),SEARCH("T",'Model output'!D156)+1,1)),SUBSTITUTE('Model output'!D156," ",""))),"")</f>
        <v>3</v>
      </c>
      <c r="D157" s="1" t="str">
        <f>IF(ISNUMBER(SEARCH("lymph node",'Model output'!E156)),"1", IF(AND('Model output'!E156&lt;&gt;"",ISNUMBER('Model output'!E156),'Model output'!E156&gt;0),"1",IF(OR(ISNUMBER(SEARCH("0",'Model output'!E156)), ISNUMBER(SEARCH("1",'Model output'!E156)), ISNUMBER(SEARCH("1a",'Model output'!E156)), ISNUMBER(SEARCH("1b",'Model output'!E156)), ISNUMBER(SEARCH("X",'Model output'!E156))), IF(ISNUMBER(SEARCH("pN",'Model output'!E156)),IF(OR(ISNUMBER(SEARCH("a",'Model output'!E156)),ISNUMBER(SEARCH("b",'Model output'!E156))),MID(SUBSTITUTE('Model output'!E156," ",""),SEARCH("pN",'Model output'!E156)+2,2),MID(SUBSTITUTE('Model output'!E156," ",""),SEARCH("pN",'Model output'!E156)+2,1)),IF(ISNUMBER(SEARCH("N",'Model output'!E156)),IF(OR(ISNUMBER(SEARCH("a",'Model output'!E156)),ISNUMBER(SEARCH("b",'Model output'!E156))),MID(SUBSTITUTE('Model output'!E156," ",""),SEARCH("N",'Model output'!E156)+1,2),MID(SUBSTITUTE('Model output'!E156," ",""),SEARCH("N",'Model output'!E156)+1,1)),SUBSTITUTE('Model output'!E156," ",""))),"")))</f>
        <v>0</v>
      </c>
      <c r="E157" s="1" t="str">
        <f>IF(OR(ISNUMBER(SEARCH("Not applicable",'Model output'!F156)), ISNUMBER(SEARCH("N/A",'Model output'!F156))),"0",IF(OR(ISNUMBER(SEARCH("0",'Model output'!F156)), ISNUMBER(SEARCH("1",'Model output'!F156)), ISNUMBER(SEARCH("X",'Model output'!F156))), IF(ISNUMBER(SEARCH("pM",'Model output'!F156)),MID(SUBSTITUTE('Model output'!F156," ",""),SEARCH("pM",'Model output'!F156)+2,1),IF(ISNUMBER(SEARCH("M",'Model output'!F156)),MID(SUBSTITUTE('Model output'!F156," ",""),SEARCH("M",'Model output'!F156)+1,1),SUBSTITUTE('Model output'!F156," ",""))),""))</f>
        <v/>
      </c>
      <c r="F157" t="str">
        <f t="shared" si="28"/>
        <v>negative</v>
      </c>
      <c r="G157" t="str">
        <f>IF(OR('Model output'!G156="",AND(ISNUMBER('Model output'!J156),'Model output'!J156&lt;1)),"",IF(OR(ISNUMBER(SEARCH("lateral",'Model output'!G156)),ISNUMBER(SEARCH("cervical",'Model output'!G156)),ISNUMBER(SEARCH("jugular",'Model output'!G156)),ISNUMBER(SEARCH("left neck",'Model output'!G156)),ISNUMBER(SEARCH("left anterior neck",'Model output'!G156)),ISNUMBER(SEARCH("left posterior neck",'Model output'!G156)),ISNUMBER(SEARCH("right neck",'Model output'!G156)),ISNUMBER(SEARCH("right anterior neck",'Model output'!G156)),ISNUMBER(SEARCH("right posterior neck",'Model output'!G156)),AND(ISNUMBER(SEARCH("level",'Model output'!G156)),OR(,ISNUMBER(SEARCH("II",'Model output'!G156)),ISNUMBER(SEARCH("two",'Model output'!G156)),AND(ISNUMBER(SEARCH("2",'Model output'!G156)),NOT(ISNUMBER(SEARCH("1 of 2",'Model output'!G156)))),ISNUMBER(SEARCH("III",'Model output'!G156)),ISNUMBER(SEARCH("three",'Model output'!G156)),AND(ISNUMBER(SEARCH("3",'Model output'!G156)), NOT(ISNUMBER(SEARCH("N3",'Model output'!G156)))),ISNUMBER(SEARCH("IV",'Model output'!G156)),ISNUMBER(SEARCH("four",'Model output'!G156)),AND(ISNUMBER(SEARCH("4",'Model output'!G156)),NOT(ISNUMBER(SEARCH("1/4",'Model output'!G156)))),ISNUMBER(SEARCH("V ",'Model output'!G156)),ISNUMBER(SEARCH("five",'Model output'!G156)),ISNUMBER(SEARCH("5",'Model output'!G156))))), "lateral", "central"))</f>
        <v/>
      </c>
      <c r="H157" t="str">
        <f>IF('Model output'!H156="","negative", IF('Model output'!H156=" ", "negative", IF('Model output'!H156="[]", "negative", IF(ISNUMBER(SEARCH("lymph node",'Model output'!H156)),"negative", IF(ISNUMBER(SEARCH("adipose tissue",'Model output'!H156)), "negative", IF(ISNUMBER(SEARCH("neck dissection",'Model output'!H156)),"negative","positive"))))))</f>
        <v>negative</v>
      </c>
      <c r="I157">
        <f>IF('Model output'!I156="","",IF(ISNUMBER('Model output'!I156),'Model output'!I156,1))</f>
        <v>1</v>
      </c>
      <c r="J157">
        <f>IF('Model output'!J156="","",IF(AND(ISNUMBER('Model output'!J156),'Model output'!J156&lt;=I157),'Model output'!J156,IF(ISNUMBER(SEARCH("0/",'Model output'!J156)),0,1)))</f>
        <v>0</v>
      </c>
      <c r="K157" t="str" cm="1">
        <f t="array" ref="K157">IF(COUNT(FIND({0,1,2,3,4,5,6,7,8,9},'Model output'!K156))&gt;0,'Model output'!K156,"")</f>
        <v/>
      </c>
      <c r="L157" s="28" t="str">
        <f t="shared" si="30"/>
        <v/>
      </c>
      <c r="M157" t="str" cm="1">
        <f t="array" ref="M157">IF(L157="","",IF(ISNUMBER(SEARCH("cm",L157)),MAX(VALUE(SUBSTITUTE(_xlfn.FILTERXML("&lt;t&gt;&lt;s&gt;"&amp;SUBSTITUTE(L157,",","&lt;/s&gt;&lt;s&gt;")&amp;"&lt;/s&gt;&lt;/t&gt;","//s"),"cm",""))),MAX(VALUE(SUBSTITUTE(_xlfn.FILTERXML("&lt;t&gt;&lt;s&gt;"&amp;SUBSTITUTE(L157,",","&lt;/s&gt;&lt;s&gt;")&amp;"&lt;/s&gt;&lt;/t&gt;","//s"),"mm","")))/10))</f>
        <v/>
      </c>
      <c r="N157" t="str">
        <f>IF('Model output'!L156="","",'Model output'!L156)</f>
        <v>papillary</v>
      </c>
      <c r="O157" t="str">
        <f>IF('Model output'!M156="","",'Model output'!M156)</f>
        <v>classical (usual)</v>
      </c>
      <c r="P157" t="str">
        <f>IF('Model output'!N156="","",'Model output'!N156)</f>
        <v>2.1 cm</v>
      </c>
      <c r="Q157" t="str">
        <f t="shared" si="29"/>
        <v>2.1cm</v>
      </c>
      <c r="R157" cm="1">
        <f t="array" ref="R157">IF(Q157="","",IF(ISNUMBER(SEARCH("cm",Q157)),MAX(VALUE(SUBSTITUTE(_xlfn.FILTERXML("&lt;t&gt;&lt;s&gt;"&amp;SUBSTITUTE(Q157,",","&lt;/s&gt;&lt;s&gt;")&amp;"&lt;/s&gt;&lt;/t&gt;","//s"),"cm",""))),IF(ISNUMBER(SEARCH("mm",Q157)), MAX(VALUE(SUBSTITUTE(_xlfn.FILTERXML("&lt;t&gt;&lt;s&gt;"&amp;SUBSTITUTE(Q157,",","&lt;/s&gt;&lt;s&gt;")&amp;"&lt;/s&gt;&lt;/t&gt;","//s"),"mm","")))/10, MAX(VALUE(_xlfn.FILTERXML("&lt;t&gt;&lt;s&gt;"&amp;SUBSTITUTE(Q157,",","&lt;/s&gt;&lt;s&gt;")&amp;"&lt;/s&gt;&lt;/t&gt;","//s"))))))</f>
        <v>2.1</v>
      </c>
      <c r="S157" t="str">
        <f>IF(OR('Model output'!P156="",'Model output'!P156="C",ISNUMBER(SEARCH("Not identified", 'Model output'!P156)),ISNUMBER(SEARCH("Absent",'Model output'!P156)),ISNUMBER(SEARCH("Absence",'Model output'!P156)),AND(ISNUMBER(SEARCH("No",'Model output'!P156)),NOT(ISNUMBER(SEARCH("diagnostic",'Model output'!P156)))),ISNUMBER(SEARCH("Negative",'Model output'!P156))),"negative","positive")</f>
        <v>positive</v>
      </c>
      <c r="T157">
        <f>IF('Model output'!O156="","",'Model output'!O156)</f>
        <v>2</v>
      </c>
      <c r="U157" t="str">
        <f>IF('Model output'!Q156&lt;&gt;"",'Model output'!Q156,IF('Classification result'!S157="positive",IF(ISNUMBER(SEARCH("single",'Model output'!P156)),1,IF(OR(ISNUMBER(SEARCH("&lt;4",'Model output'!P156)),ISNUMBER(SEARCH("&lt; 4",'Model output'!P156)),ISNUMBER(SEARCH("less than 4",'Model output'!P156))),"&lt;4",IF(OR(ISNUMBER(SEARCH("&gt;4",'Model output'!P156)),ISNUMBER(SEARCH("&gt; 4",'Model output'!P156)),ISNUMBER(SEARCH("4 or more",'Model output'!P156))),"&gt;4",""))),""))</f>
        <v/>
      </c>
      <c r="V157" t="str">
        <f>IF(S157="negative","",IF(OR(ISNUMBER(SEARCH("Focal",'Model output'!P156)),'Classification result'!U157&lt;4,ISNUMBER(SEARCH("Focal",'Classification result'!U157)),ISNUMBER(SEARCH("&lt;4",'Classification result'!U157)),ISNUMBER(SEARCH("&lt; 4",'Classification result'!U157))),"minimal", IF(OR(ISNUMBER(SEARCH("Extensive",'Model output'!P156)),ISNUMBER(SEARCH("Extensive",'Classification result'!U157)),ISNUMBER(SEARCH("&gt;4",'Classification result'!U157)),ISNUMBER(SEARCH("&gt; 4",'Classification result'!U157)),ISNUMBER(SEARCH("4 or more",'Classification result'!U157))),"extensive","")))</f>
        <v/>
      </c>
      <c r="W157" t="str">
        <f>IF(OR('Model output'!R156="",ISNUMBER(SEARCH("Not identified", 'Model output'!R156)),ISNUMBER(SEARCH("Absent",'Model output'!R156)),ISNUMBER(SEARCH("No",'Model output'!R156)),ISNUMBER(SEARCH("Negative",'Model output'!R156)),ISNUMBER(SEARCH("None seen",'Model output'!R156)),ISNUMBER(SEARCH("Free",'Model output'!R156)),ISNUMBER(SEARCH("Cannot be assessed",'Model output'!R156))),"negative","positive")</f>
        <v>positive</v>
      </c>
      <c r="X157" s="15" t="str">
        <f>IF('Model output'!S156="","",'Model output'!S156)</f>
        <v>Present, minimal</v>
      </c>
      <c r="Y157" t="str">
        <f>IF(OR('Model output'!S156="",ISNUMBER(SEARCH("No extension",'Model output'!S156)),ISNUMBER(SEARCH("Absent",'Model output'!S156)),ISNUMBER(SEARCH("Not identified",'Model output'!S156)),AND(ISNUMBER(SEARCH("No",'Model output'!S156)),NOT(ISNUMBER(SEARCH("carcinoma",'Model output'!S156)))),ISNUMBER(SEARCH("negative",'Model output'!S156))),"negative",IF(Z157="positive","gETE", "positive"))</f>
        <v>positive</v>
      </c>
      <c r="Z157" t="str">
        <f>IF(OR('Model output'!S156="",ISNUMBER(SEARCH("Absent",'Model output'!S156)),ISNUMBER(SEARCH("Not identified",'Model output'!S156)),ISNUMBER(SEARCH("No",'Model output'!S156)),ISNUMBER(SEARCH("Minimal",'Model output'!S156)),ISNUMBER(SEARCH("negative",'Model output'!S156))),"negative",IF(OR(ISNUMBER(SEARCH("extensive",X157)),ISNUMBER(SEARCH("skeletal muscle",X157)),ISNUMBER(SEARCH("larynx",X157)),ISNUMBER(SEARCH("trachea",X157)),ISNUMBER(SEARCH("esophagus",X157)),ISNUMBER(SEARCH("recurrent laryngeal nerve",X157))),"positive","negative"))</f>
        <v>negative</v>
      </c>
      <c r="AA157" t="str">
        <f>IF('Model output'!T156="","",IF('Model output'!T156="Not mentioned", "No", "Yes"))</f>
        <v/>
      </c>
      <c r="AB157" t="str">
        <f>IF(AA157&lt;&gt;"Yes","",IF(OR('Model output'!U156="",ISNUMBER(SEARCH("Not identified",'Model output'!U156))),"",'Model output'!U156))</f>
        <v/>
      </c>
      <c r="AC157" s="8" t="str">
        <f>IF(OR('Model output'!V156="", AND(ISERROR(SEARCH("Positive",'Model output'!V156)), ISNUMBER(SEARCH("Negative",'Model output'!V156))), ISNUMBER(SEARCH("Cannot be assessed",'Model output'!V156)), AND(ISNUMBER(SEARCH("Uninvolved",'Model output'!V156)),NOT(ISNUMBER(SEARCH("margin(s) involved",'Model output'!V156)))), ISNUMBER(SEARCH("No involvement",'Model output'!V156)), AND(NOT(ISNUMBER(SEARCH("focal",'Model output'!V156))),ISNUMBER(SEARCH("Free",'Model output'!V156))), ISNUMBER(SEARCH("narrowly excised",'Model output'!V156)), ISNUMBER(SEARCH("none",'Model output'!V156)), ISNUMBER(SEARCH("R0",'Model output'!V156)), ISNUMBER(SEARCH("1 mm",'Model output'!V156)), ISNUMBER(SEARCH("0.1 CM",'Model output'!V156)), ISNUMBER(SEARCH("less than 0.2 mm",'Model output'!V156)), ISNUMBER(SEARCH("less than 1.0 mm",'Model output'!V156)), ISNUMBER(SEARCH("less than 0.5 mm",'Model output'!V156)), ISNUMBER(SEARCH("abut",'Model output'!V156))), "negative", "positive")</f>
        <v>positive</v>
      </c>
      <c r="AE157" s="34" t="str" cm="1">
        <f t="array" ref="AE157">IF(OR(AC157="positive",Z157="positive",AND(OR(ISNUMBER(SEARCH("Follicular carcinoma",N157)),ISNUMBER(SEARCH("Follicular thyroid carcinoma",N157))),V157="extensive"),AND(AND(ISNUMBER(J157),J157&gt;0),AND(ISNUMBER(M157),M157&gt;3)),OR(H157="positive",AH157=1)),"high",IF(OR(ISNUMBER(SEARCH("lateral",G157,1)),ISNUMBER(SEARCH("positive",Y157,1)),ISNUMBER(SEARCH("tall",O157,1)),ISNUMBER(SEARCH("hobnail",O157,1)),ISNUMBER(SEARCH("cribriform",O157,1)),ISNUMBER(SEARCH("diffuse",O157,1)),ISNUMBER(SEARCH("columnar",O157,1)),ISNUMBER(SEARCH("solid",O157,1)),ISNUMBER(SEARCH("tall",N157,1)),ISNUMBER(SEARCH("hobnail",N157,1)),ISNUMBER(SEARCH("cribriform",N157,1)),ISNUMBER(SEARCH("diffuse",N157,1)),ISNUMBER(SEARCH("columnar",N157,1)),ISNUMBER(SEARCH("solid",N157,1)),AND(OR(ISNUMBER(SEARCH("papillary",N157,1)),ISNUMBER(SEARCH("papillary carcinoma",O157,1))),S157="positive"),AND(AND(ISNUMBER(J157),J157&gt;=5),M157=""),AND(AND(ISNUMBER(J157),J157&gt;=5),AND(ISNUMBER(M157),M157&gt;=1)),AND(ISNUMBER(SERACH("papillary",N157)),OR(Y157="positive",Z157="positive"), ISNUMBER(SEARCH("BRAF",AB157)))),"intermediate","low"))</f>
        <v>high</v>
      </c>
      <c r="AF157" s="35" t="str">
        <f t="shared" si="31"/>
        <v>2</v>
      </c>
      <c r="AG157" s="35" t="str">
        <f t="shared" si="32"/>
        <v>0</v>
      </c>
      <c r="AH157" s="35" t="str">
        <f t="shared" si="33"/>
        <v>0</v>
      </c>
      <c r="AI157" s="40" t="str">
        <f t="shared" si="34"/>
        <v>I</v>
      </c>
      <c r="AJ157" s="34" t="s">
        <v>624</v>
      </c>
      <c r="AK157" s="39" t="s">
        <v>896</v>
      </c>
      <c r="AL157" s="39" t="s">
        <v>894</v>
      </c>
      <c r="AM157" s="39" t="s">
        <v>897</v>
      </c>
      <c r="AN157" s="39" t="s">
        <v>59</v>
      </c>
      <c r="AO157" s="34">
        <f t="shared" si="36"/>
        <v>1</v>
      </c>
      <c r="AP157" s="39">
        <f t="shared" si="37"/>
        <v>1</v>
      </c>
      <c r="AQ157" s="39">
        <f t="shared" si="38"/>
        <v>1</v>
      </c>
      <c r="AR157" s="39">
        <f t="shared" si="39"/>
        <v>1</v>
      </c>
      <c r="AS157" s="40">
        <f t="shared" si="35"/>
        <v>1</v>
      </c>
    </row>
    <row r="158" spans="1:45">
      <c r="A158" t="str">
        <f>'Model output'!A157</f>
        <v>TCGA-EM-A22J</v>
      </c>
      <c r="B158" s="46">
        <v>56</v>
      </c>
      <c r="C158" s="1" t="str">
        <f>IF(OR(ISNUMBER(SEARCH("0",'Model output'!D157)), ISNUMBER(SEARCH("1",'Model output'!D157)), ISNUMBER(SEARCH("1a",'Model output'!D157)), ISNUMBER(SEARCH("1b",'Model output'!D157)), ISNUMBER(SEARCH("2",'Model output'!D157)), ISNUMBER(SEARCH("3",'Model output'!D157)), ISNUMBER(SEARCH("4a",'Model output'!D157)), ISNUMBER(SEARCH("4b",'Model output'!D157))), IF(ISNUMBER(SEARCH("pT",'Model output'!D157)),IF(OR(ISNUMBER(SEARCH("a",'Model output'!D157)),ISNUMBER(SEARCH("b",'Model output'!D157))),MID(SUBSTITUTE('Model output'!D157," ",""),SEARCH("pT",'Model output'!D157)+2,2),MID(SUBSTITUTE('Model output'!D157," ",""),SEARCH("pT",'Model output'!D157)+2,1)),IF(ISNUMBER(SEARCH("T",'Model output'!D157)),IF(OR(ISNUMBER(SEARCH("a",'Model output'!D157)),ISNUMBER(SEARCH("b",'Model output'!D157))),MID(SUBSTITUTE('Model output'!D157," ",""),SEARCH("T",'Model output'!D157)+1,2),MID(SUBSTITUTE('Model output'!D157," ",""),SEARCH("T",'Model output'!D157)+1,1)),SUBSTITUTE('Model output'!D157," ",""))),"")</f>
        <v>2</v>
      </c>
      <c r="D158" s="1" t="str">
        <f>IF(ISNUMBER(SEARCH("lymph node",'Model output'!E157)),"1", IF(AND('Model output'!E157&lt;&gt;"",ISNUMBER('Model output'!E157),'Model output'!E157&gt;0),"1",IF(OR(ISNUMBER(SEARCH("0",'Model output'!E157)), ISNUMBER(SEARCH("1",'Model output'!E157)), ISNUMBER(SEARCH("1a",'Model output'!E157)), ISNUMBER(SEARCH("1b",'Model output'!E157)), ISNUMBER(SEARCH("X",'Model output'!E157))), IF(ISNUMBER(SEARCH("pN",'Model output'!E157)),IF(OR(ISNUMBER(SEARCH("a",'Model output'!E157)),ISNUMBER(SEARCH("b",'Model output'!E157))),MID(SUBSTITUTE('Model output'!E157," ",""),SEARCH("pN",'Model output'!E157)+2,2),MID(SUBSTITUTE('Model output'!E157," ",""),SEARCH("pN",'Model output'!E157)+2,1)),IF(ISNUMBER(SEARCH("N",'Model output'!E157)),IF(OR(ISNUMBER(SEARCH("a",'Model output'!E157)),ISNUMBER(SEARCH("b",'Model output'!E157))),MID(SUBSTITUTE('Model output'!E157," ",""),SEARCH("N",'Model output'!E157)+1,2),MID(SUBSTITUTE('Model output'!E157," ",""),SEARCH("N",'Model output'!E157)+1,1)),SUBSTITUTE('Model output'!E157," ",""))),"")))</f>
        <v>0</v>
      </c>
      <c r="E158" s="1" t="str">
        <f>IF(OR(ISNUMBER(SEARCH("Not applicable",'Model output'!F157)), ISNUMBER(SEARCH("N/A",'Model output'!F157))),"0",IF(OR(ISNUMBER(SEARCH("0",'Model output'!F157)), ISNUMBER(SEARCH("1",'Model output'!F157)), ISNUMBER(SEARCH("X",'Model output'!F157))), IF(ISNUMBER(SEARCH("pM",'Model output'!F157)),MID(SUBSTITUTE('Model output'!F157," ",""),SEARCH("pM",'Model output'!F157)+2,1),IF(ISNUMBER(SEARCH("M",'Model output'!F157)),MID(SUBSTITUTE('Model output'!F157," ",""),SEARCH("M",'Model output'!F157)+1,1),SUBSTITUTE('Model output'!F157," ",""))),""))</f>
        <v/>
      </c>
      <c r="F158" t="str">
        <f t="shared" si="28"/>
        <v>negative</v>
      </c>
      <c r="G158" t="str">
        <f>IF(OR('Model output'!G157="",AND(ISNUMBER('Model output'!J157),'Model output'!J157&lt;1)),"",IF(OR(ISNUMBER(SEARCH("lateral",'Model output'!G157)),ISNUMBER(SEARCH("cervical",'Model output'!G157)),ISNUMBER(SEARCH("jugular",'Model output'!G157)),ISNUMBER(SEARCH("left neck",'Model output'!G157)),ISNUMBER(SEARCH("left anterior neck",'Model output'!G157)),ISNUMBER(SEARCH("left posterior neck",'Model output'!G157)),ISNUMBER(SEARCH("right neck",'Model output'!G157)),ISNUMBER(SEARCH("right anterior neck",'Model output'!G157)),ISNUMBER(SEARCH("right posterior neck",'Model output'!G157)),AND(ISNUMBER(SEARCH("level",'Model output'!G157)),OR(,ISNUMBER(SEARCH("II",'Model output'!G157)),ISNUMBER(SEARCH("two",'Model output'!G157)),AND(ISNUMBER(SEARCH("2",'Model output'!G157)),NOT(ISNUMBER(SEARCH("1 of 2",'Model output'!G157)))),ISNUMBER(SEARCH("III",'Model output'!G157)),ISNUMBER(SEARCH("three",'Model output'!G157)),AND(ISNUMBER(SEARCH("3",'Model output'!G157)), NOT(ISNUMBER(SEARCH("N3",'Model output'!G157)))),ISNUMBER(SEARCH("IV",'Model output'!G157)),ISNUMBER(SEARCH("four",'Model output'!G157)),AND(ISNUMBER(SEARCH("4",'Model output'!G157)),NOT(ISNUMBER(SEARCH("1/4",'Model output'!G157)))),ISNUMBER(SEARCH("V ",'Model output'!G157)),ISNUMBER(SEARCH("five",'Model output'!G157)),ISNUMBER(SEARCH("5",'Model output'!G157))))), "lateral", "central"))</f>
        <v/>
      </c>
      <c r="H158" t="str">
        <f>IF('Model output'!H157="","negative", IF('Model output'!H157=" ", "negative", IF('Model output'!H157="[]", "negative", IF(ISNUMBER(SEARCH("lymph node",'Model output'!H157)),"negative", IF(ISNUMBER(SEARCH("adipose tissue",'Model output'!H157)), "negative", IF(ISNUMBER(SEARCH("neck dissection",'Model output'!H157)),"negative","positive"))))))</f>
        <v>negative</v>
      </c>
      <c r="I158">
        <f>IF('Model output'!I157="","",IF(ISNUMBER('Model output'!I157),'Model output'!I157,1))</f>
        <v>1</v>
      </c>
      <c r="J158">
        <f>IF('Model output'!J157="","",IF(AND(ISNUMBER('Model output'!J157),'Model output'!J157&lt;=I158),'Model output'!J157,IF(ISNUMBER(SEARCH("0/",'Model output'!J157)),0,1)))</f>
        <v>0</v>
      </c>
      <c r="K158" t="str" cm="1">
        <f t="array" ref="K158">IF(COUNT(FIND({0,1,2,3,4,5,6,7,8,9},'Model output'!K157))&gt;0,'Model output'!K157,"")</f>
        <v/>
      </c>
      <c r="L158" s="28" t="str">
        <f t="shared" si="30"/>
        <v/>
      </c>
      <c r="M158" t="str" cm="1">
        <f t="array" ref="M158">IF(L158="","",IF(ISNUMBER(SEARCH("cm",L158)),MAX(VALUE(SUBSTITUTE(_xlfn.FILTERXML("&lt;t&gt;&lt;s&gt;"&amp;SUBSTITUTE(L158,",","&lt;/s&gt;&lt;s&gt;")&amp;"&lt;/s&gt;&lt;/t&gt;","//s"),"cm",""))),MAX(VALUE(SUBSTITUTE(_xlfn.FILTERXML("&lt;t&gt;&lt;s&gt;"&amp;SUBSTITUTE(L158,",","&lt;/s&gt;&lt;s&gt;")&amp;"&lt;/s&gt;&lt;/t&gt;","//s"),"mm","")))/10))</f>
        <v/>
      </c>
      <c r="N158" t="str">
        <f>IF('Model output'!L157="","",'Model output'!L157)</f>
        <v>papillary</v>
      </c>
      <c r="O158" t="str">
        <f>IF('Model output'!M157="","",'Model output'!M157)</f>
        <v>follicular variant, oncocytic or oxyphilic variant, solid variant</v>
      </c>
      <c r="P158" t="str">
        <f>IF('Model output'!N157="","",'Model output'!N157)</f>
        <v>2.5 cm</v>
      </c>
      <c r="Q158" t="str">
        <f t="shared" si="29"/>
        <v>2.5cm</v>
      </c>
      <c r="R158" cm="1">
        <f t="array" ref="R158">IF(Q158="","",IF(ISNUMBER(SEARCH("cm",Q158)),MAX(VALUE(SUBSTITUTE(_xlfn.FILTERXML("&lt;t&gt;&lt;s&gt;"&amp;SUBSTITUTE(Q158,",","&lt;/s&gt;&lt;s&gt;")&amp;"&lt;/s&gt;&lt;/t&gt;","//s"),"cm",""))),IF(ISNUMBER(SEARCH("mm",Q158)), MAX(VALUE(SUBSTITUTE(_xlfn.FILTERXML("&lt;t&gt;&lt;s&gt;"&amp;SUBSTITUTE(Q158,",","&lt;/s&gt;&lt;s&gt;")&amp;"&lt;/s&gt;&lt;/t&gt;","//s"),"mm","")))/10, MAX(VALUE(_xlfn.FILTERXML("&lt;t&gt;&lt;s&gt;"&amp;SUBSTITUTE(Q158,",","&lt;/s&gt;&lt;s&gt;")&amp;"&lt;/s&gt;&lt;/t&gt;","//s"))))))</f>
        <v>2.5</v>
      </c>
      <c r="S158" t="str">
        <f>IF(OR('Model output'!P157="",'Model output'!P157="C",ISNUMBER(SEARCH("Not identified", 'Model output'!P157)),ISNUMBER(SEARCH("Absent",'Model output'!P157)),ISNUMBER(SEARCH("Absence",'Model output'!P157)),AND(ISNUMBER(SEARCH("No",'Model output'!P157)),NOT(ISNUMBER(SEARCH("diagnostic",'Model output'!P157)))),ISNUMBER(SEARCH("Negative",'Model output'!P157))),"negative","positive")</f>
        <v>negative</v>
      </c>
      <c r="T158">
        <f>IF('Model output'!O157="","",'Model output'!O157)</f>
        <v>1</v>
      </c>
      <c r="U158" t="str">
        <f>IF('Model output'!Q157&lt;&gt;"",'Model output'!Q157,IF('Classification result'!S158="positive",IF(ISNUMBER(SEARCH("single",'Model output'!P157)),1,IF(OR(ISNUMBER(SEARCH("&lt;4",'Model output'!P157)),ISNUMBER(SEARCH("&lt; 4",'Model output'!P157)),ISNUMBER(SEARCH("less than 4",'Model output'!P157))),"&lt;4",IF(OR(ISNUMBER(SEARCH("&gt;4",'Model output'!P157)),ISNUMBER(SEARCH("&gt; 4",'Model output'!P157)),ISNUMBER(SEARCH("4 or more",'Model output'!P157))),"&gt;4",""))),""))</f>
        <v/>
      </c>
      <c r="V158" t="str">
        <f>IF(S158="negative","",IF(OR(ISNUMBER(SEARCH("Focal",'Model output'!P157)),'Classification result'!U158&lt;4,ISNUMBER(SEARCH("Focal",'Classification result'!U158)),ISNUMBER(SEARCH("&lt;4",'Classification result'!U158)),ISNUMBER(SEARCH("&lt; 4",'Classification result'!U158))),"minimal", IF(OR(ISNUMBER(SEARCH("Extensive",'Model output'!P157)),ISNUMBER(SEARCH("Extensive",'Classification result'!U158)),ISNUMBER(SEARCH("&gt;4",'Classification result'!U158)),ISNUMBER(SEARCH("&gt; 4",'Classification result'!U158)),ISNUMBER(SEARCH("4 or more",'Classification result'!U158))),"extensive","")))</f>
        <v/>
      </c>
      <c r="W158" t="str">
        <f>IF(OR('Model output'!R157="",ISNUMBER(SEARCH("Not identified", 'Model output'!R157)),ISNUMBER(SEARCH("Absent",'Model output'!R157)),ISNUMBER(SEARCH("No",'Model output'!R157)),ISNUMBER(SEARCH("Negative",'Model output'!R157)),ISNUMBER(SEARCH("None seen",'Model output'!R157)),ISNUMBER(SEARCH("Free",'Model output'!R157)),ISNUMBER(SEARCH("Cannot be assessed",'Model output'!R157))),"negative","positive")</f>
        <v>positive</v>
      </c>
      <c r="X158" s="15" t="str">
        <f>IF('Model output'!S157="","",'Model output'!S157)</f>
        <v/>
      </c>
      <c r="Y158" t="str">
        <f>IF(OR('Model output'!S157="",ISNUMBER(SEARCH("No extension",'Model output'!S157)),ISNUMBER(SEARCH("Absent",'Model output'!S157)),ISNUMBER(SEARCH("Not identified",'Model output'!S157)),AND(ISNUMBER(SEARCH("No",'Model output'!S157)),NOT(ISNUMBER(SEARCH("carcinoma",'Model output'!S157)))),ISNUMBER(SEARCH("negative",'Model output'!S157))),"negative",IF(Z158="positive","gETE", "positive"))</f>
        <v>negative</v>
      </c>
      <c r="Z158" t="str">
        <f>IF(OR('Model output'!S157="",ISNUMBER(SEARCH("Absent",'Model output'!S157)),ISNUMBER(SEARCH("Not identified",'Model output'!S157)),ISNUMBER(SEARCH("No",'Model output'!S157)),ISNUMBER(SEARCH("Minimal",'Model output'!S157)),ISNUMBER(SEARCH("negative",'Model output'!S157))),"negative",IF(OR(ISNUMBER(SEARCH("extensive",X158)),ISNUMBER(SEARCH("skeletal muscle",X158)),ISNUMBER(SEARCH("larynx",X158)),ISNUMBER(SEARCH("trachea",X158)),ISNUMBER(SEARCH("esophagus",X158)),ISNUMBER(SEARCH("recurrent laryngeal nerve",X158))),"positive","negative"))</f>
        <v>negative</v>
      </c>
      <c r="AA158" t="str">
        <f>IF('Model output'!T157="","",IF('Model output'!T157="Not mentioned", "No", "Yes"))</f>
        <v/>
      </c>
      <c r="AB158" t="str">
        <f>IF(AA158&lt;&gt;"Yes","",IF(OR('Model output'!U157="",ISNUMBER(SEARCH("Not identified",'Model output'!U157))),"",'Model output'!U157))</f>
        <v/>
      </c>
      <c r="AC158" s="8" t="str">
        <f>IF(OR('Model output'!V157="", AND(ISERROR(SEARCH("Positive",'Model output'!V157)), ISNUMBER(SEARCH("Negative",'Model output'!V157))), ISNUMBER(SEARCH("Cannot be assessed",'Model output'!V157)), AND(ISNUMBER(SEARCH("Uninvolved",'Model output'!V157)),NOT(ISNUMBER(SEARCH("margin(s) involved",'Model output'!V157)))), ISNUMBER(SEARCH("No involvement",'Model output'!V157)), AND(NOT(ISNUMBER(SEARCH("focal",'Model output'!V157))),ISNUMBER(SEARCH("Free",'Model output'!V157))), ISNUMBER(SEARCH("narrowly excised",'Model output'!V157)), ISNUMBER(SEARCH("none",'Model output'!V157)), ISNUMBER(SEARCH("R0",'Model output'!V157)), ISNUMBER(SEARCH("1 mm",'Model output'!V157)), ISNUMBER(SEARCH("0.1 CM",'Model output'!V157)), ISNUMBER(SEARCH("less than 0.2 mm",'Model output'!V157)), ISNUMBER(SEARCH("less than 1.0 mm",'Model output'!V157)), ISNUMBER(SEARCH("less than 0.5 mm",'Model output'!V157)), ISNUMBER(SEARCH("abut",'Model output'!V157))), "negative", "positive")</f>
        <v>negative</v>
      </c>
      <c r="AE158" s="34" t="str" cm="1">
        <f t="array" aca="1" ref="AE158" ca="1">IF(OR(AC158="positive",Z158="positive",AND(OR(ISNUMBER(SEARCH("Follicular carcinoma",N158)),ISNUMBER(SEARCH("Follicular thyroid carcinoma",N158))),V158="extensive"),AND(AND(ISNUMBER(J158),J158&gt;0),AND(ISNUMBER(M158),M158&gt;3)),OR(H158="positive",AH158=1)),"high",IF(OR(ISNUMBER(SEARCH("lateral",G158,1)),ISNUMBER(SEARCH("positive",Y158,1)),ISNUMBER(SEARCH("tall",O158,1)),ISNUMBER(SEARCH("hobnail",O158,1)),ISNUMBER(SEARCH("cribriform",O158,1)),ISNUMBER(SEARCH("diffuse",O158,1)),ISNUMBER(SEARCH("columnar",O158,1)),ISNUMBER(SEARCH("solid",O158,1)),ISNUMBER(SEARCH("tall",N158,1)),ISNUMBER(SEARCH("hobnail",N158,1)),ISNUMBER(SEARCH("cribriform",N158,1)),ISNUMBER(SEARCH("diffuse",N158,1)),ISNUMBER(SEARCH("columnar",N158,1)),ISNUMBER(SEARCH("solid",N158,1)),AND(OR(ISNUMBER(SEARCH("papillary",N158,1)),ISNUMBER(SEARCH("papillary carcinoma",O158,1))),S158="positive"),AND(AND(ISNUMBER(J158),J158&gt;=5),M158=""),AND(AND(ISNUMBER(J158),J158&gt;=5),AND(ISNUMBER(M158),M158&gt;=1)),AND(ISNUMBER(SERACH("papillary",N158)),OR(Y158="positive",Z158="positive"), ISNUMBER(SEARCH("BRAF",AB158)))),"intermediate","low"))</f>
        <v>intermediate</v>
      </c>
      <c r="AF158" s="35" t="str">
        <f t="shared" si="31"/>
        <v>2</v>
      </c>
      <c r="AG158" s="35" t="str">
        <f t="shared" si="32"/>
        <v>0</v>
      </c>
      <c r="AH158" s="35" t="str">
        <f t="shared" si="33"/>
        <v>0</v>
      </c>
      <c r="AI158" s="40" t="str">
        <f t="shared" si="34"/>
        <v>I</v>
      </c>
      <c r="AJ158" s="34" t="s">
        <v>629</v>
      </c>
      <c r="AK158" s="39" t="s">
        <v>896</v>
      </c>
      <c r="AL158" s="39" t="s">
        <v>894</v>
      </c>
      <c r="AM158" s="39" t="s">
        <v>897</v>
      </c>
      <c r="AN158" s="39" t="s">
        <v>59</v>
      </c>
      <c r="AO158" s="34">
        <f t="shared" ca="1" si="36"/>
        <v>1</v>
      </c>
      <c r="AP158" s="39">
        <f t="shared" si="37"/>
        <v>1</v>
      </c>
      <c r="AQ158" s="39">
        <f t="shared" si="38"/>
        <v>1</v>
      </c>
      <c r="AR158" s="39">
        <f t="shared" si="39"/>
        <v>1</v>
      </c>
      <c r="AS158" s="40">
        <f t="shared" si="35"/>
        <v>1</v>
      </c>
    </row>
    <row r="159" spans="1:45">
      <c r="A159" t="str">
        <f>'Model output'!A158</f>
        <v>TCGA-EM-A22K</v>
      </c>
      <c r="B159" s="46">
        <v>46</v>
      </c>
      <c r="C159" s="1" t="str">
        <f>IF(OR(ISNUMBER(SEARCH("0",'Model output'!D158)), ISNUMBER(SEARCH("1",'Model output'!D158)), ISNUMBER(SEARCH("1a",'Model output'!D158)), ISNUMBER(SEARCH("1b",'Model output'!D158)), ISNUMBER(SEARCH("2",'Model output'!D158)), ISNUMBER(SEARCH("3",'Model output'!D158)), ISNUMBER(SEARCH("4a",'Model output'!D158)), ISNUMBER(SEARCH("4b",'Model output'!D158))), IF(ISNUMBER(SEARCH("pT",'Model output'!D158)),IF(OR(ISNUMBER(SEARCH("a",'Model output'!D158)),ISNUMBER(SEARCH("b",'Model output'!D158))),MID(SUBSTITUTE('Model output'!D158," ",""),SEARCH("pT",'Model output'!D158)+2,2),MID(SUBSTITUTE('Model output'!D158," ",""),SEARCH("pT",'Model output'!D158)+2,1)),IF(ISNUMBER(SEARCH("T",'Model output'!D158)),IF(OR(ISNUMBER(SEARCH("a",'Model output'!D158)),ISNUMBER(SEARCH("b",'Model output'!D158))),MID(SUBSTITUTE('Model output'!D158," ",""),SEARCH("T",'Model output'!D158)+1,2),MID(SUBSTITUTE('Model output'!D158," ",""),SEARCH("T",'Model output'!D158)+1,1)),SUBSTITUTE('Model output'!D158," ",""))),"")</f>
        <v>1b</v>
      </c>
      <c r="D159" s="1" t="str">
        <f>IF(ISNUMBER(SEARCH("lymph node",'Model output'!E158)),"1", IF(AND('Model output'!E158&lt;&gt;"",ISNUMBER('Model output'!E158),'Model output'!E158&gt;0),"1",IF(OR(ISNUMBER(SEARCH("0",'Model output'!E158)), ISNUMBER(SEARCH("1",'Model output'!E158)), ISNUMBER(SEARCH("1a",'Model output'!E158)), ISNUMBER(SEARCH("1b",'Model output'!E158)), ISNUMBER(SEARCH("X",'Model output'!E158))), IF(ISNUMBER(SEARCH("pN",'Model output'!E158)),IF(OR(ISNUMBER(SEARCH("a",'Model output'!E158)),ISNUMBER(SEARCH("b",'Model output'!E158))),MID(SUBSTITUTE('Model output'!E158," ",""),SEARCH("pN",'Model output'!E158)+2,2),MID(SUBSTITUTE('Model output'!E158," ",""),SEARCH("pN",'Model output'!E158)+2,1)),IF(ISNUMBER(SEARCH("N",'Model output'!E158)),IF(OR(ISNUMBER(SEARCH("a",'Model output'!E158)),ISNUMBER(SEARCH("b",'Model output'!E158))),MID(SUBSTITUTE('Model output'!E158," ",""),SEARCH("N",'Model output'!E158)+1,2),MID(SUBSTITUTE('Model output'!E158," ",""),SEARCH("N",'Model output'!E158)+1,1)),SUBSTITUTE('Model output'!E158," ",""))),"")))</f>
        <v>1b</v>
      </c>
      <c r="E159" s="1" t="str">
        <f>IF(OR(ISNUMBER(SEARCH("Not applicable",'Model output'!F158)), ISNUMBER(SEARCH("N/A",'Model output'!F158))),"0",IF(OR(ISNUMBER(SEARCH("0",'Model output'!F158)), ISNUMBER(SEARCH("1",'Model output'!F158)), ISNUMBER(SEARCH("X",'Model output'!F158))), IF(ISNUMBER(SEARCH("pM",'Model output'!F158)),MID(SUBSTITUTE('Model output'!F158," ",""),SEARCH("pM",'Model output'!F158)+2,1),IF(ISNUMBER(SEARCH("M",'Model output'!F158)),MID(SUBSTITUTE('Model output'!F158," ",""),SEARCH("M",'Model output'!F158)+1,1),SUBSTITUTE('Model output'!F158," ",""))),""))</f>
        <v/>
      </c>
      <c r="F159" t="str">
        <f t="shared" si="28"/>
        <v>positive</v>
      </c>
      <c r="G159" t="str">
        <f>IF(OR('Model output'!G158="",AND(ISNUMBER('Model output'!J158),'Model output'!J158&lt;1)),"",IF(OR(ISNUMBER(SEARCH("lateral",'Model output'!G158)),ISNUMBER(SEARCH("cervical",'Model output'!G158)),ISNUMBER(SEARCH("jugular",'Model output'!G158)),ISNUMBER(SEARCH("left neck",'Model output'!G158)),ISNUMBER(SEARCH("left anterior neck",'Model output'!G158)),ISNUMBER(SEARCH("left posterior neck",'Model output'!G158)),ISNUMBER(SEARCH("right neck",'Model output'!G158)),ISNUMBER(SEARCH("right anterior neck",'Model output'!G158)),ISNUMBER(SEARCH("right posterior neck",'Model output'!G158)),AND(ISNUMBER(SEARCH("level",'Model output'!G158)),OR(,ISNUMBER(SEARCH("II",'Model output'!G158)),ISNUMBER(SEARCH("two",'Model output'!G158)),AND(ISNUMBER(SEARCH("2",'Model output'!G158)),NOT(ISNUMBER(SEARCH("1 of 2",'Model output'!G158)))),ISNUMBER(SEARCH("III",'Model output'!G158)),ISNUMBER(SEARCH("three",'Model output'!G158)),AND(ISNUMBER(SEARCH("3",'Model output'!G158)), NOT(ISNUMBER(SEARCH("N3",'Model output'!G158)))),ISNUMBER(SEARCH("IV",'Model output'!G158)),ISNUMBER(SEARCH("four",'Model output'!G158)),AND(ISNUMBER(SEARCH("4",'Model output'!G158)),NOT(ISNUMBER(SEARCH("1/4",'Model output'!G158)))),ISNUMBER(SEARCH("V ",'Model output'!G158)),ISNUMBER(SEARCH("five",'Model output'!G158)),ISNUMBER(SEARCH("5",'Model output'!G158))))), "lateral", "central"))</f>
        <v>central</v>
      </c>
      <c r="H159" t="str">
        <f>IF('Model output'!H158="","negative", IF('Model output'!H158=" ", "negative", IF('Model output'!H158="[]", "negative", IF(ISNUMBER(SEARCH("lymph node",'Model output'!H158)),"negative", IF(ISNUMBER(SEARCH("adipose tissue",'Model output'!H158)), "negative", IF(ISNUMBER(SEARCH("neck dissection",'Model output'!H158)),"negative","positive"))))))</f>
        <v>negative</v>
      </c>
      <c r="I159">
        <f>IF('Model output'!I158="","",IF(ISNUMBER('Model output'!I158),'Model output'!I158,1))</f>
        <v>83</v>
      </c>
      <c r="J159">
        <f>IF('Model output'!J158="","",IF(AND(ISNUMBER('Model output'!J158),'Model output'!J158&lt;=I159),'Model output'!J158,IF(ISNUMBER(SEARCH("0/",'Model output'!J158)),0,1)))</f>
        <v>10</v>
      </c>
      <c r="K159" t="str" cm="1">
        <f t="array" ref="K159">IF(COUNT(FIND({0,1,2,3,4,5,6,7,8,9},'Model output'!K158))&gt;0,'Model output'!K158,"")</f>
        <v>1.5 cm</v>
      </c>
      <c r="L159" s="28" t="str">
        <f t="shared" si="30"/>
        <v>1.5cm</v>
      </c>
      <c r="M159" cm="1">
        <f t="array" ref="M159">IF(L159="","",IF(ISNUMBER(SEARCH("cm",L159)),MAX(VALUE(SUBSTITUTE(_xlfn.FILTERXML("&lt;t&gt;&lt;s&gt;"&amp;SUBSTITUTE(L159,",","&lt;/s&gt;&lt;s&gt;")&amp;"&lt;/s&gt;&lt;/t&gt;","//s"),"cm",""))),MAX(VALUE(SUBSTITUTE(_xlfn.FILTERXML("&lt;t&gt;&lt;s&gt;"&amp;SUBSTITUTE(L159,",","&lt;/s&gt;&lt;s&gt;")&amp;"&lt;/s&gt;&lt;/t&gt;","//s"),"mm","")))/10))</f>
        <v>1.5</v>
      </c>
      <c r="N159" t="str">
        <f>IF('Model output'!L158="","",'Model output'!L158)</f>
        <v>papillary</v>
      </c>
      <c r="O159" t="str">
        <f>IF('Model output'!M158="","",'Model output'!M158)</f>
        <v>classical, columnar cell variant, follicular variant</v>
      </c>
      <c r="P159" t="str">
        <f>IF('Model output'!N158="","",'Model output'!N158)</f>
        <v>1.1 cm</v>
      </c>
      <c r="Q159" t="str">
        <f t="shared" si="29"/>
        <v>1.1cm</v>
      </c>
      <c r="R159" cm="1">
        <f t="array" ref="R159">IF(Q159="","",IF(ISNUMBER(SEARCH("cm",Q159)),MAX(VALUE(SUBSTITUTE(_xlfn.FILTERXML("&lt;t&gt;&lt;s&gt;"&amp;SUBSTITUTE(Q159,",","&lt;/s&gt;&lt;s&gt;")&amp;"&lt;/s&gt;&lt;/t&gt;","//s"),"cm",""))),IF(ISNUMBER(SEARCH("mm",Q159)), MAX(VALUE(SUBSTITUTE(_xlfn.FILTERXML("&lt;t&gt;&lt;s&gt;"&amp;SUBSTITUTE(Q159,",","&lt;/s&gt;&lt;s&gt;")&amp;"&lt;/s&gt;&lt;/t&gt;","//s"),"mm","")))/10, MAX(VALUE(_xlfn.FILTERXML("&lt;t&gt;&lt;s&gt;"&amp;SUBSTITUTE(Q159,",","&lt;/s&gt;&lt;s&gt;")&amp;"&lt;/s&gt;&lt;/t&gt;","//s"))))))</f>
        <v>1.1000000000000001</v>
      </c>
      <c r="S159" t="str">
        <f>IF(OR('Model output'!P158="",'Model output'!P158="C",ISNUMBER(SEARCH("Not identified", 'Model output'!P158)),ISNUMBER(SEARCH("Absent",'Model output'!P158)),ISNUMBER(SEARCH("Absence",'Model output'!P158)),AND(ISNUMBER(SEARCH("No",'Model output'!P158)),NOT(ISNUMBER(SEARCH("diagnostic",'Model output'!P158)))),ISNUMBER(SEARCH("Negative",'Model output'!P158))),"negative","positive")</f>
        <v>negative</v>
      </c>
      <c r="T159">
        <f>IF('Model output'!O158="","",'Model output'!O158)</f>
        <v>2</v>
      </c>
      <c r="U159" t="str">
        <f>IF('Model output'!Q158&lt;&gt;"",'Model output'!Q158,IF('Classification result'!S159="positive",IF(ISNUMBER(SEARCH("single",'Model output'!P158)),1,IF(OR(ISNUMBER(SEARCH("&lt;4",'Model output'!P158)),ISNUMBER(SEARCH("&lt; 4",'Model output'!P158)),ISNUMBER(SEARCH("less than 4",'Model output'!P158))),"&lt;4",IF(OR(ISNUMBER(SEARCH("&gt;4",'Model output'!P158)),ISNUMBER(SEARCH("&gt; 4",'Model output'!P158)),ISNUMBER(SEARCH("4 or more",'Model output'!P158))),"&gt;4",""))),""))</f>
        <v/>
      </c>
      <c r="V159" t="str">
        <f>IF(S159="negative","",IF(OR(ISNUMBER(SEARCH("Focal",'Model output'!P158)),'Classification result'!U159&lt;4,ISNUMBER(SEARCH("Focal",'Classification result'!U159)),ISNUMBER(SEARCH("&lt;4",'Classification result'!U159)),ISNUMBER(SEARCH("&lt; 4",'Classification result'!U159))),"minimal", IF(OR(ISNUMBER(SEARCH("Extensive",'Model output'!P158)),ISNUMBER(SEARCH("Extensive",'Classification result'!U159)),ISNUMBER(SEARCH("&gt;4",'Classification result'!U159)),ISNUMBER(SEARCH("&gt; 4",'Classification result'!U159)),ISNUMBER(SEARCH("4 or more",'Classification result'!U159))),"extensive","")))</f>
        <v/>
      </c>
      <c r="W159" t="str">
        <f>IF(OR('Model output'!R158="",ISNUMBER(SEARCH("Not identified", 'Model output'!R158)),ISNUMBER(SEARCH("Absent",'Model output'!R158)),ISNUMBER(SEARCH("No",'Model output'!R158)),ISNUMBER(SEARCH("Negative",'Model output'!R158)),ISNUMBER(SEARCH("None seen",'Model output'!R158)),ISNUMBER(SEARCH("Free",'Model output'!R158)),ISNUMBER(SEARCH("Cannot be assessed",'Model output'!R158))),"negative","positive")</f>
        <v>positive</v>
      </c>
      <c r="X159" s="15" t="str">
        <f>IF('Model output'!S158="","",'Model output'!S158)</f>
        <v/>
      </c>
      <c r="Y159" t="str">
        <f>IF(OR('Model output'!S158="",ISNUMBER(SEARCH("No extension",'Model output'!S158)),ISNUMBER(SEARCH("Absent",'Model output'!S158)),ISNUMBER(SEARCH("Not identified",'Model output'!S158)),AND(ISNUMBER(SEARCH("No",'Model output'!S158)),NOT(ISNUMBER(SEARCH("carcinoma",'Model output'!S158)))),ISNUMBER(SEARCH("negative",'Model output'!S158))),"negative",IF(Z159="positive","gETE", "positive"))</f>
        <v>negative</v>
      </c>
      <c r="Z159" t="str">
        <f>IF(OR('Model output'!S158="",ISNUMBER(SEARCH("Absent",'Model output'!S158)),ISNUMBER(SEARCH("Not identified",'Model output'!S158)),ISNUMBER(SEARCH("No",'Model output'!S158)),ISNUMBER(SEARCH("Minimal",'Model output'!S158)),ISNUMBER(SEARCH("negative",'Model output'!S158))),"negative",IF(OR(ISNUMBER(SEARCH("extensive",X159)),ISNUMBER(SEARCH("skeletal muscle",X159)),ISNUMBER(SEARCH("larynx",X159)),ISNUMBER(SEARCH("trachea",X159)),ISNUMBER(SEARCH("esophagus",X159)),ISNUMBER(SEARCH("recurrent laryngeal nerve",X159))),"positive","negative"))</f>
        <v>negative</v>
      </c>
      <c r="AA159" t="str">
        <f>IF('Model output'!T158="","",IF('Model output'!T158="Not mentioned", "No", "Yes"))</f>
        <v/>
      </c>
      <c r="AB159" t="str">
        <f>IF(AA159&lt;&gt;"Yes","",IF(OR('Model output'!U158="",ISNUMBER(SEARCH("Not identified",'Model output'!U158))),"",'Model output'!U158))</f>
        <v/>
      </c>
      <c r="AC159" s="8" t="str">
        <f>IF(OR('Model output'!V158="", AND(ISERROR(SEARCH("Positive",'Model output'!V158)), ISNUMBER(SEARCH("Negative",'Model output'!V158))), ISNUMBER(SEARCH("Cannot be assessed",'Model output'!V158)), AND(ISNUMBER(SEARCH("Uninvolved",'Model output'!V158)),NOT(ISNUMBER(SEARCH("margin(s) involved",'Model output'!V158)))), ISNUMBER(SEARCH("No involvement",'Model output'!V158)), AND(NOT(ISNUMBER(SEARCH("focal",'Model output'!V158))),ISNUMBER(SEARCH("Free",'Model output'!V158))), ISNUMBER(SEARCH("narrowly excised",'Model output'!V158)), ISNUMBER(SEARCH("none",'Model output'!V158)), ISNUMBER(SEARCH("R0",'Model output'!V158)), ISNUMBER(SEARCH("1 mm",'Model output'!V158)), ISNUMBER(SEARCH("0.1 CM",'Model output'!V158)), ISNUMBER(SEARCH("less than 0.2 mm",'Model output'!V158)), ISNUMBER(SEARCH("less than 1.0 mm",'Model output'!V158)), ISNUMBER(SEARCH("less than 0.5 mm",'Model output'!V158)), ISNUMBER(SEARCH("abut",'Model output'!V158))), "negative", "positive")</f>
        <v>positive</v>
      </c>
      <c r="AE159" s="34" t="str" cm="1">
        <f t="array" ref="AE159">IF(OR(AC159="positive",Z159="positive",AND(OR(ISNUMBER(SEARCH("Follicular carcinoma",N159)),ISNUMBER(SEARCH("Follicular thyroid carcinoma",N159))),V159="extensive"),AND(AND(ISNUMBER(J159),J159&gt;0),AND(ISNUMBER(M159),M159&gt;3)),OR(H159="positive",AH159=1)),"high",IF(OR(ISNUMBER(SEARCH("lateral",G159,1)),ISNUMBER(SEARCH("positive",Y159,1)),ISNUMBER(SEARCH("tall",O159,1)),ISNUMBER(SEARCH("hobnail",O159,1)),ISNUMBER(SEARCH("cribriform",O159,1)),ISNUMBER(SEARCH("diffuse",O159,1)),ISNUMBER(SEARCH("columnar",O159,1)),ISNUMBER(SEARCH("solid",O159,1)),ISNUMBER(SEARCH("tall",N159,1)),ISNUMBER(SEARCH("hobnail",N159,1)),ISNUMBER(SEARCH("cribriform",N159,1)),ISNUMBER(SEARCH("diffuse",N159,1)),ISNUMBER(SEARCH("columnar",N159,1)),ISNUMBER(SEARCH("solid",N159,1)),AND(OR(ISNUMBER(SEARCH("papillary",N159,1)),ISNUMBER(SEARCH("papillary carcinoma",O159,1))),S159="positive"),AND(AND(ISNUMBER(J159),J159&gt;=5),M159=""),AND(AND(ISNUMBER(J159),J159&gt;=5),AND(ISNUMBER(M159),M159&gt;=1)),AND(ISNUMBER(SERACH("papillary",N159)),OR(Y159="positive",Z159="positive"), ISNUMBER(SEARCH("BRAF",AB159)))),"intermediate","low"))</f>
        <v>high</v>
      </c>
      <c r="AF159" s="35" t="str">
        <f t="shared" si="31"/>
        <v>1b</v>
      </c>
      <c r="AG159" s="35" t="str">
        <f t="shared" si="32"/>
        <v>1a</v>
      </c>
      <c r="AH159" s="35" t="str">
        <f t="shared" si="33"/>
        <v>0</v>
      </c>
      <c r="AI159" s="40" t="str">
        <f t="shared" si="34"/>
        <v>I</v>
      </c>
      <c r="AJ159" s="34" t="s">
        <v>624</v>
      </c>
      <c r="AK159" s="39" t="s">
        <v>893</v>
      </c>
      <c r="AL159" s="39" t="s">
        <v>893</v>
      </c>
      <c r="AM159" s="39" t="s">
        <v>897</v>
      </c>
      <c r="AN159" s="39" t="s">
        <v>59</v>
      </c>
      <c r="AO159" s="34">
        <f t="shared" si="36"/>
        <v>1</v>
      </c>
      <c r="AP159" s="39">
        <f t="shared" si="37"/>
        <v>1</v>
      </c>
      <c r="AQ159" s="39">
        <f t="shared" si="38"/>
        <v>0</v>
      </c>
      <c r="AR159" s="39">
        <f t="shared" si="39"/>
        <v>1</v>
      </c>
      <c r="AS159" s="40">
        <f t="shared" si="35"/>
        <v>1</v>
      </c>
    </row>
    <row r="160" spans="1:45">
      <c r="A160" t="str">
        <f>'Model output'!A159</f>
        <v>TCGA-EM-A22L</v>
      </c>
      <c r="B160" s="46">
        <v>33</v>
      </c>
      <c r="C160" s="1" t="str">
        <f>IF(OR(ISNUMBER(SEARCH("0",'Model output'!D159)), ISNUMBER(SEARCH("1",'Model output'!D159)), ISNUMBER(SEARCH("1a",'Model output'!D159)), ISNUMBER(SEARCH("1b",'Model output'!D159)), ISNUMBER(SEARCH("2",'Model output'!D159)), ISNUMBER(SEARCH("3",'Model output'!D159)), ISNUMBER(SEARCH("4a",'Model output'!D159)), ISNUMBER(SEARCH("4b",'Model output'!D159))), IF(ISNUMBER(SEARCH("pT",'Model output'!D159)),IF(OR(ISNUMBER(SEARCH("a",'Model output'!D159)),ISNUMBER(SEARCH("b",'Model output'!D159))),MID(SUBSTITUTE('Model output'!D159," ",""),SEARCH("pT",'Model output'!D159)+2,2),MID(SUBSTITUTE('Model output'!D159," ",""),SEARCH("pT",'Model output'!D159)+2,1)),IF(ISNUMBER(SEARCH("T",'Model output'!D159)),IF(OR(ISNUMBER(SEARCH("a",'Model output'!D159)),ISNUMBER(SEARCH("b",'Model output'!D159))),MID(SUBSTITUTE('Model output'!D159," ",""),SEARCH("T",'Model output'!D159)+1,2),MID(SUBSTITUTE('Model output'!D159," ",""),SEARCH("T",'Model output'!D159)+1,1)),SUBSTITUTE('Model output'!D159," ",""))),"")</f>
        <v>2</v>
      </c>
      <c r="D160" s="1" t="str">
        <f>IF(ISNUMBER(SEARCH("lymph node",'Model output'!E159)),"1", IF(AND('Model output'!E159&lt;&gt;"",ISNUMBER('Model output'!E159),'Model output'!E159&gt;0),"1",IF(OR(ISNUMBER(SEARCH("0",'Model output'!E159)), ISNUMBER(SEARCH("1",'Model output'!E159)), ISNUMBER(SEARCH("1a",'Model output'!E159)), ISNUMBER(SEARCH("1b",'Model output'!E159)), ISNUMBER(SEARCH("X",'Model output'!E159))), IF(ISNUMBER(SEARCH("pN",'Model output'!E159)),IF(OR(ISNUMBER(SEARCH("a",'Model output'!E159)),ISNUMBER(SEARCH("b",'Model output'!E159))),MID(SUBSTITUTE('Model output'!E159," ",""),SEARCH("pN",'Model output'!E159)+2,2),MID(SUBSTITUTE('Model output'!E159," ",""),SEARCH("pN",'Model output'!E159)+2,1)),IF(ISNUMBER(SEARCH("N",'Model output'!E159)),IF(OR(ISNUMBER(SEARCH("a",'Model output'!E159)),ISNUMBER(SEARCH("b",'Model output'!E159))),MID(SUBSTITUTE('Model output'!E159," ",""),SEARCH("N",'Model output'!E159)+1,2),MID(SUBSTITUTE('Model output'!E159," ",""),SEARCH("N",'Model output'!E159)+1,1)),SUBSTITUTE('Model output'!E159," ",""))),"")))</f>
        <v/>
      </c>
      <c r="E160" s="1" t="str">
        <f>IF(OR(ISNUMBER(SEARCH("Not applicable",'Model output'!F159)), ISNUMBER(SEARCH("N/A",'Model output'!F159))),"0",IF(OR(ISNUMBER(SEARCH("0",'Model output'!F159)), ISNUMBER(SEARCH("1",'Model output'!F159)), ISNUMBER(SEARCH("X",'Model output'!F159))), IF(ISNUMBER(SEARCH("pM",'Model output'!F159)),MID(SUBSTITUTE('Model output'!F159," ",""),SEARCH("pM",'Model output'!F159)+2,1),IF(ISNUMBER(SEARCH("M",'Model output'!F159)),MID(SUBSTITUTE('Model output'!F159," ",""),SEARCH("M",'Model output'!F159)+1,1),SUBSTITUTE('Model output'!F159," ",""))),""))</f>
        <v/>
      </c>
      <c r="F160" t="str">
        <f t="shared" si="28"/>
        <v>negative</v>
      </c>
      <c r="G160" t="str">
        <f>IF(OR('Model output'!G159="",AND(ISNUMBER('Model output'!J159),'Model output'!J159&lt;1)),"",IF(OR(ISNUMBER(SEARCH("lateral",'Model output'!G159)),ISNUMBER(SEARCH("cervical",'Model output'!G159)),ISNUMBER(SEARCH("jugular",'Model output'!G159)),ISNUMBER(SEARCH("left neck",'Model output'!G159)),ISNUMBER(SEARCH("left anterior neck",'Model output'!G159)),ISNUMBER(SEARCH("left posterior neck",'Model output'!G159)),ISNUMBER(SEARCH("right neck",'Model output'!G159)),ISNUMBER(SEARCH("right anterior neck",'Model output'!G159)),ISNUMBER(SEARCH("right posterior neck",'Model output'!G159)),AND(ISNUMBER(SEARCH("level",'Model output'!G159)),OR(,ISNUMBER(SEARCH("II",'Model output'!G159)),ISNUMBER(SEARCH("two",'Model output'!G159)),AND(ISNUMBER(SEARCH("2",'Model output'!G159)),NOT(ISNUMBER(SEARCH("1 of 2",'Model output'!G159)))),ISNUMBER(SEARCH("III",'Model output'!G159)),ISNUMBER(SEARCH("three",'Model output'!G159)),AND(ISNUMBER(SEARCH("3",'Model output'!G159)), NOT(ISNUMBER(SEARCH("N3",'Model output'!G159)))),ISNUMBER(SEARCH("IV",'Model output'!G159)),ISNUMBER(SEARCH("four",'Model output'!G159)),AND(ISNUMBER(SEARCH("4",'Model output'!G159)),NOT(ISNUMBER(SEARCH("1/4",'Model output'!G159)))),ISNUMBER(SEARCH("V ",'Model output'!G159)),ISNUMBER(SEARCH("five",'Model output'!G159)),ISNUMBER(SEARCH("5",'Model output'!G159))))), "lateral", "central"))</f>
        <v/>
      </c>
      <c r="H160" t="str">
        <f>IF('Model output'!H159="","negative", IF('Model output'!H159=" ", "negative", IF('Model output'!H159="[]", "negative", IF(ISNUMBER(SEARCH("lymph node",'Model output'!H159)),"negative", IF(ISNUMBER(SEARCH("adipose tissue",'Model output'!H159)), "negative", IF(ISNUMBER(SEARCH("neck dissection",'Model output'!H159)),"negative","positive"))))))</f>
        <v>negative</v>
      </c>
      <c r="I160">
        <f>IF('Model output'!I159="","",IF(ISNUMBER('Model output'!I159),'Model output'!I159,1))</f>
        <v>1</v>
      </c>
      <c r="J160">
        <f>IF('Model output'!J159="","",IF(AND(ISNUMBER('Model output'!J159),'Model output'!J159&lt;=I160),'Model output'!J159,IF(ISNUMBER(SEARCH("0/",'Model output'!J159)),0,1)))</f>
        <v>0</v>
      </c>
      <c r="K160" t="str" cm="1">
        <f t="array" ref="K160">IF(COUNT(FIND({0,1,2,3,4,5,6,7,8,9},'Model output'!K159))&gt;0,'Model output'!K159,"")</f>
        <v/>
      </c>
      <c r="L160" s="28" t="str">
        <f t="shared" si="30"/>
        <v/>
      </c>
      <c r="M160" t="str" cm="1">
        <f t="array" ref="M160">IF(L160="","",IF(ISNUMBER(SEARCH("cm",L160)),MAX(VALUE(SUBSTITUTE(_xlfn.FILTERXML("&lt;t&gt;&lt;s&gt;"&amp;SUBSTITUTE(L160,",","&lt;/s&gt;&lt;s&gt;")&amp;"&lt;/s&gt;&lt;/t&gt;","//s"),"cm",""))),MAX(VALUE(SUBSTITUTE(_xlfn.FILTERXML("&lt;t&gt;&lt;s&gt;"&amp;SUBSTITUTE(L160,",","&lt;/s&gt;&lt;s&gt;")&amp;"&lt;/s&gt;&lt;/t&gt;","//s"),"mm","")))/10))</f>
        <v/>
      </c>
      <c r="N160" t="str">
        <f>IF('Model output'!L159="","",'Model output'!L159)</f>
        <v>papillary</v>
      </c>
      <c r="O160" t="str">
        <f>IF('Model output'!M159="","",'Model output'!M159)</f>
        <v>follicular variant, macrofollicular variant</v>
      </c>
      <c r="P160" t="str">
        <f>IF('Model output'!N159="","",'Model output'!N159)</f>
        <v>2.2 cm</v>
      </c>
      <c r="Q160" t="str">
        <f t="shared" si="29"/>
        <v>2.2cm</v>
      </c>
      <c r="R160" cm="1">
        <f t="array" ref="R160">IF(Q160="","",IF(ISNUMBER(SEARCH("cm",Q160)),MAX(VALUE(SUBSTITUTE(_xlfn.FILTERXML("&lt;t&gt;&lt;s&gt;"&amp;SUBSTITUTE(Q160,",","&lt;/s&gt;&lt;s&gt;")&amp;"&lt;/s&gt;&lt;/t&gt;","//s"),"cm",""))),IF(ISNUMBER(SEARCH("mm",Q160)), MAX(VALUE(SUBSTITUTE(_xlfn.FILTERXML("&lt;t&gt;&lt;s&gt;"&amp;SUBSTITUTE(Q160,",","&lt;/s&gt;&lt;s&gt;")&amp;"&lt;/s&gt;&lt;/t&gt;","//s"),"mm","")))/10, MAX(VALUE(_xlfn.FILTERXML("&lt;t&gt;&lt;s&gt;"&amp;SUBSTITUTE(Q160,",","&lt;/s&gt;&lt;s&gt;")&amp;"&lt;/s&gt;&lt;/t&gt;","//s"))))))</f>
        <v>2.2000000000000002</v>
      </c>
      <c r="S160" t="str">
        <f>IF(OR('Model output'!P159="",'Model output'!P159="C",ISNUMBER(SEARCH("Not identified", 'Model output'!P159)),ISNUMBER(SEARCH("Absent",'Model output'!P159)),ISNUMBER(SEARCH("Absence",'Model output'!P159)),AND(ISNUMBER(SEARCH("No",'Model output'!P159)),NOT(ISNUMBER(SEARCH("diagnostic",'Model output'!P159)))),ISNUMBER(SEARCH("Negative",'Model output'!P159))),"negative","positive")</f>
        <v>positive</v>
      </c>
      <c r="T160">
        <f>IF('Model output'!O159="","",'Model output'!O159)</f>
        <v>2</v>
      </c>
      <c r="U160" t="str">
        <f>IF('Model output'!Q159&lt;&gt;"",'Model output'!Q159,IF('Classification result'!S160="positive",IF(ISNUMBER(SEARCH("single",'Model output'!P159)),1,IF(OR(ISNUMBER(SEARCH("&lt;4",'Model output'!P159)),ISNUMBER(SEARCH("&lt; 4",'Model output'!P159)),ISNUMBER(SEARCH("less than 4",'Model output'!P159))),"&lt;4",IF(OR(ISNUMBER(SEARCH("&gt;4",'Model output'!P159)),ISNUMBER(SEARCH("&gt; 4",'Model output'!P159)),ISNUMBER(SEARCH("4 or more",'Model output'!P159))),"&gt;4",""))),""))</f>
        <v/>
      </c>
      <c r="V160" t="str">
        <f>IF(S160="negative","",IF(OR(ISNUMBER(SEARCH("Focal",'Model output'!P159)),'Classification result'!U160&lt;4,ISNUMBER(SEARCH("Focal",'Classification result'!U160)),ISNUMBER(SEARCH("&lt;4",'Classification result'!U160)),ISNUMBER(SEARCH("&lt; 4",'Classification result'!U160))),"minimal", IF(OR(ISNUMBER(SEARCH("Extensive",'Model output'!P159)),ISNUMBER(SEARCH("Extensive",'Classification result'!U160)),ISNUMBER(SEARCH("&gt;4",'Classification result'!U160)),ISNUMBER(SEARCH("&gt; 4",'Classification result'!U160)),ISNUMBER(SEARCH("4 or more",'Classification result'!U160))),"extensive","")))</f>
        <v/>
      </c>
      <c r="W160" t="str">
        <f>IF(OR('Model output'!R159="",ISNUMBER(SEARCH("Not identified", 'Model output'!R159)),ISNUMBER(SEARCH("Absent",'Model output'!R159)),ISNUMBER(SEARCH("No",'Model output'!R159)),ISNUMBER(SEARCH("Negative",'Model output'!R159)),ISNUMBER(SEARCH("None seen",'Model output'!R159)),ISNUMBER(SEARCH("Free",'Model output'!R159)),ISNUMBER(SEARCH("Cannot be assessed",'Model output'!R159))),"negative","positive")</f>
        <v>positive</v>
      </c>
      <c r="X160" s="15" t="str">
        <f>IF('Model output'!S159="","",'Model output'!S159)</f>
        <v>Not identified</v>
      </c>
      <c r="Y160" t="str">
        <f>IF(OR('Model output'!S159="",ISNUMBER(SEARCH("No extension",'Model output'!S159)),ISNUMBER(SEARCH("Absent",'Model output'!S159)),ISNUMBER(SEARCH("Not identified",'Model output'!S159)),AND(ISNUMBER(SEARCH("No",'Model output'!S159)),NOT(ISNUMBER(SEARCH("carcinoma",'Model output'!S159)))),ISNUMBER(SEARCH("negative",'Model output'!S159))),"negative",IF(Z160="positive","gETE", "positive"))</f>
        <v>negative</v>
      </c>
      <c r="Z160" t="str">
        <f>IF(OR('Model output'!S159="",ISNUMBER(SEARCH("Absent",'Model output'!S159)),ISNUMBER(SEARCH("Not identified",'Model output'!S159)),ISNUMBER(SEARCH("No",'Model output'!S159)),ISNUMBER(SEARCH("Minimal",'Model output'!S159)),ISNUMBER(SEARCH("negative",'Model output'!S159))),"negative",IF(OR(ISNUMBER(SEARCH("extensive",X160)),ISNUMBER(SEARCH("skeletal muscle",X160)),ISNUMBER(SEARCH("larynx",X160)),ISNUMBER(SEARCH("trachea",X160)),ISNUMBER(SEARCH("esophagus",X160)),ISNUMBER(SEARCH("recurrent laryngeal nerve",X160))),"positive","negative"))</f>
        <v>negative</v>
      </c>
      <c r="AA160" t="str">
        <f>IF('Model output'!T159="","",IF('Model output'!T159="Not mentioned", "No", "Yes"))</f>
        <v/>
      </c>
      <c r="AB160" t="str">
        <f>IF(AA160&lt;&gt;"Yes","",IF(OR('Model output'!U159="",ISNUMBER(SEARCH("Not identified",'Model output'!U159))),"",'Model output'!U159))</f>
        <v/>
      </c>
      <c r="AC160" s="8" t="str">
        <f>IF(OR('Model output'!V159="", AND(ISERROR(SEARCH("Positive",'Model output'!V159)), ISNUMBER(SEARCH("Negative",'Model output'!V159))), ISNUMBER(SEARCH("Cannot be assessed",'Model output'!V159)), AND(ISNUMBER(SEARCH("Uninvolved",'Model output'!V159)),NOT(ISNUMBER(SEARCH("margin(s) involved",'Model output'!V159)))), ISNUMBER(SEARCH("No involvement",'Model output'!V159)), AND(NOT(ISNUMBER(SEARCH("focal",'Model output'!V159))),ISNUMBER(SEARCH("Free",'Model output'!V159))), ISNUMBER(SEARCH("narrowly excised",'Model output'!V159)), ISNUMBER(SEARCH("none",'Model output'!V159)), ISNUMBER(SEARCH("R0",'Model output'!V159)), ISNUMBER(SEARCH("1 mm",'Model output'!V159)), ISNUMBER(SEARCH("0.1 CM",'Model output'!V159)), ISNUMBER(SEARCH("less than 0.2 mm",'Model output'!V159)), ISNUMBER(SEARCH("less than 1.0 mm",'Model output'!V159)), ISNUMBER(SEARCH("less than 0.5 mm",'Model output'!V159)), ISNUMBER(SEARCH("abut",'Model output'!V159))), "negative", "positive")</f>
        <v>negative</v>
      </c>
      <c r="AE160" s="34" t="str" cm="1">
        <f t="array" aca="1" ref="AE160" ca="1">IF(OR(AC160="positive",Z160="positive",AND(OR(ISNUMBER(SEARCH("Follicular carcinoma",N160)),ISNUMBER(SEARCH("Follicular thyroid carcinoma",N160))),V160="extensive"),AND(AND(ISNUMBER(J160),J160&gt;0),AND(ISNUMBER(M160),M160&gt;3)),OR(H160="positive",AH160=1)),"high",IF(OR(ISNUMBER(SEARCH("lateral",G160,1)),ISNUMBER(SEARCH("positive",Y160,1)),ISNUMBER(SEARCH("tall",O160,1)),ISNUMBER(SEARCH("hobnail",O160,1)),ISNUMBER(SEARCH("cribriform",O160,1)),ISNUMBER(SEARCH("diffuse",O160,1)),ISNUMBER(SEARCH("columnar",O160,1)),ISNUMBER(SEARCH("solid",O160,1)),ISNUMBER(SEARCH("tall",N160,1)),ISNUMBER(SEARCH("hobnail",N160,1)),ISNUMBER(SEARCH("cribriform",N160,1)),ISNUMBER(SEARCH("diffuse",N160,1)),ISNUMBER(SEARCH("columnar",N160,1)),ISNUMBER(SEARCH("solid",N160,1)),AND(OR(ISNUMBER(SEARCH("papillary",N160,1)),ISNUMBER(SEARCH("papillary carcinoma",O160,1))),S160="positive"),AND(AND(ISNUMBER(J160),J160&gt;=5),M160=""),AND(AND(ISNUMBER(J160),J160&gt;=5),AND(ISNUMBER(M160),M160&gt;=1)),AND(ISNUMBER(SERACH("papillary",N160)),OR(Y160="positive",Z160="positive"), ISNUMBER(SEARCH("BRAF",AB160)))),"intermediate","low"))</f>
        <v>intermediate</v>
      </c>
      <c r="AF160" s="35" t="str">
        <f t="shared" si="31"/>
        <v>2</v>
      </c>
      <c r="AG160" s="35" t="str">
        <f t="shared" si="32"/>
        <v>0</v>
      </c>
      <c r="AH160" s="35" t="str">
        <f t="shared" si="33"/>
        <v>0</v>
      </c>
      <c r="AI160" s="40" t="str">
        <f t="shared" si="34"/>
        <v>I</v>
      </c>
      <c r="AJ160" s="34" t="s">
        <v>629</v>
      </c>
      <c r="AK160" s="39" t="s">
        <v>896</v>
      </c>
      <c r="AL160" s="39" t="s">
        <v>894</v>
      </c>
      <c r="AM160" s="39" t="s">
        <v>897</v>
      </c>
      <c r="AN160" s="39" t="s">
        <v>59</v>
      </c>
      <c r="AO160" s="34">
        <f t="shared" ca="1" si="36"/>
        <v>1</v>
      </c>
      <c r="AP160" s="39">
        <f t="shared" si="37"/>
        <v>1</v>
      </c>
      <c r="AQ160" s="39">
        <f t="shared" si="38"/>
        <v>1</v>
      </c>
      <c r="AR160" s="39">
        <f t="shared" si="39"/>
        <v>1</v>
      </c>
      <c r="AS160" s="40">
        <f t="shared" si="35"/>
        <v>1</v>
      </c>
    </row>
    <row r="161" spans="1:45">
      <c r="A161" t="str">
        <f>'Model output'!A160</f>
        <v>TCGA-EM-A22M</v>
      </c>
      <c r="B161" s="46">
        <v>52</v>
      </c>
      <c r="C161" s="1" t="str">
        <f>IF(OR(ISNUMBER(SEARCH("0",'Model output'!D160)), ISNUMBER(SEARCH("1",'Model output'!D160)), ISNUMBER(SEARCH("1a",'Model output'!D160)), ISNUMBER(SEARCH("1b",'Model output'!D160)), ISNUMBER(SEARCH("2",'Model output'!D160)), ISNUMBER(SEARCH("3",'Model output'!D160)), ISNUMBER(SEARCH("4a",'Model output'!D160)), ISNUMBER(SEARCH("4b",'Model output'!D160))), IF(ISNUMBER(SEARCH("pT",'Model output'!D160)),IF(OR(ISNUMBER(SEARCH("a",'Model output'!D160)),ISNUMBER(SEARCH("b",'Model output'!D160))),MID(SUBSTITUTE('Model output'!D160," ",""),SEARCH("pT",'Model output'!D160)+2,2),MID(SUBSTITUTE('Model output'!D160," ",""),SEARCH("pT",'Model output'!D160)+2,1)),IF(ISNUMBER(SEARCH("T",'Model output'!D160)),IF(OR(ISNUMBER(SEARCH("a",'Model output'!D160)),ISNUMBER(SEARCH("b",'Model output'!D160))),MID(SUBSTITUTE('Model output'!D160," ",""),SEARCH("T",'Model output'!D160)+1,2),MID(SUBSTITUTE('Model output'!D160," ",""),SEARCH("T",'Model output'!D160)+1,1)),SUBSTITUTE('Model output'!D160," ",""))),"")</f>
        <v>1b</v>
      </c>
      <c r="D161" s="1" t="str">
        <f>IF(ISNUMBER(SEARCH("lymph node",'Model output'!E160)),"1", IF(AND('Model output'!E160&lt;&gt;"",ISNUMBER('Model output'!E160),'Model output'!E160&gt;0),"1",IF(OR(ISNUMBER(SEARCH("0",'Model output'!E160)), ISNUMBER(SEARCH("1",'Model output'!E160)), ISNUMBER(SEARCH("1a",'Model output'!E160)), ISNUMBER(SEARCH("1b",'Model output'!E160)), ISNUMBER(SEARCH("X",'Model output'!E160))), IF(ISNUMBER(SEARCH("pN",'Model output'!E160)),IF(OR(ISNUMBER(SEARCH("a",'Model output'!E160)),ISNUMBER(SEARCH("b",'Model output'!E160))),MID(SUBSTITUTE('Model output'!E160," ",""),SEARCH("pN",'Model output'!E160)+2,2),MID(SUBSTITUTE('Model output'!E160," ",""),SEARCH("pN",'Model output'!E160)+2,1)),IF(ISNUMBER(SEARCH("N",'Model output'!E160)),IF(OR(ISNUMBER(SEARCH("a",'Model output'!E160)),ISNUMBER(SEARCH("b",'Model output'!E160))),MID(SUBSTITUTE('Model output'!E160," ",""),SEARCH("N",'Model output'!E160)+1,2),MID(SUBSTITUTE('Model output'!E160," ",""),SEARCH("N",'Model output'!E160)+1,1)),SUBSTITUTE('Model output'!E160," ",""))),"")))</f>
        <v>0</v>
      </c>
      <c r="E161" s="1" t="str">
        <f>IF(OR(ISNUMBER(SEARCH("Not applicable",'Model output'!F160)), ISNUMBER(SEARCH("N/A",'Model output'!F160))),"0",IF(OR(ISNUMBER(SEARCH("0",'Model output'!F160)), ISNUMBER(SEARCH("1",'Model output'!F160)), ISNUMBER(SEARCH("X",'Model output'!F160))), IF(ISNUMBER(SEARCH("pM",'Model output'!F160)),MID(SUBSTITUTE('Model output'!F160," ",""),SEARCH("pM",'Model output'!F160)+2,1),IF(ISNUMBER(SEARCH("M",'Model output'!F160)),MID(SUBSTITUTE('Model output'!F160," ",""),SEARCH("M",'Model output'!F160)+1,1),SUBSTITUTE('Model output'!F160," ",""))),""))</f>
        <v/>
      </c>
      <c r="F161" t="str">
        <f t="shared" si="28"/>
        <v>negative</v>
      </c>
      <c r="G161" t="str">
        <f>IF(OR('Model output'!G160="",AND(ISNUMBER('Model output'!J160),'Model output'!J160&lt;1)),"",IF(OR(ISNUMBER(SEARCH("lateral",'Model output'!G160)),ISNUMBER(SEARCH("cervical",'Model output'!G160)),ISNUMBER(SEARCH("jugular",'Model output'!G160)),ISNUMBER(SEARCH("left neck",'Model output'!G160)),ISNUMBER(SEARCH("left anterior neck",'Model output'!G160)),ISNUMBER(SEARCH("left posterior neck",'Model output'!G160)),ISNUMBER(SEARCH("right neck",'Model output'!G160)),ISNUMBER(SEARCH("right anterior neck",'Model output'!G160)),ISNUMBER(SEARCH("right posterior neck",'Model output'!G160)),AND(ISNUMBER(SEARCH("level",'Model output'!G160)),OR(,ISNUMBER(SEARCH("II",'Model output'!G160)),ISNUMBER(SEARCH("two",'Model output'!G160)),AND(ISNUMBER(SEARCH("2",'Model output'!G160)),NOT(ISNUMBER(SEARCH("1 of 2",'Model output'!G160)))),ISNUMBER(SEARCH("III",'Model output'!G160)),ISNUMBER(SEARCH("three",'Model output'!G160)),AND(ISNUMBER(SEARCH("3",'Model output'!G160)), NOT(ISNUMBER(SEARCH("N3",'Model output'!G160)))),ISNUMBER(SEARCH("IV",'Model output'!G160)),ISNUMBER(SEARCH("four",'Model output'!G160)),AND(ISNUMBER(SEARCH("4",'Model output'!G160)),NOT(ISNUMBER(SEARCH("1/4",'Model output'!G160)))),ISNUMBER(SEARCH("V ",'Model output'!G160)),ISNUMBER(SEARCH("five",'Model output'!G160)),ISNUMBER(SEARCH("5",'Model output'!G160))))), "lateral", "central"))</f>
        <v/>
      </c>
      <c r="H161" t="str">
        <f>IF('Model output'!H160="","negative", IF('Model output'!H160=" ", "negative", IF('Model output'!H160="[]", "negative", IF(ISNUMBER(SEARCH("lymph node",'Model output'!H160)),"negative", IF(ISNUMBER(SEARCH("adipose tissue",'Model output'!H160)), "negative", IF(ISNUMBER(SEARCH("neck dissection",'Model output'!H160)),"negative","positive"))))))</f>
        <v>negative</v>
      </c>
      <c r="I161">
        <f>IF('Model output'!I160="","",IF(ISNUMBER('Model output'!I160),'Model output'!I160,1))</f>
        <v>3</v>
      </c>
      <c r="J161">
        <f>IF('Model output'!J160="","",IF(AND(ISNUMBER('Model output'!J160),'Model output'!J160&lt;=I161),'Model output'!J160,IF(ISNUMBER(SEARCH("0/",'Model output'!J160)),0,1)))</f>
        <v>0</v>
      </c>
      <c r="K161" t="str" cm="1">
        <f t="array" ref="K161">IF(COUNT(FIND({0,1,2,3,4,5,6,7,8,9},'Model output'!K160))&gt;0,'Model output'!K160,"")</f>
        <v/>
      </c>
      <c r="L161" s="28" t="str">
        <f t="shared" si="30"/>
        <v/>
      </c>
      <c r="M161" t="str" cm="1">
        <f t="array" ref="M161">IF(L161="","",IF(ISNUMBER(SEARCH("cm",L161)),MAX(VALUE(SUBSTITUTE(_xlfn.FILTERXML("&lt;t&gt;&lt;s&gt;"&amp;SUBSTITUTE(L161,",","&lt;/s&gt;&lt;s&gt;")&amp;"&lt;/s&gt;&lt;/t&gt;","//s"),"cm",""))),MAX(VALUE(SUBSTITUTE(_xlfn.FILTERXML("&lt;t&gt;&lt;s&gt;"&amp;SUBSTITUTE(L161,",","&lt;/s&gt;&lt;s&gt;")&amp;"&lt;/s&gt;&lt;/t&gt;","//s"),"mm","")))/10))</f>
        <v/>
      </c>
      <c r="N161" t="str">
        <f>IF('Model output'!L160="","",'Model output'!L160)</f>
        <v>papillary</v>
      </c>
      <c r="O161" t="str">
        <f>IF('Model output'!M160="","",'Model output'!M160)</f>
        <v>columnar cell variant, follicular variant, other variant : focal tall cell change and Warthin-like component, classical (usual)</v>
      </c>
      <c r="P161" t="str">
        <f>IF('Model output'!N160="","",'Model output'!N160)</f>
        <v>1.7 cm</v>
      </c>
      <c r="Q161" t="str">
        <f t="shared" si="29"/>
        <v>1.7cm</v>
      </c>
      <c r="R161" cm="1">
        <f t="array" ref="R161">IF(Q161="","",IF(ISNUMBER(SEARCH("cm",Q161)),MAX(VALUE(SUBSTITUTE(_xlfn.FILTERXML("&lt;t&gt;&lt;s&gt;"&amp;SUBSTITUTE(Q161,",","&lt;/s&gt;&lt;s&gt;")&amp;"&lt;/s&gt;&lt;/t&gt;","//s"),"cm",""))),IF(ISNUMBER(SEARCH("mm",Q161)), MAX(VALUE(SUBSTITUTE(_xlfn.FILTERXML("&lt;t&gt;&lt;s&gt;"&amp;SUBSTITUTE(Q161,",","&lt;/s&gt;&lt;s&gt;")&amp;"&lt;/s&gt;&lt;/t&gt;","//s"),"mm","")))/10, MAX(VALUE(_xlfn.FILTERXML("&lt;t&gt;&lt;s&gt;"&amp;SUBSTITUTE(Q161,",","&lt;/s&gt;&lt;s&gt;")&amp;"&lt;/s&gt;&lt;/t&gt;","//s"))))))</f>
        <v>1.7</v>
      </c>
      <c r="S161" t="str">
        <f>IF(OR('Model output'!P160="",'Model output'!P160="C",ISNUMBER(SEARCH("Not identified", 'Model output'!P160)),ISNUMBER(SEARCH("Absent",'Model output'!P160)),ISNUMBER(SEARCH("Absence",'Model output'!P160)),AND(ISNUMBER(SEARCH("No",'Model output'!P160)),NOT(ISNUMBER(SEARCH("diagnostic",'Model output'!P160)))),ISNUMBER(SEARCH("Negative",'Model output'!P160))),"negative","positive")</f>
        <v>negative</v>
      </c>
      <c r="T161">
        <f>IF('Model output'!O160="","",'Model output'!O160)</f>
        <v>2</v>
      </c>
      <c r="U161" t="str">
        <f>IF('Model output'!Q160&lt;&gt;"",'Model output'!Q160,IF('Classification result'!S161="positive",IF(ISNUMBER(SEARCH("single",'Model output'!P160)),1,IF(OR(ISNUMBER(SEARCH("&lt;4",'Model output'!P160)),ISNUMBER(SEARCH("&lt; 4",'Model output'!P160)),ISNUMBER(SEARCH("less than 4",'Model output'!P160))),"&lt;4",IF(OR(ISNUMBER(SEARCH("&gt;4",'Model output'!P160)),ISNUMBER(SEARCH("&gt; 4",'Model output'!P160)),ISNUMBER(SEARCH("4 or more",'Model output'!P160))),"&gt;4",""))),""))</f>
        <v/>
      </c>
      <c r="V161" t="str">
        <f>IF(S161="negative","",IF(OR(ISNUMBER(SEARCH("Focal",'Model output'!P160)),'Classification result'!U161&lt;4,ISNUMBER(SEARCH("Focal",'Classification result'!U161)),ISNUMBER(SEARCH("&lt;4",'Classification result'!U161)),ISNUMBER(SEARCH("&lt; 4",'Classification result'!U161))),"minimal", IF(OR(ISNUMBER(SEARCH("Extensive",'Model output'!P160)),ISNUMBER(SEARCH("Extensive",'Classification result'!U161)),ISNUMBER(SEARCH("&gt;4",'Classification result'!U161)),ISNUMBER(SEARCH("&gt; 4",'Classification result'!U161)),ISNUMBER(SEARCH("4 or more",'Classification result'!U161))),"extensive","")))</f>
        <v/>
      </c>
      <c r="W161" t="str">
        <f>IF(OR('Model output'!R160="",ISNUMBER(SEARCH("Not identified", 'Model output'!R160)),ISNUMBER(SEARCH("Absent",'Model output'!R160)),ISNUMBER(SEARCH("No",'Model output'!R160)),ISNUMBER(SEARCH("Negative",'Model output'!R160)),ISNUMBER(SEARCH("None seen",'Model output'!R160)),ISNUMBER(SEARCH("Free",'Model output'!R160)),ISNUMBER(SEARCH("Cannot be assessed",'Model output'!R160))),"negative","positive")</f>
        <v>positive</v>
      </c>
      <c r="X161" s="15" t="str">
        <f>IF('Model output'!S160="","",'Model output'!S160)</f>
        <v/>
      </c>
      <c r="Y161" t="str">
        <f>IF(OR('Model output'!S160="",ISNUMBER(SEARCH("No extension",'Model output'!S160)),ISNUMBER(SEARCH("Absent",'Model output'!S160)),ISNUMBER(SEARCH("Not identified",'Model output'!S160)),AND(ISNUMBER(SEARCH("No",'Model output'!S160)),NOT(ISNUMBER(SEARCH("carcinoma",'Model output'!S160)))),ISNUMBER(SEARCH("negative",'Model output'!S160))),"negative",IF(Z161="positive","gETE", "positive"))</f>
        <v>negative</v>
      </c>
      <c r="Z161" t="str">
        <f>IF(OR('Model output'!S160="",ISNUMBER(SEARCH("Absent",'Model output'!S160)),ISNUMBER(SEARCH("Not identified",'Model output'!S160)),ISNUMBER(SEARCH("No",'Model output'!S160)),ISNUMBER(SEARCH("Minimal",'Model output'!S160)),ISNUMBER(SEARCH("negative",'Model output'!S160))),"negative",IF(OR(ISNUMBER(SEARCH("extensive",X161)),ISNUMBER(SEARCH("skeletal muscle",X161)),ISNUMBER(SEARCH("larynx",X161)),ISNUMBER(SEARCH("trachea",X161)),ISNUMBER(SEARCH("esophagus",X161)),ISNUMBER(SEARCH("recurrent laryngeal nerve",X161))),"positive","negative"))</f>
        <v>negative</v>
      </c>
      <c r="AA161" t="str">
        <f>IF('Model output'!T160="","",IF('Model output'!T160="Not mentioned", "No", "Yes"))</f>
        <v/>
      </c>
      <c r="AB161" t="str">
        <f>IF(AA161&lt;&gt;"Yes","",IF(OR('Model output'!U160="",ISNUMBER(SEARCH("Not identified",'Model output'!U160))),"",'Model output'!U160))</f>
        <v/>
      </c>
      <c r="AC161" s="8" t="str">
        <f>IF(OR('Model output'!V160="", AND(ISERROR(SEARCH("Positive",'Model output'!V160)), ISNUMBER(SEARCH("Negative",'Model output'!V160))), ISNUMBER(SEARCH("Cannot be assessed",'Model output'!V160)), AND(ISNUMBER(SEARCH("Uninvolved",'Model output'!V160)),NOT(ISNUMBER(SEARCH("margin(s) involved",'Model output'!V160)))), ISNUMBER(SEARCH("No involvement",'Model output'!V160)), AND(NOT(ISNUMBER(SEARCH("focal",'Model output'!V160))),ISNUMBER(SEARCH("Free",'Model output'!V160))), ISNUMBER(SEARCH("narrowly excised",'Model output'!V160)), ISNUMBER(SEARCH("none",'Model output'!V160)), ISNUMBER(SEARCH("R0",'Model output'!V160)), ISNUMBER(SEARCH("1 mm",'Model output'!V160)), ISNUMBER(SEARCH("0.1 CM",'Model output'!V160)), ISNUMBER(SEARCH("less than 0.2 mm",'Model output'!V160)), ISNUMBER(SEARCH("less than 1.0 mm",'Model output'!V160)), ISNUMBER(SEARCH("less than 0.5 mm",'Model output'!V160)), ISNUMBER(SEARCH("abut",'Model output'!V160))), "negative", "positive")</f>
        <v>negative</v>
      </c>
      <c r="AE161" s="34" t="str" cm="1">
        <f t="array" aca="1" ref="AE161" ca="1">IF(OR(AC161="positive",Z161="positive",AND(OR(ISNUMBER(SEARCH("Follicular carcinoma",N161)),ISNUMBER(SEARCH("Follicular thyroid carcinoma",N161))),V161="extensive"),AND(AND(ISNUMBER(J161),J161&gt;0),AND(ISNUMBER(M161),M161&gt;3)),OR(H161="positive",AH161=1)),"high",IF(OR(ISNUMBER(SEARCH("lateral",G161,1)),ISNUMBER(SEARCH("positive",Y161,1)),ISNUMBER(SEARCH("tall",O161,1)),ISNUMBER(SEARCH("hobnail",O161,1)),ISNUMBER(SEARCH("cribriform",O161,1)),ISNUMBER(SEARCH("diffuse",O161,1)),ISNUMBER(SEARCH("columnar",O161,1)),ISNUMBER(SEARCH("solid",O161,1)),ISNUMBER(SEARCH("tall",N161,1)),ISNUMBER(SEARCH("hobnail",N161,1)),ISNUMBER(SEARCH("cribriform",N161,1)),ISNUMBER(SEARCH("diffuse",N161,1)),ISNUMBER(SEARCH("columnar",N161,1)),ISNUMBER(SEARCH("solid",N161,1)),AND(OR(ISNUMBER(SEARCH("papillary",N161,1)),ISNUMBER(SEARCH("papillary carcinoma",O161,1))),S161="positive"),AND(AND(ISNUMBER(J161),J161&gt;=5),M161=""),AND(AND(ISNUMBER(J161),J161&gt;=5),AND(ISNUMBER(M161),M161&gt;=1)),AND(ISNUMBER(SERACH("papillary",N161)),OR(Y161="positive",Z161="positive"), ISNUMBER(SEARCH("BRAF",AB161)))),"intermediate","low"))</f>
        <v>intermediate</v>
      </c>
      <c r="AF161" s="35" t="str">
        <f t="shared" si="31"/>
        <v>1b</v>
      </c>
      <c r="AG161" s="35" t="str">
        <f t="shared" si="32"/>
        <v>0</v>
      </c>
      <c r="AH161" s="35" t="str">
        <f t="shared" si="33"/>
        <v>0</v>
      </c>
      <c r="AI161" s="40" t="str">
        <f t="shared" si="34"/>
        <v>I</v>
      </c>
      <c r="AJ161" s="34" t="s">
        <v>629</v>
      </c>
      <c r="AK161" s="39" t="s">
        <v>893</v>
      </c>
      <c r="AL161" s="39" t="s">
        <v>894</v>
      </c>
      <c r="AM161" s="39" t="s">
        <v>897</v>
      </c>
      <c r="AN161" s="39" t="s">
        <v>59</v>
      </c>
      <c r="AO161" s="34">
        <f t="shared" ca="1" si="36"/>
        <v>1</v>
      </c>
      <c r="AP161" s="39">
        <f t="shared" si="37"/>
        <v>1</v>
      </c>
      <c r="AQ161" s="39">
        <f t="shared" si="38"/>
        <v>1</v>
      </c>
      <c r="AR161" s="39">
        <f t="shared" si="39"/>
        <v>1</v>
      </c>
      <c r="AS161" s="40">
        <f t="shared" si="35"/>
        <v>1</v>
      </c>
    </row>
    <row r="162" spans="1:45">
      <c r="A162" t="str">
        <f>'Model output'!A161</f>
        <v>TCGA-EM-A22N</v>
      </c>
      <c r="B162" s="46">
        <v>68</v>
      </c>
      <c r="C162" s="1" t="str">
        <f>IF(OR(ISNUMBER(SEARCH("0",'Model output'!D161)), ISNUMBER(SEARCH("1",'Model output'!D161)), ISNUMBER(SEARCH("1a",'Model output'!D161)), ISNUMBER(SEARCH("1b",'Model output'!D161)), ISNUMBER(SEARCH("2",'Model output'!D161)), ISNUMBER(SEARCH("3",'Model output'!D161)), ISNUMBER(SEARCH("4a",'Model output'!D161)), ISNUMBER(SEARCH("4b",'Model output'!D161))), IF(ISNUMBER(SEARCH("pT",'Model output'!D161)),IF(OR(ISNUMBER(SEARCH("a",'Model output'!D161)),ISNUMBER(SEARCH("b",'Model output'!D161))),MID(SUBSTITUTE('Model output'!D161," ",""),SEARCH("pT",'Model output'!D161)+2,2),MID(SUBSTITUTE('Model output'!D161," ",""),SEARCH("pT",'Model output'!D161)+2,1)),IF(ISNUMBER(SEARCH("T",'Model output'!D161)),IF(OR(ISNUMBER(SEARCH("a",'Model output'!D161)),ISNUMBER(SEARCH("b",'Model output'!D161))),MID(SUBSTITUTE('Model output'!D161," ",""),SEARCH("T",'Model output'!D161)+1,2),MID(SUBSTITUTE('Model output'!D161," ",""),SEARCH("T",'Model output'!D161)+1,1)),SUBSTITUTE('Model output'!D161," ",""))),"")</f>
        <v>1b</v>
      </c>
      <c r="D162" s="1" t="str">
        <f>IF(ISNUMBER(SEARCH("lymph node",'Model output'!E161)),"1", IF(AND('Model output'!E161&lt;&gt;"",ISNUMBER('Model output'!E161),'Model output'!E161&gt;0),"1",IF(OR(ISNUMBER(SEARCH("0",'Model output'!E161)), ISNUMBER(SEARCH("1",'Model output'!E161)), ISNUMBER(SEARCH("1a",'Model output'!E161)), ISNUMBER(SEARCH("1b",'Model output'!E161)), ISNUMBER(SEARCH("X",'Model output'!E161))), IF(ISNUMBER(SEARCH("pN",'Model output'!E161)),IF(OR(ISNUMBER(SEARCH("a",'Model output'!E161)),ISNUMBER(SEARCH("b",'Model output'!E161))),MID(SUBSTITUTE('Model output'!E161," ",""),SEARCH("pN",'Model output'!E161)+2,2),MID(SUBSTITUTE('Model output'!E161," ",""),SEARCH("pN",'Model output'!E161)+2,1)),IF(ISNUMBER(SEARCH("N",'Model output'!E161)),IF(OR(ISNUMBER(SEARCH("a",'Model output'!E161)),ISNUMBER(SEARCH("b",'Model output'!E161))),MID(SUBSTITUTE('Model output'!E161," ",""),SEARCH("N",'Model output'!E161)+1,2),MID(SUBSTITUTE('Model output'!E161," ",""),SEARCH("N",'Model output'!E161)+1,1)),SUBSTITUTE('Model output'!E161," ",""))),"")))</f>
        <v>0</v>
      </c>
      <c r="E162" s="1" t="str">
        <f>IF(OR(ISNUMBER(SEARCH("Not applicable",'Model output'!F161)), ISNUMBER(SEARCH("N/A",'Model output'!F161))),"0",IF(OR(ISNUMBER(SEARCH("0",'Model output'!F161)), ISNUMBER(SEARCH("1",'Model output'!F161)), ISNUMBER(SEARCH("X",'Model output'!F161))), IF(ISNUMBER(SEARCH("pM",'Model output'!F161)),MID(SUBSTITUTE('Model output'!F161," ",""),SEARCH("pM",'Model output'!F161)+2,1),IF(ISNUMBER(SEARCH("M",'Model output'!F161)),MID(SUBSTITUTE('Model output'!F161," ",""),SEARCH("M",'Model output'!F161)+1,1),SUBSTITUTE('Model output'!F161," ",""))),""))</f>
        <v/>
      </c>
      <c r="F162" t="str">
        <f t="shared" si="28"/>
        <v>negative</v>
      </c>
      <c r="G162" t="str">
        <f>IF(OR('Model output'!G161="",AND(ISNUMBER('Model output'!J161),'Model output'!J161&lt;1)),"",IF(OR(ISNUMBER(SEARCH("lateral",'Model output'!G161)),ISNUMBER(SEARCH("cervical",'Model output'!G161)),ISNUMBER(SEARCH("jugular",'Model output'!G161)),ISNUMBER(SEARCH("left neck",'Model output'!G161)),ISNUMBER(SEARCH("left anterior neck",'Model output'!G161)),ISNUMBER(SEARCH("left posterior neck",'Model output'!G161)),ISNUMBER(SEARCH("right neck",'Model output'!G161)),ISNUMBER(SEARCH("right anterior neck",'Model output'!G161)),ISNUMBER(SEARCH("right posterior neck",'Model output'!G161)),AND(ISNUMBER(SEARCH("level",'Model output'!G161)),OR(,ISNUMBER(SEARCH("II",'Model output'!G161)),ISNUMBER(SEARCH("two",'Model output'!G161)),AND(ISNUMBER(SEARCH("2",'Model output'!G161)),NOT(ISNUMBER(SEARCH("1 of 2",'Model output'!G161)))),ISNUMBER(SEARCH("III",'Model output'!G161)),ISNUMBER(SEARCH("three",'Model output'!G161)),AND(ISNUMBER(SEARCH("3",'Model output'!G161)), NOT(ISNUMBER(SEARCH("N3",'Model output'!G161)))),ISNUMBER(SEARCH("IV",'Model output'!G161)),ISNUMBER(SEARCH("four",'Model output'!G161)),AND(ISNUMBER(SEARCH("4",'Model output'!G161)),NOT(ISNUMBER(SEARCH("1/4",'Model output'!G161)))),ISNUMBER(SEARCH("V ",'Model output'!G161)),ISNUMBER(SEARCH("five",'Model output'!G161)),ISNUMBER(SEARCH("5",'Model output'!G161))))), "lateral", "central"))</f>
        <v/>
      </c>
      <c r="H162" t="str">
        <f>IF('Model output'!H161="","negative", IF('Model output'!H161=" ", "negative", IF('Model output'!H161="[]", "negative", IF(ISNUMBER(SEARCH("lymph node",'Model output'!H161)),"negative", IF(ISNUMBER(SEARCH("adipose tissue",'Model output'!H161)), "negative", IF(ISNUMBER(SEARCH("neck dissection",'Model output'!H161)),"negative","positive"))))))</f>
        <v>negative</v>
      </c>
      <c r="I162">
        <f>IF('Model output'!I161="","",IF(ISNUMBER('Model output'!I161),'Model output'!I161,1))</f>
        <v>2</v>
      </c>
      <c r="J162">
        <f>IF('Model output'!J161="","",IF(AND(ISNUMBER('Model output'!J161),'Model output'!J161&lt;=I162),'Model output'!J161,IF(ISNUMBER(SEARCH("0/",'Model output'!J161)),0,1)))</f>
        <v>0</v>
      </c>
      <c r="K162" t="str" cm="1">
        <f t="array" ref="K162">IF(COUNT(FIND({0,1,2,3,4,5,6,7,8,9},'Model output'!K161))&gt;0,'Model output'!K161,"")</f>
        <v/>
      </c>
      <c r="L162" s="28" t="str">
        <f t="shared" si="30"/>
        <v/>
      </c>
      <c r="M162" t="str" cm="1">
        <f t="array" ref="M162">IF(L162="","",IF(ISNUMBER(SEARCH("cm",L162)),MAX(VALUE(SUBSTITUTE(_xlfn.FILTERXML("&lt;t&gt;&lt;s&gt;"&amp;SUBSTITUTE(L162,",","&lt;/s&gt;&lt;s&gt;")&amp;"&lt;/s&gt;&lt;/t&gt;","//s"),"cm",""))),MAX(VALUE(SUBSTITUTE(_xlfn.FILTERXML("&lt;t&gt;&lt;s&gt;"&amp;SUBSTITUTE(L162,",","&lt;/s&gt;&lt;s&gt;")&amp;"&lt;/s&gt;&lt;/t&gt;","//s"),"mm","")))/10))</f>
        <v/>
      </c>
      <c r="N162" t="str">
        <f>IF('Model output'!L161="","",'Model output'!L161)</f>
        <v>papillary</v>
      </c>
      <c r="O162" t="str">
        <f>IF('Model output'!M161="","",'Model output'!M161)</f>
        <v>oncocytic or oxyphilic variant, follicular architecture, classical cytomorphology</v>
      </c>
      <c r="P162" t="str">
        <f>IF('Model output'!N161="","",'Model output'!N161)</f>
        <v>2.0 cm</v>
      </c>
      <c r="Q162" t="str">
        <f t="shared" si="29"/>
        <v>2.0cm</v>
      </c>
      <c r="R162" cm="1">
        <f t="array" ref="R162">IF(Q162="","",IF(ISNUMBER(SEARCH("cm",Q162)),MAX(VALUE(SUBSTITUTE(_xlfn.FILTERXML("&lt;t&gt;&lt;s&gt;"&amp;SUBSTITUTE(Q162,",","&lt;/s&gt;&lt;s&gt;")&amp;"&lt;/s&gt;&lt;/t&gt;","//s"),"cm",""))),IF(ISNUMBER(SEARCH("mm",Q162)), MAX(VALUE(SUBSTITUTE(_xlfn.FILTERXML("&lt;t&gt;&lt;s&gt;"&amp;SUBSTITUTE(Q162,",","&lt;/s&gt;&lt;s&gt;")&amp;"&lt;/s&gt;&lt;/t&gt;","//s"),"mm","")))/10, MAX(VALUE(_xlfn.FILTERXML("&lt;t&gt;&lt;s&gt;"&amp;SUBSTITUTE(Q162,",","&lt;/s&gt;&lt;s&gt;")&amp;"&lt;/s&gt;&lt;/t&gt;","//s"))))))</f>
        <v>2</v>
      </c>
      <c r="S162" t="str">
        <f>IF(OR('Model output'!P161="",'Model output'!P161="C",ISNUMBER(SEARCH("Not identified", 'Model output'!P161)),ISNUMBER(SEARCH("Absent",'Model output'!P161)),ISNUMBER(SEARCH("Absence",'Model output'!P161)),AND(ISNUMBER(SEARCH("No",'Model output'!P161)),NOT(ISNUMBER(SEARCH("diagnostic",'Model output'!P161)))),ISNUMBER(SEARCH("Negative",'Model output'!P161))),"negative","positive")</f>
        <v>negative</v>
      </c>
      <c r="T162">
        <f>IF('Model output'!O161="","",'Model output'!O161)</f>
        <v>2</v>
      </c>
      <c r="U162" t="str">
        <f>IF('Model output'!Q161&lt;&gt;"",'Model output'!Q161,IF('Classification result'!S162="positive",IF(ISNUMBER(SEARCH("single",'Model output'!P161)),1,IF(OR(ISNUMBER(SEARCH("&lt;4",'Model output'!P161)),ISNUMBER(SEARCH("&lt; 4",'Model output'!P161)),ISNUMBER(SEARCH("less than 4",'Model output'!P161))),"&lt;4",IF(OR(ISNUMBER(SEARCH("&gt;4",'Model output'!P161)),ISNUMBER(SEARCH("&gt; 4",'Model output'!P161)),ISNUMBER(SEARCH("4 or more",'Model output'!P161))),"&gt;4",""))),""))</f>
        <v/>
      </c>
      <c r="V162" t="str">
        <f>IF(S162="negative","",IF(OR(ISNUMBER(SEARCH("Focal",'Model output'!P161)),'Classification result'!U162&lt;4,ISNUMBER(SEARCH("Focal",'Classification result'!U162)),ISNUMBER(SEARCH("&lt;4",'Classification result'!U162)),ISNUMBER(SEARCH("&lt; 4",'Classification result'!U162))),"minimal", IF(OR(ISNUMBER(SEARCH("Extensive",'Model output'!P161)),ISNUMBER(SEARCH("Extensive",'Classification result'!U162)),ISNUMBER(SEARCH("&gt;4",'Classification result'!U162)),ISNUMBER(SEARCH("&gt; 4",'Classification result'!U162)),ISNUMBER(SEARCH("4 or more",'Classification result'!U162))),"extensive","")))</f>
        <v/>
      </c>
      <c r="W162" t="str">
        <f>IF(OR('Model output'!R161="",ISNUMBER(SEARCH("Not identified", 'Model output'!R161)),ISNUMBER(SEARCH("Absent",'Model output'!R161)),ISNUMBER(SEARCH("No",'Model output'!R161)),ISNUMBER(SEARCH("Negative",'Model output'!R161)),ISNUMBER(SEARCH("None seen",'Model output'!R161)),ISNUMBER(SEARCH("Free",'Model output'!R161)),ISNUMBER(SEARCH("Cannot be assessed",'Model output'!R161))),"negative","positive")</f>
        <v>positive</v>
      </c>
      <c r="X162" s="15" t="str">
        <f>IF('Model output'!S161="","",'Model output'!S161)</f>
        <v/>
      </c>
      <c r="Y162" t="str">
        <f>IF(OR('Model output'!S161="",ISNUMBER(SEARCH("No extension",'Model output'!S161)),ISNUMBER(SEARCH("Absent",'Model output'!S161)),ISNUMBER(SEARCH("Not identified",'Model output'!S161)),AND(ISNUMBER(SEARCH("No",'Model output'!S161)),NOT(ISNUMBER(SEARCH("carcinoma",'Model output'!S161)))),ISNUMBER(SEARCH("negative",'Model output'!S161))),"negative",IF(Z162="positive","gETE", "positive"))</f>
        <v>negative</v>
      </c>
      <c r="Z162" t="str">
        <f>IF(OR('Model output'!S161="",ISNUMBER(SEARCH("Absent",'Model output'!S161)),ISNUMBER(SEARCH("Not identified",'Model output'!S161)),ISNUMBER(SEARCH("No",'Model output'!S161)),ISNUMBER(SEARCH("Minimal",'Model output'!S161)),ISNUMBER(SEARCH("negative",'Model output'!S161))),"negative",IF(OR(ISNUMBER(SEARCH("extensive",X162)),ISNUMBER(SEARCH("skeletal muscle",X162)),ISNUMBER(SEARCH("larynx",X162)),ISNUMBER(SEARCH("trachea",X162)),ISNUMBER(SEARCH("esophagus",X162)),ISNUMBER(SEARCH("recurrent laryngeal nerve",X162))),"positive","negative"))</f>
        <v>negative</v>
      </c>
      <c r="AA162" t="str">
        <f>IF('Model output'!T161="","",IF('Model output'!T161="Not mentioned", "No", "Yes"))</f>
        <v/>
      </c>
      <c r="AB162" t="str">
        <f>IF(AA162&lt;&gt;"Yes","",IF(OR('Model output'!U161="",ISNUMBER(SEARCH("Not identified",'Model output'!U161))),"",'Model output'!U161))</f>
        <v/>
      </c>
      <c r="AC162" s="8" t="str">
        <f>IF(OR('Model output'!V161="", AND(ISERROR(SEARCH("Positive",'Model output'!V161)), ISNUMBER(SEARCH("Negative",'Model output'!V161))), ISNUMBER(SEARCH("Cannot be assessed",'Model output'!V161)), AND(ISNUMBER(SEARCH("Uninvolved",'Model output'!V161)),NOT(ISNUMBER(SEARCH("margin(s) involved",'Model output'!V161)))), ISNUMBER(SEARCH("No involvement",'Model output'!V161)), AND(NOT(ISNUMBER(SEARCH("focal",'Model output'!V161))),ISNUMBER(SEARCH("Free",'Model output'!V161))), ISNUMBER(SEARCH("narrowly excised",'Model output'!V161)), ISNUMBER(SEARCH("none",'Model output'!V161)), ISNUMBER(SEARCH("R0",'Model output'!V161)), ISNUMBER(SEARCH("1 mm",'Model output'!V161)), ISNUMBER(SEARCH("0.1 CM",'Model output'!V161)), ISNUMBER(SEARCH("less than 0.2 mm",'Model output'!V161)), ISNUMBER(SEARCH("less than 1.0 mm",'Model output'!V161)), ISNUMBER(SEARCH("less than 0.5 mm",'Model output'!V161)), ISNUMBER(SEARCH("abut",'Model output'!V161))), "negative", "positive")</f>
        <v>negative</v>
      </c>
      <c r="AE162" s="34" t="str" cm="1">
        <f t="array" aca="1" ref="AE162" ca="1">IF(OR(AC162="positive",Z162="positive",AND(OR(ISNUMBER(SEARCH("Follicular carcinoma",N162)),ISNUMBER(SEARCH("Follicular thyroid carcinoma",N162))),V162="extensive"),AND(AND(ISNUMBER(J162),J162&gt;0),AND(ISNUMBER(M162),M162&gt;3)),OR(H162="positive",AH162=1)),"high",IF(OR(ISNUMBER(SEARCH("lateral",G162,1)),ISNUMBER(SEARCH("positive",Y162,1)),ISNUMBER(SEARCH("tall",O162,1)),ISNUMBER(SEARCH("hobnail",O162,1)),ISNUMBER(SEARCH("cribriform",O162,1)),ISNUMBER(SEARCH("diffuse",O162,1)),ISNUMBER(SEARCH("columnar",O162,1)),ISNUMBER(SEARCH("solid",O162,1)),ISNUMBER(SEARCH("tall",N162,1)),ISNUMBER(SEARCH("hobnail",N162,1)),ISNUMBER(SEARCH("cribriform",N162,1)),ISNUMBER(SEARCH("diffuse",N162,1)),ISNUMBER(SEARCH("columnar",N162,1)),ISNUMBER(SEARCH("solid",N162,1)),AND(OR(ISNUMBER(SEARCH("papillary",N162,1)),ISNUMBER(SEARCH("papillary carcinoma",O162,1))),S162="positive"),AND(AND(ISNUMBER(J162),J162&gt;=5),M162=""),AND(AND(ISNUMBER(J162),J162&gt;=5),AND(ISNUMBER(M162),M162&gt;=1)),AND(ISNUMBER(SERACH("papillary",N162)),OR(Y162="positive",Z162="positive"), ISNUMBER(SEARCH("BRAF",AB162)))),"intermediate","low"))</f>
        <v>low</v>
      </c>
      <c r="AF162" s="35" t="str">
        <f t="shared" si="31"/>
        <v>1b</v>
      </c>
      <c r="AG162" s="35" t="str">
        <f t="shared" si="32"/>
        <v>0</v>
      </c>
      <c r="AH162" s="35" t="str">
        <f t="shared" si="33"/>
        <v>0</v>
      </c>
      <c r="AI162" s="40" t="str">
        <f t="shared" si="34"/>
        <v>I</v>
      </c>
      <c r="AJ162" s="34" t="s">
        <v>627</v>
      </c>
      <c r="AK162" s="39" t="s">
        <v>893</v>
      </c>
      <c r="AL162" s="39" t="s">
        <v>894</v>
      </c>
      <c r="AM162" s="39" t="s">
        <v>897</v>
      </c>
      <c r="AN162" s="39" t="s">
        <v>59</v>
      </c>
      <c r="AO162" s="34">
        <f t="shared" ca="1" si="36"/>
        <v>1</v>
      </c>
      <c r="AP162" s="39">
        <f t="shared" si="37"/>
        <v>1</v>
      </c>
      <c r="AQ162" s="39">
        <f t="shared" si="38"/>
        <v>1</v>
      </c>
      <c r="AR162" s="39">
        <f t="shared" si="39"/>
        <v>1</v>
      </c>
      <c r="AS162" s="40">
        <f t="shared" si="35"/>
        <v>1</v>
      </c>
    </row>
    <row r="163" spans="1:45">
      <c r="A163" t="str">
        <f>'Model output'!A162</f>
        <v>TCGA-EM-A22O</v>
      </c>
      <c r="B163" s="46">
        <v>75</v>
      </c>
      <c r="C163" s="1" t="str">
        <f>IF(OR(ISNUMBER(SEARCH("0",'Model output'!D162)), ISNUMBER(SEARCH("1",'Model output'!D162)), ISNUMBER(SEARCH("1a",'Model output'!D162)), ISNUMBER(SEARCH("1b",'Model output'!D162)), ISNUMBER(SEARCH("2",'Model output'!D162)), ISNUMBER(SEARCH("3",'Model output'!D162)), ISNUMBER(SEARCH("4a",'Model output'!D162)), ISNUMBER(SEARCH("4b",'Model output'!D162))), IF(ISNUMBER(SEARCH("pT",'Model output'!D162)),IF(OR(ISNUMBER(SEARCH("a",'Model output'!D162)),ISNUMBER(SEARCH("b",'Model output'!D162))),MID(SUBSTITUTE('Model output'!D162," ",""),SEARCH("pT",'Model output'!D162)+2,2),MID(SUBSTITUTE('Model output'!D162," ",""),SEARCH("pT",'Model output'!D162)+2,1)),IF(ISNUMBER(SEARCH("T",'Model output'!D162)),IF(OR(ISNUMBER(SEARCH("a",'Model output'!D162)),ISNUMBER(SEARCH("b",'Model output'!D162))),MID(SUBSTITUTE('Model output'!D162," ",""),SEARCH("T",'Model output'!D162)+1,2),MID(SUBSTITUTE('Model output'!D162," ",""),SEARCH("T",'Model output'!D162)+1,1)),SUBSTITUTE('Model output'!D162," ",""))),"")</f>
        <v>4a</v>
      </c>
      <c r="D163" s="1" t="str">
        <f>IF(ISNUMBER(SEARCH("lymph node",'Model output'!E162)),"1", IF(AND('Model output'!E162&lt;&gt;"",ISNUMBER('Model output'!E162),'Model output'!E162&gt;0),"1",IF(OR(ISNUMBER(SEARCH("0",'Model output'!E162)), ISNUMBER(SEARCH("1",'Model output'!E162)), ISNUMBER(SEARCH("1a",'Model output'!E162)), ISNUMBER(SEARCH("1b",'Model output'!E162)), ISNUMBER(SEARCH("X",'Model output'!E162))), IF(ISNUMBER(SEARCH("pN",'Model output'!E162)),IF(OR(ISNUMBER(SEARCH("a",'Model output'!E162)),ISNUMBER(SEARCH("b",'Model output'!E162))),MID(SUBSTITUTE('Model output'!E162," ",""),SEARCH("pN",'Model output'!E162)+2,2),MID(SUBSTITUTE('Model output'!E162," ",""),SEARCH("pN",'Model output'!E162)+2,1)),IF(ISNUMBER(SEARCH("N",'Model output'!E162)),IF(OR(ISNUMBER(SEARCH("a",'Model output'!E162)),ISNUMBER(SEARCH("b",'Model output'!E162))),MID(SUBSTITUTE('Model output'!E162," ",""),SEARCH("N",'Model output'!E162)+1,2),MID(SUBSTITUTE('Model output'!E162," ",""),SEARCH("N",'Model output'!E162)+1,1)),SUBSTITUTE('Model output'!E162," ",""))),"")))</f>
        <v>1a</v>
      </c>
      <c r="E163" s="1" t="str">
        <f>IF(OR(ISNUMBER(SEARCH("Not applicable",'Model output'!F162)), ISNUMBER(SEARCH("N/A",'Model output'!F162))),"0",IF(OR(ISNUMBER(SEARCH("0",'Model output'!F162)), ISNUMBER(SEARCH("1",'Model output'!F162)), ISNUMBER(SEARCH("X",'Model output'!F162))), IF(ISNUMBER(SEARCH("pM",'Model output'!F162)),MID(SUBSTITUTE('Model output'!F162," ",""),SEARCH("pM",'Model output'!F162)+2,1),IF(ISNUMBER(SEARCH("M",'Model output'!F162)),MID(SUBSTITUTE('Model output'!F162," ",""),SEARCH("M",'Model output'!F162)+1,1),SUBSTITUTE('Model output'!F162," ",""))),""))</f>
        <v/>
      </c>
      <c r="F163" t="str">
        <f t="shared" si="28"/>
        <v>positive</v>
      </c>
      <c r="G163" t="str">
        <f>IF(OR('Model output'!G162="",AND(ISNUMBER('Model output'!J162),'Model output'!J162&lt;1)),"",IF(OR(ISNUMBER(SEARCH("lateral",'Model output'!G162)),ISNUMBER(SEARCH("cervical",'Model output'!G162)),ISNUMBER(SEARCH("jugular",'Model output'!G162)),ISNUMBER(SEARCH("left neck",'Model output'!G162)),ISNUMBER(SEARCH("left anterior neck",'Model output'!G162)),ISNUMBER(SEARCH("left posterior neck",'Model output'!G162)),ISNUMBER(SEARCH("right neck",'Model output'!G162)),ISNUMBER(SEARCH("right anterior neck",'Model output'!G162)),ISNUMBER(SEARCH("right posterior neck",'Model output'!G162)),AND(ISNUMBER(SEARCH("level",'Model output'!G162)),OR(,ISNUMBER(SEARCH("II",'Model output'!G162)),ISNUMBER(SEARCH("two",'Model output'!G162)),AND(ISNUMBER(SEARCH("2",'Model output'!G162)),NOT(ISNUMBER(SEARCH("1 of 2",'Model output'!G162)))),ISNUMBER(SEARCH("III",'Model output'!G162)),ISNUMBER(SEARCH("three",'Model output'!G162)),AND(ISNUMBER(SEARCH("3",'Model output'!G162)), NOT(ISNUMBER(SEARCH("N3",'Model output'!G162)))),ISNUMBER(SEARCH("IV",'Model output'!G162)),ISNUMBER(SEARCH("four",'Model output'!G162)),AND(ISNUMBER(SEARCH("4",'Model output'!G162)),NOT(ISNUMBER(SEARCH("1/4",'Model output'!G162)))),ISNUMBER(SEARCH("V ",'Model output'!G162)),ISNUMBER(SEARCH("five",'Model output'!G162)),ISNUMBER(SEARCH("5",'Model output'!G162))))), "lateral", "central"))</f>
        <v>central</v>
      </c>
      <c r="H163" t="str">
        <f>IF('Model output'!H162="","negative", IF('Model output'!H162=" ", "negative", IF('Model output'!H162="[]", "negative", IF(ISNUMBER(SEARCH("lymph node",'Model output'!H162)),"negative", IF(ISNUMBER(SEARCH("adipose tissue",'Model output'!H162)), "negative", IF(ISNUMBER(SEARCH("neck dissection",'Model output'!H162)),"negative","positive"))))))</f>
        <v>negative</v>
      </c>
      <c r="I163">
        <f>IF('Model output'!I162="","",IF(ISNUMBER('Model output'!I162),'Model output'!I162,1))</f>
        <v>1</v>
      </c>
      <c r="J163">
        <f>IF('Model output'!J162="","",IF(AND(ISNUMBER('Model output'!J162),'Model output'!J162&lt;=I163),'Model output'!J162,IF(ISNUMBER(SEARCH("0/",'Model output'!J162)),0,1)))</f>
        <v>1</v>
      </c>
      <c r="K163" t="str" cm="1">
        <f t="array" ref="K163">IF(COUNT(FIND({0,1,2,3,4,5,6,7,8,9},'Model output'!K162))&gt;0,'Model output'!K162,"")</f>
        <v/>
      </c>
      <c r="L163" s="28" t="str">
        <f t="shared" si="30"/>
        <v/>
      </c>
      <c r="M163" t="str" cm="1">
        <f t="array" ref="M163">IF(L163="","",IF(ISNUMBER(SEARCH("cm",L163)),MAX(VALUE(SUBSTITUTE(_xlfn.FILTERXML("&lt;t&gt;&lt;s&gt;"&amp;SUBSTITUTE(L163,",","&lt;/s&gt;&lt;s&gt;")&amp;"&lt;/s&gt;&lt;/t&gt;","//s"),"cm",""))),MAX(VALUE(SUBSTITUTE(_xlfn.FILTERXML("&lt;t&gt;&lt;s&gt;"&amp;SUBSTITUTE(L163,",","&lt;/s&gt;&lt;s&gt;")&amp;"&lt;/s&gt;&lt;/t&gt;","//s"),"mm","")))/10))</f>
        <v/>
      </c>
      <c r="N163" t="str">
        <f>IF('Model output'!L162="","",'Model output'!L162)</f>
        <v>papillary</v>
      </c>
      <c r="O163" t="str">
        <f>IF('Model output'!M162="","",'Model output'!M162)</f>
        <v>classical (usual)</v>
      </c>
      <c r="P163" t="str">
        <f>IF('Model output'!N162="","",'Model output'!N162)</f>
        <v>6.6 cm</v>
      </c>
      <c r="Q163" t="str">
        <f t="shared" si="29"/>
        <v>6.6cm</v>
      </c>
      <c r="R163" cm="1">
        <f t="array" ref="R163">IF(Q163="","",IF(ISNUMBER(SEARCH("cm",Q163)),MAX(VALUE(SUBSTITUTE(_xlfn.FILTERXML("&lt;t&gt;&lt;s&gt;"&amp;SUBSTITUTE(Q163,",","&lt;/s&gt;&lt;s&gt;")&amp;"&lt;/s&gt;&lt;/t&gt;","//s"),"cm",""))),IF(ISNUMBER(SEARCH("mm",Q163)), MAX(VALUE(SUBSTITUTE(_xlfn.FILTERXML("&lt;t&gt;&lt;s&gt;"&amp;SUBSTITUTE(Q163,",","&lt;/s&gt;&lt;s&gt;")&amp;"&lt;/s&gt;&lt;/t&gt;","//s"),"mm","")))/10, MAX(VALUE(_xlfn.FILTERXML("&lt;t&gt;&lt;s&gt;"&amp;SUBSTITUTE(Q163,",","&lt;/s&gt;&lt;s&gt;")&amp;"&lt;/s&gt;&lt;/t&gt;","//s"))))))</f>
        <v>6.6</v>
      </c>
      <c r="S163" t="str">
        <f>IF(OR('Model output'!P162="",'Model output'!P162="C",ISNUMBER(SEARCH("Not identified", 'Model output'!P162)),ISNUMBER(SEARCH("Absent",'Model output'!P162)),ISNUMBER(SEARCH("Absence",'Model output'!P162)),AND(ISNUMBER(SEARCH("No",'Model output'!P162)),NOT(ISNUMBER(SEARCH("diagnostic",'Model output'!P162)))),ISNUMBER(SEARCH("Negative",'Model output'!P162))),"negative","positive")</f>
        <v>positive</v>
      </c>
      <c r="T163">
        <f>IF('Model output'!O162="","",'Model output'!O162)</f>
        <v>2</v>
      </c>
      <c r="U163" t="str">
        <f>IF('Model output'!Q162&lt;&gt;"",'Model output'!Q162,IF('Classification result'!S163="positive",IF(ISNUMBER(SEARCH("single",'Model output'!P162)),1,IF(OR(ISNUMBER(SEARCH("&lt;4",'Model output'!P162)),ISNUMBER(SEARCH("&lt; 4",'Model output'!P162)),ISNUMBER(SEARCH("less than 4",'Model output'!P162))),"&lt;4",IF(OR(ISNUMBER(SEARCH("&gt;4",'Model output'!P162)),ISNUMBER(SEARCH("&gt; 4",'Model output'!P162)),ISNUMBER(SEARCH("4 or more",'Model output'!P162))),"&gt;4",""))),""))</f>
        <v>&lt;4</v>
      </c>
      <c r="V163" t="str">
        <f>IF(S163="negative","",IF(OR(ISNUMBER(SEARCH("Focal",'Model output'!P162)),'Classification result'!U163&lt;4,ISNUMBER(SEARCH("Focal",'Classification result'!U163)),ISNUMBER(SEARCH("&lt;4",'Classification result'!U163)),ISNUMBER(SEARCH("&lt; 4",'Classification result'!U163))),"minimal", IF(OR(ISNUMBER(SEARCH("Extensive",'Model output'!P162)),ISNUMBER(SEARCH("Extensive",'Classification result'!U163)),ISNUMBER(SEARCH("&gt;4",'Classification result'!U163)),ISNUMBER(SEARCH("&gt; 4",'Classification result'!U163)),ISNUMBER(SEARCH("4 or more",'Classification result'!U163))),"extensive","")))</f>
        <v>minimal</v>
      </c>
      <c r="W163" t="str">
        <f>IF(OR('Model output'!R162="",ISNUMBER(SEARCH("Not identified", 'Model output'!R162)),ISNUMBER(SEARCH("Absent",'Model output'!R162)),ISNUMBER(SEARCH("No",'Model output'!R162)),ISNUMBER(SEARCH("Negative",'Model output'!R162)),ISNUMBER(SEARCH("None seen",'Model output'!R162)),ISNUMBER(SEARCH("Free",'Model output'!R162)),ISNUMBER(SEARCH("Cannot be assessed",'Model output'!R162))),"negative","positive")</f>
        <v>positive</v>
      </c>
      <c r="X163" s="15" t="str">
        <f>IF('Model output'!S162="","",'Model output'!S162)</f>
        <v>Present, extensive</v>
      </c>
      <c r="Y163" t="str">
        <f>IF(OR('Model output'!S162="",ISNUMBER(SEARCH("No extension",'Model output'!S162)),ISNUMBER(SEARCH("Absent",'Model output'!S162)),ISNUMBER(SEARCH("Not identified",'Model output'!S162)),AND(ISNUMBER(SEARCH("No",'Model output'!S162)),NOT(ISNUMBER(SEARCH("carcinoma",'Model output'!S162)))),ISNUMBER(SEARCH("negative",'Model output'!S162))),"negative",IF(Z163="positive","gETE", "positive"))</f>
        <v>gETE</v>
      </c>
      <c r="Z163" t="str">
        <f>IF(OR('Model output'!S162="",ISNUMBER(SEARCH("Absent",'Model output'!S162)),ISNUMBER(SEARCH("Not identified",'Model output'!S162)),ISNUMBER(SEARCH("No",'Model output'!S162)),ISNUMBER(SEARCH("Minimal",'Model output'!S162)),ISNUMBER(SEARCH("negative",'Model output'!S162))),"negative",IF(OR(ISNUMBER(SEARCH("extensive",X163)),ISNUMBER(SEARCH("skeletal muscle",X163)),ISNUMBER(SEARCH("larynx",X163)),ISNUMBER(SEARCH("trachea",X163)),ISNUMBER(SEARCH("esophagus",X163)),ISNUMBER(SEARCH("recurrent laryngeal nerve",X163))),"positive","negative"))</f>
        <v>positive</v>
      </c>
      <c r="AA163" t="str">
        <f>IF('Model output'!T162="","",IF('Model output'!T162="Not mentioned", "No", "Yes"))</f>
        <v/>
      </c>
      <c r="AB163" t="str">
        <f>IF(AA163&lt;&gt;"Yes","",IF(OR('Model output'!U162="",ISNUMBER(SEARCH("Not identified",'Model output'!U162))),"",'Model output'!U162))</f>
        <v/>
      </c>
      <c r="AC163" s="8" t="str">
        <f>IF(OR('Model output'!V162="", AND(ISERROR(SEARCH("Positive",'Model output'!V162)), ISNUMBER(SEARCH("Negative",'Model output'!V162))), ISNUMBER(SEARCH("Cannot be assessed",'Model output'!V162)), AND(ISNUMBER(SEARCH("Uninvolved",'Model output'!V162)),NOT(ISNUMBER(SEARCH("margin(s) involved",'Model output'!V162)))), ISNUMBER(SEARCH("No involvement",'Model output'!V162)), AND(NOT(ISNUMBER(SEARCH("focal",'Model output'!V162))),ISNUMBER(SEARCH("Free",'Model output'!V162))), ISNUMBER(SEARCH("narrowly excised",'Model output'!V162)), ISNUMBER(SEARCH("none",'Model output'!V162)), ISNUMBER(SEARCH("R0",'Model output'!V162)), ISNUMBER(SEARCH("1 mm",'Model output'!V162)), ISNUMBER(SEARCH("0.1 CM",'Model output'!V162)), ISNUMBER(SEARCH("less than 0.2 mm",'Model output'!V162)), ISNUMBER(SEARCH("less than 1.0 mm",'Model output'!V162)), ISNUMBER(SEARCH("less than 0.5 mm",'Model output'!V162)), ISNUMBER(SEARCH("abut",'Model output'!V162))), "negative", "positive")</f>
        <v>positive</v>
      </c>
      <c r="AE163" s="34" t="str" cm="1">
        <f t="array" ref="AE163">IF(OR(AC163="positive",Z163="positive",AND(OR(ISNUMBER(SEARCH("Follicular carcinoma",N163)),ISNUMBER(SEARCH("Follicular thyroid carcinoma",N163))),V163="extensive"),AND(AND(ISNUMBER(J163),J163&gt;0),AND(ISNUMBER(M163),M163&gt;3)),OR(H163="positive",AH163=1)),"high",IF(OR(ISNUMBER(SEARCH("lateral",G163,1)),ISNUMBER(SEARCH("positive",Y163,1)),ISNUMBER(SEARCH("tall",O163,1)),ISNUMBER(SEARCH("hobnail",O163,1)),ISNUMBER(SEARCH("cribriform",O163,1)),ISNUMBER(SEARCH("diffuse",O163,1)),ISNUMBER(SEARCH("columnar",O163,1)),ISNUMBER(SEARCH("solid",O163,1)),ISNUMBER(SEARCH("tall",N163,1)),ISNUMBER(SEARCH("hobnail",N163,1)),ISNUMBER(SEARCH("cribriform",N163,1)),ISNUMBER(SEARCH("diffuse",N163,1)),ISNUMBER(SEARCH("columnar",N163,1)),ISNUMBER(SEARCH("solid",N163,1)),AND(OR(ISNUMBER(SEARCH("papillary",N163,1)),ISNUMBER(SEARCH("papillary carcinoma",O163,1))),S163="positive"),AND(AND(ISNUMBER(J163),J163&gt;=5),M163=""),AND(AND(ISNUMBER(J163),J163&gt;=5),AND(ISNUMBER(M163),M163&gt;=1)),AND(ISNUMBER(SERACH("papillary",N163)),OR(Y163="positive",Z163="positive"), ISNUMBER(SEARCH("BRAF",AB163)))),"intermediate","low"))</f>
        <v>high</v>
      </c>
      <c r="AF163" s="35" t="str">
        <f t="shared" si="31"/>
        <v>3b</v>
      </c>
      <c r="AG163" s="35" t="str">
        <f t="shared" si="32"/>
        <v>1a</v>
      </c>
      <c r="AH163" s="35" t="str">
        <f t="shared" si="33"/>
        <v>0</v>
      </c>
      <c r="AI163" s="40" t="str">
        <f t="shared" si="34"/>
        <v>II</v>
      </c>
      <c r="AJ163" s="34" t="s">
        <v>624</v>
      </c>
      <c r="AK163" s="39" t="s">
        <v>900</v>
      </c>
      <c r="AL163" s="39" t="s">
        <v>898</v>
      </c>
      <c r="AM163" s="39" t="s">
        <v>897</v>
      </c>
      <c r="AN163" s="39" t="s">
        <v>901</v>
      </c>
      <c r="AO163" s="34">
        <f t="shared" si="36"/>
        <v>1</v>
      </c>
      <c r="AP163" s="39">
        <f t="shared" si="37"/>
        <v>0</v>
      </c>
      <c r="AQ163" s="39">
        <f t="shared" si="38"/>
        <v>1</v>
      </c>
      <c r="AR163" s="39">
        <f t="shared" si="39"/>
        <v>1</v>
      </c>
      <c r="AS163" s="40">
        <f t="shared" si="35"/>
        <v>0</v>
      </c>
    </row>
    <row r="164" spans="1:45">
      <c r="A164" t="str">
        <f>'Model output'!A163</f>
        <v>TCGA-EM-A22P</v>
      </c>
      <c r="B164" s="46">
        <v>64</v>
      </c>
      <c r="C164" s="1" t="str">
        <f>IF(OR(ISNUMBER(SEARCH("0",'Model output'!D163)), ISNUMBER(SEARCH("1",'Model output'!D163)), ISNUMBER(SEARCH("1a",'Model output'!D163)), ISNUMBER(SEARCH("1b",'Model output'!D163)), ISNUMBER(SEARCH("2",'Model output'!D163)), ISNUMBER(SEARCH("3",'Model output'!D163)), ISNUMBER(SEARCH("4a",'Model output'!D163)), ISNUMBER(SEARCH("4b",'Model output'!D163))), IF(ISNUMBER(SEARCH("pT",'Model output'!D163)),IF(OR(ISNUMBER(SEARCH("a",'Model output'!D163)),ISNUMBER(SEARCH("b",'Model output'!D163))),MID(SUBSTITUTE('Model output'!D163," ",""),SEARCH("pT",'Model output'!D163)+2,2),MID(SUBSTITUTE('Model output'!D163," ",""),SEARCH("pT",'Model output'!D163)+2,1)),IF(ISNUMBER(SEARCH("T",'Model output'!D163)),IF(OR(ISNUMBER(SEARCH("a",'Model output'!D163)),ISNUMBER(SEARCH("b",'Model output'!D163))),MID(SUBSTITUTE('Model output'!D163," ",""),SEARCH("T",'Model output'!D163)+1,2),MID(SUBSTITUTE('Model output'!D163," ",""),SEARCH("T",'Model output'!D163)+1,1)),SUBSTITUTE('Model output'!D163," ",""))),"")</f>
        <v>1b</v>
      </c>
      <c r="D164" s="1" t="str">
        <f>IF(ISNUMBER(SEARCH("lymph node",'Model output'!E163)),"1", IF(AND('Model output'!E163&lt;&gt;"",ISNUMBER('Model output'!E163),'Model output'!E163&gt;0),"1",IF(OR(ISNUMBER(SEARCH("0",'Model output'!E163)), ISNUMBER(SEARCH("1",'Model output'!E163)), ISNUMBER(SEARCH("1a",'Model output'!E163)), ISNUMBER(SEARCH("1b",'Model output'!E163)), ISNUMBER(SEARCH("X",'Model output'!E163))), IF(ISNUMBER(SEARCH("pN",'Model output'!E163)),IF(OR(ISNUMBER(SEARCH("a",'Model output'!E163)),ISNUMBER(SEARCH("b",'Model output'!E163))),MID(SUBSTITUTE('Model output'!E163," ",""),SEARCH("pN",'Model output'!E163)+2,2),MID(SUBSTITUTE('Model output'!E163," ",""),SEARCH("pN",'Model output'!E163)+2,1)),IF(ISNUMBER(SEARCH("N",'Model output'!E163)),IF(OR(ISNUMBER(SEARCH("a",'Model output'!E163)),ISNUMBER(SEARCH("b",'Model output'!E163))),MID(SUBSTITUTE('Model output'!E163," ",""),SEARCH("N",'Model output'!E163)+1,2),MID(SUBSTITUTE('Model output'!E163," ",""),SEARCH("N",'Model output'!E163)+1,1)),SUBSTITUTE('Model output'!E163," ",""))),"")))</f>
        <v>1b</v>
      </c>
      <c r="E164" s="1" t="str">
        <f>IF(OR(ISNUMBER(SEARCH("Not applicable",'Model output'!F163)), ISNUMBER(SEARCH("N/A",'Model output'!F163))),"0",IF(OR(ISNUMBER(SEARCH("0",'Model output'!F163)), ISNUMBER(SEARCH("1",'Model output'!F163)), ISNUMBER(SEARCH("X",'Model output'!F163))), IF(ISNUMBER(SEARCH("pM",'Model output'!F163)),MID(SUBSTITUTE('Model output'!F163," ",""),SEARCH("pM",'Model output'!F163)+2,1),IF(ISNUMBER(SEARCH("M",'Model output'!F163)),MID(SUBSTITUTE('Model output'!F163," ",""),SEARCH("M",'Model output'!F163)+1,1),SUBSTITUTE('Model output'!F163," ",""))),""))</f>
        <v/>
      </c>
      <c r="F164" t="str">
        <f t="shared" si="28"/>
        <v>positive</v>
      </c>
      <c r="G164" t="str">
        <f>IF(OR('Model output'!G163="",AND(ISNUMBER('Model output'!J163),'Model output'!J163&lt;1)),"",IF(OR(ISNUMBER(SEARCH("lateral",'Model output'!G163)),ISNUMBER(SEARCH("cervical",'Model output'!G163)),ISNUMBER(SEARCH("jugular",'Model output'!G163)),ISNUMBER(SEARCH("left neck",'Model output'!G163)),ISNUMBER(SEARCH("left anterior neck",'Model output'!G163)),ISNUMBER(SEARCH("left posterior neck",'Model output'!G163)),ISNUMBER(SEARCH("right neck",'Model output'!G163)),ISNUMBER(SEARCH("right anterior neck",'Model output'!G163)),ISNUMBER(SEARCH("right posterior neck",'Model output'!G163)),AND(ISNUMBER(SEARCH("level",'Model output'!G163)),OR(,ISNUMBER(SEARCH("II",'Model output'!G163)),ISNUMBER(SEARCH("two",'Model output'!G163)),AND(ISNUMBER(SEARCH("2",'Model output'!G163)),NOT(ISNUMBER(SEARCH("1 of 2",'Model output'!G163)))),ISNUMBER(SEARCH("III",'Model output'!G163)),ISNUMBER(SEARCH("three",'Model output'!G163)),AND(ISNUMBER(SEARCH("3",'Model output'!G163)), NOT(ISNUMBER(SEARCH("N3",'Model output'!G163)))),ISNUMBER(SEARCH("IV",'Model output'!G163)),ISNUMBER(SEARCH("four",'Model output'!G163)),AND(ISNUMBER(SEARCH("4",'Model output'!G163)),NOT(ISNUMBER(SEARCH("1/4",'Model output'!G163)))),ISNUMBER(SEARCH("V ",'Model output'!G163)),ISNUMBER(SEARCH("five",'Model output'!G163)),ISNUMBER(SEARCH("5",'Model output'!G163))))), "lateral", "central"))</f>
        <v>lateral</v>
      </c>
      <c r="H164" t="str">
        <f>IF('Model output'!H163="","negative", IF('Model output'!H163=" ", "negative", IF('Model output'!H163="[]", "negative", IF(ISNUMBER(SEARCH("lymph node",'Model output'!H163)),"negative", IF(ISNUMBER(SEARCH("adipose tissue",'Model output'!H163)), "negative", IF(ISNUMBER(SEARCH("neck dissection",'Model output'!H163)),"negative","positive"))))))</f>
        <v>negative</v>
      </c>
      <c r="I164">
        <f>IF('Model output'!I163="","",IF(ISNUMBER('Model output'!I163),'Model output'!I163,1))</f>
        <v>28</v>
      </c>
      <c r="J164">
        <f>IF('Model output'!J163="","",IF(AND(ISNUMBER('Model output'!J163),'Model output'!J163&lt;=I164),'Model output'!J163,IF(ISNUMBER(SEARCH("0/",'Model output'!J163)),0,1)))</f>
        <v>14</v>
      </c>
      <c r="K164" t="str" cm="1">
        <f t="array" ref="K164">IF(COUNT(FIND({0,1,2,3,4,5,6,7,8,9},'Model output'!K163))&gt;0,'Model output'!K163,"")</f>
        <v>1.2 cm</v>
      </c>
      <c r="L164" s="28" t="str">
        <f t="shared" si="30"/>
        <v>1.2cm</v>
      </c>
      <c r="M164" cm="1">
        <f t="array" ref="M164">IF(L164="","",IF(ISNUMBER(SEARCH("cm",L164)),MAX(VALUE(SUBSTITUTE(_xlfn.FILTERXML("&lt;t&gt;&lt;s&gt;"&amp;SUBSTITUTE(L164,",","&lt;/s&gt;&lt;s&gt;")&amp;"&lt;/s&gt;&lt;/t&gt;","//s"),"cm",""))),MAX(VALUE(SUBSTITUTE(_xlfn.FILTERXML("&lt;t&gt;&lt;s&gt;"&amp;SUBSTITUTE(L164,",","&lt;/s&gt;&lt;s&gt;")&amp;"&lt;/s&gt;&lt;/t&gt;","//s"),"mm","")))/10))</f>
        <v>1.2</v>
      </c>
      <c r="N164" t="str">
        <f>IF('Model output'!L163="","",'Model output'!L163)</f>
        <v>papillary</v>
      </c>
      <c r="O164" t="str">
        <f>IF('Model output'!M163="","",'Model output'!M163)</f>
        <v>classical (usual)</v>
      </c>
      <c r="P164" t="str">
        <f>IF('Model output'!N163="","",'Model output'!N163)</f>
        <v>1.2 cm</v>
      </c>
      <c r="Q164" t="str">
        <f t="shared" si="29"/>
        <v>1.2cm</v>
      </c>
      <c r="R164" cm="1">
        <f t="array" ref="R164">IF(Q164="","",IF(ISNUMBER(SEARCH("cm",Q164)),MAX(VALUE(SUBSTITUTE(_xlfn.FILTERXML("&lt;t&gt;&lt;s&gt;"&amp;SUBSTITUTE(Q164,",","&lt;/s&gt;&lt;s&gt;")&amp;"&lt;/s&gt;&lt;/t&gt;","//s"),"cm",""))),IF(ISNUMBER(SEARCH("mm",Q164)), MAX(VALUE(SUBSTITUTE(_xlfn.FILTERXML("&lt;t&gt;&lt;s&gt;"&amp;SUBSTITUTE(Q164,",","&lt;/s&gt;&lt;s&gt;")&amp;"&lt;/s&gt;&lt;/t&gt;","//s"),"mm","")))/10, MAX(VALUE(_xlfn.FILTERXML("&lt;t&gt;&lt;s&gt;"&amp;SUBSTITUTE(Q164,",","&lt;/s&gt;&lt;s&gt;")&amp;"&lt;/s&gt;&lt;/t&gt;","//s"))))))</f>
        <v>1.2</v>
      </c>
      <c r="S164" t="str">
        <f>IF(OR('Model output'!P163="",'Model output'!P163="C",ISNUMBER(SEARCH("Not identified", 'Model output'!P163)),ISNUMBER(SEARCH("Absent",'Model output'!P163)),ISNUMBER(SEARCH("Absence",'Model output'!P163)),AND(ISNUMBER(SEARCH("No",'Model output'!P163)),NOT(ISNUMBER(SEARCH("diagnostic",'Model output'!P163)))),ISNUMBER(SEARCH("Negative",'Model output'!P163))),"negative","positive")</f>
        <v>negative</v>
      </c>
      <c r="T164">
        <f>IF('Model output'!O163="","",'Model output'!O163)</f>
        <v>2</v>
      </c>
      <c r="U164" t="str">
        <f>IF('Model output'!Q163&lt;&gt;"",'Model output'!Q163,IF('Classification result'!S164="positive",IF(ISNUMBER(SEARCH("single",'Model output'!P163)),1,IF(OR(ISNUMBER(SEARCH("&lt;4",'Model output'!P163)),ISNUMBER(SEARCH("&lt; 4",'Model output'!P163)),ISNUMBER(SEARCH("less than 4",'Model output'!P163))),"&lt;4",IF(OR(ISNUMBER(SEARCH("&gt;4",'Model output'!P163)),ISNUMBER(SEARCH("&gt; 4",'Model output'!P163)),ISNUMBER(SEARCH("4 or more",'Model output'!P163))),"&gt;4",""))),""))</f>
        <v/>
      </c>
      <c r="V164" t="str">
        <f>IF(S164="negative","",IF(OR(ISNUMBER(SEARCH("Focal",'Model output'!P163)),'Classification result'!U164&lt;4,ISNUMBER(SEARCH("Focal",'Classification result'!U164)),ISNUMBER(SEARCH("&lt;4",'Classification result'!U164)),ISNUMBER(SEARCH("&lt; 4",'Classification result'!U164))),"minimal", IF(OR(ISNUMBER(SEARCH("Extensive",'Model output'!P163)),ISNUMBER(SEARCH("Extensive",'Classification result'!U164)),ISNUMBER(SEARCH("&gt;4",'Classification result'!U164)),ISNUMBER(SEARCH("&gt; 4",'Classification result'!U164)),ISNUMBER(SEARCH("4 or more",'Classification result'!U164))),"extensive","")))</f>
        <v/>
      </c>
      <c r="W164" t="str">
        <f>IF(OR('Model output'!R163="",ISNUMBER(SEARCH("Not identified", 'Model output'!R163)),ISNUMBER(SEARCH("Absent",'Model output'!R163)),ISNUMBER(SEARCH("No",'Model output'!R163)),ISNUMBER(SEARCH("Negative",'Model output'!R163)),ISNUMBER(SEARCH("None seen",'Model output'!R163)),ISNUMBER(SEARCH("Free",'Model output'!R163)),ISNUMBER(SEARCH("Cannot be assessed",'Model output'!R163))),"negative","positive")</f>
        <v>positive</v>
      </c>
      <c r="X164" s="15" t="str">
        <f>IF('Model output'!S163="","",'Model output'!S163)</f>
        <v/>
      </c>
      <c r="Y164" t="str">
        <f>IF(OR('Model output'!S163="",ISNUMBER(SEARCH("No extension",'Model output'!S163)),ISNUMBER(SEARCH("Absent",'Model output'!S163)),ISNUMBER(SEARCH("Not identified",'Model output'!S163)),AND(ISNUMBER(SEARCH("No",'Model output'!S163)),NOT(ISNUMBER(SEARCH("carcinoma",'Model output'!S163)))),ISNUMBER(SEARCH("negative",'Model output'!S163))),"negative",IF(Z164="positive","gETE", "positive"))</f>
        <v>negative</v>
      </c>
      <c r="Z164" t="str">
        <f>IF(OR('Model output'!S163="",ISNUMBER(SEARCH("Absent",'Model output'!S163)),ISNUMBER(SEARCH("Not identified",'Model output'!S163)),ISNUMBER(SEARCH("No",'Model output'!S163)),ISNUMBER(SEARCH("Minimal",'Model output'!S163)),ISNUMBER(SEARCH("negative",'Model output'!S163))),"negative",IF(OR(ISNUMBER(SEARCH("extensive",X164)),ISNUMBER(SEARCH("skeletal muscle",X164)),ISNUMBER(SEARCH("larynx",X164)),ISNUMBER(SEARCH("trachea",X164)),ISNUMBER(SEARCH("esophagus",X164)),ISNUMBER(SEARCH("recurrent laryngeal nerve",X164))),"positive","negative"))</f>
        <v>negative</v>
      </c>
      <c r="AA164" t="str">
        <f>IF('Model output'!T163="","",IF('Model output'!T163="Not mentioned", "No", "Yes"))</f>
        <v/>
      </c>
      <c r="AB164" t="str">
        <f>IF(AA164&lt;&gt;"Yes","",IF(OR('Model output'!U163="",ISNUMBER(SEARCH("Not identified",'Model output'!U163))),"",'Model output'!U163))</f>
        <v/>
      </c>
      <c r="AC164" s="8" t="str">
        <f>IF(OR('Model output'!V163="", AND(ISERROR(SEARCH("Positive",'Model output'!V163)), ISNUMBER(SEARCH("Negative",'Model output'!V163))), ISNUMBER(SEARCH("Cannot be assessed",'Model output'!V163)), AND(ISNUMBER(SEARCH("Uninvolved",'Model output'!V163)),NOT(ISNUMBER(SEARCH("margin(s) involved",'Model output'!V163)))), ISNUMBER(SEARCH("No involvement",'Model output'!V163)), AND(NOT(ISNUMBER(SEARCH("focal",'Model output'!V163))),ISNUMBER(SEARCH("Free",'Model output'!V163))), ISNUMBER(SEARCH("narrowly excised",'Model output'!V163)), ISNUMBER(SEARCH("none",'Model output'!V163)), ISNUMBER(SEARCH("R0",'Model output'!V163)), ISNUMBER(SEARCH("1 mm",'Model output'!V163)), ISNUMBER(SEARCH("0.1 CM",'Model output'!V163)), ISNUMBER(SEARCH("less than 0.2 mm",'Model output'!V163)), ISNUMBER(SEARCH("less than 1.0 mm",'Model output'!V163)), ISNUMBER(SEARCH("less than 0.5 mm",'Model output'!V163)), ISNUMBER(SEARCH("abut",'Model output'!V163))), "negative", "positive")</f>
        <v>negative</v>
      </c>
      <c r="AE164" s="34" t="str" cm="1">
        <f t="array" aca="1" ref="AE164" ca="1">IF(OR(AC164="positive",Z164="positive",AND(OR(ISNUMBER(SEARCH("Follicular carcinoma",N164)),ISNUMBER(SEARCH("Follicular thyroid carcinoma",N164))),V164="extensive"),AND(AND(ISNUMBER(J164),J164&gt;0),AND(ISNUMBER(M164),M164&gt;3)),OR(H164="positive",AH164=1)),"high",IF(OR(ISNUMBER(SEARCH("lateral",G164,1)),ISNUMBER(SEARCH("positive",Y164,1)),ISNUMBER(SEARCH("tall",O164,1)),ISNUMBER(SEARCH("hobnail",O164,1)),ISNUMBER(SEARCH("cribriform",O164,1)),ISNUMBER(SEARCH("diffuse",O164,1)),ISNUMBER(SEARCH("columnar",O164,1)),ISNUMBER(SEARCH("solid",O164,1)),ISNUMBER(SEARCH("tall",N164,1)),ISNUMBER(SEARCH("hobnail",N164,1)),ISNUMBER(SEARCH("cribriform",N164,1)),ISNUMBER(SEARCH("diffuse",N164,1)),ISNUMBER(SEARCH("columnar",N164,1)),ISNUMBER(SEARCH("solid",N164,1)),AND(OR(ISNUMBER(SEARCH("papillary",N164,1)),ISNUMBER(SEARCH("papillary carcinoma",O164,1))),S164="positive"),AND(AND(ISNUMBER(J164),J164&gt;=5),M164=""),AND(AND(ISNUMBER(J164),J164&gt;=5),AND(ISNUMBER(M164),M164&gt;=1)),AND(ISNUMBER(SERACH("papillary",N164)),OR(Y164="positive",Z164="positive"), ISNUMBER(SEARCH("BRAF",AB164)))),"intermediate","low"))</f>
        <v>intermediate</v>
      </c>
      <c r="AF164" s="35" t="str">
        <f t="shared" si="31"/>
        <v>1b</v>
      </c>
      <c r="AG164" s="35" t="str">
        <f t="shared" si="32"/>
        <v>1b</v>
      </c>
      <c r="AH164" s="35" t="str">
        <f t="shared" si="33"/>
        <v>0</v>
      </c>
      <c r="AI164" s="40" t="str">
        <f t="shared" si="34"/>
        <v>II</v>
      </c>
      <c r="AJ164" s="34" t="s">
        <v>624</v>
      </c>
      <c r="AK164" s="39" t="s">
        <v>893</v>
      </c>
      <c r="AL164" s="39" t="s">
        <v>893</v>
      </c>
      <c r="AM164" s="39" t="s">
        <v>897</v>
      </c>
      <c r="AN164" s="39" t="s">
        <v>895</v>
      </c>
      <c r="AO164" s="34">
        <f t="shared" ref="AO164:AO191" ca="1" si="40">IF(AE164=AJ164,1,0)</f>
        <v>0</v>
      </c>
      <c r="AP164" s="39">
        <f t="shared" ref="AP164:AP191" si="41">IF(AF164=AK164, 1, IF(AND(AF164="x", AK164="0"), 1, IF(AND(AF164="0", AK164="x"), 1, 0)))</f>
        <v>1</v>
      </c>
      <c r="AQ164" s="39">
        <f t="shared" ref="AQ164:AQ191" si="42">IF(AG164=AL164, 1, IF(AND(AG164="x", AL164="0"), 1, IF(AND(AG164="0", AL164="x"), 1, 0)))</f>
        <v>1</v>
      </c>
      <c r="AR164" s="39">
        <f t="shared" ref="AR164:AR191" si="43">IF(AH164=AM164, 1, IF(AND(AH164="x", AM164="0"), 1, IF(AND(AH164="0", AM164="x"), 1, 0)))</f>
        <v>1</v>
      </c>
      <c r="AS164" s="40">
        <f t="shared" si="35"/>
        <v>1</v>
      </c>
    </row>
    <row r="165" spans="1:45">
      <c r="A165" t="str">
        <f>'Model output'!A164</f>
        <v>TCGA-EM-A22Q</v>
      </c>
      <c r="B165" s="46">
        <v>36</v>
      </c>
      <c r="C165" s="1" t="str">
        <f>IF(OR(ISNUMBER(SEARCH("0",'Model output'!D164)), ISNUMBER(SEARCH("1",'Model output'!D164)), ISNUMBER(SEARCH("1a",'Model output'!D164)), ISNUMBER(SEARCH("1b",'Model output'!D164)), ISNUMBER(SEARCH("2",'Model output'!D164)), ISNUMBER(SEARCH("3",'Model output'!D164)), ISNUMBER(SEARCH("4a",'Model output'!D164)), ISNUMBER(SEARCH("4b",'Model output'!D164))), IF(ISNUMBER(SEARCH("pT",'Model output'!D164)),IF(OR(ISNUMBER(SEARCH("a",'Model output'!D164)),ISNUMBER(SEARCH("b",'Model output'!D164))),MID(SUBSTITUTE('Model output'!D164," ",""),SEARCH("pT",'Model output'!D164)+2,2),MID(SUBSTITUTE('Model output'!D164," ",""),SEARCH("pT",'Model output'!D164)+2,1)),IF(ISNUMBER(SEARCH("T",'Model output'!D164)),IF(OR(ISNUMBER(SEARCH("a",'Model output'!D164)),ISNUMBER(SEARCH("b",'Model output'!D164))),MID(SUBSTITUTE('Model output'!D164," ",""),SEARCH("T",'Model output'!D164)+1,2),MID(SUBSTITUTE('Model output'!D164," ",""),SEARCH("T",'Model output'!D164)+1,1)),SUBSTITUTE('Model output'!D164," ",""))),"")</f>
        <v>3</v>
      </c>
      <c r="D165" s="1" t="str">
        <f>IF(ISNUMBER(SEARCH("lymph node",'Model output'!E164)),"1", IF(AND('Model output'!E164&lt;&gt;"",ISNUMBER('Model output'!E164),'Model output'!E164&gt;0),"1",IF(OR(ISNUMBER(SEARCH("0",'Model output'!E164)), ISNUMBER(SEARCH("1",'Model output'!E164)), ISNUMBER(SEARCH("1a",'Model output'!E164)), ISNUMBER(SEARCH("1b",'Model output'!E164)), ISNUMBER(SEARCH("X",'Model output'!E164))), IF(ISNUMBER(SEARCH("pN",'Model output'!E164)),IF(OR(ISNUMBER(SEARCH("a",'Model output'!E164)),ISNUMBER(SEARCH("b",'Model output'!E164))),MID(SUBSTITUTE('Model output'!E164," ",""),SEARCH("pN",'Model output'!E164)+2,2),MID(SUBSTITUTE('Model output'!E164," ",""),SEARCH("pN",'Model output'!E164)+2,1)),IF(ISNUMBER(SEARCH("N",'Model output'!E164)),IF(OR(ISNUMBER(SEARCH("a",'Model output'!E164)),ISNUMBER(SEARCH("b",'Model output'!E164))),MID(SUBSTITUTE('Model output'!E164," ",""),SEARCH("N",'Model output'!E164)+1,2),MID(SUBSTITUTE('Model output'!E164," ",""),SEARCH("N",'Model output'!E164)+1,1)),SUBSTITUTE('Model output'!E164," ",""))),"")))</f>
        <v>0</v>
      </c>
      <c r="E165" s="1" t="str">
        <f>IF(OR(ISNUMBER(SEARCH("Not applicable",'Model output'!F164)), ISNUMBER(SEARCH("N/A",'Model output'!F164))),"0",IF(OR(ISNUMBER(SEARCH("0",'Model output'!F164)), ISNUMBER(SEARCH("1",'Model output'!F164)), ISNUMBER(SEARCH("X",'Model output'!F164))), IF(ISNUMBER(SEARCH("pM",'Model output'!F164)),MID(SUBSTITUTE('Model output'!F164," ",""),SEARCH("pM",'Model output'!F164)+2,1),IF(ISNUMBER(SEARCH("M",'Model output'!F164)),MID(SUBSTITUTE('Model output'!F164," ",""),SEARCH("M",'Model output'!F164)+1,1),SUBSTITUTE('Model output'!F164," ",""))),""))</f>
        <v/>
      </c>
      <c r="F165" t="str">
        <f t="shared" si="28"/>
        <v>negative</v>
      </c>
      <c r="G165" t="str">
        <f>IF(OR('Model output'!G164="",AND(ISNUMBER('Model output'!J164),'Model output'!J164&lt;1)),"",IF(OR(ISNUMBER(SEARCH("lateral",'Model output'!G164)),ISNUMBER(SEARCH("cervical",'Model output'!G164)),ISNUMBER(SEARCH("jugular",'Model output'!G164)),ISNUMBER(SEARCH("left neck",'Model output'!G164)),ISNUMBER(SEARCH("left anterior neck",'Model output'!G164)),ISNUMBER(SEARCH("left posterior neck",'Model output'!G164)),ISNUMBER(SEARCH("right neck",'Model output'!G164)),ISNUMBER(SEARCH("right anterior neck",'Model output'!G164)),ISNUMBER(SEARCH("right posterior neck",'Model output'!G164)),AND(ISNUMBER(SEARCH("level",'Model output'!G164)),OR(,ISNUMBER(SEARCH("II",'Model output'!G164)),ISNUMBER(SEARCH("two",'Model output'!G164)),AND(ISNUMBER(SEARCH("2",'Model output'!G164)),NOT(ISNUMBER(SEARCH("1 of 2",'Model output'!G164)))),ISNUMBER(SEARCH("III",'Model output'!G164)),ISNUMBER(SEARCH("three",'Model output'!G164)),AND(ISNUMBER(SEARCH("3",'Model output'!G164)), NOT(ISNUMBER(SEARCH("N3",'Model output'!G164)))),ISNUMBER(SEARCH("IV",'Model output'!G164)),ISNUMBER(SEARCH("four",'Model output'!G164)),AND(ISNUMBER(SEARCH("4",'Model output'!G164)),NOT(ISNUMBER(SEARCH("1/4",'Model output'!G164)))),ISNUMBER(SEARCH("V ",'Model output'!G164)),ISNUMBER(SEARCH("five",'Model output'!G164)),ISNUMBER(SEARCH("5",'Model output'!G164))))), "lateral", "central"))</f>
        <v/>
      </c>
      <c r="H165" t="str">
        <f>IF('Model output'!H164="","negative", IF('Model output'!H164=" ", "negative", IF('Model output'!H164="[]", "negative", IF(ISNUMBER(SEARCH("lymph node",'Model output'!H164)),"negative", IF(ISNUMBER(SEARCH("adipose tissue",'Model output'!H164)), "negative", IF(ISNUMBER(SEARCH("neck dissection",'Model output'!H164)),"negative","positive"))))))</f>
        <v>negative</v>
      </c>
      <c r="I165">
        <f>IF('Model output'!I164="","",IF(ISNUMBER('Model output'!I164),'Model output'!I164,1))</f>
        <v>9</v>
      </c>
      <c r="J165">
        <f>IF('Model output'!J164="","",IF(AND(ISNUMBER('Model output'!J164),'Model output'!J164&lt;=I165),'Model output'!J164,IF(ISNUMBER(SEARCH("0/",'Model output'!J164)),0,1)))</f>
        <v>0</v>
      </c>
      <c r="K165" t="str" cm="1">
        <f t="array" ref="K165">IF(COUNT(FIND({0,1,2,3,4,5,6,7,8,9},'Model output'!K164))&gt;0,'Model output'!K164,"")</f>
        <v/>
      </c>
      <c r="L165" s="28" t="str">
        <f t="shared" si="30"/>
        <v/>
      </c>
      <c r="M165" t="str" cm="1">
        <f t="array" ref="M165">IF(L165="","",IF(ISNUMBER(SEARCH("cm",L165)),MAX(VALUE(SUBSTITUTE(_xlfn.FILTERXML("&lt;t&gt;&lt;s&gt;"&amp;SUBSTITUTE(L165,",","&lt;/s&gt;&lt;s&gt;")&amp;"&lt;/s&gt;&lt;/t&gt;","//s"),"cm",""))),MAX(VALUE(SUBSTITUTE(_xlfn.FILTERXML("&lt;t&gt;&lt;s&gt;"&amp;SUBSTITUTE(L165,",","&lt;/s&gt;&lt;s&gt;")&amp;"&lt;/s&gt;&lt;/t&gt;","//s"),"mm","")))/10))</f>
        <v/>
      </c>
      <c r="N165" t="str">
        <f>IF('Model output'!L164="","",'Model output'!L164)</f>
        <v>papillary</v>
      </c>
      <c r="O165" t="str">
        <f>IF('Model output'!M164="","",'Model output'!M164)</f>
        <v>follicular variant</v>
      </c>
      <c r="P165" t="str">
        <f>IF('Model output'!N164="","",'Model output'!N164)</f>
        <v>5.4 cm</v>
      </c>
      <c r="Q165" t="str">
        <f t="shared" si="29"/>
        <v>5.4cm</v>
      </c>
      <c r="R165" cm="1">
        <f t="array" ref="R165">IF(Q165="","",IF(ISNUMBER(SEARCH("cm",Q165)),MAX(VALUE(SUBSTITUTE(_xlfn.FILTERXML("&lt;t&gt;&lt;s&gt;"&amp;SUBSTITUTE(Q165,",","&lt;/s&gt;&lt;s&gt;")&amp;"&lt;/s&gt;&lt;/t&gt;","//s"),"cm",""))),IF(ISNUMBER(SEARCH("mm",Q165)), MAX(VALUE(SUBSTITUTE(_xlfn.FILTERXML("&lt;t&gt;&lt;s&gt;"&amp;SUBSTITUTE(Q165,",","&lt;/s&gt;&lt;s&gt;")&amp;"&lt;/s&gt;&lt;/t&gt;","//s"),"mm","")))/10, MAX(VALUE(_xlfn.FILTERXML("&lt;t&gt;&lt;s&gt;"&amp;SUBSTITUTE(Q165,",","&lt;/s&gt;&lt;s&gt;")&amp;"&lt;/s&gt;&lt;/t&gt;","//s"))))))</f>
        <v>5.4</v>
      </c>
      <c r="S165" t="str">
        <f>IF(OR('Model output'!P164="",'Model output'!P164="C",ISNUMBER(SEARCH("Not identified", 'Model output'!P164)),ISNUMBER(SEARCH("Absent",'Model output'!P164)),ISNUMBER(SEARCH("Absence",'Model output'!P164)),AND(ISNUMBER(SEARCH("No",'Model output'!P164)),NOT(ISNUMBER(SEARCH("diagnostic",'Model output'!P164)))),ISNUMBER(SEARCH("Negative",'Model output'!P164))),"negative","positive")</f>
        <v>negative</v>
      </c>
      <c r="T165">
        <f>IF('Model output'!O164="","",'Model output'!O164)</f>
        <v>1</v>
      </c>
      <c r="U165" t="str">
        <f>IF('Model output'!Q164&lt;&gt;"",'Model output'!Q164,IF('Classification result'!S165="positive",IF(ISNUMBER(SEARCH("single",'Model output'!P164)),1,IF(OR(ISNUMBER(SEARCH("&lt;4",'Model output'!P164)),ISNUMBER(SEARCH("&lt; 4",'Model output'!P164)),ISNUMBER(SEARCH("less than 4",'Model output'!P164))),"&lt;4",IF(OR(ISNUMBER(SEARCH("&gt;4",'Model output'!P164)),ISNUMBER(SEARCH("&gt; 4",'Model output'!P164)),ISNUMBER(SEARCH("4 or more",'Model output'!P164))),"&gt;4",""))),""))</f>
        <v/>
      </c>
      <c r="V165" t="str">
        <f>IF(S165="negative","",IF(OR(ISNUMBER(SEARCH("Focal",'Model output'!P164)),'Classification result'!U165&lt;4,ISNUMBER(SEARCH("Focal",'Classification result'!U165)),ISNUMBER(SEARCH("&lt;4",'Classification result'!U165)),ISNUMBER(SEARCH("&lt; 4",'Classification result'!U165))),"minimal", IF(OR(ISNUMBER(SEARCH("Extensive",'Model output'!P164)),ISNUMBER(SEARCH("Extensive",'Classification result'!U165)),ISNUMBER(SEARCH("&gt;4",'Classification result'!U165)),ISNUMBER(SEARCH("&gt; 4",'Classification result'!U165)),ISNUMBER(SEARCH("4 or more",'Classification result'!U165))),"extensive","")))</f>
        <v/>
      </c>
      <c r="W165" t="str">
        <f>IF(OR('Model output'!R164="",ISNUMBER(SEARCH("Not identified", 'Model output'!R164)),ISNUMBER(SEARCH("Absent",'Model output'!R164)),ISNUMBER(SEARCH("No",'Model output'!R164)),ISNUMBER(SEARCH("Negative",'Model output'!R164)),ISNUMBER(SEARCH("None seen",'Model output'!R164)),ISNUMBER(SEARCH("Free",'Model output'!R164)),ISNUMBER(SEARCH("Cannot be assessed",'Model output'!R164))),"negative","positive")</f>
        <v>positive</v>
      </c>
      <c r="X165" s="15" t="str">
        <f>IF('Model output'!S164="","",'Model output'!S164)</f>
        <v>Not identified</v>
      </c>
      <c r="Y165" t="str">
        <f>IF(OR('Model output'!S164="",ISNUMBER(SEARCH("No extension",'Model output'!S164)),ISNUMBER(SEARCH("Absent",'Model output'!S164)),ISNUMBER(SEARCH("Not identified",'Model output'!S164)),AND(ISNUMBER(SEARCH("No",'Model output'!S164)),NOT(ISNUMBER(SEARCH("carcinoma",'Model output'!S164)))),ISNUMBER(SEARCH("negative",'Model output'!S164))),"negative",IF(Z165="positive","gETE", "positive"))</f>
        <v>negative</v>
      </c>
      <c r="Z165" t="str">
        <f>IF(OR('Model output'!S164="",ISNUMBER(SEARCH("Absent",'Model output'!S164)),ISNUMBER(SEARCH("Not identified",'Model output'!S164)),ISNUMBER(SEARCH("No",'Model output'!S164)),ISNUMBER(SEARCH("Minimal",'Model output'!S164)),ISNUMBER(SEARCH("negative",'Model output'!S164))),"negative",IF(OR(ISNUMBER(SEARCH("extensive",X165)),ISNUMBER(SEARCH("skeletal muscle",X165)),ISNUMBER(SEARCH("larynx",X165)),ISNUMBER(SEARCH("trachea",X165)),ISNUMBER(SEARCH("esophagus",X165)),ISNUMBER(SEARCH("recurrent laryngeal nerve",X165))),"positive","negative"))</f>
        <v>negative</v>
      </c>
      <c r="AA165" t="str">
        <f>IF('Model output'!T164="","",IF('Model output'!T164="Not mentioned", "No", "Yes"))</f>
        <v/>
      </c>
      <c r="AB165" t="str">
        <f>IF(AA165&lt;&gt;"Yes","",IF(OR('Model output'!U164="",ISNUMBER(SEARCH("Not identified",'Model output'!U164))),"",'Model output'!U164))</f>
        <v/>
      </c>
      <c r="AC165" s="8" t="str">
        <f>IF(OR('Model output'!V164="", AND(ISERROR(SEARCH("Positive",'Model output'!V164)), ISNUMBER(SEARCH("Negative",'Model output'!V164))), ISNUMBER(SEARCH("Cannot be assessed",'Model output'!V164)), AND(ISNUMBER(SEARCH("Uninvolved",'Model output'!V164)),NOT(ISNUMBER(SEARCH("margin(s) involved",'Model output'!V164)))), ISNUMBER(SEARCH("No involvement",'Model output'!V164)), AND(NOT(ISNUMBER(SEARCH("focal",'Model output'!V164))),ISNUMBER(SEARCH("Free",'Model output'!V164))), ISNUMBER(SEARCH("narrowly excised",'Model output'!V164)), ISNUMBER(SEARCH("none",'Model output'!V164)), ISNUMBER(SEARCH("R0",'Model output'!V164)), ISNUMBER(SEARCH("1 mm",'Model output'!V164)), ISNUMBER(SEARCH("0.1 CM",'Model output'!V164)), ISNUMBER(SEARCH("less than 0.2 mm",'Model output'!V164)), ISNUMBER(SEARCH("less than 1.0 mm",'Model output'!V164)), ISNUMBER(SEARCH("less than 0.5 mm",'Model output'!V164)), ISNUMBER(SEARCH("abut",'Model output'!V164))), "negative", "positive")</f>
        <v>negative</v>
      </c>
      <c r="AE165" s="34" t="str" cm="1">
        <f t="array" aca="1" ref="AE165" ca="1">IF(OR(AC165="positive",Z165="positive",AND(OR(ISNUMBER(SEARCH("Follicular carcinoma",N165)),ISNUMBER(SEARCH("Follicular thyroid carcinoma",N165))),V165="extensive"),AND(AND(ISNUMBER(J165),J165&gt;0),AND(ISNUMBER(M165),M165&gt;3)),OR(H165="positive",AH165=1)),"high",IF(OR(ISNUMBER(SEARCH("lateral",G165,1)),ISNUMBER(SEARCH("positive",Y165,1)),ISNUMBER(SEARCH("tall",O165,1)),ISNUMBER(SEARCH("hobnail",O165,1)),ISNUMBER(SEARCH("cribriform",O165,1)),ISNUMBER(SEARCH("diffuse",O165,1)),ISNUMBER(SEARCH("columnar",O165,1)),ISNUMBER(SEARCH("solid",O165,1)),ISNUMBER(SEARCH("tall",N165,1)),ISNUMBER(SEARCH("hobnail",N165,1)),ISNUMBER(SEARCH("cribriform",N165,1)),ISNUMBER(SEARCH("diffuse",N165,1)),ISNUMBER(SEARCH("columnar",N165,1)),ISNUMBER(SEARCH("solid",N165,1)),AND(OR(ISNUMBER(SEARCH("papillary",N165,1)),ISNUMBER(SEARCH("papillary carcinoma",O165,1))),S165="positive"),AND(AND(ISNUMBER(J165),J165&gt;=5),M165=""),AND(AND(ISNUMBER(J165),J165&gt;=5),AND(ISNUMBER(M165),M165&gt;=1)),AND(ISNUMBER(SERACH("papillary",N165)),OR(Y165="positive",Z165="positive"), ISNUMBER(SEARCH("BRAF",AB165)))),"intermediate","low"))</f>
        <v>low</v>
      </c>
      <c r="AF165" s="35" t="str">
        <f t="shared" si="31"/>
        <v>3a</v>
      </c>
      <c r="AG165" s="35" t="str">
        <f t="shared" si="32"/>
        <v>0</v>
      </c>
      <c r="AH165" s="35" t="str">
        <f t="shared" si="33"/>
        <v>0</v>
      </c>
      <c r="AI165" s="40" t="str">
        <f t="shared" si="34"/>
        <v>I</v>
      </c>
      <c r="AJ165" s="34" t="s">
        <v>627</v>
      </c>
      <c r="AK165" s="39" t="s">
        <v>899</v>
      </c>
      <c r="AL165" s="39" t="s">
        <v>894</v>
      </c>
      <c r="AM165" s="39" t="s">
        <v>897</v>
      </c>
      <c r="AN165" s="39" t="s">
        <v>59</v>
      </c>
      <c r="AO165" s="34">
        <f t="shared" ca="1" si="40"/>
        <v>1</v>
      </c>
      <c r="AP165" s="39">
        <f t="shared" si="41"/>
        <v>1</v>
      </c>
      <c r="AQ165" s="39">
        <f t="shared" si="42"/>
        <v>1</v>
      </c>
      <c r="AR165" s="39">
        <f t="shared" si="43"/>
        <v>1</v>
      </c>
      <c r="AS165" s="40">
        <f t="shared" si="35"/>
        <v>1</v>
      </c>
    </row>
    <row r="166" spans="1:45">
      <c r="A166" t="str">
        <f>'Model output'!A165</f>
        <v>TCGA-EM-A2CJ</v>
      </c>
      <c r="B166" s="46">
        <v>49</v>
      </c>
      <c r="C166" s="1" t="str">
        <f>IF(OR(ISNUMBER(SEARCH("0",'Model output'!D165)), ISNUMBER(SEARCH("1",'Model output'!D165)), ISNUMBER(SEARCH("1a",'Model output'!D165)), ISNUMBER(SEARCH("1b",'Model output'!D165)), ISNUMBER(SEARCH("2",'Model output'!D165)), ISNUMBER(SEARCH("3",'Model output'!D165)), ISNUMBER(SEARCH("4a",'Model output'!D165)), ISNUMBER(SEARCH("4b",'Model output'!D165))), IF(ISNUMBER(SEARCH("pT",'Model output'!D165)),IF(OR(ISNUMBER(SEARCH("a",'Model output'!D165)),ISNUMBER(SEARCH("b",'Model output'!D165))),MID(SUBSTITUTE('Model output'!D165," ",""),SEARCH("pT",'Model output'!D165)+2,2),MID(SUBSTITUTE('Model output'!D165," ",""),SEARCH("pT",'Model output'!D165)+2,1)),IF(ISNUMBER(SEARCH("T",'Model output'!D165)),IF(OR(ISNUMBER(SEARCH("a",'Model output'!D165)),ISNUMBER(SEARCH("b",'Model output'!D165))),MID(SUBSTITUTE('Model output'!D165," ",""),SEARCH("T",'Model output'!D165)+1,2),MID(SUBSTITUTE('Model output'!D165," ",""),SEARCH("T",'Model output'!D165)+1,1)),SUBSTITUTE('Model output'!D165," ",""))),"")</f>
        <v>1b</v>
      </c>
      <c r="D166" s="1" t="str">
        <f>IF(ISNUMBER(SEARCH("lymph node",'Model output'!E165)),"1", IF(AND('Model output'!E165&lt;&gt;"",ISNUMBER('Model output'!E165),'Model output'!E165&gt;0),"1",IF(OR(ISNUMBER(SEARCH("0",'Model output'!E165)), ISNUMBER(SEARCH("1",'Model output'!E165)), ISNUMBER(SEARCH("1a",'Model output'!E165)), ISNUMBER(SEARCH("1b",'Model output'!E165)), ISNUMBER(SEARCH("X",'Model output'!E165))), IF(ISNUMBER(SEARCH("pN",'Model output'!E165)),IF(OR(ISNUMBER(SEARCH("a",'Model output'!E165)),ISNUMBER(SEARCH("b",'Model output'!E165))),MID(SUBSTITUTE('Model output'!E165," ",""),SEARCH("pN",'Model output'!E165)+2,2),MID(SUBSTITUTE('Model output'!E165," ",""),SEARCH("pN",'Model output'!E165)+2,1)),IF(ISNUMBER(SEARCH("N",'Model output'!E165)),IF(OR(ISNUMBER(SEARCH("a",'Model output'!E165)),ISNUMBER(SEARCH("b",'Model output'!E165))),MID(SUBSTITUTE('Model output'!E165," ",""),SEARCH("N",'Model output'!E165)+1,2),MID(SUBSTITUTE('Model output'!E165," ",""),SEARCH("N",'Model output'!E165)+1,1)),SUBSTITUTE('Model output'!E165," ",""))),"")))</f>
        <v>X</v>
      </c>
      <c r="E166" s="1" t="str">
        <f>IF(OR(ISNUMBER(SEARCH("Not applicable",'Model output'!F165)), ISNUMBER(SEARCH("N/A",'Model output'!F165))),"0",IF(OR(ISNUMBER(SEARCH("0",'Model output'!F165)), ISNUMBER(SEARCH("1",'Model output'!F165)), ISNUMBER(SEARCH("X",'Model output'!F165))), IF(ISNUMBER(SEARCH("pM",'Model output'!F165)),MID(SUBSTITUTE('Model output'!F165," ",""),SEARCH("pM",'Model output'!F165)+2,1),IF(ISNUMBER(SEARCH("M",'Model output'!F165)),MID(SUBSTITUTE('Model output'!F165," ",""),SEARCH("M",'Model output'!F165)+1,1),SUBSTITUTE('Model output'!F165," ",""))),""))</f>
        <v/>
      </c>
      <c r="F166" t="str">
        <f t="shared" si="28"/>
        <v>negative</v>
      </c>
      <c r="G166" t="str">
        <f>IF(OR('Model output'!G165="",AND(ISNUMBER('Model output'!J165),'Model output'!J165&lt;1)),"",IF(OR(ISNUMBER(SEARCH("lateral",'Model output'!G165)),ISNUMBER(SEARCH("cervical",'Model output'!G165)),ISNUMBER(SEARCH("jugular",'Model output'!G165)),ISNUMBER(SEARCH("left neck",'Model output'!G165)),ISNUMBER(SEARCH("left anterior neck",'Model output'!G165)),ISNUMBER(SEARCH("left posterior neck",'Model output'!G165)),ISNUMBER(SEARCH("right neck",'Model output'!G165)),ISNUMBER(SEARCH("right anterior neck",'Model output'!G165)),ISNUMBER(SEARCH("right posterior neck",'Model output'!G165)),AND(ISNUMBER(SEARCH("level",'Model output'!G165)),OR(,ISNUMBER(SEARCH("II",'Model output'!G165)),ISNUMBER(SEARCH("two",'Model output'!G165)),AND(ISNUMBER(SEARCH("2",'Model output'!G165)),NOT(ISNUMBER(SEARCH("1 of 2",'Model output'!G165)))),ISNUMBER(SEARCH("III",'Model output'!G165)),ISNUMBER(SEARCH("three",'Model output'!G165)),AND(ISNUMBER(SEARCH("3",'Model output'!G165)), NOT(ISNUMBER(SEARCH("N3",'Model output'!G165)))),ISNUMBER(SEARCH("IV",'Model output'!G165)),ISNUMBER(SEARCH("four",'Model output'!G165)),AND(ISNUMBER(SEARCH("4",'Model output'!G165)),NOT(ISNUMBER(SEARCH("1/4",'Model output'!G165)))),ISNUMBER(SEARCH("V ",'Model output'!G165)),ISNUMBER(SEARCH("five",'Model output'!G165)),ISNUMBER(SEARCH("5",'Model output'!G165))))), "lateral", "central"))</f>
        <v/>
      </c>
      <c r="H166" t="str">
        <f>IF('Model output'!H165="","negative", IF('Model output'!H165=" ", "negative", IF('Model output'!H165="[]", "negative", IF(ISNUMBER(SEARCH("lymph node",'Model output'!H165)),"negative", IF(ISNUMBER(SEARCH("adipose tissue",'Model output'!H165)), "negative", IF(ISNUMBER(SEARCH("neck dissection",'Model output'!H165)),"negative","positive"))))))</f>
        <v>negative</v>
      </c>
      <c r="I166" t="str">
        <f>IF('Model output'!I165="","",IF(ISNUMBER('Model output'!I165),'Model output'!I165,1))</f>
        <v/>
      </c>
      <c r="J166" t="str">
        <f>IF('Model output'!J165="","",IF(AND(ISNUMBER('Model output'!J165),'Model output'!J165&lt;=I166),'Model output'!J165,IF(ISNUMBER(SEARCH("0/",'Model output'!J165)),0,1)))</f>
        <v/>
      </c>
      <c r="K166" t="str" cm="1">
        <f t="array" ref="K166">IF(COUNT(FIND({0,1,2,3,4,5,6,7,8,9},'Model output'!K165))&gt;0,'Model output'!K165,"")</f>
        <v/>
      </c>
      <c r="L166" s="28" t="str">
        <f t="shared" si="30"/>
        <v/>
      </c>
      <c r="M166" t="str" cm="1">
        <f t="array" ref="M166">IF(L166="","",IF(ISNUMBER(SEARCH("cm",L166)),MAX(VALUE(SUBSTITUTE(_xlfn.FILTERXML("&lt;t&gt;&lt;s&gt;"&amp;SUBSTITUTE(L166,",","&lt;/s&gt;&lt;s&gt;")&amp;"&lt;/s&gt;&lt;/t&gt;","//s"),"cm",""))),MAX(VALUE(SUBSTITUTE(_xlfn.FILTERXML("&lt;t&gt;&lt;s&gt;"&amp;SUBSTITUTE(L166,",","&lt;/s&gt;&lt;s&gt;")&amp;"&lt;/s&gt;&lt;/t&gt;","//s"),"mm","")))/10))</f>
        <v/>
      </c>
      <c r="N166" t="str">
        <f>IF('Model output'!L165="","",'Model output'!L165)</f>
        <v>papillary</v>
      </c>
      <c r="O166" t="str">
        <f>IF('Model output'!M165="","",'Model output'!M165)</f>
        <v>follicular variant, microcarcinoma (occult, small or microscopic) variant</v>
      </c>
      <c r="P166" t="str">
        <f>IF('Model output'!N165="","",'Model output'!N165)</f>
        <v>1.2 cm</v>
      </c>
      <c r="Q166" t="str">
        <f t="shared" si="29"/>
        <v>1.2cm</v>
      </c>
      <c r="R166" cm="1">
        <f t="array" ref="R166">IF(Q166="","",IF(ISNUMBER(SEARCH("cm",Q166)),MAX(VALUE(SUBSTITUTE(_xlfn.FILTERXML("&lt;t&gt;&lt;s&gt;"&amp;SUBSTITUTE(Q166,",","&lt;/s&gt;&lt;s&gt;")&amp;"&lt;/s&gt;&lt;/t&gt;","//s"),"cm",""))),IF(ISNUMBER(SEARCH("mm",Q166)), MAX(VALUE(SUBSTITUTE(_xlfn.FILTERXML("&lt;t&gt;&lt;s&gt;"&amp;SUBSTITUTE(Q166,",","&lt;/s&gt;&lt;s&gt;")&amp;"&lt;/s&gt;&lt;/t&gt;","//s"),"mm","")))/10, MAX(VALUE(_xlfn.FILTERXML("&lt;t&gt;&lt;s&gt;"&amp;SUBSTITUTE(Q166,",","&lt;/s&gt;&lt;s&gt;")&amp;"&lt;/s&gt;&lt;/t&gt;","//s"))))))</f>
        <v>1.2</v>
      </c>
      <c r="S166" t="str">
        <f>IF(OR('Model output'!P165="",'Model output'!P165="C",ISNUMBER(SEARCH("Not identified", 'Model output'!P165)),ISNUMBER(SEARCH("Absent",'Model output'!P165)),ISNUMBER(SEARCH("Absence",'Model output'!P165)),AND(ISNUMBER(SEARCH("No",'Model output'!P165)),NOT(ISNUMBER(SEARCH("diagnostic",'Model output'!P165)))),ISNUMBER(SEARCH("Negative",'Model output'!P165))),"negative","positive")</f>
        <v>negative</v>
      </c>
      <c r="T166">
        <f>IF('Model output'!O165="","",'Model output'!O165)</f>
        <v>2</v>
      </c>
      <c r="U166" t="str">
        <f>IF('Model output'!Q165&lt;&gt;"",'Model output'!Q165,IF('Classification result'!S166="positive",IF(ISNUMBER(SEARCH("single",'Model output'!P165)),1,IF(OR(ISNUMBER(SEARCH("&lt;4",'Model output'!P165)),ISNUMBER(SEARCH("&lt; 4",'Model output'!P165)),ISNUMBER(SEARCH("less than 4",'Model output'!P165))),"&lt;4",IF(OR(ISNUMBER(SEARCH("&gt;4",'Model output'!P165)),ISNUMBER(SEARCH("&gt; 4",'Model output'!P165)),ISNUMBER(SEARCH("4 or more",'Model output'!P165))),"&gt;4",""))),""))</f>
        <v/>
      </c>
      <c r="V166" t="str">
        <f>IF(S166="negative","",IF(OR(ISNUMBER(SEARCH("Focal",'Model output'!P165)),'Classification result'!U166&lt;4,ISNUMBER(SEARCH("Focal",'Classification result'!U166)),ISNUMBER(SEARCH("&lt;4",'Classification result'!U166)),ISNUMBER(SEARCH("&lt; 4",'Classification result'!U166))),"minimal", IF(OR(ISNUMBER(SEARCH("Extensive",'Model output'!P165)),ISNUMBER(SEARCH("Extensive",'Classification result'!U166)),ISNUMBER(SEARCH("&gt;4",'Classification result'!U166)),ISNUMBER(SEARCH("&gt; 4",'Classification result'!U166)),ISNUMBER(SEARCH("4 or more",'Classification result'!U166))),"extensive","")))</f>
        <v/>
      </c>
      <c r="W166" t="str">
        <f>IF(OR('Model output'!R165="",ISNUMBER(SEARCH("Not identified", 'Model output'!R165)),ISNUMBER(SEARCH("Absent",'Model output'!R165)),ISNUMBER(SEARCH("No",'Model output'!R165)),ISNUMBER(SEARCH("Negative",'Model output'!R165)),ISNUMBER(SEARCH("None seen",'Model output'!R165)),ISNUMBER(SEARCH("Free",'Model output'!R165)),ISNUMBER(SEARCH("Cannot be assessed",'Model output'!R165))),"negative","positive")</f>
        <v>positive</v>
      </c>
      <c r="X166" s="15" t="str">
        <f>IF('Model output'!S165="","",'Model output'!S165)</f>
        <v/>
      </c>
      <c r="Y166" t="str">
        <f>IF(OR('Model output'!S165="",ISNUMBER(SEARCH("No extension",'Model output'!S165)),ISNUMBER(SEARCH("Absent",'Model output'!S165)),ISNUMBER(SEARCH("Not identified",'Model output'!S165)),AND(ISNUMBER(SEARCH("No",'Model output'!S165)),NOT(ISNUMBER(SEARCH("carcinoma",'Model output'!S165)))),ISNUMBER(SEARCH("negative",'Model output'!S165))),"negative",IF(Z166="positive","gETE", "positive"))</f>
        <v>negative</v>
      </c>
      <c r="Z166" t="str">
        <f>IF(OR('Model output'!S165="",ISNUMBER(SEARCH("Absent",'Model output'!S165)),ISNUMBER(SEARCH("Not identified",'Model output'!S165)),ISNUMBER(SEARCH("No",'Model output'!S165)),ISNUMBER(SEARCH("Minimal",'Model output'!S165)),ISNUMBER(SEARCH("negative",'Model output'!S165))),"negative",IF(OR(ISNUMBER(SEARCH("extensive",X166)),ISNUMBER(SEARCH("skeletal muscle",X166)),ISNUMBER(SEARCH("larynx",X166)),ISNUMBER(SEARCH("trachea",X166)),ISNUMBER(SEARCH("esophagus",X166)),ISNUMBER(SEARCH("recurrent laryngeal nerve",X166))),"positive","negative"))</f>
        <v>negative</v>
      </c>
      <c r="AA166" t="str">
        <f>IF('Model output'!T165="","",IF('Model output'!T165="Not mentioned", "No", "Yes"))</f>
        <v/>
      </c>
      <c r="AB166" t="str">
        <f>IF(AA166&lt;&gt;"Yes","",IF(OR('Model output'!U165="",ISNUMBER(SEARCH("Not identified",'Model output'!U165))),"",'Model output'!U165))</f>
        <v/>
      </c>
      <c r="AC166" s="8" t="str">
        <f>IF(OR('Model output'!V165="", AND(ISERROR(SEARCH("Positive",'Model output'!V165)), ISNUMBER(SEARCH("Negative",'Model output'!V165))), ISNUMBER(SEARCH("Cannot be assessed",'Model output'!V165)), AND(ISNUMBER(SEARCH("Uninvolved",'Model output'!V165)),NOT(ISNUMBER(SEARCH("margin(s) involved",'Model output'!V165)))), ISNUMBER(SEARCH("No involvement",'Model output'!V165)), AND(NOT(ISNUMBER(SEARCH("focal",'Model output'!V165))),ISNUMBER(SEARCH("Free",'Model output'!V165))), ISNUMBER(SEARCH("narrowly excised",'Model output'!V165)), ISNUMBER(SEARCH("none",'Model output'!V165)), ISNUMBER(SEARCH("R0",'Model output'!V165)), ISNUMBER(SEARCH("1 mm",'Model output'!V165)), ISNUMBER(SEARCH("0.1 CM",'Model output'!V165)), ISNUMBER(SEARCH("less than 0.2 mm",'Model output'!V165)), ISNUMBER(SEARCH("less than 1.0 mm",'Model output'!V165)), ISNUMBER(SEARCH("less than 0.5 mm",'Model output'!V165)), ISNUMBER(SEARCH("abut",'Model output'!V165))), "negative", "positive")</f>
        <v>negative</v>
      </c>
      <c r="AE166" s="34" t="str" cm="1">
        <f t="array" aca="1" ref="AE166" ca="1">IF(OR(AC166="positive",Z166="positive",AND(OR(ISNUMBER(SEARCH("Follicular carcinoma",N166)),ISNUMBER(SEARCH("Follicular thyroid carcinoma",N166))),V166="extensive"),AND(AND(ISNUMBER(J166),J166&gt;0),AND(ISNUMBER(M166),M166&gt;3)),OR(H166="positive",AH166=1)),"high",IF(OR(ISNUMBER(SEARCH("lateral",G166,1)),ISNUMBER(SEARCH("positive",Y166,1)),ISNUMBER(SEARCH("tall",O166,1)),ISNUMBER(SEARCH("hobnail",O166,1)),ISNUMBER(SEARCH("cribriform",O166,1)),ISNUMBER(SEARCH("diffuse",O166,1)),ISNUMBER(SEARCH("columnar",O166,1)),ISNUMBER(SEARCH("solid",O166,1)),ISNUMBER(SEARCH("tall",N166,1)),ISNUMBER(SEARCH("hobnail",N166,1)),ISNUMBER(SEARCH("cribriform",N166,1)),ISNUMBER(SEARCH("diffuse",N166,1)),ISNUMBER(SEARCH("columnar",N166,1)),ISNUMBER(SEARCH("solid",N166,1)),AND(OR(ISNUMBER(SEARCH("papillary",N166,1)),ISNUMBER(SEARCH("papillary carcinoma",O166,1))),S166="positive"),AND(AND(ISNUMBER(J166),J166&gt;=5),M166=""),AND(AND(ISNUMBER(J166),J166&gt;=5),AND(ISNUMBER(M166),M166&gt;=1)),AND(ISNUMBER(SERACH("papillary",N166)),OR(Y166="positive",Z166="positive"), ISNUMBER(SEARCH("BRAF",AB166)))),"intermediate","low"))</f>
        <v>low</v>
      </c>
      <c r="AF166" s="35" t="str">
        <f t="shared" si="31"/>
        <v>1b</v>
      </c>
      <c r="AG166" s="35" t="str">
        <f t="shared" si="32"/>
        <v>0</v>
      </c>
      <c r="AH166" s="35" t="str">
        <f t="shared" si="33"/>
        <v>0</v>
      </c>
      <c r="AI166" s="40" t="str">
        <f t="shared" si="34"/>
        <v>I</v>
      </c>
      <c r="AJ166" s="34" t="s">
        <v>627</v>
      </c>
      <c r="AK166" s="39" t="s">
        <v>893</v>
      </c>
      <c r="AL166" s="39" t="s">
        <v>897</v>
      </c>
      <c r="AM166" s="39" t="s">
        <v>897</v>
      </c>
      <c r="AN166" s="39" t="s">
        <v>59</v>
      </c>
      <c r="AO166" s="34">
        <f t="shared" ca="1" si="40"/>
        <v>1</v>
      </c>
      <c r="AP166" s="39">
        <f t="shared" si="41"/>
        <v>1</v>
      </c>
      <c r="AQ166" s="39">
        <f t="shared" si="42"/>
        <v>1</v>
      </c>
      <c r="AR166" s="39">
        <f t="shared" si="43"/>
        <v>1</v>
      </c>
      <c r="AS166" s="40">
        <f t="shared" si="35"/>
        <v>1</v>
      </c>
    </row>
    <row r="167" spans="1:45">
      <c r="A167" t="str">
        <f>'Model output'!A166</f>
        <v>TCGA-EM-A2CK</v>
      </c>
      <c r="B167" s="46">
        <v>28</v>
      </c>
      <c r="C167" s="1" t="str">
        <f>IF(OR(ISNUMBER(SEARCH("0",'Model output'!D166)), ISNUMBER(SEARCH("1",'Model output'!D166)), ISNUMBER(SEARCH("1a",'Model output'!D166)), ISNUMBER(SEARCH("1b",'Model output'!D166)), ISNUMBER(SEARCH("2",'Model output'!D166)), ISNUMBER(SEARCH("3",'Model output'!D166)), ISNUMBER(SEARCH("4a",'Model output'!D166)), ISNUMBER(SEARCH("4b",'Model output'!D166))), IF(ISNUMBER(SEARCH("pT",'Model output'!D166)),IF(OR(ISNUMBER(SEARCH("a",'Model output'!D166)),ISNUMBER(SEARCH("b",'Model output'!D166))),MID(SUBSTITUTE('Model output'!D166," ",""),SEARCH("pT",'Model output'!D166)+2,2),MID(SUBSTITUTE('Model output'!D166," ",""),SEARCH("pT",'Model output'!D166)+2,1)),IF(ISNUMBER(SEARCH("T",'Model output'!D166)),IF(OR(ISNUMBER(SEARCH("a",'Model output'!D166)),ISNUMBER(SEARCH("b",'Model output'!D166))),MID(SUBSTITUTE('Model output'!D166," ",""),SEARCH("T",'Model output'!D166)+1,2),MID(SUBSTITUTE('Model output'!D166," ",""),SEARCH("T",'Model output'!D166)+1,1)),SUBSTITUTE('Model output'!D166," ",""))),"")</f>
        <v>2</v>
      </c>
      <c r="D167" s="1" t="str">
        <f>IF(ISNUMBER(SEARCH("lymph node",'Model output'!E166)),"1", IF(AND('Model output'!E166&lt;&gt;"",ISNUMBER('Model output'!E166),'Model output'!E166&gt;0),"1",IF(OR(ISNUMBER(SEARCH("0",'Model output'!E166)), ISNUMBER(SEARCH("1",'Model output'!E166)), ISNUMBER(SEARCH("1a",'Model output'!E166)), ISNUMBER(SEARCH("1b",'Model output'!E166)), ISNUMBER(SEARCH("X",'Model output'!E166))), IF(ISNUMBER(SEARCH("pN",'Model output'!E166)),IF(OR(ISNUMBER(SEARCH("a",'Model output'!E166)),ISNUMBER(SEARCH("b",'Model output'!E166))),MID(SUBSTITUTE('Model output'!E166," ",""),SEARCH("pN",'Model output'!E166)+2,2),MID(SUBSTITUTE('Model output'!E166," ",""),SEARCH("pN",'Model output'!E166)+2,1)),IF(ISNUMBER(SEARCH("N",'Model output'!E166)),IF(OR(ISNUMBER(SEARCH("a",'Model output'!E166)),ISNUMBER(SEARCH("b",'Model output'!E166))),MID(SUBSTITUTE('Model output'!E166," ",""),SEARCH("N",'Model output'!E166)+1,2),MID(SUBSTITUTE('Model output'!E166," ",""),SEARCH("N",'Model output'!E166)+1,1)),SUBSTITUTE('Model output'!E166," ",""))),"")))</f>
        <v>1b</v>
      </c>
      <c r="E167" s="1" t="str">
        <f>IF(OR(ISNUMBER(SEARCH("Not applicable",'Model output'!F166)), ISNUMBER(SEARCH("N/A",'Model output'!F166))),"0",IF(OR(ISNUMBER(SEARCH("0",'Model output'!F166)), ISNUMBER(SEARCH("1",'Model output'!F166)), ISNUMBER(SEARCH("X",'Model output'!F166))), IF(ISNUMBER(SEARCH("pM",'Model output'!F166)),MID(SUBSTITUTE('Model output'!F166," ",""),SEARCH("pM",'Model output'!F166)+2,1),IF(ISNUMBER(SEARCH("M",'Model output'!F166)),MID(SUBSTITUTE('Model output'!F166," ",""),SEARCH("M",'Model output'!F166)+1,1),SUBSTITUTE('Model output'!F166," ",""))),""))</f>
        <v/>
      </c>
      <c r="F167" t="str">
        <f t="shared" si="28"/>
        <v>positive</v>
      </c>
      <c r="G167" t="str">
        <f>IF(OR('Model output'!G166="",AND(ISNUMBER('Model output'!J166),'Model output'!J166&lt;1)),"",IF(OR(ISNUMBER(SEARCH("lateral",'Model output'!G166)),ISNUMBER(SEARCH("cervical",'Model output'!G166)),ISNUMBER(SEARCH("jugular",'Model output'!G166)),ISNUMBER(SEARCH("left neck",'Model output'!G166)),ISNUMBER(SEARCH("left anterior neck",'Model output'!G166)),ISNUMBER(SEARCH("left posterior neck",'Model output'!G166)),ISNUMBER(SEARCH("right neck",'Model output'!G166)),ISNUMBER(SEARCH("right anterior neck",'Model output'!G166)),ISNUMBER(SEARCH("right posterior neck",'Model output'!G166)),AND(ISNUMBER(SEARCH("level",'Model output'!G166)),OR(,ISNUMBER(SEARCH("II",'Model output'!G166)),ISNUMBER(SEARCH("two",'Model output'!G166)),AND(ISNUMBER(SEARCH("2",'Model output'!G166)),NOT(ISNUMBER(SEARCH("1 of 2",'Model output'!G166)))),ISNUMBER(SEARCH("III",'Model output'!G166)),ISNUMBER(SEARCH("three",'Model output'!G166)),AND(ISNUMBER(SEARCH("3",'Model output'!G166)), NOT(ISNUMBER(SEARCH("N3",'Model output'!G166)))),ISNUMBER(SEARCH("IV",'Model output'!G166)),ISNUMBER(SEARCH("four",'Model output'!G166)),AND(ISNUMBER(SEARCH("4",'Model output'!G166)),NOT(ISNUMBER(SEARCH("1/4",'Model output'!G166)))),ISNUMBER(SEARCH("V ",'Model output'!G166)),ISNUMBER(SEARCH("five",'Model output'!G166)),ISNUMBER(SEARCH("5",'Model output'!G166))))), "lateral", "central"))</f>
        <v>lateral</v>
      </c>
      <c r="H167" t="str">
        <f>IF('Model output'!H166="","negative", IF('Model output'!H166=" ", "negative", IF('Model output'!H166="[]", "negative", IF(ISNUMBER(SEARCH("lymph node",'Model output'!H166)),"negative", IF(ISNUMBER(SEARCH("adipose tissue",'Model output'!H166)), "negative", IF(ISNUMBER(SEARCH("neck dissection",'Model output'!H166)),"negative","positive"))))))</f>
        <v>negative</v>
      </c>
      <c r="I167">
        <f>IF('Model output'!I166="","",IF(ISNUMBER('Model output'!I166),'Model output'!I166,1))</f>
        <v>25</v>
      </c>
      <c r="J167">
        <f>IF('Model output'!J166="","",IF(AND(ISNUMBER('Model output'!J166),'Model output'!J166&lt;=I167),'Model output'!J166,IF(ISNUMBER(SEARCH("0/",'Model output'!J166)),0,1)))</f>
        <v>6</v>
      </c>
      <c r="K167" t="str" cm="1">
        <f t="array" ref="K167">IF(COUNT(FIND({0,1,2,3,4,5,6,7,8,9},'Model output'!K166))&gt;0,'Model output'!K166,"")</f>
        <v>1.6 cm</v>
      </c>
      <c r="L167" s="28" t="str">
        <f t="shared" si="30"/>
        <v>1.6cm</v>
      </c>
      <c r="M167" cm="1">
        <f t="array" ref="M167">IF(L167="","",IF(ISNUMBER(SEARCH("cm",L167)),MAX(VALUE(SUBSTITUTE(_xlfn.FILTERXML("&lt;t&gt;&lt;s&gt;"&amp;SUBSTITUTE(L167,",","&lt;/s&gt;&lt;s&gt;")&amp;"&lt;/s&gt;&lt;/t&gt;","//s"),"cm",""))),MAX(VALUE(SUBSTITUTE(_xlfn.FILTERXML("&lt;t&gt;&lt;s&gt;"&amp;SUBSTITUTE(L167,",","&lt;/s&gt;&lt;s&gt;")&amp;"&lt;/s&gt;&lt;/t&gt;","//s"),"mm","")))/10))</f>
        <v>1.6</v>
      </c>
      <c r="N167" t="str">
        <f>IF('Model output'!L166="","",'Model output'!L166)</f>
        <v>papillary</v>
      </c>
      <c r="O167" t="str">
        <f>IF('Model output'!M166="","",'Model output'!M166)</f>
        <v>follicular variant, classical variant</v>
      </c>
      <c r="P167" t="str">
        <f>IF('Model output'!N166="","",'Model output'!N166)</f>
        <v>2.3 cm</v>
      </c>
      <c r="Q167" t="str">
        <f t="shared" si="29"/>
        <v>2.3cm</v>
      </c>
      <c r="R167" cm="1">
        <f t="array" ref="R167">IF(Q167="","",IF(ISNUMBER(SEARCH("cm",Q167)),MAX(VALUE(SUBSTITUTE(_xlfn.FILTERXML("&lt;t&gt;&lt;s&gt;"&amp;SUBSTITUTE(Q167,",","&lt;/s&gt;&lt;s&gt;")&amp;"&lt;/s&gt;&lt;/t&gt;","//s"),"cm",""))),IF(ISNUMBER(SEARCH("mm",Q167)), MAX(VALUE(SUBSTITUTE(_xlfn.FILTERXML("&lt;t&gt;&lt;s&gt;"&amp;SUBSTITUTE(Q167,",","&lt;/s&gt;&lt;s&gt;")&amp;"&lt;/s&gt;&lt;/t&gt;","//s"),"mm","")))/10, MAX(VALUE(_xlfn.FILTERXML("&lt;t&gt;&lt;s&gt;"&amp;SUBSTITUTE(Q167,",","&lt;/s&gt;&lt;s&gt;")&amp;"&lt;/s&gt;&lt;/t&gt;","//s"))))))</f>
        <v>2.2999999999999998</v>
      </c>
      <c r="S167" t="str">
        <f>IF(OR('Model output'!P166="",'Model output'!P166="C",ISNUMBER(SEARCH("Not identified", 'Model output'!P166)),ISNUMBER(SEARCH("Absent",'Model output'!P166)),ISNUMBER(SEARCH("Absence",'Model output'!P166)),AND(ISNUMBER(SEARCH("No",'Model output'!P166)),NOT(ISNUMBER(SEARCH("diagnostic",'Model output'!P166)))),ISNUMBER(SEARCH("Negative",'Model output'!P166))),"negative","positive")</f>
        <v>negative</v>
      </c>
      <c r="T167">
        <f>IF('Model output'!O166="","",'Model output'!O166)</f>
        <v>2</v>
      </c>
      <c r="U167" t="str">
        <f>IF('Model output'!Q166&lt;&gt;"",'Model output'!Q166,IF('Classification result'!S167="positive",IF(ISNUMBER(SEARCH("single",'Model output'!P166)),1,IF(OR(ISNUMBER(SEARCH("&lt;4",'Model output'!P166)),ISNUMBER(SEARCH("&lt; 4",'Model output'!P166)),ISNUMBER(SEARCH("less than 4",'Model output'!P166))),"&lt;4",IF(OR(ISNUMBER(SEARCH("&gt;4",'Model output'!P166)),ISNUMBER(SEARCH("&gt; 4",'Model output'!P166)),ISNUMBER(SEARCH("4 or more",'Model output'!P166))),"&gt;4",""))),""))</f>
        <v/>
      </c>
      <c r="V167" t="str">
        <f>IF(S167="negative","",IF(OR(ISNUMBER(SEARCH("Focal",'Model output'!P166)),'Classification result'!U167&lt;4,ISNUMBER(SEARCH("Focal",'Classification result'!U167)),ISNUMBER(SEARCH("&lt;4",'Classification result'!U167)),ISNUMBER(SEARCH("&lt; 4",'Classification result'!U167))),"minimal", IF(OR(ISNUMBER(SEARCH("Extensive",'Model output'!P166)),ISNUMBER(SEARCH("Extensive",'Classification result'!U167)),ISNUMBER(SEARCH("&gt;4",'Classification result'!U167)),ISNUMBER(SEARCH("&gt; 4",'Classification result'!U167)),ISNUMBER(SEARCH("4 or more",'Classification result'!U167))),"extensive","")))</f>
        <v/>
      </c>
      <c r="W167" t="str">
        <f>IF(OR('Model output'!R166="",ISNUMBER(SEARCH("Not identified", 'Model output'!R166)),ISNUMBER(SEARCH("Absent",'Model output'!R166)),ISNUMBER(SEARCH("No",'Model output'!R166)),ISNUMBER(SEARCH("Negative",'Model output'!R166)),ISNUMBER(SEARCH("None seen",'Model output'!R166)),ISNUMBER(SEARCH("Free",'Model output'!R166)),ISNUMBER(SEARCH("Cannot be assessed",'Model output'!R166))),"negative","positive")</f>
        <v>negative</v>
      </c>
      <c r="X167" s="15" t="str">
        <f>IF('Model output'!S166="","",'Model output'!S166)</f>
        <v/>
      </c>
      <c r="Y167" t="str">
        <f>IF(OR('Model output'!S166="",ISNUMBER(SEARCH("No extension",'Model output'!S166)),ISNUMBER(SEARCH("Absent",'Model output'!S166)),ISNUMBER(SEARCH("Not identified",'Model output'!S166)),AND(ISNUMBER(SEARCH("No",'Model output'!S166)),NOT(ISNUMBER(SEARCH("carcinoma",'Model output'!S166)))),ISNUMBER(SEARCH("negative",'Model output'!S166))),"negative",IF(Z167="positive","gETE", "positive"))</f>
        <v>negative</v>
      </c>
      <c r="Z167" t="str">
        <f>IF(OR('Model output'!S166="",ISNUMBER(SEARCH("Absent",'Model output'!S166)),ISNUMBER(SEARCH("Not identified",'Model output'!S166)),ISNUMBER(SEARCH("No",'Model output'!S166)),ISNUMBER(SEARCH("Minimal",'Model output'!S166)),ISNUMBER(SEARCH("negative",'Model output'!S166))),"negative",IF(OR(ISNUMBER(SEARCH("extensive",X167)),ISNUMBER(SEARCH("skeletal muscle",X167)),ISNUMBER(SEARCH("larynx",X167)),ISNUMBER(SEARCH("trachea",X167)),ISNUMBER(SEARCH("esophagus",X167)),ISNUMBER(SEARCH("recurrent laryngeal nerve",X167))),"positive","negative"))</f>
        <v>negative</v>
      </c>
      <c r="AA167" t="str">
        <f>IF('Model output'!T166="","",IF('Model output'!T166="Not mentioned", "No", "Yes"))</f>
        <v/>
      </c>
      <c r="AB167" t="str">
        <f>IF(AA167&lt;&gt;"Yes","",IF(OR('Model output'!U166="",ISNUMBER(SEARCH("Not identified",'Model output'!U166))),"",'Model output'!U166))</f>
        <v/>
      </c>
      <c r="AC167" s="8" t="str">
        <f>IF(OR('Model output'!V166="", AND(ISERROR(SEARCH("Positive",'Model output'!V166)), ISNUMBER(SEARCH("Negative",'Model output'!V166))), ISNUMBER(SEARCH("Cannot be assessed",'Model output'!V166)), AND(ISNUMBER(SEARCH("Uninvolved",'Model output'!V166)),NOT(ISNUMBER(SEARCH("margin(s) involved",'Model output'!V166)))), ISNUMBER(SEARCH("No involvement",'Model output'!V166)), AND(NOT(ISNUMBER(SEARCH("focal",'Model output'!V166))),ISNUMBER(SEARCH("Free",'Model output'!V166))), ISNUMBER(SEARCH("narrowly excised",'Model output'!V166)), ISNUMBER(SEARCH("none",'Model output'!V166)), ISNUMBER(SEARCH("R0",'Model output'!V166)), ISNUMBER(SEARCH("1 mm",'Model output'!V166)), ISNUMBER(SEARCH("0.1 CM",'Model output'!V166)), ISNUMBER(SEARCH("less than 0.2 mm",'Model output'!V166)), ISNUMBER(SEARCH("less than 1.0 mm",'Model output'!V166)), ISNUMBER(SEARCH("less than 0.5 mm",'Model output'!V166)), ISNUMBER(SEARCH("abut",'Model output'!V166))), "negative", "positive")</f>
        <v>negative</v>
      </c>
      <c r="AE167" s="34" t="str" cm="1">
        <f t="array" aca="1" ref="AE167" ca="1">IF(OR(AC167="positive",Z167="positive",AND(OR(ISNUMBER(SEARCH("Follicular carcinoma",N167)),ISNUMBER(SEARCH("Follicular thyroid carcinoma",N167))),V167="extensive"),AND(AND(ISNUMBER(J167),J167&gt;0),AND(ISNUMBER(M167),M167&gt;3)),OR(H167="positive",AH167=1)),"high",IF(OR(ISNUMBER(SEARCH("lateral",G167,1)),ISNUMBER(SEARCH("positive",Y167,1)),ISNUMBER(SEARCH("tall",O167,1)),ISNUMBER(SEARCH("hobnail",O167,1)),ISNUMBER(SEARCH("cribriform",O167,1)),ISNUMBER(SEARCH("diffuse",O167,1)),ISNUMBER(SEARCH("columnar",O167,1)),ISNUMBER(SEARCH("solid",O167,1)),ISNUMBER(SEARCH("tall",N167,1)),ISNUMBER(SEARCH("hobnail",N167,1)),ISNUMBER(SEARCH("cribriform",N167,1)),ISNUMBER(SEARCH("diffuse",N167,1)),ISNUMBER(SEARCH("columnar",N167,1)),ISNUMBER(SEARCH("solid",N167,1)),AND(OR(ISNUMBER(SEARCH("papillary",N167,1)),ISNUMBER(SEARCH("papillary carcinoma",O167,1))),S167="positive"),AND(AND(ISNUMBER(J167),J167&gt;=5),M167=""),AND(AND(ISNUMBER(J167),J167&gt;=5),AND(ISNUMBER(M167),M167&gt;=1)),AND(ISNUMBER(SERACH("papillary",N167)),OR(Y167="positive",Z167="positive"), ISNUMBER(SEARCH("BRAF",AB167)))),"intermediate","low"))</f>
        <v>intermediate</v>
      </c>
      <c r="AF167" s="35" t="str">
        <f t="shared" si="31"/>
        <v>2</v>
      </c>
      <c r="AG167" s="35" t="str">
        <f t="shared" si="32"/>
        <v>1b</v>
      </c>
      <c r="AH167" s="35" t="str">
        <f t="shared" si="33"/>
        <v>0</v>
      </c>
      <c r="AI167" s="40" t="str">
        <f t="shared" si="34"/>
        <v>I</v>
      </c>
      <c r="AJ167" s="34" t="s">
        <v>629</v>
      </c>
      <c r="AK167" s="39" t="s">
        <v>896</v>
      </c>
      <c r="AL167" s="39" t="s">
        <v>893</v>
      </c>
      <c r="AM167" s="39" t="s">
        <v>897</v>
      </c>
      <c r="AN167" s="39" t="s">
        <v>59</v>
      </c>
      <c r="AO167" s="34">
        <f t="shared" ca="1" si="40"/>
        <v>1</v>
      </c>
      <c r="AP167" s="39">
        <f t="shared" si="41"/>
        <v>1</v>
      </c>
      <c r="AQ167" s="39">
        <f t="shared" si="42"/>
        <v>1</v>
      </c>
      <c r="AR167" s="39">
        <f t="shared" si="43"/>
        <v>1</v>
      </c>
      <c r="AS167" s="40">
        <f t="shared" si="35"/>
        <v>1</v>
      </c>
    </row>
    <row r="168" spans="1:45">
      <c r="A168" t="str">
        <f>'Model output'!A167</f>
        <v>TCGA-EM-A2CL</v>
      </c>
      <c r="B168" s="46">
        <v>31</v>
      </c>
      <c r="C168" s="1" t="str">
        <f>IF(OR(ISNUMBER(SEARCH("0",'Model output'!D167)), ISNUMBER(SEARCH("1",'Model output'!D167)), ISNUMBER(SEARCH("1a",'Model output'!D167)), ISNUMBER(SEARCH("1b",'Model output'!D167)), ISNUMBER(SEARCH("2",'Model output'!D167)), ISNUMBER(SEARCH("3",'Model output'!D167)), ISNUMBER(SEARCH("4a",'Model output'!D167)), ISNUMBER(SEARCH("4b",'Model output'!D167))), IF(ISNUMBER(SEARCH("pT",'Model output'!D167)),IF(OR(ISNUMBER(SEARCH("a",'Model output'!D167)),ISNUMBER(SEARCH("b",'Model output'!D167))),MID(SUBSTITUTE('Model output'!D167," ",""),SEARCH("pT",'Model output'!D167)+2,2),MID(SUBSTITUTE('Model output'!D167," ",""),SEARCH("pT",'Model output'!D167)+2,1)),IF(ISNUMBER(SEARCH("T",'Model output'!D167)),IF(OR(ISNUMBER(SEARCH("a",'Model output'!D167)),ISNUMBER(SEARCH("b",'Model output'!D167))),MID(SUBSTITUTE('Model output'!D167," ",""),SEARCH("T",'Model output'!D167)+1,2),MID(SUBSTITUTE('Model output'!D167," ",""),SEARCH("T",'Model output'!D167)+1,1)),SUBSTITUTE('Model output'!D167," ",""))),"")</f>
        <v>2</v>
      </c>
      <c r="D168" s="1" t="str">
        <f>IF(ISNUMBER(SEARCH("lymph node",'Model output'!E167)),"1", IF(AND('Model output'!E167&lt;&gt;"",ISNUMBER('Model output'!E167),'Model output'!E167&gt;0),"1",IF(OR(ISNUMBER(SEARCH("0",'Model output'!E167)), ISNUMBER(SEARCH("1",'Model output'!E167)), ISNUMBER(SEARCH("1a",'Model output'!E167)), ISNUMBER(SEARCH("1b",'Model output'!E167)), ISNUMBER(SEARCH("X",'Model output'!E167))), IF(ISNUMBER(SEARCH("pN",'Model output'!E167)),IF(OR(ISNUMBER(SEARCH("a",'Model output'!E167)),ISNUMBER(SEARCH("b",'Model output'!E167))),MID(SUBSTITUTE('Model output'!E167," ",""),SEARCH("pN",'Model output'!E167)+2,2),MID(SUBSTITUTE('Model output'!E167," ",""),SEARCH("pN",'Model output'!E167)+2,1)),IF(ISNUMBER(SEARCH("N",'Model output'!E167)),IF(OR(ISNUMBER(SEARCH("a",'Model output'!E167)),ISNUMBER(SEARCH("b",'Model output'!E167))),MID(SUBSTITUTE('Model output'!E167," ",""),SEARCH("N",'Model output'!E167)+1,2),MID(SUBSTITUTE('Model output'!E167," ",""),SEARCH("N",'Model output'!E167)+1,1)),SUBSTITUTE('Model output'!E167," ",""))),"")))</f>
        <v>X</v>
      </c>
      <c r="E168" s="1" t="str">
        <f>IF(OR(ISNUMBER(SEARCH("Not applicable",'Model output'!F167)), ISNUMBER(SEARCH("N/A",'Model output'!F167))),"0",IF(OR(ISNUMBER(SEARCH("0",'Model output'!F167)), ISNUMBER(SEARCH("1",'Model output'!F167)), ISNUMBER(SEARCH("X",'Model output'!F167))), IF(ISNUMBER(SEARCH("pM",'Model output'!F167)),MID(SUBSTITUTE('Model output'!F167," ",""),SEARCH("pM",'Model output'!F167)+2,1),IF(ISNUMBER(SEARCH("M",'Model output'!F167)),MID(SUBSTITUTE('Model output'!F167," ",""),SEARCH("M",'Model output'!F167)+1,1),SUBSTITUTE('Model output'!F167," ",""))),""))</f>
        <v/>
      </c>
      <c r="F168" t="str">
        <f t="shared" si="28"/>
        <v>negative</v>
      </c>
      <c r="G168" t="str">
        <f>IF(OR('Model output'!G167="",AND(ISNUMBER('Model output'!J167),'Model output'!J167&lt;1)),"",IF(OR(ISNUMBER(SEARCH("lateral",'Model output'!G167)),ISNUMBER(SEARCH("cervical",'Model output'!G167)),ISNUMBER(SEARCH("jugular",'Model output'!G167)),ISNUMBER(SEARCH("left neck",'Model output'!G167)),ISNUMBER(SEARCH("left anterior neck",'Model output'!G167)),ISNUMBER(SEARCH("left posterior neck",'Model output'!G167)),ISNUMBER(SEARCH("right neck",'Model output'!G167)),ISNUMBER(SEARCH("right anterior neck",'Model output'!G167)),ISNUMBER(SEARCH("right posterior neck",'Model output'!G167)),AND(ISNUMBER(SEARCH("level",'Model output'!G167)),OR(,ISNUMBER(SEARCH("II",'Model output'!G167)),ISNUMBER(SEARCH("two",'Model output'!G167)),AND(ISNUMBER(SEARCH("2",'Model output'!G167)),NOT(ISNUMBER(SEARCH("1 of 2",'Model output'!G167)))),ISNUMBER(SEARCH("III",'Model output'!G167)),ISNUMBER(SEARCH("three",'Model output'!G167)),AND(ISNUMBER(SEARCH("3",'Model output'!G167)), NOT(ISNUMBER(SEARCH("N3",'Model output'!G167)))),ISNUMBER(SEARCH("IV",'Model output'!G167)),ISNUMBER(SEARCH("four",'Model output'!G167)),AND(ISNUMBER(SEARCH("4",'Model output'!G167)),NOT(ISNUMBER(SEARCH("1/4",'Model output'!G167)))),ISNUMBER(SEARCH("V ",'Model output'!G167)),ISNUMBER(SEARCH("five",'Model output'!G167)),ISNUMBER(SEARCH("5",'Model output'!G167))))), "lateral", "central"))</f>
        <v/>
      </c>
      <c r="H168" t="str">
        <f>IF('Model output'!H167="","negative", IF('Model output'!H167=" ", "negative", IF('Model output'!H167="[]", "negative", IF(ISNUMBER(SEARCH("lymph node",'Model output'!H167)),"negative", IF(ISNUMBER(SEARCH("adipose tissue",'Model output'!H167)), "negative", IF(ISNUMBER(SEARCH("neck dissection",'Model output'!H167)),"negative","positive"))))))</f>
        <v>negative</v>
      </c>
      <c r="I168" t="str">
        <f>IF('Model output'!I167="","",IF(ISNUMBER('Model output'!I167),'Model output'!I167,1))</f>
        <v/>
      </c>
      <c r="J168" t="str">
        <f>IF('Model output'!J167="","",IF(AND(ISNUMBER('Model output'!J167),'Model output'!J167&lt;=I168),'Model output'!J167,IF(ISNUMBER(SEARCH("0/",'Model output'!J167)),0,1)))</f>
        <v/>
      </c>
      <c r="K168" t="str" cm="1">
        <f t="array" ref="K168">IF(COUNT(FIND({0,1,2,3,4,5,6,7,8,9},'Model output'!K167))&gt;0,'Model output'!K167,"")</f>
        <v/>
      </c>
      <c r="L168" s="28" t="str">
        <f t="shared" si="30"/>
        <v/>
      </c>
      <c r="M168" t="str" cm="1">
        <f t="array" ref="M168">IF(L168="","",IF(ISNUMBER(SEARCH("cm",L168)),MAX(VALUE(SUBSTITUTE(_xlfn.FILTERXML("&lt;t&gt;&lt;s&gt;"&amp;SUBSTITUTE(L168,",","&lt;/s&gt;&lt;s&gt;")&amp;"&lt;/s&gt;&lt;/t&gt;","//s"),"cm",""))),MAX(VALUE(SUBSTITUTE(_xlfn.FILTERXML("&lt;t&gt;&lt;s&gt;"&amp;SUBSTITUTE(L168,",","&lt;/s&gt;&lt;s&gt;")&amp;"&lt;/s&gt;&lt;/t&gt;","//s"),"mm","")))/10))</f>
        <v/>
      </c>
      <c r="N168" t="str">
        <f>IF('Model output'!L167="","",'Model output'!L167)</f>
        <v>papillary</v>
      </c>
      <c r="O168" t="str">
        <f>IF('Model output'!M167="","",'Model output'!M167)</f>
        <v>follicular variant, microcarcinoma (occult, small or microscopic) variant</v>
      </c>
      <c r="P168" t="str">
        <f>IF('Model output'!N167="","",'Model output'!N167)</f>
        <v>2.5 cm</v>
      </c>
      <c r="Q168" t="str">
        <f t="shared" si="29"/>
        <v>2.5cm</v>
      </c>
      <c r="R168" cm="1">
        <f t="array" ref="R168">IF(Q168="","",IF(ISNUMBER(SEARCH("cm",Q168)),MAX(VALUE(SUBSTITUTE(_xlfn.FILTERXML("&lt;t&gt;&lt;s&gt;"&amp;SUBSTITUTE(Q168,",","&lt;/s&gt;&lt;s&gt;")&amp;"&lt;/s&gt;&lt;/t&gt;","//s"),"cm",""))),IF(ISNUMBER(SEARCH("mm",Q168)), MAX(VALUE(SUBSTITUTE(_xlfn.FILTERXML("&lt;t&gt;&lt;s&gt;"&amp;SUBSTITUTE(Q168,",","&lt;/s&gt;&lt;s&gt;")&amp;"&lt;/s&gt;&lt;/t&gt;","//s"),"mm","")))/10, MAX(VALUE(_xlfn.FILTERXML("&lt;t&gt;&lt;s&gt;"&amp;SUBSTITUTE(Q168,",","&lt;/s&gt;&lt;s&gt;")&amp;"&lt;/s&gt;&lt;/t&gt;","//s"))))))</f>
        <v>2.5</v>
      </c>
      <c r="S168" t="str">
        <f>IF(OR('Model output'!P167="",'Model output'!P167="C",ISNUMBER(SEARCH("Not identified", 'Model output'!P167)),ISNUMBER(SEARCH("Absent",'Model output'!P167)),ISNUMBER(SEARCH("Absence",'Model output'!P167)),AND(ISNUMBER(SEARCH("No",'Model output'!P167)),NOT(ISNUMBER(SEARCH("diagnostic",'Model output'!P167)))),ISNUMBER(SEARCH("Negative",'Model output'!P167))),"negative","positive")</f>
        <v>negative</v>
      </c>
      <c r="T168">
        <f>IF('Model output'!O167="","",'Model output'!O167)</f>
        <v>2</v>
      </c>
      <c r="U168" t="str">
        <f>IF('Model output'!Q167&lt;&gt;"",'Model output'!Q167,IF('Classification result'!S168="positive",IF(ISNUMBER(SEARCH("single",'Model output'!P167)),1,IF(OR(ISNUMBER(SEARCH("&lt;4",'Model output'!P167)),ISNUMBER(SEARCH("&lt; 4",'Model output'!P167)),ISNUMBER(SEARCH("less than 4",'Model output'!P167))),"&lt;4",IF(OR(ISNUMBER(SEARCH("&gt;4",'Model output'!P167)),ISNUMBER(SEARCH("&gt; 4",'Model output'!P167)),ISNUMBER(SEARCH("4 or more",'Model output'!P167))),"&gt;4",""))),""))</f>
        <v/>
      </c>
      <c r="V168" t="str">
        <f>IF(S168="negative","",IF(OR(ISNUMBER(SEARCH("Focal",'Model output'!P167)),'Classification result'!U168&lt;4,ISNUMBER(SEARCH("Focal",'Classification result'!U168)),ISNUMBER(SEARCH("&lt;4",'Classification result'!U168)),ISNUMBER(SEARCH("&lt; 4",'Classification result'!U168))),"minimal", IF(OR(ISNUMBER(SEARCH("Extensive",'Model output'!P167)),ISNUMBER(SEARCH("Extensive",'Classification result'!U168)),ISNUMBER(SEARCH("&gt;4",'Classification result'!U168)),ISNUMBER(SEARCH("&gt; 4",'Classification result'!U168)),ISNUMBER(SEARCH("4 or more",'Classification result'!U168))),"extensive","")))</f>
        <v/>
      </c>
      <c r="W168" t="str">
        <f>IF(OR('Model output'!R167="",ISNUMBER(SEARCH("Not identified", 'Model output'!R167)),ISNUMBER(SEARCH("Absent",'Model output'!R167)),ISNUMBER(SEARCH("No",'Model output'!R167)),ISNUMBER(SEARCH("Negative",'Model output'!R167)),ISNUMBER(SEARCH("None seen",'Model output'!R167)),ISNUMBER(SEARCH("Free",'Model output'!R167)),ISNUMBER(SEARCH("Cannot be assessed",'Model output'!R167))),"negative","positive")</f>
        <v>negative</v>
      </c>
      <c r="X168" s="15" t="str">
        <f>IF('Model output'!S167="","",'Model output'!S167)</f>
        <v>Not identified</v>
      </c>
      <c r="Y168" t="str">
        <f>IF(OR('Model output'!S167="",ISNUMBER(SEARCH("No extension",'Model output'!S167)),ISNUMBER(SEARCH("Absent",'Model output'!S167)),ISNUMBER(SEARCH("Not identified",'Model output'!S167)),AND(ISNUMBER(SEARCH("No",'Model output'!S167)),NOT(ISNUMBER(SEARCH("carcinoma",'Model output'!S167)))),ISNUMBER(SEARCH("negative",'Model output'!S167))),"negative",IF(Z168="positive","gETE", "positive"))</f>
        <v>negative</v>
      </c>
      <c r="Z168" t="str">
        <f>IF(OR('Model output'!S167="",ISNUMBER(SEARCH("Absent",'Model output'!S167)),ISNUMBER(SEARCH("Not identified",'Model output'!S167)),ISNUMBER(SEARCH("No",'Model output'!S167)),ISNUMBER(SEARCH("Minimal",'Model output'!S167)),ISNUMBER(SEARCH("negative",'Model output'!S167))),"negative",IF(OR(ISNUMBER(SEARCH("extensive",X168)),ISNUMBER(SEARCH("skeletal muscle",X168)),ISNUMBER(SEARCH("larynx",X168)),ISNUMBER(SEARCH("trachea",X168)),ISNUMBER(SEARCH("esophagus",X168)),ISNUMBER(SEARCH("recurrent laryngeal nerve",X168))),"positive","negative"))</f>
        <v>negative</v>
      </c>
      <c r="AA168" t="str">
        <f>IF('Model output'!T167="","",IF('Model output'!T167="Not mentioned", "No", "Yes"))</f>
        <v/>
      </c>
      <c r="AB168" t="str">
        <f>IF(AA168&lt;&gt;"Yes","",IF(OR('Model output'!U167="",ISNUMBER(SEARCH("Not identified",'Model output'!U167))),"",'Model output'!U167))</f>
        <v/>
      </c>
      <c r="AC168" s="8" t="str">
        <f>IF(OR('Model output'!V167="", AND(ISERROR(SEARCH("Positive",'Model output'!V167)), ISNUMBER(SEARCH("Negative",'Model output'!V167))), ISNUMBER(SEARCH("Cannot be assessed",'Model output'!V167)), AND(ISNUMBER(SEARCH("Uninvolved",'Model output'!V167)),NOT(ISNUMBER(SEARCH("margin(s) involved",'Model output'!V167)))), ISNUMBER(SEARCH("No involvement",'Model output'!V167)), AND(NOT(ISNUMBER(SEARCH("focal",'Model output'!V167))),ISNUMBER(SEARCH("Free",'Model output'!V167))), ISNUMBER(SEARCH("narrowly excised",'Model output'!V167)), ISNUMBER(SEARCH("none",'Model output'!V167)), ISNUMBER(SEARCH("R0",'Model output'!V167)), ISNUMBER(SEARCH("1 mm",'Model output'!V167)), ISNUMBER(SEARCH("0.1 CM",'Model output'!V167)), ISNUMBER(SEARCH("less than 0.2 mm",'Model output'!V167)), ISNUMBER(SEARCH("less than 1.0 mm",'Model output'!V167)), ISNUMBER(SEARCH("less than 0.5 mm",'Model output'!V167)), ISNUMBER(SEARCH("abut",'Model output'!V167))), "negative", "positive")</f>
        <v>negative</v>
      </c>
      <c r="AE168" s="34" t="str" cm="1">
        <f t="array" aca="1" ref="AE168" ca="1">IF(OR(AC168="positive",Z168="positive",AND(OR(ISNUMBER(SEARCH("Follicular carcinoma",N168)),ISNUMBER(SEARCH("Follicular thyroid carcinoma",N168))),V168="extensive"),AND(AND(ISNUMBER(J168),J168&gt;0),AND(ISNUMBER(M168),M168&gt;3)),OR(H168="positive",AH168=1)),"high",IF(OR(ISNUMBER(SEARCH("lateral",G168,1)),ISNUMBER(SEARCH("positive",Y168,1)),ISNUMBER(SEARCH("tall",O168,1)),ISNUMBER(SEARCH("hobnail",O168,1)),ISNUMBER(SEARCH("cribriform",O168,1)),ISNUMBER(SEARCH("diffuse",O168,1)),ISNUMBER(SEARCH("columnar",O168,1)),ISNUMBER(SEARCH("solid",O168,1)),ISNUMBER(SEARCH("tall",N168,1)),ISNUMBER(SEARCH("hobnail",N168,1)),ISNUMBER(SEARCH("cribriform",N168,1)),ISNUMBER(SEARCH("diffuse",N168,1)),ISNUMBER(SEARCH("columnar",N168,1)),ISNUMBER(SEARCH("solid",N168,1)),AND(OR(ISNUMBER(SEARCH("papillary",N168,1)),ISNUMBER(SEARCH("papillary carcinoma",O168,1))),S168="positive"),AND(AND(ISNUMBER(J168),J168&gt;=5),M168=""),AND(AND(ISNUMBER(J168),J168&gt;=5),AND(ISNUMBER(M168),M168&gt;=1)),AND(ISNUMBER(SERACH("papillary",N168)),OR(Y168="positive",Z168="positive"), ISNUMBER(SEARCH("BRAF",AB168)))),"intermediate","low"))</f>
        <v>low</v>
      </c>
      <c r="AF168" s="35" t="str">
        <f t="shared" si="31"/>
        <v>2</v>
      </c>
      <c r="AG168" s="35" t="str">
        <f t="shared" si="32"/>
        <v>0</v>
      </c>
      <c r="AH168" s="35" t="str">
        <f t="shared" si="33"/>
        <v>0</v>
      </c>
      <c r="AI168" s="40" t="str">
        <f t="shared" si="34"/>
        <v>I</v>
      </c>
      <c r="AJ168" s="34" t="s">
        <v>627</v>
      </c>
      <c r="AK168" s="39" t="s">
        <v>896</v>
      </c>
      <c r="AL168" s="39" t="s">
        <v>897</v>
      </c>
      <c r="AM168" s="39" t="s">
        <v>897</v>
      </c>
      <c r="AN168" s="39" t="s">
        <v>59</v>
      </c>
      <c r="AO168" s="34">
        <f t="shared" ca="1" si="40"/>
        <v>1</v>
      </c>
      <c r="AP168" s="39">
        <f t="shared" si="41"/>
        <v>1</v>
      </c>
      <c r="AQ168" s="39">
        <f t="shared" si="42"/>
        <v>1</v>
      </c>
      <c r="AR168" s="39">
        <f t="shared" si="43"/>
        <v>1</v>
      </c>
      <c r="AS168" s="40">
        <f t="shared" si="35"/>
        <v>1</v>
      </c>
    </row>
    <row r="169" spans="1:45">
      <c r="A169" t="str">
        <f>'Model output'!A168</f>
        <v>TCGA-EM-A2CM</v>
      </c>
      <c r="B169" s="46">
        <v>62</v>
      </c>
      <c r="C169" s="1" t="str">
        <f>IF(OR(ISNUMBER(SEARCH("0",'Model output'!D168)), ISNUMBER(SEARCH("1",'Model output'!D168)), ISNUMBER(SEARCH("1a",'Model output'!D168)), ISNUMBER(SEARCH("1b",'Model output'!D168)), ISNUMBER(SEARCH("2",'Model output'!D168)), ISNUMBER(SEARCH("3",'Model output'!D168)), ISNUMBER(SEARCH("4a",'Model output'!D168)), ISNUMBER(SEARCH("4b",'Model output'!D168))), IF(ISNUMBER(SEARCH("pT",'Model output'!D168)),IF(OR(ISNUMBER(SEARCH("a",'Model output'!D168)),ISNUMBER(SEARCH("b",'Model output'!D168))),MID(SUBSTITUTE('Model output'!D168," ",""),SEARCH("pT",'Model output'!D168)+2,2),MID(SUBSTITUTE('Model output'!D168," ",""),SEARCH("pT",'Model output'!D168)+2,1)),IF(ISNUMBER(SEARCH("T",'Model output'!D168)),IF(OR(ISNUMBER(SEARCH("a",'Model output'!D168)),ISNUMBER(SEARCH("b",'Model output'!D168))),MID(SUBSTITUTE('Model output'!D168," ",""),SEARCH("T",'Model output'!D168)+1,2),MID(SUBSTITUTE('Model output'!D168," ",""),SEARCH("T",'Model output'!D168)+1,1)),SUBSTITUTE('Model output'!D168," ",""))),"")</f>
        <v>3</v>
      </c>
      <c r="D169" s="1" t="str">
        <f>IF(ISNUMBER(SEARCH("lymph node",'Model output'!E168)),"1", IF(AND('Model output'!E168&lt;&gt;"",ISNUMBER('Model output'!E168),'Model output'!E168&gt;0),"1",IF(OR(ISNUMBER(SEARCH("0",'Model output'!E168)), ISNUMBER(SEARCH("1",'Model output'!E168)), ISNUMBER(SEARCH("1a",'Model output'!E168)), ISNUMBER(SEARCH("1b",'Model output'!E168)), ISNUMBER(SEARCH("X",'Model output'!E168))), IF(ISNUMBER(SEARCH("pN",'Model output'!E168)),IF(OR(ISNUMBER(SEARCH("a",'Model output'!E168)),ISNUMBER(SEARCH("b",'Model output'!E168))),MID(SUBSTITUTE('Model output'!E168," ",""),SEARCH("pN",'Model output'!E168)+2,2),MID(SUBSTITUTE('Model output'!E168," ",""),SEARCH("pN",'Model output'!E168)+2,1)),IF(ISNUMBER(SEARCH("N",'Model output'!E168)),IF(OR(ISNUMBER(SEARCH("a",'Model output'!E168)),ISNUMBER(SEARCH("b",'Model output'!E168))),MID(SUBSTITUTE('Model output'!E168," ",""),SEARCH("N",'Model output'!E168)+1,2),MID(SUBSTITUTE('Model output'!E168," ",""),SEARCH("N",'Model output'!E168)+1,1)),SUBSTITUTE('Model output'!E168," ",""))),"")))</f>
        <v>0</v>
      </c>
      <c r="E169" s="1" t="str">
        <f>IF(OR(ISNUMBER(SEARCH("Not applicable",'Model output'!F168)), ISNUMBER(SEARCH("N/A",'Model output'!F168))),"0",IF(OR(ISNUMBER(SEARCH("0",'Model output'!F168)), ISNUMBER(SEARCH("1",'Model output'!F168)), ISNUMBER(SEARCH("X",'Model output'!F168))), IF(ISNUMBER(SEARCH("pM",'Model output'!F168)),MID(SUBSTITUTE('Model output'!F168," ",""),SEARCH("pM",'Model output'!F168)+2,1),IF(ISNUMBER(SEARCH("M",'Model output'!F168)),MID(SUBSTITUTE('Model output'!F168," ",""),SEARCH("M",'Model output'!F168)+1,1),SUBSTITUTE('Model output'!F168," ",""))),""))</f>
        <v/>
      </c>
      <c r="F169" t="str">
        <f t="shared" ref="F169:F232" si="44">IF(OR(G169&lt;&gt;"",AND(J169&lt;&gt;"",ISNUMBER(J169),J169&gt;0),AND(M169&lt;&gt;"",M169&gt;0)),"positive","negative")</f>
        <v>negative</v>
      </c>
      <c r="G169" t="str">
        <f>IF(OR('Model output'!G168="",AND(ISNUMBER('Model output'!J168),'Model output'!J168&lt;1)),"",IF(OR(ISNUMBER(SEARCH("lateral",'Model output'!G168)),ISNUMBER(SEARCH("cervical",'Model output'!G168)),ISNUMBER(SEARCH("jugular",'Model output'!G168)),ISNUMBER(SEARCH("left neck",'Model output'!G168)),ISNUMBER(SEARCH("left anterior neck",'Model output'!G168)),ISNUMBER(SEARCH("left posterior neck",'Model output'!G168)),ISNUMBER(SEARCH("right neck",'Model output'!G168)),ISNUMBER(SEARCH("right anterior neck",'Model output'!G168)),ISNUMBER(SEARCH("right posterior neck",'Model output'!G168)),AND(ISNUMBER(SEARCH("level",'Model output'!G168)),OR(,ISNUMBER(SEARCH("II",'Model output'!G168)),ISNUMBER(SEARCH("two",'Model output'!G168)),AND(ISNUMBER(SEARCH("2",'Model output'!G168)),NOT(ISNUMBER(SEARCH("1 of 2",'Model output'!G168)))),ISNUMBER(SEARCH("III",'Model output'!G168)),ISNUMBER(SEARCH("three",'Model output'!G168)),AND(ISNUMBER(SEARCH("3",'Model output'!G168)), NOT(ISNUMBER(SEARCH("N3",'Model output'!G168)))),ISNUMBER(SEARCH("IV",'Model output'!G168)),ISNUMBER(SEARCH("four",'Model output'!G168)),AND(ISNUMBER(SEARCH("4",'Model output'!G168)),NOT(ISNUMBER(SEARCH("1/4",'Model output'!G168)))),ISNUMBER(SEARCH("V ",'Model output'!G168)),ISNUMBER(SEARCH("five",'Model output'!G168)),ISNUMBER(SEARCH("5",'Model output'!G168))))), "lateral", "central"))</f>
        <v/>
      </c>
      <c r="H169" t="str">
        <f>IF('Model output'!H168="","negative", IF('Model output'!H168=" ", "negative", IF('Model output'!H168="[]", "negative", IF(ISNUMBER(SEARCH("lymph node",'Model output'!H168)),"negative", IF(ISNUMBER(SEARCH("adipose tissue",'Model output'!H168)), "negative", IF(ISNUMBER(SEARCH("neck dissection",'Model output'!H168)),"negative","positive"))))))</f>
        <v>negative</v>
      </c>
      <c r="I169">
        <f>IF('Model output'!I168="","",IF(ISNUMBER('Model output'!I168),'Model output'!I168,1))</f>
        <v>3</v>
      </c>
      <c r="J169">
        <f>IF('Model output'!J168="","",IF(AND(ISNUMBER('Model output'!J168),'Model output'!J168&lt;=I169),'Model output'!J168,IF(ISNUMBER(SEARCH("0/",'Model output'!J168)),0,1)))</f>
        <v>0</v>
      </c>
      <c r="K169" t="str" cm="1">
        <f t="array" ref="K169">IF(COUNT(FIND({0,1,2,3,4,5,6,7,8,9},'Model output'!K168))&gt;0,'Model output'!K168,"")</f>
        <v/>
      </c>
      <c r="L169" s="28" t="str">
        <f t="shared" si="30"/>
        <v/>
      </c>
      <c r="M169" t="str" cm="1">
        <f t="array" ref="M169">IF(L169="","",IF(ISNUMBER(SEARCH("cm",L169)),MAX(VALUE(SUBSTITUTE(_xlfn.FILTERXML("&lt;t&gt;&lt;s&gt;"&amp;SUBSTITUTE(L169,",","&lt;/s&gt;&lt;s&gt;")&amp;"&lt;/s&gt;&lt;/t&gt;","//s"),"cm",""))),MAX(VALUE(SUBSTITUTE(_xlfn.FILTERXML("&lt;t&gt;&lt;s&gt;"&amp;SUBSTITUTE(L169,",","&lt;/s&gt;&lt;s&gt;")&amp;"&lt;/s&gt;&lt;/t&gt;","//s"),"mm","")))/10))</f>
        <v/>
      </c>
      <c r="N169" t="str">
        <f>IF('Model output'!L168="","",'Model output'!L168)</f>
        <v>Poorly differentiated</v>
      </c>
      <c r="O169" t="str">
        <f>IF('Model output'!M168="","",'Model output'!M168)</f>
        <v>Angioinvasive poorly differentiated, including follicular variant papillary carcinoma</v>
      </c>
      <c r="P169" t="str">
        <f>IF('Model output'!N168="","",'Model output'!N168)</f>
        <v>9.6 cm</v>
      </c>
      <c r="Q169" t="str">
        <f t="shared" si="29"/>
        <v>9.6cm</v>
      </c>
      <c r="R169" cm="1">
        <f t="array" ref="R169">IF(Q169="","",IF(ISNUMBER(SEARCH("cm",Q169)),MAX(VALUE(SUBSTITUTE(_xlfn.FILTERXML("&lt;t&gt;&lt;s&gt;"&amp;SUBSTITUTE(Q169,",","&lt;/s&gt;&lt;s&gt;")&amp;"&lt;/s&gt;&lt;/t&gt;","//s"),"cm",""))),IF(ISNUMBER(SEARCH("mm",Q169)), MAX(VALUE(SUBSTITUTE(_xlfn.FILTERXML("&lt;t&gt;&lt;s&gt;"&amp;SUBSTITUTE(Q169,",","&lt;/s&gt;&lt;s&gt;")&amp;"&lt;/s&gt;&lt;/t&gt;","//s"),"mm","")))/10, MAX(VALUE(_xlfn.FILTERXML("&lt;t&gt;&lt;s&gt;"&amp;SUBSTITUTE(Q169,",","&lt;/s&gt;&lt;s&gt;")&amp;"&lt;/s&gt;&lt;/t&gt;","//s"))))))</f>
        <v>9.6</v>
      </c>
      <c r="S169" t="str">
        <f>IF(OR('Model output'!P168="",'Model output'!P168="C",ISNUMBER(SEARCH("Not identified", 'Model output'!P168)),ISNUMBER(SEARCH("Absent",'Model output'!P168)),ISNUMBER(SEARCH("Absence",'Model output'!P168)),AND(ISNUMBER(SEARCH("No",'Model output'!P168)),NOT(ISNUMBER(SEARCH("diagnostic",'Model output'!P168)))),ISNUMBER(SEARCH("Negative",'Model output'!P168))),"negative","positive")</f>
        <v>positive</v>
      </c>
      <c r="T169">
        <f>IF('Model output'!O168="","",'Model output'!O168)</f>
        <v>1</v>
      </c>
      <c r="U169" t="str">
        <f>IF('Model output'!Q168&lt;&gt;"",'Model output'!Q168,IF('Classification result'!S169="positive",IF(ISNUMBER(SEARCH("single",'Model output'!P168)),1,IF(OR(ISNUMBER(SEARCH("&lt;4",'Model output'!P168)),ISNUMBER(SEARCH("&lt; 4",'Model output'!P168)),ISNUMBER(SEARCH("less than 4",'Model output'!P168))),"&lt;4",IF(OR(ISNUMBER(SEARCH("&gt;4",'Model output'!P168)),ISNUMBER(SEARCH("&gt; 4",'Model output'!P168)),ISNUMBER(SEARCH("4 or more",'Model output'!P168))),"&gt;4",""))),""))</f>
        <v>&lt;4</v>
      </c>
      <c r="V169" t="str">
        <f>IF(S169="negative","",IF(OR(ISNUMBER(SEARCH("Focal",'Model output'!P168)),'Classification result'!U169&lt;4,ISNUMBER(SEARCH("Focal",'Classification result'!U169)),ISNUMBER(SEARCH("&lt;4",'Classification result'!U169)),ISNUMBER(SEARCH("&lt; 4",'Classification result'!U169))),"minimal", IF(OR(ISNUMBER(SEARCH("Extensive",'Model output'!P168)),ISNUMBER(SEARCH("Extensive",'Classification result'!U169)),ISNUMBER(SEARCH("&gt;4",'Classification result'!U169)),ISNUMBER(SEARCH("&gt; 4",'Classification result'!U169)),ISNUMBER(SEARCH("4 or more",'Classification result'!U169))),"extensive","")))</f>
        <v>minimal</v>
      </c>
      <c r="W169" t="str">
        <f>IF(OR('Model output'!R168="",ISNUMBER(SEARCH("Not identified", 'Model output'!R168)),ISNUMBER(SEARCH("Absent",'Model output'!R168)),ISNUMBER(SEARCH("No",'Model output'!R168)),ISNUMBER(SEARCH("Negative",'Model output'!R168)),ISNUMBER(SEARCH("None seen",'Model output'!R168)),ISNUMBER(SEARCH("Free",'Model output'!R168)),ISNUMBER(SEARCH("Cannot be assessed",'Model output'!R168))),"negative","positive")</f>
        <v>positive</v>
      </c>
      <c r="X169" s="15" t="str">
        <f>IF('Model output'!S168="","",'Model output'!S168)</f>
        <v/>
      </c>
      <c r="Y169" t="str">
        <f>IF(OR('Model output'!S168="",ISNUMBER(SEARCH("No extension",'Model output'!S168)),ISNUMBER(SEARCH("Absent",'Model output'!S168)),ISNUMBER(SEARCH("Not identified",'Model output'!S168)),AND(ISNUMBER(SEARCH("No",'Model output'!S168)),NOT(ISNUMBER(SEARCH("carcinoma",'Model output'!S168)))),ISNUMBER(SEARCH("negative",'Model output'!S168))),"negative",IF(Z169="positive","gETE", "positive"))</f>
        <v>negative</v>
      </c>
      <c r="Z169" t="str">
        <f>IF(OR('Model output'!S168="",ISNUMBER(SEARCH("Absent",'Model output'!S168)),ISNUMBER(SEARCH("Not identified",'Model output'!S168)),ISNUMBER(SEARCH("No",'Model output'!S168)),ISNUMBER(SEARCH("Minimal",'Model output'!S168)),ISNUMBER(SEARCH("negative",'Model output'!S168))),"negative",IF(OR(ISNUMBER(SEARCH("extensive",X169)),ISNUMBER(SEARCH("skeletal muscle",X169)),ISNUMBER(SEARCH("larynx",X169)),ISNUMBER(SEARCH("trachea",X169)),ISNUMBER(SEARCH("esophagus",X169)),ISNUMBER(SEARCH("recurrent laryngeal nerve",X169))),"positive","negative"))</f>
        <v>negative</v>
      </c>
      <c r="AA169" t="str">
        <f>IF('Model output'!T168="","",IF('Model output'!T168="Not mentioned", "No", "Yes"))</f>
        <v/>
      </c>
      <c r="AB169" t="str">
        <f>IF(AA169&lt;&gt;"Yes","",IF(OR('Model output'!U168="",ISNUMBER(SEARCH("Not identified",'Model output'!U168))),"",'Model output'!U168))</f>
        <v/>
      </c>
      <c r="AC169" s="8" t="str">
        <f>IF(OR('Model output'!V168="", AND(ISERROR(SEARCH("Positive",'Model output'!V168)), ISNUMBER(SEARCH("Negative",'Model output'!V168))), ISNUMBER(SEARCH("Cannot be assessed",'Model output'!V168)), AND(ISNUMBER(SEARCH("Uninvolved",'Model output'!V168)),NOT(ISNUMBER(SEARCH("margin(s) involved",'Model output'!V168)))), ISNUMBER(SEARCH("No involvement",'Model output'!V168)), AND(NOT(ISNUMBER(SEARCH("focal",'Model output'!V168))),ISNUMBER(SEARCH("Free",'Model output'!V168))), ISNUMBER(SEARCH("narrowly excised",'Model output'!V168)), ISNUMBER(SEARCH("none",'Model output'!V168)), ISNUMBER(SEARCH("R0",'Model output'!V168)), ISNUMBER(SEARCH("1 mm",'Model output'!V168)), ISNUMBER(SEARCH("0.1 CM",'Model output'!V168)), ISNUMBER(SEARCH("less than 0.2 mm",'Model output'!V168)), ISNUMBER(SEARCH("less than 1.0 mm",'Model output'!V168)), ISNUMBER(SEARCH("less than 0.5 mm",'Model output'!V168)), ISNUMBER(SEARCH("abut",'Model output'!V168))), "negative", "positive")</f>
        <v>negative</v>
      </c>
      <c r="AE169" s="34" t="str" cm="1">
        <f t="array" aca="1" ref="AE169" ca="1">IF(OR(AC169="positive",Z169="positive",AND(OR(ISNUMBER(SEARCH("Follicular carcinoma",N169)),ISNUMBER(SEARCH("Follicular thyroid carcinoma",N169))),V169="extensive"),AND(AND(ISNUMBER(J169),J169&gt;0),AND(ISNUMBER(M169),M169&gt;3)),OR(H169="positive",AH169=1)),"high",IF(OR(ISNUMBER(SEARCH("lateral",G169,1)),ISNUMBER(SEARCH("positive",Y169,1)),ISNUMBER(SEARCH("tall",O169,1)),ISNUMBER(SEARCH("hobnail",O169,1)),ISNUMBER(SEARCH("cribriform",O169,1)),ISNUMBER(SEARCH("diffuse",O169,1)),ISNUMBER(SEARCH("columnar",O169,1)),ISNUMBER(SEARCH("solid",O169,1)),ISNUMBER(SEARCH("tall",N169,1)),ISNUMBER(SEARCH("hobnail",N169,1)),ISNUMBER(SEARCH("cribriform",N169,1)),ISNUMBER(SEARCH("diffuse",N169,1)),ISNUMBER(SEARCH("columnar",N169,1)),ISNUMBER(SEARCH("solid",N169,1)),AND(OR(ISNUMBER(SEARCH("papillary",N169,1)),ISNUMBER(SEARCH("papillary carcinoma",O169,1))),S169="positive"),AND(AND(ISNUMBER(J169),J169&gt;=5),M169=""),AND(AND(ISNUMBER(J169),J169&gt;=5),AND(ISNUMBER(M169),M169&gt;=1)),AND(ISNUMBER(SERACH("papillary",N169)),OR(Y169="positive",Z169="positive"), ISNUMBER(SEARCH("BRAF",AB169)))),"intermediate","low"))</f>
        <v>intermediate</v>
      </c>
      <c r="AF169" s="35" t="str">
        <f t="shared" si="31"/>
        <v>3a</v>
      </c>
      <c r="AG169" s="35" t="str">
        <f t="shared" si="32"/>
        <v>0</v>
      </c>
      <c r="AH169" s="35" t="str">
        <f t="shared" si="33"/>
        <v>0</v>
      </c>
      <c r="AI169" s="40" t="str">
        <f t="shared" si="34"/>
        <v>II</v>
      </c>
      <c r="AJ169" s="34" t="s">
        <v>629</v>
      </c>
      <c r="AK169" s="39" t="s">
        <v>899</v>
      </c>
      <c r="AL169" s="39" t="s">
        <v>894</v>
      </c>
      <c r="AM169" s="39" t="s">
        <v>897</v>
      </c>
      <c r="AN169" s="39" t="s">
        <v>895</v>
      </c>
      <c r="AO169" s="34">
        <f t="shared" ca="1" si="40"/>
        <v>1</v>
      </c>
      <c r="AP169" s="39">
        <f t="shared" si="41"/>
        <v>1</v>
      </c>
      <c r="AQ169" s="39">
        <f t="shared" si="42"/>
        <v>1</v>
      </c>
      <c r="AR169" s="39">
        <f t="shared" si="43"/>
        <v>1</v>
      </c>
      <c r="AS169" s="40">
        <f t="shared" si="35"/>
        <v>1</v>
      </c>
    </row>
    <row r="170" spans="1:45">
      <c r="A170" t="str">
        <f>'Model output'!A169</f>
        <v>TCGA-EM-A2CO</v>
      </c>
      <c r="B170" s="46">
        <v>77</v>
      </c>
      <c r="C170" s="1" t="str">
        <f>IF(OR(ISNUMBER(SEARCH("0",'Model output'!D169)), ISNUMBER(SEARCH("1",'Model output'!D169)), ISNUMBER(SEARCH("1a",'Model output'!D169)), ISNUMBER(SEARCH("1b",'Model output'!D169)), ISNUMBER(SEARCH("2",'Model output'!D169)), ISNUMBER(SEARCH("3",'Model output'!D169)), ISNUMBER(SEARCH("4a",'Model output'!D169)), ISNUMBER(SEARCH("4b",'Model output'!D169))), IF(ISNUMBER(SEARCH("pT",'Model output'!D169)),IF(OR(ISNUMBER(SEARCH("a",'Model output'!D169)),ISNUMBER(SEARCH("b",'Model output'!D169))),MID(SUBSTITUTE('Model output'!D169," ",""),SEARCH("pT",'Model output'!D169)+2,2),MID(SUBSTITUTE('Model output'!D169," ",""),SEARCH("pT",'Model output'!D169)+2,1)),IF(ISNUMBER(SEARCH("T",'Model output'!D169)),IF(OR(ISNUMBER(SEARCH("a",'Model output'!D169)),ISNUMBER(SEARCH("b",'Model output'!D169))),MID(SUBSTITUTE('Model output'!D169," ",""),SEARCH("T",'Model output'!D169)+1,2),MID(SUBSTITUTE('Model output'!D169," ",""),SEARCH("T",'Model output'!D169)+1,1)),SUBSTITUTE('Model output'!D169," ",""))),"")</f>
        <v>2</v>
      </c>
      <c r="D170" s="1" t="str">
        <f>IF(ISNUMBER(SEARCH("lymph node",'Model output'!E169)),"1", IF(AND('Model output'!E169&lt;&gt;"",ISNUMBER('Model output'!E169),'Model output'!E169&gt;0),"1",IF(OR(ISNUMBER(SEARCH("0",'Model output'!E169)), ISNUMBER(SEARCH("1",'Model output'!E169)), ISNUMBER(SEARCH("1a",'Model output'!E169)), ISNUMBER(SEARCH("1b",'Model output'!E169)), ISNUMBER(SEARCH("X",'Model output'!E169))), IF(ISNUMBER(SEARCH("pN",'Model output'!E169)),IF(OR(ISNUMBER(SEARCH("a",'Model output'!E169)),ISNUMBER(SEARCH("b",'Model output'!E169))),MID(SUBSTITUTE('Model output'!E169," ",""),SEARCH("pN",'Model output'!E169)+2,2),MID(SUBSTITUTE('Model output'!E169," ",""),SEARCH("pN",'Model output'!E169)+2,1)),IF(ISNUMBER(SEARCH("N",'Model output'!E169)),IF(OR(ISNUMBER(SEARCH("a",'Model output'!E169)),ISNUMBER(SEARCH("b",'Model output'!E169))),MID(SUBSTITUTE('Model output'!E169," ",""),SEARCH("N",'Model output'!E169)+1,2),MID(SUBSTITUTE('Model output'!E169," ",""),SEARCH("N",'Model output'!E169)+1,1)),SUBSTITUTE('Model output'!E169," ",""))),"")))</f>
        <v>X</v>
      </c>
      <c r="E170" s="1" t="str">
        <f>IF(OR(ISNUMBER(SEARCH("Not applicable",'Model output'!F169)), ISNUMBER(SEARCH("N/A",'Model output'!F169))),"0",IF(OR(ISNUMBER(SEARCH("0",'Model output'!F169)), ISNUMBER(SEARCH("1",'Model output'!F169)), ISNUMBER(SEARCH("X",'Model output'!F169))), IF(ISNUMBER(SEARCH("pM",'Model output'!F169)),MID(SUBSTITUTE('Model output'!F169," ",""),SEARCH("pM",'Model output'!F169)+2,1),IF(ISNUMBER(SEARCH("M",'Model output'!F169)),MID(SUBSTITUTE('Model output'!F169," ",""),SEARCH("M",'Model output'!F169)+1,1),SUBSTITUTE('Model output'!F169," ",""))),""))</f>
        <v>0</v>
      </c>
      <c r="F170" t="str">
        <f t="shared" si="44"/>
        <v>negative</v>
      </c>
      <c r="G170" t="str">
        <f>IF(OR('Model output'!G169="",AND(ISNUMBER('Model output'!J169),'Model output'!J169&lt;1)),"",IF(OR(ISNUMBER(SEARCH("lateral",'Model output'!G169)),ISNUMBER(SEARCH("cervical",'Model output'!G169)),ISNUMBER(SEARCH("jugular",'Model output'!G169)),ISNUMBER(SEARCH("left neck",'Model output'!G169)),ISNUMBER(SEARCH("left anterior neck",'Model output'!G169)),ISNUMBER(SEARCH("left posterior neck",'Model output'!G169)),ISNUMBER(SEARCH("right neck",'Model output'!G169)),ISNUMBER(SEARCH("right anterior neck",'Model output'!G169)),ISNUMBER(SEARCH("right posterior neck",'Model output'!G169)),AND(ISNUMBER(SEARCH("level",'Model output'!G169)),OR(,ISNUMBER(SEARCH("II",'Model output'!G169)),ISNUMBER(SEARCH("two",'Model output'!G169)),AND(ISNUMBER(SEARCH("2",'Model output'!G169)),NOT(ISNUMBER(SEARCH("1 of 2",'Model output'!G169)))),ISNUMBER(SEARCH("III",'Model output'!G169)),ISNUMBER(SEARCH("three",'Model output'!G169)),AND(ISNUMBER(SEARCH("3",'Model output'!G169)), NOT(ISNUMBER(SEARCH("N3",'Model output'!G169)))),ISNUMBER(SEARCH("IV",'Model output'!G169)),ISNUMBER(SEARCH("four",'Model output'!G169)),AND(ISNUMBER(SEARCH("4",'Model output'!G169)),NOT(ISNUMBER(SEARCH("1/4",'Model output'!G169)))),ISNUMBER(SEARCH("V ",'Model output'!G169)),ISNUMBER(SEARCH("five",'Model output'!G169)),ISNUMBER(SEARCH("5",'Model output'!G169))))), "lateral", "central"))</f>
        <v/>
      </c>
      <c r="H170" t="str">
        <f>IF('Model output'!H169="","negative", IF('Model output'!H169=" ", "negative", IF('Model output'!H169="[]", "negative", IF(ISNUMBER(SEARCH("lymph node",'Model output'!H169)),"negative", IF(ISNUMBER(SEARCH("adipose tissue",'Model output'!H169)), "negative", IF(ISNUMBER(SEARCH("neck dissection",'Model output'!H169)),"negative","positive"))))))</f>
        <v>negative</v>
      </c>
      <c r="I170" t="str">
        <f>IF('Model output'!I169="","",IF(ISNUMBER('Model output'!I169),'Model output'!I169,1))</f>
        <v/>
      </c>
      <c r="J170" t="str">
        <f>IF('Model output'!J169="","",IF(AND(ISNUMBER('Model output'!J169),'Model output'!J169&lt;=I170),'Model output'!J169,IF(ISNUMBER(SEARCH("0/",'Model output'!J169)),0,1)))</f>
        <v/>
      </c>
      <c r="K170" t="str" cm="1">
        <f t="array" ref="K170">IF(COUNT(FIND({0,1,2,3,4,5,6,7,8,9},'Model output'!K169))&gt;0,'Model output'!K169,"")</f>
        <v/>
      </c>
      <c r="L170" s="28" t="str">
        <f t="shared" si="30"/>
        <v/>
      </c>
      <c r="M170" t="str" cm="1">
        <f t="array" ref="M170">IF(L170="","",IF(ISNUMBER(SEARCH("cm",L170)),MAX(VALUE(SUBSTITUTE(_xlfn.FILTERXML("&lt;t&gt;&lt;s&gt;"&amp;SUBSTITUTE(L170,",","&lt;/s&gt;&lt;s&gt;")&amp;"&lt;/s&gt;&lt;/t&gt;","//s"),"cm",""))),MAX(VALUE(SUBSTITUTE(_xlfn.FILTERXML("&lt;t&gt;&lt;s&gt;"&amp;SUBSTITUTE(L170,",","&lt;/s&gt;&lt;s&gt;")&amp;"&lt;/s&gt;&lt;/t&gt;","//s"),"mm","")))/10))</f>
        <v/>
      </c>
      <c r="N170" t="str">
        <f>IF('Model output'!L169="","",'Model output'!L169)</f>
        <v>papillary</v>
      </c>
      <c r="O170" t="str">
        <f>IF('Model output'!M169="","",'Model output'!M169)</f>
        <v>oncocytic</v>
      </c>
      <c r="P170" t="str">
        <f>IF('Model output'!N169="","",'Model output'!N169)</f>
        <v>2.9 cm</v>
      </c>
      <c r="Q170" t="str">
        <f t="shared" si="29"/>
        <v>2.9cm</v>
      </c>
      <c r="R170" cm="1">
        <f t="array" ref="R170">IF(Q170="","",IF(ISNUMBER(SEARCH("cm",Q170)),MAX(VALUE(SUBSTITUTE(_xlfn.FILTERXML("&lt;t&gt;&lt;s&gt;"&amp;SUBSTITUTE(Q170,",","&lt;/s&gt;&lt;s&gt;")&amp;"&lt;/s&gt;&lt;/t&gt;","//s"),"cm",""))),IF(ISNUMBER(SEARCH("mm",Q170)), MAX(VALUE(SUBSTITUTE(_xlfn.FILTERXML("&lt;t&gt;&lt;s&gt;"&amp;SUBSTITUTE(Q170,",","&lt;/s&gt;&lt;s&gt;")&amp;"&lt;/s&gt;&lt;/t&gt;","//s"),"mm","")))/10, MAX(VALUE(_xlfn.FILTERXML("&lt;t&gt;&lt;s&gt;"&amp;SUBSTITUTE(Q170,",","&lt;/s&gt;&lt;s&gt;")&amp;"&lt;/s&gt;&lt;/t&gt;","//s"))))))</f>
        <v>2.9</v>
      </c>
      <c r="S170" t="str">
        <f>IF(OR('Model output'!P169="",'Model output'!P169="C",ISNUMBER(SEARCH("Not identified", 'Model output'!P169)),ISNUMBER(SEARCH("Absent",'Model output'!P169)),ISNUMBER(SEARCH("Absence",'Model output'!P169)),AND(ISNUMBER(SEARCH("No",'Model output'!P169)),NOT(ISNUMBER(SEARCH("diagnostic",'Model output'!P169)))),ISNUMBER(SEARCH("Negative",'Model output'!P169))),"negative","positive")</f>
        <v>negative</v>
      </c>
      <c r="T170">
        <f>IF('Model output'!O169="","",'Model output'!O169)</f>
        <v>1</v>
      </c>
      <c r="U170" t="str">
        <f>IF('Model output'!Q169&lt;&gt;"",'Model output'!Q169,IF('Classification result'!S170="positive",IF(ISNUMBER(SEARCH("single",'Model output'!P169)),1,IF(OR(ISNUMBER(SEARCH("&lt;4",'Model output'!P169)),ISNUMBER(SEARCH("&lt; 4",'Model output'!P169)),ISNUMBER(SEARCH("less than 4",'Model output'!P169))),"&lt;4",IF(OR(ISNUMBER(SEARCH("&gt;4",'Model output'!P169)),ISNUMBER(SEARCH("&gt; 4",'Model output'!P169)),ISNUMBER(SEARCH("4 or more",'Model output'!P169))),"&gt;4",""))),""))</f>
        <v/>
      </c>
      <c r="V170" t="str">
        <f>IF(S170="negative","",IF(OR(ISNUMBER(SEARCH("Focal",'Model output'!P169)),'Classification result'!U170&lt;4,ISNUMBER(SEARCH("Focal",'Classification result'!U170)),ISNUMBER(SEARCH("&lt;4",'Classification result'!U170)),ISNUMBER(SEARCH("&lt; 4",'Classification result'!U170))),"minimal", IF(OR(ISNUMBER(SEARCH("Extensive",'Model output'!P169)),ISNUMBER(SEARCH("Extensive",'Classification result'!U170)),ISNUMBER(SEARCH("&gt;4",'Classification result'!U170)),ISNUMBER(SEARCH("&gt; 4",'Classification result'!U170)),ISNUMBER(SEARCH("4 or more",'Classification result'!U170))),"extensive","")))</f>
        <v/>
      </c>
      <c r="W170" t="str">
        <f>IF(OR('Model output'!R169="",ISNUMBER(SEARCH("Not identified", 'Model output'!R169)),ISNUMBER(SEARCH("Absent",'Model output'!R169)),ISNUMBER(SEARCH("No",'Model output'!R169)),ISNUMBER(SEARCH("Negative",'Model output'!R169)),ISNUMBER(SEARCH("None seen",'Model output'!R169)),ISNUMBER(SEARCH("Free",'Model output'!R169)),ISNUMBER(SEARCH("Cannot be assessed",'Model output'!R169))),"negative","positive")</f>
        <v>positive</v>
      </c>
      <c r="X170" s="15" t="str">
        <f>IF('Model output'!S169="","",'Model output'!S169)</f>
        <v>Not identified</v>
      </c>
      <c r="Y170" t="str">
        <f>IF(OR('Model output'!S169="",ISNUMBER(SEARCH("No extension",'Model output'!S169)),ISNUMBER(SEARCH("Absent",'Model output'!S169)),ISNUMBER(SEARCH("Not identified",'Model output'!S169)),AND(ISNUMBER(SEARCH("No",'Model output'!S169)),NOT(ISNUMBER(SEARCH("carcinoma",'Model output'!S169)))),ISNUMBER(SEARCH("negative",'Model output'!S169))),"negative",IF(Z170="positive","gETE", "positive"))</f>
        <v>negative</v>
      </c>
      <c r="Z170" t="str">
        <f>IF(OR('Model output'!S169="",ISNUMBER(SEARCH("Absent",'Model output'!S169)),ISNUMBER(SEARCH("Not identified",'Model output'!S169)),ISNUMBER(SEARCH("No",'Model output'!S169)),ISNUMBER(SEARCH("Minimal",'Model output'!S169)),ISNUMBER(SEARCH("negative",'Model output'!S169))),"negative",IF(OR(ISNUMBER(SEARCH("extensive",X170)),ISNUMBER(SEARCH("skeletal muscle",X170)),ISNUMBER(SEARCH("larynx",X170)),ISNUMBER(SEARCH("trachea",X170)),ISNUMBER(SEARCH("esophagus",X170)),ISNUMBER(SEARCH("recurrent laryngeal nerve",X170))),"positive","negative"))</f>
        <v>negative</v>
      </c>
      <c r="AA170" t="str">
        <f>IF('Model output'!T169="","",IF('Model output'!T169="Not mentioned", "No", "Yes"))</f>
        <v/>
      </c>
      <c r="AB170" t="str">
        <f>IF(AA170&lt;&gt;"Yes","",IF(OR('Model output'!U169="",ISNUMBER(SEARCH("Not identified",'Model output'!U169))),"",'Model output'!U169))</f>
        <v/>
      </c>
      <c r="AC170" s="8" t="str">
        <f>IF(OR('Model output'!V169="", AND(ISERROR(SEARCH("Positive",'Model output'!V169)), ISNUMBER(SEARCH("Negative",'Model output'!V169))), ISNUMBER(SEARCH("Cannot be assessed",'Model output'!V169)), AND(ISNUMBER(SEARCH("Uninvolved",'Model output'!V169)),NOT(ISNUMBER(SEARCH("margin(s) involved",'Model output'!V169)))), ISNUMBER(SEARCH("No involvement",'Model output'!V169)), AND(NOT(ISNUMBER(SEARCH("focal",'Model output'!V169))),ISNUMBER(SEARCH("Free",'Model output'!V169))), ISNUMBER(SEARCH("narrowly excised",'Model output'!V169)), ISNUMBER(SEARCH("none",'Model output'!V169)), ISNUMBER(SEARCH("R0",'Model output'!V169)), ISNUMBER(SEARCH("1 mm",'Model output'!V169)), ISNUMBER(SEARCH("0.1 CM",'Model output'!V169)), ISNUMBER(SEARCH("less than 0.2 mm",'Model output'!V169)), ISNUMBER(SEARCH("less than 1.0 mm",'Model output'!V169)), ISNUMBER(SEARCH("less than 0.5 mm",'Model output'!V169)), ISNUMBER(SEARCH("abut",'Model output'!V169))), "negative", "positive")</f>
        <v>negative</v>
      </c>
      <c r="AE170" s="34" t="str" cm="1">
        <f t="array" aca="1" ref="AE170" ca="1">IF(OR(AC170="positive",Z170="positive",AND(OR(ISNUMBER(SEARCH("Follicular carcinoma",N170)),ISNUMBER(SEARCH("Follicular thyroid carcinoma",N170))),V170="extensive"),AND(AND(ISNUMBER(J170),J170&gt;0),AND(ISNUMBER(M170),M170&gt;3)),OR(H170="positive",AH170=1)),"high",IF(OR(ISNUMBER(SEARCH("lateral",G170,1)),ISNUMBER(SEARCH("positive",Y170,1)),ISNUMBER(SEARCH("tall",O170,1)),ISNUMBER(SEARCH("hobnail",O170,1)),ISNUMBER(SEARCH("cribriform",O170,1)),ISNUMBER(SEARCH("diffuse",O170,1)),ISNUMBER(SEARCH("columnar",O170,1)),ISNUMBER(SEARCH("solid",O170,1)),ISNUMBER(SEARCH("tall",N170,1)),ISNUMBER(SEARCH("hobnail",N170,1)),ISNUMBER(SEARCH("cribriform",N170,1)),ISNUMBER(SEARCH("diffuse",N170,1)),ISNUMBER(SEARCH("columnar",N170,1)),ISNUMBER(SEARCH("solid",N170,1)),AND(OR(ISNUMBER(SEARCH("papillary",N170,1)),ISNUMBER(SEARCH("papillary carcinoma",O170,1))),S170="positive"),AND(AND(ISNUMBER(J170),J170&gt;=5),M170=""),AND(AND(ISNUMBER(J170),J170&gt;=5),AND(ISNUMBER(M170),M170&gt;=1)),AND(ISNUMBER(SERACH("papillary",N170)),OR(Y170="positive",Z170="positive"), ISNUMBER(SEARCH("BRAF",AB170)))),"intermediate","low"))</f>
        <v>low</v>
      </c>
      <c r="AF170" s="35" t="str">
        <f t="shared" si="31"/>
        <v>2</v>
      </c>
      <c r="AG170" s="35" t="str">
        <f t="shared" si="32"/>
        <v>0</v>
      </c>
      <c r="AH170" s="35" t="str">
        <f t="shared" si="33"/>
        <v>0</v>
      </c>
      <c r="AI170" s="40" t="str">
        <f t="shared" si="34"/>
        <v>I</v>
      </c>
      <c r="AJ170" s="34" t="s">
        <v>627</v>
      </c>
      <c r="AK170" s="39" t="s">
        <v>896</v>
      </c>
      <c r="AL170" s="39" t="s">
        <v>897</v>
      </c>
      <c r="AM170" s="39" t="s">
        <v>897</v>
      </c>
      <c r="AN170" s="39" t="s">
        <v>59</v>
      </c>
      <c r="AO170" s="34">
        <f t="shared" ca="1" si="40"/>
        <v>1</v>
      </c>
      <c r="AP170" s="39">
        <f t="shared" si="41"/>
        <v>1</v>
      </c>
      <c r="AQ170" s="39">
        <f t="shared" si="42"/>
        <v>1</v>
      </c>
      <c r="AR170" s="39">
        <f t="shared" si="43"/>
        <v>1</v>
      </c>
      <c r="AS170" s="40">
        <f t="shared" si="35"/>
        <v>1</v>
      </c>
    </row>
    <row r="171" spans="1:45">
      <c r="A171" t="str">
        <f>'Model output'!A170</f>
        <v>TCGA-EM-A2CP</v>
      </c>
      <c r="B171" s="46">
        <v>26</v>
      </c>
      <c r="C171" s="1" t="str">
        <f>IF(OR(ISNUMBER(SEARCH("0",'Model output'!D170)), ISNUMBER(SEARCH("1",'Model output'!D170)), ISNUMBER(SEARCH("1a",'Model output'!D170)), ISNUMBER(SEARCH("1b",'Model output'!D170)), ISNUMBER(SEARCH("2",'Model output'!D170)), ISNUMBER(SEARCH("3",'Model output'!D170)), ISNUMBER(SEARCH("4a",'Model output'!D170)), ISNUMBER(SEARCH("4b",'Model output'!D170))), IF(ISNUMBER(SEARCH("pT",'Model output'!D170)),IF(OR(ISNUMBER(SEARCH("a",'Model output'!D170)),ISNUMBER(SEARCH("b",'Model output'!D170))),MID(SUBSTITUTE('Model output'!D170," ",""),SEARCH("pT",'Model output'!D170)+2,2),MID(SUBSTITUTE('Model output'!D170," ",""),SEARCH("pT",'Model output'!D170)+2,1)),IF(ISNUMBER(SEARCH("T",'Model output'!D170)),IF(OR(ISNUMBER(SEARCH("a",'Model output'!D170)),ISNUMBER(SEARCH("b",'Model output'!D170))),MID(SUBSTITUTE('Model output'!D170," ",""),SEARCH("T",'Model output'!D170)+1,2),MID(SUBSTITUTE('Model output'!D170," ",""),SEARCH("T",'Model output'!D170)+1,1)),SUBSTITUTE('Model output'!D170," ",""))),"")</f>
        <v>2</v>
      </c>
      <c r="D171" s="1" t="str">
        <f>IF(ISNUMBER(SEARCH("lymph node",'Model output'!E170)),"1", IF(AND('Model output'!E170&lt;&gt;"",ISNUMBER('Model output'!E170),'Model output'!E170&gt;0),"1",IF(OR(ISNUMBER(SEARCH("0",'Model output'!E170)), ISNUMBER(SEARCH("1",'Model output'!E170)), ISNUMBER(SEARCH("1a",'Model output'!E170)), ISNUMBER(SEARCH("1b",'Model output'!E170)), ISNUMBER(SEARCH("X",'Model output'!E170))), IF(ISNUMBER(SEARCH("pN",'Model output'!E170)),IF(OR(ISNUMBER(SEARCH("a",'Model output'!E170)),ISNUMBER(SEARCH("b",'Model output'!E170))),MID(SUBSTITUTE('Model output'!E170," ",""),SEARCH("pN",'Model output'!E170)+2,2),MID(SUBSTITUTE('Model output'!E170," ",""),SEARCH("pN",'Model output'!E170)+2,1)),IF(ISNUMBER(SEARCH("N",'Model output'!E170)),IF(OR(ISNUMBER(SEARCH("a",'Model output'!E170)),ISNUMBER(SEARCH("b",'Model output'!E170))),MID(SUBSTITUTE('Model output'!E170," ",""),SEARCH("N",'Model output'!E170)+1,2),MID(SUBSTITUTE('Model output'!E170," ",""),SEARCH("N",'Model output'!E170)+1,1)),SUBSTITUTE('Model output'!E170," ",""))),"")))</f>
        <v>0</v>
      </c>
      <c r="E171" s="1" t="str">
        <f>IF(OR(ISNUMBER(SEARCH("Not applicable",'Model output'!F170)), ISNUMBER(SEARCH("N/A",'Model output'!F170))),"0",IF(OR(ISNUMBER(SEARCH("0",'Model output'!F170)), ISNUMBER(SEARCH("1",'Model output'!F170)), ISNUMBER(SEARCH("X",'Model output'!F170))), IF(ISNUMBER(SEARCH("pM",'Model output'!F170)),MID(SUBSTITUTE('Model output'!F170," ",""),SEARCH("pM",'Model output'!F170)+2,1),IF(ISNUMBER(SEARCH("M",'Model output'!F170)),MID(SUBSTITUTE('Model output'!F170," ",""),SEARCH("M",'Model output'!F170)+1,1),SUBSTITUTE('Model output'!F170," ",""))),""))</f>
        <v/>
      </c>
      <c r="F171" t="str">
        <f t="shared" si="44"/>
        <v>negative</v>
      </c>
      <c r="G171" t="str">
        <f>IF(OR('Model output'!G170="",AND(ISNUMBER('Model output'!J170),'Model output'!J170&lt;1)),"",IF(OR(ISNUMBER(SEARCH("lateral",'Model output'!G170)),ISNUMBER(SEARCH("cervical",'Model output'!G170)),ISNUMBER(SEARCH("jugular",'Model output'!G170)),ISNUMBER(SEARCH("left neck",'Model output'!G170)),ISNUMBER(SEARCH("left anterior neck",'Model output'!G170)),ISNUMBER(SEARCH("left posterior neck",'Model output'!G170)),ISNUMBER(SEARCH("right neck",'Model output'!G170)),ISNUMBER(SEARCH("right anterior neck",'Model output'!G170)),ISNUMBER(SEARCH("right posterior neck",'Model output'!G170)),AND(ISNUMBER(SEARCH("level",'Model output'!G170)),OR(,ISNUMBER(SEARCH("II",'Model output'!G170)),ISNUMBER(SEARCH("two",'Model output'!G170)),AND(ISNUMBER(SEARCH("2",'Model output'!G170)),NOT(ISNUMBER(SEARCH("1 of 2",'Model output'!G170)))),ISNUMBER(SEARCH("III",'Model output'!G170)),ISNUMBER(SEARCH("three",'Model output'!G170)),AND(ISNUMBER(SEARCH("3",'Model output'!G170)), NOT(ISNUMBER(SEARCH("N3",'Model output'!G170)))),ISNUMBER(SEARCH("IV",'Model output'!G170)),ISNUMBER(SEARCH("four",'Model output'!G170)),AND(ISNUMBER(SEARCH("4",'Model output'!G170)),NOT(ISNUMBER(SEARCH("1/4",'Model output'!G170)))),ISNUMBER(SEARCH("V ",'Model output'!G170)),ISNUMBER(SEARCH("five",'Model output'!G170)),ISNUMBER(SEARCH("5",'Model output'!G170))))), "lateral", "central"))</f>
        <v/>
      </c>
      <c r="H171" t="str">
        <f>IF('Model output'!H170="","negative", IF('Model output'!H170=" ", "negative", IF('Model output'!H170="[]", "negative", IF(ISNUMBER(SEARCH("lymph node",'Model output'!H170)),"negative", IF(ISNUMBER(SEARCH("adipose tissue",'Model output'!H170)), "negative", IF(ISNUMBER(SEARCH("neck dissection",'Model output'!H170)),"negative","positive"))))))</f>
        <v>negative</v>
      </c>
      <c r="I171">
        <f>IF('Model output'!I170="","",IF(ISNUMBER('Model output'!I170),'Model output'!I170,1))</f>
        <v>31</v>
      </c>
      <c r="J171">
        <f>IF('Model output'!J170="","",IF(AND(ISNUMBER('Model output'!J170),'Model output'!J170&lt;=I171),'Model output'!J170,IF(ISNUMBER(SEARCH("0/",'Model output'!J170)),0,1)))</f>
        <v>0</v>
      </c>
      <c r="K171" t="str" cm="1">
        <f t="array" ref="K171">IF(COUNT(FIND({0,1,2,3,4,5,6,7,8,9},'Model output'!K170))&gt;0,'Model output'!K170,"")</f>
        <v/>
      </c>
      <c r="L171" s="28" t="str">
        <f t="shared" si="30"/>
        <v/>
      </c>
      <c r="M171" t="str" cm="1">
        <f t="array" ref="M171">IF(L171="","",IF(ISNUMBER(SEARCH("cm",L171)),MAX(VALUE(SUBSTITUTE(_xlfn.FILTERXML("&lt;t&gt;&lt;s&gt;"&amp;SUBSTITUTE(L171,",","&lt;/s&gt;&lt;s&gt;")&amp;"&lt;/s&gt;&lt;/t&gt;","//s"),"cm",""))),MAX(VALUE(SUBSTITUTE(_xlfn.FILTERXML("&lt;t&gt;&lt;s&gt;"&amp;SUBSTITUTE(L171,",","&lt;/s&gt;&lt;s&gt;")&amp;"&lt;/s&gt;&lt;/t&gt;","//s"),"mm","")))/10))</f>
        <v/>
      </c>
      <c r="N171" t="str">
        <f>IF('Model output'!L170="","",'Model output'!L170)</f>
        <v>papillary</v>
      </c>
      <c r="O171" t="str">
        <f>IF('Model output'!M170="","",'Model output'!M170)</f>
        <v>follicular variant</v>
      </c>
      <c r="P171" t="str">
        <f>IF('Model output'!N170="","",'Model output'!N170)</f>
        <v>3.2 cm</v>
      </c>
      <c r="Q171" t="str">
        <f t="shared" si="29"/>
        <v>3.2cm</v>
      </c>
      <c r="R171" cm="1">
        <f t="array" ref="R171">IF(Q171="","",IF(ISNUMBER(SEARCH("cm",Q171)),MAX(VALUE(SUBSTITUTE(_xlfn.FILTERXML("&lt;t&gt;&lt;s&gt;"&amp;SUBSTITUTE(Q171,",","&lt;/s&gt;&lt;s&gt;")&amp;"&lt;/s&gt;&lt;/t&gt;","//s"),"cm",""))),IF(ISNUMBER(SEARCH("mm",Q171)), MAX(VALUE(SUBSTITUTE(_xlfn.FILTERXML("&lt;t&gt;&lt;s&gt;"&amp;SUBSTITUTE(Q171,",","&lt;/s&gt;&lt;s&gt;")&amp;"&lt;/s&gt;&lt;/t&gt;","//s"),"mm","")))/10, MAX(VALUE(_xlfn.FILTERXML("&lt;t&gt;&lt;s&gt;"&amp;SUBSTITUTE(Q171,",","&lt;/s&gt;&lt;s&gt;")&amp;"&lt;/s&gt;&lt;/t&gt;","//s"))))))</f>
        <v>3.2</v>
      </c>
      <c r="S171" t="str">
        <f>IF(OR('Model output'!P170="",'Model output'!P170="C",ISNUMBER(SEARCH("Not identified", 'Model output'!P170)),ISNUMBER(SEARCH("Absent",'Model output'!P170)),ISNUMBER(SEARCH("Absence",'Model output'!P170)),AND(ISNUMBER(SEARCH("No",'Model output'!P170)),NOT(ISNUMBER(SEARCH("diagnostic",'Model output'!P170)))),ISNUMBER(SEARCH("Negative",'Model output'!P170))),"negative","positive")</f>
        <v>negative</v>
      </c>
      <c r="T171">
        <f>IF('Model output'!O170="","",'Model output'!O170)</f>
        <v>2</v>
      </c>
      <c r="U171" t="str">
        <f>IF('Model output'!Q170&lt;&gt;"",'Model output'!Q170,IF('Classification result'!S171="positive",IF(ISNUMBER(SEARCH("single",'Model output'!P170)),1,IF(OR(ISNUMBER(SEARCH("&lt;4",'Model output'!P170)),ISNUMBER(SEARCH("&lt; 4",'Model output'!P170)),ISNUMBER(SEARCH("less than 4",'Model output'!P170))),"&lt;4",IF(OR(ISNUMBER(SEARCH("&gt;4",'Model output'!P170)),ISNUMBER(SEARCH("&gt; 4",'Model output'!P170)),ISNUMBER(SEARCH("4 or more",'Model output'!P170))),"&gt;4",""))),""))</f>
        <v/>
      </c>
      <c r="V171" t="str">
        <f>IF(S171="negative","",IF(OR(ISNUMBER(SEARCH("Focal",'Model output'!P170)),'Classification result'!U171&lt;4,ISNUMBER(SEARCH("Focal",'Classification result'!U171)),ISNUMBER(SEARCH("&lt;4",'Classification result'!U171)),ISNUMBER(SEARCH("&lt; 4",'Classification result'!U171))),"minimal", IF(OR(ISNUMBER(SEARCH("Extensive",'Model output'!P170)),ISNUMBER(SEARCH("Extensive",'Classification result'!U171)),ISNUMBER(SEARCH("&gt;4",'Classification result'!U171)),ISNUMBER(SEARCH("&gt; 4",'Classification result'!U171)),ISNUMBER(SEARCH("4 or more",'Classification result'!U171))),"extensive","")))</f>
        <v/>
      </c>
      <c r="W171" t="str">
        <f>IF(OR('Model output'!R170="",ISNUMBER(SEARCH("Not identified", 'Model output'!R170)),ISNUMBER(SEARCH("Absent",'Model output'!R170)),ISNUMBER(SEARCH("No",'Model output'!R170)),ISNUMBER(SEARCH("Negative",'Model output'!R170)),ISNUMBER(SEARCH("None seen",'Model output'!R170)),ISNUMBER(SEARCH("Free",'Model output'!R170)),ISNUMBER(SEARCH("Cannot be assessed",'Model output'!R170))),"negative","positive")</f>
        <v>positive</v>
      </c>
      <c r="X171" s="15" t="str">
        <f>IF('Model output'!S170="","",'Model output'!S170)</f>
        <v>Not identified</v>
      </c>
      <c r="Y171" t="str">
        <f>IF(OR('Model output'!S170="",ISNUMBER(SEARCH("No extension",'Model output'!S170)),ISNUMBER(SEARCH("Absent",'Model output'!S170)),ISNUMBER(SEARCH("Not identified",'Model output'!S170)),AND(ISNUMBER(SEARCH("No",'Model output'!S170)),NOT(ISNUMBER(SEARCH("carcinoma",'Model output'!S170)))),ISNUMBER(SEARCH("negative",'Model output'!S170))),"negative",IF(Z171="positive","gETE", "positive"))</f>
        <v>negative</v>
      </c>
      <c r="Z171" t="str">
        <f>IF(OR('Model output'!S170="",ISNUMBER(SEARCH("Absent",'Model output'!S170)),ISNUMBER(SEARCH("Not identified",'Model output'!S170)),ISNUMBER(SEARCH("No",'Model output'!S170)),ISNUMBER(SEARCH("Minimal",'Model output'!S170)),ISNUMBER(SEARCH("negative",'Model output'!S170))),"negative",IF(OR(ISNUMBER(SEARCH("extensive",X171)),ISNUMBER(SEARCH("skeletal muscle",X171)),ISNUMBER(SEARCH("larynx",X171)),ISNUMBER(SEARCH("trachea",X171)),ISNUMBER(SEARCH("esophagus",X171)),ISNUMBER(SEARCH("recurrent laryngeal nerve",X171))),"positive","negative"))</f>
        <v>negative</v>
      </c>
      <c r="AA171" t="str">
        <f>IF('Model output'!T170="","",IF('Model output'!T170="Not mentioned", "No", "Yes"))</f>
        <v/>
      </c>
      <c r="AB171" t="str">
        <f>IF(AA171&lt;&gt;"Yes","",IF(OR('Model output'!U170="",ISNUMBER(SEARCH("Not identified",'Model output'!U170))),"",'Model output'!U170))</f>
        <v/>
      </c>
      <c r="AC171" s="8" t="str">
        <f>IF(OR('Model output'!V170="", AND(ISERROR(SEARCH("Positive",'Model output'!V170)), ISNUMBER(SEARCH("Negative",'Model output'!V170))), ISNUMBER(SEARCH("Cannot be assessed",'Model output'!V170)), AND(ISNUMBER(SEARCH("Uninvolved",'Model output'!V170)),NOT(ISNUMBER(SEARCH("margin(s) involved",'Model output'!V170)))), ISNUMBER(SEARCH("No involvement",'Model output'!V170)), AND(NOT(ISNUMBER(SEARCH("focal",'Model output'!V170))),ISNUMBER(SEARCH("Free",'Model output'!V170))), ISNUMBER(SEARCH("narrowly excised",'Model output'!V170)), ISNUMBER(SEARCH("none",'Model output'!V170)), ISNUMBER(SEARCH("R0",'Model output'!V170)), ISNUMBER(SEARCH("1 mm",'Model output'!V170)), ISNUMBER(SEARCH("0.1 CM",'Model output'!V170)), ISNUMBER(SEARCH("less than 0.2 mm",'Model output'!V170)), ISNUMBER(SEARCH("less than 1.0 mm",'Model output'!V170)), ISNUMBER(SEARCH("less than 0.5 mm",'Model output'!V170)), ISNUMBER(SEARCH("abut",'Model output'!V170))), "negative", "positive")</f>
        <v>negative</v>
      </c>
      <c r="AE171" s="34" t="str" cm="1">
        <f t="array" aca="1" ref="AE171" ca="1">IF(OR(AC171="positive",Z171="positive",AND(OR(ISNUMBER(SEARCH("Follicular carcinoma",N171)),ISNUMBER(SEARCH("Follicular thyroid carcinoma",N171))),V171="extensive"),AND(AND(ISNUMBER(J171),J171&gt;0),AND(ISNUMBER(M171),M171&gt;3)),OR(H171="positive",AH171=1)),"high",IF(OR(ISNUMBER(SEARCH("lateral",G171,1)),ISNUMBER(SEARCH("positive",Y171,1)),ISNUMBER(SEARCH("tall",O171,1)),ISNUMBER(SEARCH("hobnail",O171,1)),ISNUMBER(SEARCH("cribriform",O171,1)),ISNUMBER(SEARCH("diffuse",O171,1)),ISNUMBER(SEARCH("columnar",O171,1)),ISNUMBER(SEARCH("solid",O171,1)),ISNUMBER(SEARCH("tall",N171,1)),ISNUMBER(SEARCH("hobnail",N171,1)),ISNUMBER(SEARCH("cribriform",N171,1)),ISNUMBER(SEARCH("diffuse",N171,1)),ISNUMBER(SEARCH("columnar",N171,1)),ISNUMBER(SEARCH("solid",N171,1)),AND(OR(ISNUMBER(SEARCH("papillary",N171,1)),ISNUMBER(SEARCH("papillary carcinoma",O171,1))),S171="positive"),AND(AND(ISNUMBER(J171),J171&gt;=5),M171=""),AND(AND(ISNUMBER(J171),J171&gt;=5),AND(ISNUMBER(M171),M171&gt;=1)),AND(ISNUMBER(SERACH("papillary",N171)),OR(Y171="positive",Z171="positive"), ISNUMBER(SEARCH("BRAF",AB171)))),"intermediate","low"))</f>
        <v>low</v>
      </c>
      <c r="AF171" s="35" t="str">
        <f t="shared" si="31"/>
        <v>2</v>
      </c>
      <c r="AG171" s="35" t="str">
        <f t="shared" si="32"/>
        <v>0</v>
      </c>
      <c r="AH171" s="35" t="str">
        <f t="shared" si="33"/>
        <v>0</v>
      </c>
      <c r="AI171" s="40" t="str">
        <f t="shared" si="34"/>
        <v>I</v>
      </c>
      <c r="AJ171" s="34" t="s">
        <v>627</v>
      </c>
      <c r="AK171" s="39" t="s">
        <v>896</v>
      </c>
      <c r="AL171" s="39" t="s">
        <v>894</v>
      </c>
      <c r="AM171" s="39" t="s">
        <v>897</v>
      </c>
      <c r="AN171" s="39" t="s">
        <v>59</v>
      </c>
      <c r="AO171" s="34">
        <f t="shared" ca="1" si="40"/>
        <v>1</v>
      </c>
      <c r="AP171" s="39">
        <f t="shared" si="41"/>
        <v>1</v>
      </c>
      <c r="AQ171" s="39">
        <f t="shared" si="42"/>
        <v>1</v>
      </c>
      <c r="AR171" s="39">
        <f t="shared" si="43"/>
        <v>1</v>
      </c>
      <c r="AS171" s="40">
        <f t="shared" si="35"/>
        <v>1</v>
      </c>
    </row>
    <row r="172" spans="1:45">
      <c r="A172" t="str">
        <f>'Model output'!A171</f>
        <v>TCGA-EM-A2CQ</v>
      </c>
      <c r="B172" s="46">
        <v>40</v>
      </c>
      <c r="C172" s="1" t="str">
        <f>IF(OR(ISNUMBER(SEARCH("0",'Model output'!D171)), ISNUMBER(SEARCH("1",'Model output'!D171)), ISNUMBER(SEARCH("1a",'Model output'!D171)), ISNUMBER(SEARCH("1b",'Model output'!D171)), ISNUMBER(SEARCH("2",'Model output'!D171)), ISNUMBER(SEARCH("3",'Model output'!D171)), ISNUMBER(SEARCH("4a",'Model output'!D171)), ISNUMBER(SEARCH("4b",'Model output'!D171))), IF(ISNUMBER(SEARCH("pT",'Model output'!D171)),IF(OR(ISNUMBER(SEARCH("a",'Model output'!D171)),ISNUMBER(SEARCH("b",'Model output'!D171))),MID(SUBSTITUTE('Model output'!D171," ",""),SEARCH("pT",'Model output'!D171)+2,2),MID(SUBSTITUTE('Model output'!D171," ",""),SEARCH("pT",'Model output'!D171)+2,1)),IF(ISNUMBER(SEARCH("T",'Model output'!D171)),IF(OR(ISNUMBER(SEARCH("a",'Model output'!D171)),ISNUMBER(SEARCH("b",'Model output'!D171))),MID(SUBSTITUTE('Model output'!D171," ",""),SEARCH("T",'Model output'!D171)+1,2),MID(SUBSTITUTE('Model output'!D171," ",""),SEARCH("T",'Model output'!D171)+1,1)),SUBSTITUTE('Model output'!D171," ",""))),"")</f>
        <v>1b</v>
      </c>
      <c r="D172" s="1" t="str">
        <f>IF(ISNUMBER(SEARCH("lymph node",'Model output'!E171)),"1", IF(AND('Model output'!E171&lt;&gt;"",ISNUMBER('Model output'!E171),'Model output'!E171&gt;0),"1",IF(OR(ISNUMBER(SEARCH("0",'Model output'!E171)), ISNUMBER(SEARCH("1",'Model output'!E171)), ISNUMBER(SEARCH("1a",'Model output'!E171)), ISNUMBER(SEARCH("1b",'Model output'!E171)), ISNUMBER(SEARCH("X",'Model output'!E171))), IF(ISNUMBER(SEARCH("pN",'Model output'!E171)),IF(OR(ISNUMBER(SEARCH("a",'Model output'!E171)),ISNUMBER(SEARCH("b",'Model output'!E171))),MID(SUBSTITUTE('Model output'!E171," ",""),SEARCH("pN",'Model output'!E171)+2,2),MID(SUBSTITUTE('Model output'!E171," ",""),SEARCH("pN",'Model output'!E171)+2,1)),IF(ISNUMBER(SEARCH("N",'Model output'!E171)),IF(OR(ISNUMBER(SEARCH("a",'Model output'!E171)),ISNUMBER(SEARCH("b",'Model output'!E171))),MID(SUBSTITUTE('Model output'!E171," ",""),SEARCH("N",'Model output'!E171)+1,2),MID(SUBSTITUTE('Model output'!E171," ",""),SEARCH("N",'Model output'!E171)+1,1)),SUBSTITUTE('Model output'!E171," ",""))),"")))</f>
        <v>1a</v>
      </c>
      <c r="E172" s="1" t="str">
        <f>IF(OR(ISNUMBER(SEARCH("Not applicable",'Model output'!F171)), ISNUMBER(SEARCH("N/A",'Model output'!F171))),"0",IF(OR(ISNUMBER(SEARCH("0",'Model output'!F171)), ISNUMBER(SEARCH("1",'Model output'!F171)), ISNUMBER(SEARCH("X",'Model output'!F171))), IF(ISNUMBER(SEARCH("pM",'Model output'!F171)),MID(SUBSTITUTE('Model output'!F171," ",""),SEARCH("pM",'Model output'!F171)+2,1),IF(ISNUMBER(SEARCH("M",'Model output'!F171)),MID(SUBSTITUTE('Model output'!F171," ",""),SEARCH("M",'Model output'!F171)+1,1),SUBSTITUTE('Model output'!F171," ",""))),""))</f>
        <v/>
      </c>
      <c r="F172" t="str">
        <f t="shared" si="44"/>
        <v>positive</v>
      </c>
      <c r="G172" t="str">
        <f>IF(OR('Model output'!G171="",AND(ISNUMBER('Model output'!J171),'Model output'!J171&lt;1)),"",IF(OR(ISNUMBER(SEARCH("lateral",'Model output'!G171)),ISNUMBER(SEARCH("cervical",'Model output'!G171)),ISNUMBER(SEARCH("jugular",'Model output'!G171)),ISNUMBER(SEARCH("left neck",'Model output'!G171)),ISNUMBER(SEARCH("left anterior neck",'Model output'!G171)),ISNUMBER(SEARCH("left posterior neck",'Model output'!G171)),ISNUMBER(SEARCH("right neck",'Model output'!G171)),ISNUMBER(SEARCH("right anterior neck",'Model output'!G171)),ISNUMBER(SEARCH("right posterior neck",'Model output'!G171)),AND(ISNUMBER(SEARCH("level",'Model output'!G171)),OR(,ISNUMBER(SEARCH("II",'Model output'!G171)),ISNUMBER(SEARCH("two",'Model output'!G171)),AND(ISNUMBER(SEARCH("2",'Model output'!G171)),NOT(ISNUMBER(SEARCH("1 of 2",'Model output'!G171)))),ISNUMBER(SEARCH("III",'Model output'!G171)),ISNUMBER(SEARCH("three",'Model output'!G171)),AND(ISNUMBER(SEARCH("3",'Model output'!G171)), NOT(ISNUMBER(SEARCH("N3",'Model output'!G171)))),ISNUMBER(SEARCH("IV",'Model output'!G171)),ISNUMBER(SEARCH("four",'Model output'!G171)),AND(ISNUMBER(SEARCH("4",'Model output'!G171)),NOT(ISNUMBER(SEARCH("1/4",'Model output'!G171)))),ISNUMBER(SEARCH("V ",'Model output'!G171)),ISNUMBER(SEARCH("five",'Model output'!G171)),ISNUMBER(SEARCH("5",'Model output'!G171))))), "lateral", "central"))</f>
        <v>central</v>
      </c>
      <c r="H172" t="str">
        <f>IF('Model output'!H171="","negative", IF('Model output'!H171=" ", "negative", IF('Model output'!H171="[]", "negative", IF(ISNUMBER(SEARCH("lymph node",'Model output'!H171)),"negative", IF(ISNUMBER(SEARCH("adipose tissue",'Model output'!H171)), "negative", IF(ISNUMBER(SEARCH("neck dissection",'Model output'!H171)),"negative","positive"))))))</f>
        <v>negative</v>
      </c>
      <c r="I172">
        <f>IF('Model output'!I171="","",IF(ISNUMBER('Model output'!I171),'Model output'!I171,1))</f>
        <v>3</v>
      </c>
      <c r="J172">
        <f>IF('Model output'!J171="","",IF(AND(ISNUMBER('Model output'!J171),'Model output'!J171&lt;=I172),'Model output'!J171,IF(ISNUMBER(SEARCH("0/",'Model output'!J171)),0,1)))</f>
        <v>1</v>
      </c>
      <c r="K172" t="str" cm="1">
        <f t="array" ref="K172">IF(COUNT(FIND({0,1,2,3,4,5,6,7,8,9},'Model output'!K171))&gt;0,'Model output'!K171,"")</f>
        <v/>
      </c>
      <c r="L172" s="28" t="str">
        <f t="shared" si="30"/>
        <v/>
      </c>
      <c r="M172" t="str" cm="1">
        <f t="array" ref="M172">IF(L172="","",IF(ISNUMBER(SEARCH("cm",L172)),MAX(VALUE(SUBSTITUTE(_xlfn.FILTERXML("&lt;t&gt;&lt;s&gt;"&amp;SUBSTITUTE(L172,",","&lt;/s&gt;&lt;s&gt;")&amp;"&lt;/s&gt;&lt;/t&gt;","//s"),"cm",""))),MAX(VALUE(SUBSTITUTE(_xlfn.FILTERXML("&lt;t&gt;&lt;s&gt;"&amp;SUBSTITUTE(L172,",","&lt;/s&gt;&lt;s&gt;")&amp;"&lt;/s&gt;&lt;/t&gt;","//s"),"mm","")))/10))</f>
        <v/>
      </c>
      <c r="N172" t="str">
        <f>IF('Model output'!L171="","",'Model output'!L171)</f>
        <v>papillary</v>
      </c>
      <c r="O172" t="str">
        <f>IF('Model output'!M171="","",'Model output'!M171)</f>
        <v>follicular variant</v>
      </c>
      <c r="P172" t="str">
        <f>IF('Model output'!N171="","",'Model output'!N171)</f>
        <v>1.8 cm</v>
      </c>
      <c r="Q172" t="str">
        <f t="shared" si="29"/>
        <v>1.8cm</v>
      </c>
      <c r="R172" cm="1">
        <f t="array" ref="R172">IF(Q172="","",IF(ISNUMBER(SEARCH("cm",Q172)),MAX(VALUE(SUBSTITUTE(_xlfn.FILTERXML("&lt;t&gt;&lt;s&gt;"&amp;SUBSTITUTE(Q172,",","&lt;/s&gt;&lt;s&gt;")&amp;"&lt;/s&gt;&lt;/t&gt;","//s"),"cm",""))),IF(ISNUMBER(SEARCH("mm",Q172)), MAX(VALUE(SUBSTITUTE(_xlfn.FILTERXML("&lt;t&gt;&lt;s&gt;"&amp;SUBSTITUTE(Q172,",","&lt;/s&gt;&lt;s&gt;")&amp;"&lt;/s&gt;&lt;/t&gt;","//s"),"mm","")))/10, MAX(VALUE(_xlfn.FILTERXML("&lt;t&gt;&lt;s&gt;"&amp;SUBSTITUTE(Q172,",","&lt;/s&gt;&lt;s&gt;")&amp;"&lt;/s&gt;&lt;/t&gt;","//s"))))))</f>
        <v>1.8</v>
      </c>
      <c r="S172" t="str">
        <f>IF(OR('Model output'!P171="",'Model output'!P171="C",ISNUMBER(SEARCH("Not identified", 'Model output'!P171)),ISNUMBER(SEARCH("Absent",'Model output'!P171)),ISNUMBER(SEARCH("Absence",'Model output'!P171)),AND(ISNUMBER(SEARCH("No",'Model output'!P171)),NOT(ISNUMBER(SEARCH("diagnostic",'Model output'!P171)))),ISNUMBER(SEARCH("Negative",'Model output'!P171))),"negative","positive")</f>
        <v>negative</v>
      </c>
      <c r="T172">
        <f>IF('Model output'!O171="","",'Model output'!O171)</f>
        <v>2</v>
      </c>
      <c r="U172" t="str">
        <f>IF('Model output'!Q171&lt;&gt;"",'Model output'!Q171,IF('Classification result'!S172="positive",IF(ISNUMBER(SEARCH("single",'Model output'!P171)),1,IF(OR(ISNUMBER(SEARCH("&lt;4",'Model output'!P171)),ISNUMBER(SEARCH("&lt; 4",'Model output'!P171)),ISNUMBER(SEARCH("less than 4",'Model output'!P171))),"&lt;4",IF(OR(ISNUMBER(SEARCH("&gt;4",'Model output'!P171)),ISNUMBER(SEARCH("&gt; 4",'Model output'!P171)),ISNUMBER(SEARCH("4 or more",'Model output'!P171))),"&gt;4",""))),""))</f>
        <v/>
      </c>
      <c r="V172" t="str">
        <f>IF(S172="negative","",IF(OR(ISNUMBER(SEARCH("Focal",'Model output'!P171)),'Classification result'!U172&lt;4,ISNUMBER(SEARCH("Focal",'Classification result'!U172)),ISNUMBER(SEARCH("&lt;4",'Classification result'!U172)),ISNUMBER(SEARCH("&lt; 4",'Classification result'!U172))),"minimal", IF(OR(ISNUMBER(SEARCH("Extensive",'Model output'!P171)),ISNUMBER(SEARCH("Extensive",'Classification result'!U172)),ISNUMBER(SEARCH("&gt;4",'Classification result'!U172)),ISNUMBER(SEARCH("&gt; 4",'Classification result'!U172)),ISNUMBER(SEARCH("4 or more",'Classification result'!U172))),"extensive","")))</f>
        <v/>
      </c>
      <c r="W172" t="str">
        <f>IF(OR('Model output'!R171="",ISNUMBER(SEARCH("Not identified", 'Model output'!R171)),ISNUMBER(SEARCH("Absent",'Model output'!R171)),ISNUMBER(SEARCH("No",'Model output'!R171)),ISNUMBER(SEARCH("Negative",'Model output'!R171)),ISNUMBER(SEARCH("None seen",'Model output'!R171)),ISNUMBER(SEARCH("Free",'Model output'!R171)),ISNUMBER(SEARCH("Cannot be assessed",'Model output'!R171))),"negative","positive")</f>
        <v>negative</v>
      </c>
      <c r="X172" s="15" t="str">
        <f>IF('Model output'!S171="","",'Model output'!S171)</f>
        <v>Not identified</v>
      </c>
      <c r="Y172" t="str">
        <f>IF(OR('Model output'!S171="",ISNUMBER(SEARCH("No extension",'Model output'!S171)),ISNUMBER(SEARCH("Absent",'Model output'!S171)),ISNUMBER(SEARCH("Not identified",'Model output'!S171)),AND(ISNUMBER(SEARCH("No",'Model output'!S171)),NOT(ISNUMBER(SEARCH("carcinoma",'Model output'!S171)))),ISNUMBER(SEARCH("negative",'Model output'!S171))),"negative",IF(Z172="positive","gETE", "positive"))</f>
        <v>negative</v>
      </c>
      <c r="Z172" t="str">
        <f>IF(OR('Model output'!S171="",ISNUMBER(SEARCH("Absent",'Model output'!S171)),ISNUMBER(SEARCH("Not identified",'Model output'!S171)),ISNUMBER(SEARCH("No",'Model output'!S171)),ISNUMBER(SEARCH("Minimal",'Model output'!S171)),ISNUMBER(SEARCH("negative",'Model output'!S171))),"negative",IF(OR(ISNUMBER(SEARCH("extensive",X172)),ISNUMBER(SEARCH("skeletal muscle",X172)),ISNUMBER(SEARCH("larynx",X172)),ISNUMBER(SEARCH("trachea",X172)),ISNUMBER(SEARCH("esophagus",X172)),ISNUMBER(SEARCH("recurrent laryngeal nerve",X172))),"positive","negative"))</f>
        <v>negative</v>
      </c>
      <c r="AA172" t="str">
        <f>IF('Model output'!T171="","",IF('Model output'!T171="Not mentioned", "No", "Yes"))</f>
        <v/>
      </c>
      <c r="AB172" t="str">
        <f>IF(AA172&lt;&gt;"Yes","",IF(OR('Model output'!U171="",ISNUMBER(SEARCH("Not identified",'Model output'!U171))),"",'Model output'!U171))</f>
        <v/>
      </c>
      <c r="AC172" s="8" t="str">
        <f>IF(OR('Model output'!V171="", AND(ISERROR(SEARCH("Positive",'Model output'!V171)), ISNUMBER(SEARCH("Negative",'Model output'!V171))), ISNUMBER(SEARCH("Cannot be assessed",'Model output'!V171)), AND(ISNUMBER(SEARCH("Uninvolved",'Model output'!V171)),NOT(ISNUMBER(SEARCH("margin(s) involved",'Model output'!V171)))), ISNUMBER(SEARCH("No involvement",'Model output'!V171)), AND(NOT(ISNUMBER(SEARCH("focal",'Model output'!V171))),ISNUMBER(SEARCH("Free",'Model output'!V171))), ISNUMBER(SEARCH("narrowly excised",'Model output'!V171)), ISNUMBER(SEARCH("none",'Model output'!V171)), ISNUMBER(SEARCH("R0",'Model output'!V171)), ISNUMBER(SEARCH("1 mm",'Model output'!V171)), ISNUMBER(SEARCH("0.1 CM",'Model output'!V171)), ISNUMBER(SEARCH("less than 0.2 mm",'Model output'!V171)), ISNUMBER(SEARCH("less than 1.0 mm",'Model output'!V171)), ISNUMBER(SEARCH("less than 0.5 mm",'Model output'!V171)), ISNUMBER(SEARCH("abut",'Model output'!V171))), "negative", "positive")</f>
        <v>negative</v>
      </c>
      <c r="AE172" s="34" t="str" cm="1">
        <f t="array" aca="1" ref="AE172" ca="1">IF(OR(AC172="positive",Z172="positive",AND(OR(ISNUMBER(SEARCH("Follicular carcinoma",N172)),ISNUMBER(SEARCH("Follicular thyroid carcinoma",N172))),V172="extensive"),AND(AND(ISNUMBER(J172),J172&gt;0),AND(ISNUMBER(M172),M172&gt;3)),OR(H172="positive",AH172=1)),"high",IF(OR(ISNUMBER(SEARCH("lateral",G172,1)),ISNUMBER(SEARCH("positive",Y172,1)),ISNUMBER(SEARCH("tall",O172,1)),ISNUMBER(SEARCH("hobnail",O172,1)),ISNUMBER(SEARCH("cribriform",O172,1)),ISNUMBER(SEARCH("diffuse",O172,1)),ISNUMBER(SEARCH("columnar",O172,1)),ISNUMBER(SEARCH("solid",O172,1)),ISNUMBER(SEARCH("tall",N172,1)),ISNUMBER(SEARCH("hobnail",N172,1)),ISNUMBER(SEARCH("cribriform",N172,1)),ISNUMBER(SEARCH("diffuse",N172,1)),ISNUMBER(SEARCH("columnar",N172,1)),ISNUMBER(SEARCH("solid",N172,1)),AND(OR(ISNUMBER(SEARCH("papillary",N172,1)),ISNUMBER(SEARCH("papillary carcinoma",O172,1))),S172="positive"),AND(AND(ISNUMBER(J172),J172&gt;=5),M172=""),AND(AND(ISNUMBER(J172),J172&gt;=5),AND(ISNUMBER(M172),M172&gt;=1)),AND(ISNUMBER(SERACH("papillary",N172)),OR(Y172="positive",Z172="positive"), ISNUMBER(SEARCH("BRAF",AB172)))),"intermediate","low"))</f>
        <v>low</v>
      </c>
      <c r="AF172" s="35" t="str">
        <f t="shared" si="31"/>
        <v>1b</v>
      </c>
      <c r="AG172" s="35" t="str">
        <f t="shared" si="32"/>
        <v>1a</v>
      </c>
      <c r="AH172" s="35" t="str">
        <f t="shared" si="33"/>
        <v>0</v>
      </c>
      <c r="AI172" s="40" t="str">
        <f t="shared" si="34"/>
        <v>I</v>
      </c>
      <c r="AJ172" s="34" t="s">
        <v>627</v>
      </c>
      <c r="AK172" s="39" t="s">
        <v>893</v>
      </c>
      <c r="AL172" s="39" t="s">
        <v>898</v>
      </c>
      <c r="AM172" s="39" t="s">
        <v>897</v>
      </c>
      <c r="AN172" s="39" t="s">
        <v>59</v>
      </c>
      <c r="AO172" s="34">
        <f t="shared" ca="1" si="40"/>
        <v>1</v>
      </c>
      <c r="AP172" s="39">
        <f t="shared" si="41"/>
        <v>1</v>
      </c>
      <c r="AQ172" s="39">
        <f t="shared" si="42"/>
        <v>1</v>
      </c>
      <c r="AR172" s="39">
        <f t="shared" si="43"/>
        <v>1</v>
      </c>
      <c r="AS172" s="40">
        <f t="shared" si="35"/>
        <v>1</v>
      </c>
    </row>
    <row r="173" spans="1:45">
      <c r="A173" t="str">
        <f>'Model output'!A172</f>
        <v>TCGA-EM-A2CS</v>
      </c>
      <c r="B173" s="46">
        <v>51</v>
      </c>
      <c r="C173" s="1" t="str">
        <f>IF(OR(ISNUMBER(SEARCH("0",'Model output'!D172)), ISNUMBER(SEARCH("1",'Model output'!D172)), ISNUMBER(SEARCH("1a",'Model output'!D172)), ISNUMBER(SEARCH("1b",'Model output'!D172)), ISNUMBER(SEARCH("2",'Model output'!D172)), ISNUMBER(SEARCH("3",'Model output'!D172)), ISNUMBER(SEARCH("4a",'Model output'!D172)), ISNUMBER(SEARCH("4b",'Model output'!D172))), IF(ISNUMBER(SEARCH("pT",'Model output'!D172)),IF(OR(ISNUMBER(SEARCH("a",'Model output'!D172)),ISNUMBER(SEARCH("b",'Model output'!D172))),MID(SUBSTITUTE('Model output'!D172," ",""),SEARCH("pT",'Model output'!D172)+2,2),MID(SUBSTITUTE('Model output'!D172," ",""),SEARCH("pT",'Model output'!D172)+2,1)),IF(ISNUMBER(SEARCH("T",'Model output'!D172)),IF(OR(ISNUMBER(SEARCH("a",'Model output'!D172)),ISNUMBER(SEARCH("b",'Model output'!D172))),MID(SUBSTITUTE('Model output'!D172," ",""),SEARCH("T",'Model output'!D172)+1,2),MID(SUBSTITUTE('Model output'!D172," ",""),SEARCH("T",'Model output'!D172)+1,1)),SUBSTITUTE('Model output'!D172," ",""))),"")</f>
        <v>3</v>
      </c>
      <c r="D173" s="1" t="str">
        <f>IF(ISNUMBER(SEARCH("lymph node",'Model output'!E172)),"1", IF(AND('Model output'!E172&lt;&gt;"",ISNUMBER('Model output'!E172),'Model output'!E172&gt;0),"1",IF(OR(ISNUMBER(SEARCH("0",'Model output'!E172)), ISNUMBER(SEARCH("1",'Model output'!E172)), ISNUMBER(SEARCH("1a",'Model output'!E172)), ISNUMBER(SEARCH("1b",'Model output'!E172)), ISNUMBER(SEARCH("X",'Model output'!E172))), IF(ISNUMBER(SEARCH("pN",'Model output'!E172)),IF(OR(ISNUMBER(SEARCH("a",'Model output'!E172)),ISNUMBER(SEARCH("b",'Model output'!E172))),MID(SUBSTITUTE('Model output'!E172," ",""),SEARCH("pN",'Model output'!E172)+2,2),MID(SUBSTITUTE('Model output'!E172," ",""),SEARCH("pN",'Model output'!E172)+2,1)),IF(ISNUMBER(SEARCH("N",'Model output'!E172)),IF(OR(ISNUMBER(SEARCH("a",'Model output'!E172)),ISNUMBER(SEARCH("b",'Model output'!E172))),MID(SUBSTITUTE('Model output'!E172," ",""),SEARCH("N",'Model output'!E172)+1,2),MID(SUBSTITUTE('Model output'!E172," ",""),SEARCH("N",'Model output'!E172)+1,1)),SUBSTITUTE('Model output'!E172," ",""))),"")))</f>
        <v>1b</v>
      </c>
      <c r="E173" s="1" t="str">
        <f>IF(OR(ISNUMBER(SEARCH("Not applicable",'Model output'!F172)), ISNUMBER(SEARCH("N/A",'Model output'!F172))),"0",IF(OR(ISNUMBER(SEARCH("0",'Model output'!F172)), ISNUMBER(SEARCH("1",'Model output'!F172)), ISNUMBER(SEARCH("X",'Model output'!F172))), IF(ISNUMBER(SEARCH("pM",'Model output'!F172)),MID(SUBSTITUTE('Model output'!F172," ",""),SEARCH("pM",'Model output'!F172)+2,1),IF(ISNUMBER(SEARCH("M",'Model output'!F172)),MID(SUBSTITUTE('Model output'!F172," ",""),SEARCH("M",'Model output'!F172)+1,1),SUBSTITUTE('Model output'!F172," ",""))),""))</f>
        <v/>
      </c>
      <c r="F173" t="str">
        <f t="shared" si="44"/>
        <v>positive</v>
      </c>
      <c r="G173" t="str">
        <f>IF(OR('Model output'!G172="",AND(ISNUMBER('Model output'!J172),'Model output'!J172&lt;1)),"",IF(OR(ISNUMBER(SEARCH("lateral",'Model output'!G172)),ISNUMBER(SEARCH("cervical",'Model output'!G172)),ISNUMBER(SEARCH("jugular",'Model output'!G172)),ISNUMBER(SEARCH("left neck",'Model output'!G172)),ISNUMBER(SEARCH("left anterior neck",'Model output'!G172)),ISNUMBER(SEARCH("left posterior neck",'Model output'!G172)),ISNUMBER(SEARCH("right neck",'Model output'!G172)),ISNUMBER(SEARCH("right anterior neck",'Model output'!G172)),ISNUMBER(SEARCH("right posterior neck",'Model output'!G172)),AND(ISNUMBER(SEARCH("level",'Model output'!G172)),OR(,ISNUMBER(SEARCH("II",'Model output'!G172)),ISNUMBER(SEARCH("two",'Model output'!G172)),AND(ISNUMBER(SEARCH("2",'Model output'!G172)),NOT(ISNUMBER(SEARCH("1 of 2",'Model output'!G172)))),ISNUMBER(SEARCH("III",'Model output'!G172)),ISNUMBER(SEARCH("three",'Model output'!G172)),AND(ISNUMBER(SEARCH("3",'Model output'!G172)), NOT(ISNUMBER(SEARCH("N3",'Model output'!G172)))),ISNUMBER(SEARCH("IV",'Model output'!G172)),ISNUMBER(SEARCH("four",'Model output'!G172)),AND(ISNUMBER(SEARCH("4",'Model output'!G172)),NOT(ISNUMBER(SEARCH("1/4",'Model output'!G172)))),ISNUMBER(SEARCH("V ",'Model output'!G172)),ISNUMBER(SEARCH("five",'Model output'!G172)),ISNUMBER(SEARCH("5",'Model output'!G172))))), "lateral", "central"))</f>
        <v>lateral</v>
      </c>
      <c r="H173" t="str">
        <f>IF('Model output'!H172="","negative", IF('Model output'!H172=" ", "negative", IF('Model output'!H172="[]", "negative", IF(ISNUMBER(SEARCH("lymph node",'Model output'!H172)),"negative", IF(ISNUMBER(SEARCH("adipose tissue",'Model output'!H172)), "negative", IF(ISNUMBER(SEARCH("neck dissection",'Model output'!H172)),"negative","positive"))))))</f>
        <v>negative</v>
      </c>
      <c r="I173">
        <f>IF('Model output'!I172="","",IF(ISNUMBER('Model output'!I172),'Model output'!I172,1))</f>
        <v>35</v>
      </c>
      <c r="J173">
        <f>IF('Model output'!J172="","",IF(AND(ISNUMBER('Model output'!J172),'Model output'!J172&lt;=I173),'Model output'!J172,IF(ISNUMBER(SEARCH("0/",'Model output'!J172)),0,1)))</f>
        <v>35</v>
      </c>
      <c r="K173" t="str" cm="1">
        <f t="array" ref="K173">IF(COUNT(FIND({0,1,2,3,4,5,6,7,8,9},'Model output'!K172))&gt;0,'Model output'!K172,"")</f>
        <v>1.7 x 1.2 x 1.1 cm</v>
      </c>
      <c r="L173" s="28" t="str">
        <f t="shared" si="30"/>
        <v>1.7,1.2,1.1cm</v>
      </c>
      <c r="M173" cm="1">
        <f t="array" ref="M173">IF(L173="","",IF(ISNUMBER(SEARCH("cm",L173)),MAX(VALUE(SUBSTITUTE(_xlfn.FILTERXML("&lt;t&gt;&lt;s&gt;"&amp;SUBSTITUTE(L173,",","&lt;/s&gt;&lt;s&gt;")&amp;"&lt;/s&gt;&lt;/t&gt;","//s"),"cm",""))),MAX(VALUE(SUBSTITUTE(_xlfn.FILTERXML("&lt;t&gt;&lt;s&gt;"&amp;SUBSTITUTE(L173,",","&lt;/s&gt;&lt;s&gt;")&amp;"&lt;/s&gt;&lt;/t&gt;","//s"),"mm","")))/10))</f>
        <v>1.7</v>
      </c>
      <c r="N173" t="str">
        <f>IF('Model output'!L172="","",'Model output'!L172)</f>
        <v>papillary</v>
      </c>
      <c r="O173" t="str">
        <f>IF('Model output'!M172="","",'Model output'!M172)</f>
        <v>classical (usual)</v>
      </c>
      <c r="P173" t="str">
        <f>IF('Model output'!N172="","",'Model output'!N172)</f>
        <v>6.3 cm</v>
      </c>
      <c r="Q173" t="str">
        <f t="shared" si="29"/>
        <v>6.3cm</v>
      </c>
      <c r="R173" cm="1">
        <f t="array" ref="R173">IF(Q173="","",IF(ISNUMBER(SEARCH("cm",Q173)),MAX(VALUE(SUBSTITUTE(_xlfn.FILTERXML("&lt;t&gt;&lt;s&gt;"&amp;SUBSTITUTE(Q173,",","&lt;/s&gt;&lt;s&gt;")&amp;"&lt;/s&gt;&lt;/t&gt;","//s"),"cm",""))),IF(ISNUMBER(SEARCH("mm",Q173)), MAX(VALUE(SUBSTITUTE(_xlfn.FILTERXML("&lt;t&gt;&lt;s&gt;"&amp;SUBSTITUTE(Q173,",","&lt;/s&gt;&lt;s&gt;")&amp;"&lt;/s&gt;&lt;/t&gt;","//s"),"mm","")))/10, MAX(VALUE(_xlfn.FILTERXML("&lt;t&gt;&lt;s&gt;"&amp;SUBSTITUTE(Q173,",","&lt;/s&gt;&lt;s&gt;")&amp;"&lt;/s&gt;&lt;/t&gt;","//s"))))))</f>
        <v>6.3</v>
      </c>
      <c r="S173" t="str">
        <f>IF(OR('Model output'!P172="",'Model output'!P172="C",ISNUMBER(SEARCH("Not identified", 'Model output'!P172)),ISNUMBER(SEARCH("Absent",'Model output'!P172)),ISNUMBER(SEARCH("Absence",'Model output'!P172)),AND(ISNUMBER(SEARCH("No",'Model output'!P172)),NOT(ISNUMBER(SEARCH("diagnostic",'Model output'!P172)))),ISNUMBER(SEARCH("Negative",'Model output'!P172))),"negative","positive")</f>
        <v>positive</v>
      </c>
      <c r="T173">
        <f>IF('Model output'!O172="","",'Model output'!O172)</f>
        <v>1</v>
      </c>
      <c r="U173" t="str">
        <f>IF('Model output'!Q172&lt;&gt;"",'Model output'!Q172,IF('Classification result'!S173="positive",IF(ISNUMBER(SEARCH("single",'Model output'!P172)),1,IF(OR(ISNUMBER(SEARCH("&lt;4",'Model output'!P172)),ISNUMBER(SEARCH("&lt; 4",'Model output'!P172)),ISNUMBER(SEARCH("less than 4",'Model output'!P172))),"&lt;4",IF(OR(ISNUMBER(SEARCH("&gt;4",'Model output'!P172)),ISNUMBER(SEARCH("&gt; 4",'Model output'!P172)),ISNUMBER(SEARCH("4 or more",'Model output'!P172))),"&gt;4",""))),""))</f>
        <v>&lt;4</v>
      </c>
      <c r="V173" t="str">
        <f>IF(S173="negative","",IF(OR(ISNUMBER(SEARCH("Focal",'Model output'!P172)),'Classification result'!U173&lt;4,ISNUMBER(SEARCH("Focal",'Classification result'!U173)),ISNUMBER(SEARCH("&lt;4",'Classification result'!U173)),ISNUMBER(SEARCH("&lt; 4",'Classification result'!U173))),"minimal", IF(OR(ISNUMBER(SEARCH("Extensive",'Model output'!P172)),ISNUMBER(SEARCH("Extensive",'Classification result'!U173)),ISNUMBER(SEARCH("&gt;4",'Classification result'!U173)),ISNUMBER(SEARCH("&gt; 4",'Classification result'!U173)),ISNUMBER(SEARCH("4 or more",'Classification result'!U173))),"extensive","")))</f>
        <v>minimal</v>
      </c>
      <c r="W173" t="str">
        <f>IF(OR('Model output'!R172="",ISNUMBER(SEARCH("Not identified", 'Model output'!R172)),ISNUMBER(SEARCH("Absent",'Model output'!R172)),ISNUMBER(SEARCH("No",'Model output'!R172)),ISNUMBER(SEARCH("Negative",'Model output'!R172)),ISNUMBER(SEARCH("None seen",'Model output'!R172)),ISNUMBER(SEARCH("Free",'Model output'!R172)),ISNUMBER(SEARCH("Cannot be assessed",'Model output'!R172))),"negative","positive")</f>
        <v>positive</v>
      </c>
      <c r="X173" s="15" t="str">
        <f>IF('Model output'!S172="","",'Model output'!S172)</f>
        <v/>
      </c>
      <c r="Y173" t="str">
        <f>IF(OR('Model output'!S172="",ISNUMBER(SEARCH("No extension",'Model output'!S172)),ISNUMBER(SEARCH("Absent",'Model output'!S172)),ISNUMBER(SEARCH("Not identified",'Model output'!S172)),AND(ISNUMBER(SEARCH("No",'Model output'!S172)),NOT(ISNUMBER(SEARCH("carcinoma",'Model output'!S172)))),ISNUMBER(SEARCH("negative",'Model output'!S172))),"negative",IF(Z173="positive","gETE", "positive"))</f>
        <v>negative</v>
      </c>
      <c r="Z173" t="str">
        <f>IF(OR('Model output'!S172="",ISNUMBER(SEARCH("Absent",'Model output'!S172)),ISNUMBER(SEARCH("Not identified",'Model output'!S172)),ISNUMBER(SEARCH("No",'Model output'!S172)),ISNUMBER(SEARCH("Minimal",'Model output'!S172)),ISNUMBER(SEARCH("negative",'Model output'!S172))),"negative",IF(OR(ISNUMBER(SEARCH("extensive",X173)),ISNUMBER(SEARCH("skeletal muscle",X173)),ISNUMBER(SEARCH("larynx",X173)),ISNUMBER(SEARCH("trachea",X173)),ISNUMBER(SEARCH("esophagus",X173)),ISNUMBER(SEARCH("recurrent laryngeal nerve",X173))),"positive","negative"))</f>
        <v>negative</v>
      </c>
      <c r="AA173" t="str">
        <f>IF('Model output'!T172="","",IF('Model output'!T172="Not mentioned", "No", "Yes"))</f>
        <v/>
      </c>
      <c r="AB173" t="str">
        <f>IF(AA173&lt;&gt;"Yes","",IF(OR('Model output'!U172="",ISNUMBER(SEARCH("Not identified",'Model output'!U172))),"",'Model output'!U172))</f>
        <v/>
      </c>
      <c r="AC173" s="8" t="str">
        <f>IF(OR('Model output'!V172="", AND(ISERROR(SEARCH("Positive",'Model output'!V172)), ISNUMBER(SEARCH("Negative",'Model output'!V172))), ISNUMBER(SEARCH("Cannot be assessed",'Model output'!V172)), AND(ISNUMBER(SEARCH("Uninvolved",'Model output'!V172)),NOT(ISNUMBER(SEARCH("margin(s) involved",'Model output'!V172)))), ISNUMBER(SEARCH("No involvement",'Model output'!V172)), AND(NOT(ISNUMBER(SEARCH("focal",'Model output'!V172))),ISNUMBER(SEARCH("Free",'Model output'!V172))), ISNUMBER(SEARCH("narrowly excised",'Model output'!V172)), ISNUMBER(SEARCH("none",'Model output'!V172)), ISNUMBER(SEARCH("R0",'Model output'!V172)), ISNUMBER(SEARCH("1 mm",'Model output'!V172)), ISNUMBER(SEARCH("0.1 CM",'Model output'!V172)), ISNUMBER(SEARCH("less than 0.2 mm",'Model output'!V172)), ISNUMBER(SEARCH("less than 1.0 mm",'Model output'!V172)), ISNUMBER(SEARCH("less than 0.5 mm",'Model output'!V172)), ISNUMBER(SEARCH("abut",'Model output'!V172))), "negative", "positive")</f>
        <v>positive</v>
      </c>
      <c r="AE173" s="34" t="str" cm="1">
        <f t="array" ref="AE173">IF(OR(AC173="positive",Z173="positive",AND(OR(ISNUMBER(SEARCH("Follicular carcinoma",N173)),ISNUMBER(SEARCH("Follicular thyroid carcinoma",N173))),V173="extensive"),AND(AND(ISNUMBER(J173),J173&gt;0),AND(ISNUMBER(M173),M173&gt;3)),OR(H173="positive",AH173=1)),"high",IF(OR(ISNUMBER(SEARCH("lateral",G173,1)),ISNUMBER(SEARCH("positive",Y173,1)),ISNUMBER(SEARCH("tall",O173,1)),ISNUMBER(SEARCH("hobnail",O173,1)),ISNUMBER(SEARCH("cribriform",O173,1)),ISNUMBER(SEARCH("diffuse",O173,1)),ISNUMBER(SEARCH("columnar",O173,1)),ISNUMBER(SEARCH("solid",O173,1)),ISNUMBER(SEARCH("tall",N173,1)),ISNUMBER(SEARCH("hobnail",N173,1)),ISNUMBER(SEARCH("cribriform",N173,1)),ISNUMBER(SEARCH("diffuse",N173,1)),ISNUMBER(SEARCH("columnar",N173,1)),ISNUMBER(SEARCH("solid",N173,1)),AND(OR(ISNUMBER(SEARCH("papillary",N173,1)),ISNUMBER(SEARCH("papillary carcinoma",O173,1))),S173="positive"),AND(AND(ISNUMBER(J173),J173&gt;=5),M173=""),AND(AND(ISNUMBER(J173),J173&gt;=5),AND(ISNUMBER(M173),M173&gt;=1)),AND(ISNUMBER(SERACH("papillary",N173)),OR(Y173="positive",Z173="positive"), ISNUMBER(SEARCH("BRAF",AB173)))),"intermediate","low"))</f>
        <v>high</v>
      </c>
      <c r="AF173" s="35" t="str">
        <f t="shared" si="31"/>
        <v>3a</v>
      </c>
      <c r="AG173" s="35" t="str">
        <f t="shared" si="32"/>
        <v>1b</v>
      </c>
      <c r="AH173" s="35" t="str">
        <f t="shared" si="33"/>
        <v>0</v>
      </c>
      <c r="AI173" s="40" t="str">
        <f t="shared" si="34"/>
        <v>I</v>
      </c>
      <c r="AJ173" s="34" t="s">
        <v>624</v>
      </c>
      <c r="AK173" s="39" t="s">
        <v>899</v>
      </c>
      <c r="AL173" s="39" t="s">
        <v>893</v>
      </c>
      <c r="AM173" s="39" t="s">
        <v>897</v>
      </c>
      <c r="AN173" s="39" t="s">
        <v>59</v>
      </c>
      <c r="AO173" s="34">
        <f t="shared" si="40"/>
        <v>1</v>
      </c>
      <c r="AP173" s="39">
        <f t="shared" si="41"/>
        <v>1</v>
      </c>
      <c r="AQ173" s="39">
        <f t="shared" si="42"/>
        <v>1</v>
      </c>
      <c r="AR173" s="39">
        <f t="shared" si="43"/>
        <v>1</v>
      </c>
      <c r="AS173" s="40">
        <f t="shared" si="35"/>
        <v>1</v>
      </c>
    </row>
    <row r="174" spans="1:45">
      <c r="A174" t="str">
        <f>'Model output'!A173</f>
        <v>TCGA-EM-A2CT</v>
      </c>
      <c r="B174" s="46">
        <v>20</v>
      </c>
      <c r="C174" s="1" t="str">
        <f>IF(OR(ISNUMBER(SEARCH("0",'Model output'!D173)), ISNUMBER(SEARCH("1",'Model output'!D173)), ISNUMBER(SEARCH("1a",'Model output'!D173)), ISNUMBER(SEARCH("1b",'Model output'!D173)), ISNUMBER(SEARCH("2",'Model output'!D173)), ISNUMBER(SEARCH("3",'Model output'!D173)), ISNUMBER(SEARCH("4a",'Model output'!D173)), ISNUMBER(SEARCH("4b",'Model output'!D173))), IF(ISNUMBER(SEARCH("pT",'Model output'!D173)),IF(OR(ISNUMBER(SEARCH("a",'Model output'!D173)),ISNUMBER(SEARCH("b",'Model output'!D173))),MID(SUBSTITUTE('Model output'!D173," ",""),SEARCH("pT",'Model output'!D173)+2,2),MID(SUBSTITUTE('Model output'!D173," ",""),SEARCH("pT",'Model output'!D173)+2,1)),IF(ISNUMBER(SEARCH("T",'Model output'!D173)),IF(OR(ISNUMBER(SEARCH("a",'Model output'!D173)),ISNUMBER(SEARCH("b",'Model output'!D173))),MID(SUBSTITUTE('Model output'!D173," ",""),SEARCH("T",'Model output'!D173)+1,2),MID(SUBSTITUTE('Model output'!D173," ",""),SEARCH("T",'Model output'!D173)+1,1)),SUBSTITUTE('Model output'!D173," ",""))),"")</f>
        <v>1b</v>
      </c>
      <c r="D174" s="1" t="str">
        <f>IF(ISNUMBER(SEARCH("lymph node",'Model output'!E173)),"1", IF(AND('Model output'!E173&lt;&gt;"",ISNUMBER('Model output'!E173),'Model output'!E173&gt;0),"1",IF(OR(ISNUMBER(SEARCH("0",'Model output'!E173)), ISNUMBER(SEARCH("1",'Model output'!E173)), ISNUMBER(SEARCH("1a",'Model output'!E173)), ISNUMBER(SEARCH("1b",'Model output'!E173)), ISNUMBER(SEARCH("X",'Model output'!E173))), IF(ISNUMBER(SEARCH("pN",'Model output'!E173)),IF(OR(ISNUMBER(SEARCH("a",'Model output'!E173)),ISNUMBER(SEARCH("b",'Model output'!E173))),MID(SUBSTITUTE('Model output'!E173," ",""),SEARCH("pN",'Model output'!E173)+2,2),MID(SUBSTITUTE('Model output'!E173," ",""),SEARCH("pN",'Model output'!E173)+2,1)),IF(ISNUMBER(SEARCH("N",'Model output'!E173)),IF(OR(ISNUMBER(SEARCH("a",'Model output'!E173)),ISNUMBER(SEARCH("b",'Model output'!E173))),MID(SUBSTITUTE('Model output'!E173," ",""),SEARCH("N",'Model output'!E173)+1,2),MID(SUBSTITUTE('Model output'!E173," ",""),SEARCH("N",'Model output'!E173)+1,1)),SUBSTITUTE('Model output'!E173," ",""))),"")))</f>
        <v>0</v>
      </c>
      <c r="E174" s="1" t="str">
        <f>IF(OR(ISNUMBER(SEARCH("Not applicable",'Model output'!F173)), ISNUMBER(SEARCH("N/A",'Model output'!F173))),"0",IF(OR(ISNUMBER(SEARCH("0",'Model output'!F173)), ISNUMBER(SEARCH("1",'Model output'!F173)), ISNUMBER(SEARCH("X",'Model output'!F173))), IF(ISNUMBER(SEARCH("pM",'Model output'!F173)),MID(SUBSTITUTE('Model output'!F173," ",""),SEARCH("pM",'Model output'!F173)+2,1),IF(ISNUMBER(SEARCH("M",'Model output'!F173)),MID(SUBSTITUTE('Model output'!F173," ",""),SEARCH("M",'Model output'!F173)+1,1),SUBSTITUTE('Model output'!F173," ",""))),""))</f>
        <v/>
      </c>
      <c r="F174" t="str">
        <f t="shared" si="44"/>
        <v>negative</v>
      </c>
      <c r="G174" t="str">
        <f>IF(OR('Model output'!G173="",AND(ISNUMBER('Model output'!J173),'Model output'!J173&lt;1)),"",IF(OR(ISNUMBER(SEARCH("lateral",'Model output'!G173)),ISNUMBER(SEARCH("cervical",'Model output'!G173)),ISNUMBER(SEARCH("jugular",'Model output'!G173)),ISNUMBER(SEARCH("left neck",'Model output'!G173)),ISNUMBER(SEARCH("left anterior neck",'Model output'!G173)),ISNUMBER(SEARCH("left posterior neck",'Model output'!G173)),ISNUMBER(SEARCH("right neck",'Model output'!G173)),ISNUMBER(SEARCH("right anterior neck",'Model output'!G173)),ISNUMBER(SEARCH("right posterior neck",'Model output'!G173)),AND(ISNUMBER(SEARCH("level",'Model output'!G173)),OR(,ISNUMBER(SEARCH("II",'Model output'!G173)),ISNUMBER(SEARCH("two",'Model output'!G173)),AND(ISNUMBER(SEARCH("2",'Model output'!G173)),NOT(ISNUMBER(SEARCH("1 of 2",'Model output'!G173)))),ISNUMBER(SEARCH("III",'Model output'!G173)),ISNUMBER(SEARCH("three",'Model output'!G173)),AND(ISNUMBER(SEARCH("3",'Model output'!G173)), NOT(ISNUMBER(SEARCH("N3",'Model output'!G173)))),ISNUMBER(SEARCH("IV",'Model output'!G173)),ISNUMBER(SEARCH("four",'Model output'!G173)),AND(ISNUMBER(SEARCH("4",'Model output'!G173)),NOT(ISNUMBER(SEARCH("1/4",'Model output'!G173)))),ISNUMBER(SEARCH("V ",'Model output'!G173)),ISNUMBER(SEARCH("five",'Model output'!G173)),ISNUMBER(SEARCH("5",'Model output'!G173))))), "lateral", "central"))</f>
        <v/>
      </c>
      <c r="H174" t="str">
        <f>IF('Model output'!H173="","negative", IF('Model output'!H173=" ", "negative", IF('Model output'!H173="[]", "negative", IF(ISNUMBER(SEARCH("lymph node",'Model output'!H173)),"negative", IF(ISNUMBER(SEARCH("adipose tissue",'Model output'!H173)), "negative", IF(ISNUMBER(SEARCH("neck dissection",'Model output'!H173)),"negative","positive"))))))</f>
        <v>negative</v>
      </c>
      <c r="I174">
        <f>IF('Model output'!I173="","",IF(ISNUMBER('Model output'!I173),'Model output'!I173,1))</f>
        <v>5</v>
      </c>
      <c r="J174">
        <f>IF('Model output'!J173="","",IF(AND(ISNUMBER('Model output'!J173),'Model output'!J173&lt;=I174),'Model output'!J173,IF(ISNUMBER(SEARCH("0/",'Model output'!J173)),0,1)))</f>
        <v>0</v>
      </c>
      <c r="K174" t="str" cm="1">
        <f t="array" ref="K174">IF(COUNT(FIND({0,1,2,3,4,5,6,7,8,9},'Model output'!K173))&gt;0,'Model output'!K173,"")</f>
        <v/>
      </c>
      <c r="L174" s="28" t="str">
        <f t="shared" si="30"/>
        <v/>
      </c>
      <c r="M174" t="str" cm="1">
        <f t="array" ref="M174">IF(L174="","",IF(ISNUMBER(SEARCH("cm",L174)),MAX(VALUE(SUBSTITUTE(_xlfn.FILTERXML("&lt;t&gt;&lt;s&gt;"&amp;SUBSTITUTE(L174,",","&lt;/s&gt;&lt;s&gt;")&amp;"&lt;/s&gt;&lt;/t&gt;","//s"),"cm",""))),MAX(VALUE(SUBSTITUTE(_xlfn.FILTERXML("&lt;t&gt;&lt;s&gt;"&amp;SUBSTITUTE(L174,",","&lt;/s&gt;&lt;s&gt;")&amp;"&lt;/s&gt;&lt;/t&gt;","//s"),"mm","")))/10))</f>
        <v/>
      </c>
      <c r="N174" t="str">
        <f>IF('Model output'!L173="","",'Model output'!L173)</f>
        <v>papillary</v>
      </c>
      <c r="O174" t="str">
        <f>IF('Model output'!M173="","",'Model output'!M173)</f>
        <v>oncocytic or oxyphilic variant</v>
      </c>
      <c r="P174" t="str">
        <f>IF('Model output'!N173="","",'Model output'!N173)</f>
        <v>1.1 cm</v>
      </c>
      <c r="Q174" t="str">
        <f t="shared" si="29"/>
        <v>1.1cm</v>
      </c>
      <c r="R174" cm="1">
        <f t="array" ref="R174">IF(Q174="","",IF(ISNUMBER(SEARCH("cm",Q174)),MAX(VALUE(SUBSTITUTE(_xlfn.FILTERXML("&lt;t&gt;&lt;s&gt;"&amp;SUBSTITUTE(Q174,",","&lt;/s&gt;&lt;s&gt;")&amp;"&lt;/s&gt;&lt;/t&gt;","//s"),"cm",""))),IF(ISNUMBER(SEARCH("mm",Q174)), MAX(VALUE(SUBSTITUTE(_xlfn.FILTERXML("&lt;t&gt;&lt;s&gt;"&amp;SUBSTITUTE(Q174,",","&lt;/s&gt;&lt;s&gt;")&amp;"&lt;/s&gt;&lt;/t&gt;","//s"),"mm","")))/10, MAX(VALUE(_xlfn.FILTERXML("&lt;t&gt;&lt;s&gt;"&amp;SUBSTITUTE(Q174,",","&lt;/s&gt;&lt;s&gt;")&amp;"&lt;/s&gt;&lt;/t&gt;","//s"))))))</f>
        <v>1.1000000000000001</v>
      </c>
      <c r="S174" t="str">
        <f>IF(OR('Model output'!P173="",'Model output'!P173="C",ISNUMBER(SEARCH("Not identified", 'Model output'!P173)),ISNUMBER(SEARCH("Absent",'Model output'!P173)),ISNUMBER(SEARCH("Absence",'Model output'!P173)),AND(ISNUMBER(SEARCH("No",'Model output'!P173)),NOT(ISNUMBER(SEARCH("diagnostic",'Model output'!P173)))),ISNUMBER(SEARCH("Negative",'Model output'!P173))),"negative","positive")</f>
        <v>negative</v>
      </c>
      <c r="T174">
        <f>IF('Model output'!O173="","",'Model output'!O173)</f>
        <v>1</v>
      </c>
      <c r="U174" t="str">
        <f>IF('Model output'!Q173&lt;&gt;"",'Model output'!Q173,IF('Classification result'!S174="positive",IF(ISNUMBER(SEARCH("single",'Model output'!P173)),1,IF(OR(ISNUMBER(SEARCH("&lt;4",'Model output'!P173)),ISNUMBER(SEARCH("&lt; 4",'Model output'!P173)),ISNUMBER(SEARCH("less than 4",'Model output'!P173))),"&lt;4",IF(OR(ISNUMBER(SEARCH("&gt;4",'Model output'!P173)),ISNUMBER(SEARCH("&gt; 4",'Model output'!P173)),ISNUMBER(SEARCH("4 or more",'Model output'!P173))),"&gt;4",""))),""))</f>
        <v/>
      </c>
      <c r="V174" t="str">
        <f>IF(S174="negative","",IF(OR(ISNUMBER(SEARCH("Focal",'Model output'!P173)),'Classification result'!U174&lt;4,ISNUMBER(SEARCH("Focal",'Classification result'!U174)),ISNUMBER(SEARCH("&lt;4",'Classification result'!U174)),ISNUMBER(SEARCH("&lt; 4",'Classification result'!U174))),"minimal", IF(OR(ISNUMBER(SEARCH("Extensive",'Model output'!P173)),ISNUMBER(SEARCH("Extensive",'Classification result'!U174)),ISNUMBER(SEARCH("&gt;4",'Classification result'!U174)),ISNUMBER(SEARCH("&gt; 4",'Classification result'!U174)),ISNUMBER(SEARCH("4 or more",'Classification result'!U174))),"extensive","")))</f>
        <v/>
      </c>
      <c r="W174" t="str">
        <f>IF(OR('Model output'!R173="",ISNUMBER(SEARCH("Not identified", 'Model output'!R173)),ISNUMBER(SEARCH("Absent",'Model output'!R173)),ISNUMBER(SEARCH("No",'Model output'!R173)),ISNUMBER(SEARCH("Negative",'Model output'!R173)),ISNUMBER(SEARCH("None seen",'Model output'!R173)),ISNUMBER(SEARCH("Free",'Model output'!R173)),ISNUMBER(SEARCH("Cannot be assessed",'Model output'!R173))),"negative","positive")</f>
        <v>negative</v>
      </c>
      <c r="X174" s="15" t="str">
        <f>IF('Model output'!S173="","",'Model output'!S173)</f>
        <v/>
      </c>
      <c r="Y174" t="str">
        <f>IF(OR('Model output'!S173="",ISNUMBER(SEARCH("No extension",'Model output'!S173)),ISNUMBER(SEARCH("Absent",'Model output'!S173)),ISNUMBER(SEARCH("Not identified",'Model output'!S173)),AND(ISNUMBER(SEARCH("No",'Model output'!S173)),NOT(ISNUMBER(SEARCH("carcinoma",'Model output'!S173)))),ISNUMBER(SEARCH("negative",'Model output'!S173))),"negative",IF(Z174="positive","gETE", "positive"))</f>
        <v>negative</v>
      </c>
      <c r="Z174" t="str">
        <f>IF(OR('Model output'!S173="",ISNUMBER(SEARCH("Absent",'Model output'!S173)),ISNUMBER(SEARCH("Not identified",'Model output'!S173)),ISNUMBER(SEARCH("No",'Model output'!S173)),ISNUMBER(SEARCH("Minimal",'Model output'!S173)),ISNUMBER(SEARCH("negative",'Model output'!S173))),"negative",IF(OR(ISNUMBER(SEARCH("extensive",X174)),ISNUMBER(SEARCH("skeletal muscle",X174)),ISNUMBER(SEARCH("larynx",X174)),ISNUMBER(SEARCH("trachea",X174)),ISNUMBER(SEARCH("esophagus",X174)),ISNUMBER(SEARCH("recurrent laryngeal nerve",X174))),"positive","negative"))</f>
        <v>negative</v>
      </c>
      <c r="AA174" t="str">
        <f>IF('Model output'!T173="","",IF('Model output'!T173="Not mentioned", "No", "Yes"))</f>
        <v/>
      </c>
      <c r="AB174" t="str">
        <f>IF(AA174&lt;&gt;"Yes","",IF(OR('Model output'!U173="",ISNUMBER(SEARCH("Not identified",'Model output'!U173))),"",'Model output'!U173))</f>
        <v/>
      </c>
      <c r="AC174" s="8" t="str">
        <f>IF(OR('Model output'!V173="", AND(ISERROR(SEARCH("Positive",'Model output'!V173)), ISNUMBER(SEARCH("Negative",'Model output'!V173))), ISNUMBER(SEARCH("Cannot be assessed",'Model output'!V173)), AND(ISNUMBER(SEARCH("Uninvolved",'Model output'!V173)),NOT(ISNUMBER(SEARCH("margin(s) involved",'Model output'!V173)))), ISNUMBER(SEARCH("No involvement",'Model output'!V173)), AND(NOT(ISNUMBER(SEARCH("focal",'Model output'!V173))),ISNUMBER(SEARCH("Free",'Model output'!V173))), ISNUMBER(SEARCH("narrowly excised",'Model output'!V173)), ISNUMBER(SEARCH("none",'Model output'!V173)), ISNUMBER(SEARCH("R0",'Model output'!V173)), ISNUMBER(SEARCH("1 mm",'Model output'!V173)), ISNUMBER(SEARCH("0.1 CM",'Model output'!V173)), ISNUMBER(SEARCH("less than 0.2 mm",'Model output'!V173)), ISNUMBER(SEARCH("less than 1.0 mm",'Model output'!V173)), ISNUMBER(SEARCH("less than 0.5 mm",'Model output'!V173)), ISNUMBER(SEARCH("abut",'Model output'!V173))), "negative", "positive")</f>
        <v>negative</v>
      </c>
      <c r="AE174" s="34" t="str" cm="1">
        <f t="array" aca="1" ref="AE174" ca="1">IF(OR(AC174="positive",Z174="positive",AND(OR(ISNUMBER(SEARCH("Follicular carcinoma",N174)),ISNUMBER(SEARCH("Follicular thyroid carcinoma",N174))),V174="extensive"),AND(AND(ISNUMBER(J174),J174&gt;0),AND(ISNUMBER(M174),M174&gt;3)),OR(H174="positive",AH174=1)),"high",IF(OR(ISNUMBER(SEARCH("lateral",G174,1)),ISNUMBER(SEARCH("positive",Y174,1)),ISNUMBER(SEARCH("tall",O174,1)),ISNUMBER(SEARCH("hobnail",O174,1)),ISNUMBER(SEARCH("cribriform",O174,1)),ISNUMBER(SEARCH("diffuse",O174,1)),ISNUMBER(SEARCH("columnar",O174,1)),ISNUMBER(SEARCH("solid",O174,1)),ISNUMBER(SEARCH("tall",N174,1)),ISNUMBER(SEARCH("hobnail",N174,1)),ISNUMBER(SEARCH("cribriform",N174,1)),ISNUMBER(SEARCH("diffuse",N174,1)),ISNUMBER(SEARCH("columnar",N174,1)),ISNUMBER(SEARCH("solid",N174,1)),AND(OR(ISNUMBER(SEARCH("papillary",N174,1)),ISNUMBER(SEARCH("papillary carcinoma",O174,1))),S174="positive"),AND(AND(ISNUMBER(J174),J174&gt;=5),M174=""),AND(AND(ISNUMBER(J174),J174&gt;=5),AND(ISNUMBER(M174),M174&gt;=1)),AND(ISNUMBER(SERACH("papillary",N174)),OR(Y174="positive",Z174="positive"), ISNUMBER(SEARCH("BRAF",AB174)))),"intermediate","low"))</f>
        <v>low</v>
      </c>
      <c r="AF174" s="35" t="str">
        <f t="shared" si="31"/>
        <v>1b</v>
      </c>
      <c r="AG174" s="35" t="str">
        <f t="shared" si="32"/>
        <v>0</v>
      </c>
      <c r="AH174" s="35" t="str">
        <f t="shared" si="33"/>
        <v>0</v>
      </c>
      <c r="AI174" s="40" t="str">
        <f t="shared" si="34"/>
        <v>I</v>
      </c>
      <c r="AJ174" s="34" t="s">
        <v>627</v>
      </c>
      <c r="AK174" s="39" t="s">
        <v>893</v>
      </c>
      <c r="AL174" s="39" t="s">
        <v>894</v>
      </c>
      <c r="AM174" s="39" t="s">
        <v>897</v>
      </c>
      <c r="AN174" s="39" t="s">
        <v>59</v>
      </c>
      <c r="AO174" s="34">
        <f t="shared" ca="1" si="40"/>
        <v>1</v>
      </c>
      <c r="AP174" s="39">
        <f t="shared" si="41"/>
        <v>1</v>
      </c>
      <c r="AQ174" s="39">
        <f t="shared" si="42"/>
        <v>1</v>
      </c>
      <c r="AR174" s="39">
        <f t="shared" si="43"/>
        <v>1</v>
      </c>
      <c r="AS174" s="40">
        <f t="shared" si="35"/>
        <v>1</v>
      </c>
    </row>
    <row r="175" spans="1:45">
      <c r="A175" t="str">
        <f>'Model output'!A174</f>
        <v>TCGA-EM-A2CU</v>
      </c>
      <c r="B175" s="46">
        <v>47</v>
      </c>
      <c r="C175" s="1" t="str">
        <f>IF(OR(ISNUMBER(SEARCH("0",'Model output'!D174)), ISNUMBER(SEARCH("1",'Model output'!D174)), ISNUMBER(SEARCH("1a",'Model output'!D174)), ISNUMBER(SEARCH("1b",'Model output'!D174)), ISNUMBER(SEARCH("2",'Model output'!D174)), ISNUMBER(SEARCH("3",'Model output'!D174)), ISNUMBER(SEARCH("4a",'Model output'!D174)), ISNUMBER(SEARCH("4b",'Model output'!D174))), IF(ISNUMBER(SEARCH("pT",'Model output'!D174)),IF(OR(ISNUMBER(SEARCH("a",'Model output'!D174)),ISNUMBER(SEARCH("b",'Model output'!D174))),MID(SUBSTITUTE('Model output'!D174," ",""),SEARCH("pT",'Model output'!D174)+2,2),MID(SUBSTITUTE('Model output'!D174," ",""),SEARCH("pT",'Model output'!D174)+2,1)),IF(ISNUMBER(SEARCH("T",'Model output'!D174)),IF(OR(ISNUMBER(SEARCH("a",'Model output'!D174)),ISNUMBER(SEARCH("b",'Model output'!D174))),MID(SUBSTITUTE('Model output'!D174," ",""),SEARCH("T",'Model output'!D174)+1,2),MID(SUBSTITUTE('Model output'!D174," ",""),SEARCH("T",'Model output'!D174)+1,1)),SUBSTITUTE('Model output'!D174," ",""))),"")</f>
        <v>2</v>
      </c>
      <c r="D175" s="1" t="str">
        <f>IF(ISNUMBER(SEARCH("lymph node",'Model output'!E174)),"1", IF(AND('Model output'!E174&lt;&gt;"",ISNUMBER('Model output'!E174),'Model output'!E174&gt;0),"1",IF(OR(ISNUMBER(SEARCH("0",'Model output'!E174)), ISNUMBER(SEARCH("1",'Model output'!E174)), ISNUMBER(SEARCH("1a",'Model output'!E174)), ISNUMBER(SEARCH("1b",'Model output'!E174)), ISNUMBER(SEARCH("X",'Model output'!E174))), IF(ISNUMBER(SEARCH("pN",'Model output'!E174)),IF(OR(ISNUMBER(SEARCH("a",'Model output'!E174)),ISNUMBER(SEARCH("b",'Model output'!E174))),MID(SUBSTITUTE('Model output'!E174," ",""),SEARCH("pN",'Model output'!E174)+2,2),MID(SUBSTITUTE('Model output'!E174," ",""),SEARCH("pN",'Model output'!E174)+2,1)),IF(ISNUMBER(SEARCH("N",'Model output'!E174)),IF(OR(ISNUMBER(SEARCH("a",'Model output'!E174)),ISNUMBER(SEARCH("b",'Model output'!E174))),MID(SUBSTITUTE('Model output'!E174," ",""),SEARCH("N",'Model output'!E174)+1,2),MID(SUBSTITUTE('Model output'!E174," ",""),SEARCH("N",'Model output'!E174)+1,1)),SUBSTITUTE('Model output'!E174," ",""))),"")))</f>
        <v>1a</v>
      </c>
      <c r="E175" s="1" t="str">
        <f>IF(OR(ISNUMBER(SEARCH("Not applicable",'Model output'!F174)), ISNUMBER(SEARCH("N/A",'Model output'!F174))),"0",IF(OR(ISNUMBER(SEARCH("0",'Model output'!F174)), ISNUMBER(SEARCH("1",'Model output'!F174)), ISNUMBER(SEARCH("X",'Model output'!F174))), IF(ISNUMBER(SEARCH("pM",'Model output'!F174)),MID(SUBSTITUTE('Model output'!F174," ",""),SEARCH("pM",'Model output'!F174)+2,1),IF(ISNUMBER(SEARCH("M",'Model output'!F174)),MID(SUBSTITUTE('Model output'!F174," ",""),SEARCH("M",'Model output'!F174)+1,1),SUBSTITUTE('Model output'!F174," ",""))),""))</f>
        <v/>
      </c>
      <c r="F175" t="str">
        <f t="shared" si="44"/>
        <v>positive</v>
      </c>
      <c r="G175" t="str">
        <f>IF(OR('Model output'!G174="",AND(ISNUMBER('Model output'!J174),'Model output'!J174&lt;1)),"",IF(OR(ISNUMBER(SEARCH("lateral",'Model output'!G174)),ISNUMBER(SEARCH("cervical",'Model output'!G174)),ISNUMBER(SEARCH("jugular",'Model output'!G174)),ISNUMBER(SEARCH("left neck",'Model output'!G174)),ISNUMBER(SEARCH("left anterior neck",'Model output'!G174)),ISNUMBER(SEARCH("left posterior neck",'Model output'!G174)),ISNUMBER(SEARCH("right neck",'Model output'!G174)),ISNUMBER(SEARCH("right anterior neck",'Model output'!G174)),ISNUMBER(SEARCH("right posterior neck",'Model output'!G174)),AND(ISNUMBER(SEARCH("level",'Model output'!G174)),OR(,ISNUMBER(SEARCH("II",'Model output'!G174)),ISNUMBER(SEARCH("two",'Model output'!G174)),AND(ISNUMBER(SEARCH("2",'Model output'!G174)),NOT(ISNUMBER(SEARCH("1 of 2",'Model output'!G174)))),ISNUMBER(SEARCH("III",'Model output'!G174)),ISNUMBER(SEARCH("three",'Model output'!G174)),AND(ISNUMBER(SEARCH("3",'Model output'!G174)), NOT(ISNUMBER(SEARCH("N3",'Model output'!G174)))),ISNUMBER(SEARCH("IV",'Model output'!G174)),ISNUMBER(SEARCH("four",'Model output'!G174)),AND(ISNUMBER(SEARCH("4",'Model output'!G174)),NOT(ISNUMBER(SEARCH("1/4",'Model output'!G174)))),ISNUMBER(SEARCH("V ",'Model output'!G174)),ISNUMBER(SEARCH("five",'Model output'!G174)),ISNUMBER(SEARCH("5",'Model output'!G174))))), "lateral", "central"))</f>
        <v>central</v>
      </c>
      <c r="H175" t="str">
        <f>IF('Model output'!H174="","negative", IF('Model output'!H174=" ", "negative", IF('Model output'!H174="[]", "negative", IF(ISNUMBER(SEARCH("lymph node",'Model output'!H174)),"negative", IF(ISNUMBER(SEARCH("adipose tissue",'Model output'!H174)), "negative", IF(ISNUMBER(SEARCH("neck dissection",'Model output'!H174)),"negative","positive"))))))</f>
        <v>negative</v>
      </c>
      <c r="I175" t="str">
        <f>IF('Model output'!I174="","",IF(ISNUMBER('Model output'!I174),'Model output'!I174,1))</f>
        <v/>
      </c>
      <c r="J175">
        <f>IF('Model output'!J174="","",IF(AND(ISNUMBER('Model output'!J174),'Model output'!J174&lt;=I175),'Model output'!J174,IF(ISNUMBER(SEARCH("0/",'Model output'!J174)),0,1)))</f>
        <v>4</v>
      </c>
      <c r="K175" t="str" cm="1">
        <f t="array" ref="K175">IF(COUNT(FIND({0,1,2,3,4,5,6,7,8,9},'Model output'!K174))&gt;0,'Model output'!K174,"")</f>
        <v/>
      </c>
      <c r="L175" s="28" t="str">
        <f t="shared" si="30"/>
        <v/>
      </c>
      <c r="M175" t="str" cm="1">
        <f t="array" ref="M175">IF(L175="","",IF(ISNUMBER(SEARCH("cm",L175)),MAX(VALUE(SUBSTITUTE(_xlfn.FILTERXML("&lt;t&gt;&lt;s&gt;"&amp;SUBSTITUTE(L175,",","&lt;/s&gt;&lt;s&gt;")&amp;"&lt;/s&gt;&lt;/t&gt;","//s"),"cm",""))),MAX(VALUE(SUBSTITUTE(_xlfn.FILTERXML("&lt;t&gt;&lt;s&gt;"&amp;SUBSTITUTE(L175,",","&lt;/s&gt;&lt;s&gt;")&amp;"&lt;/s&gt;&lt;/t&gt;","//s"),"mm","")))/10))</f>
        <v/>
      </c>
      <c r="N175" t="str">
        <f>IF('Model output'!L174="","",'Model output'!L174)</f>
        <v>papillary</v>
      </c>
      <c r="O175" t="str">
        <f>IF('Model output'!M174="","",'Model output'!M174)</f>
        <v>follicular variant</v>
      </c>
      <c r="P175" t="str">
        <f>IF('Model output'!N174="","",'Model output'!N174)</f>
        <v>4.0 cm</v>
      </c>
      <c r="Q175" t="str">
        <f t="shared" si="29"/>
        <v>4.0cm</v>
      </c>
      <c r="R175" cm="1">
        <f t="array" ref="R175">IF(Q175="","",IF(ISNUMBER(SEARCH("cm",Q175)),MAX(VALUE(SUBSTITUTE(_xlfn.FILTERXML("&lt;t&gt;&lt;s&gt;"&amp;SUBSTITUTE(Q175,",","&lt;/s&gt;&lt;s&gt;")&amp;"&lt;/s&gt;&lt;/t&gt;","//s"),"cm",""))),IF(ISNUMBER(SEARCH("mm",Q175)), MAX(VALUE(SUBSTITUTE(_xlfn.FILTERXML("&lt;t&gt;&lt;s&gt;"&amp;SUBSTITUTE(Q175,",","&lt;/s&gt;&lt;s&gt;")&amp;"&lt;/s&gt;&lt;/t&gt;","//s"),"mm","")))/10, MAX(VALUE(_xlfn.FILTERXML("&lt;t&gt;&lt;s&gt;"&amp;SUBSTITUTE(Q175,",","&lt;/s&gt;&lt;s&gt;")&amp;"&lt;/s&gt;&lt;/t&gt;","//s"))))))</f>
        <v>4</v>
      </c>
      <c r="S175" t="str">
        <f>IF(OR('Model output'!P174="",'Model output'!P174="C",ISNUMBER(SEARCH("Not identified", 'Model output'!P174)),ISNUMBER(SEARCH("Absent",'Model output'!P174)),ISNUMBER(SEARCH("Absence",'Model output'!P174)),AND(ISNUMBER(SEARCH("No",'Model output'!P174)),NOT(ISNUMBER(SEARCH("diagnostic",'Model output'!P174)))),ISNUMBER(SEARCH("Negative",'Model output'!P174))),"negative","positive")</f>
        <v>negative</v>
      </c>
      <c r="T175">
        <f>IF('Model output'!O174="","",'Model output'!O174)</f>
        <v>1</v>
      </c>
      <c r="U175" t="str">
        <f>IF('Model output'!Q174&lt;&gt;"",'Model output'!Q174,IF('Classification result'!S175="positive",IF(ISNUMBER(SEARCH("single",'Model output'!P174)),1,IF(OR(ISNUMBER(SEARCH("&lt;4",'Model output'!P174)),ISNUMBER(SEARCH("&lt; 4",'Model output'!P174)),ISNUMBER(SEARCH("less than 4",'Model output'!P174))),"&lt;4",IF(OR(ISNUMBER(SEARCH("&gt;4",'Model output'!P174)),ISNUMBER(SEARCH("&gt; 4",'Model output'!P174)),ISNUMBER(SEARCH("4 or more",'Model output'!P174))),"&gt;4",""))),""))</f>
        <v/>
      </c>
      <c r="V175" t="str">
        <f>IF(S175="negative","",IF(OR(ISNUMBER(SEARCH("Focal",'Model output'!P174)),'Classification result'!U175&lt;4,ISNUMBER(SEARCH("Focal",'Classification result'!U175)),ISNUMBER(SEARCH("&lt;4",'Classification result'!U175)),ISNUMBER(SEARCH("&lt; 4",'Classification result'!U175))),"minimal", IF(OR(ISNUMBER(SEARCH("Extensive",'Model output'!P174)),ISNUMBER(SEARCH("Extensive",'Classification result'!U175)),ISNUMBER(SEARCH("&gt;4",'Classification result'!U175)),ISNUMBER(SEARCH("&gt; 4",'Classification result'!U175)),ISNUMBER(SEARCH("4 or more",'Classification result'!U175))),"extensive","")))</f>
        <v/>
      </c>
      <c r="W175" t="str">
        <f>IF(OR('Model output'!R174="",ISNUMBER(SEARCH("Not identified", 'Model output'!R174)),ISNUMBER(SEARCH("Absent",'Model output'!R174)),ISNUMBER(SEARCH("No",'Model output'!R174)),ISNUMBER(SEARCH("Negative",'Model output'!R174)),ISNUMBER(SEARCH("None seen",'Model output'!R174)),ISNUMBER(SEARCH("Free",'Model output'!R174)),ISNUMBER(SEARCH("Cannot be assessed",'Model output'!R174))),"negative","positive")</f>
        <v>positive</v>
      </c>
      <c r="X175" s="15" t="str">
        <f>IF('Model output'!S174="","",'Model output'!S174)</f>
        <v>Not identified</v>
      </c>
      <c r="Y175" t="str">
        <f>IF(OR('Model output'!S174="",ISNUMBER(SEARCH("No extension",'Model output'!S174)),ISNUMBER(SEARCH("Absent",'Model output'!S174)),ISNUMBER(SEARCH("Not identified",'Model output'!S174)),AND(ISNUMBER(SEARCH("No",'Model output'!S174)),NOT(ISNUMBER(SEARCH("carcinoma",'Model output'!S174)))),ISNUMBER(SEARCH("negative",'Model output'!S174))),"negative",IF(Z175="positive","gETE", "positive"))</f>
        <v>negative</v>
      </c>
      <c r="Z175" t="str">
        <f>IF(OR('Model output'!S174="",ISNUMBER(SEARCH("Absent",'Model output'!S174)),ISNUMBER(SEARCH("Not identified",'Model output'!S174)),ISNUMBER(SEARCH("No",'Model output'!S174)),ISNUMBER(SEARCH("Minimal",'Model output'!S174)),ISNUMBER(SEARCH("negative",'Model output'!S174))),"negative",IF(OR(ISNUMBER(SEARCH("extensive",X175)),ISNUMBER(SEARCH("skeletal muscle",X175)),ISNUMBER(SEARCH("larynx",X175)),ISNUMBER(SEARCH("trachea",X175)),ISNUMBER(SEARCH("esophagus",X175)),ISNUMBER(SEARCH("recurrent laryngeal nerve",X175))),"positive","negative"))</f>
        <v>negative</v>
      </c>
      <c r="AA175" t="str">
        <f>IF('Model output'!T174="","",IF('Model output'!T174="Not mentioned", "No", "Yes"))</f>
        <v/>
      </c>
      <c r="AB175" t="str">
        <f>IF(AA175&lt;&gt;"Yes","",IF(OR('Model output'!U174="",ISNUMBER(SEARCH("Not identified",'Model output'!U174))),"",'Model output'!U174))</f>
        <v/>
      </c>
      <c r="AC175" s="8" t="str">
        <f>IF(OR('Model output'!V174="", AND(ISERROR(SEARCH("Positive",'Model output'!V174)), ISNUMBER(SEARCH("Negative",'Model output'!V174))), ISNUMBER(SEARCH("Cannot be assessed",'Model output'!V174)), AND(ISNUMBER(SEARCH("Uninvolved",'Model output'!V174)),NOT(ISNUMBER(SEARCH("margin(s) involved",'Model output'!V174)))), ISNUMBER(SEARCH("No involvement",'Model output'!V174)), AND(NOT(ISNUMBER(SEARCH("focal",'Model output'!V174))),ISNUMBER(SEARCH("Free",'Model output'!V174))), ISNUMBER(SEARCH("narrowly excised",'Model output'!V174)), ISNUMBER(SEARCH("none",'Model output'!V174)), ISNUMBER(SEARCH("R0",'Model output'!V174)), ISNUMBER(SEARCH("1 mm",'Model output'!V174)), ISNUMBER(SEARCH("0.1 CM",'Model output'!V174)), ISNUMBER(SEARCH("less than 0.2 mm",'Model output'!V174)), ISNUMBER(SEARCH("less than 1.0 mm",'Model output'!V174)), ISNUMBER(SEARCH("less than 0.5 mm",'Model output'!V174)), ISNUMBER(SEARCH("abut",'Model output'!V174))), "negative", "positive")</f>
        <v>negative</v>
      </c>
      <c r="AE175" s="34" t="str" cm="1">
        <f t="array" aca="1" ref="AE175" ca="1">IF(OR(AC175="positive",Z175="positive",AND(OR(ISNUMBER(SEARCH("Follicular carcinoma",N175)),ISNUMBER(SEARCH("Follicular thyroid carcinoma",N175))),V175="extensive"),AND(AND(ISNUMBER(J175),J175&gt;0),AND(ISNUMBER(M175),M175&gt;3)),OR(H175="positive",AH175=1)),"high",IF(OR(ISNUMBER(SEARCH("lateral",G175,1)),ISNUMBER(SEARCH("positive",Y175,1)),ISNUMBER(SEARCH("tall",O175,1)),ISNUMBER(SEARCH("hobnail",O175,1)),ISNUMBER(SEARCH("cribriform",O175,1)),ISNUMBER(SEARCH("diffuse",O175,1)),ISNUMBER(SEARCH("columnar",O175,1)),ISNUMBER(SEARCH("solid",O175,1)),ISNUMBER(SEARCH("tall",N175,1)),ISNUMBER(SEARCH("hobnail",N175,1)),ISNUMBER(SEARCH("cribriform",N175,1)),ISNUMBER(SEARCH("diffuse",N175,1)),ISNUMBER(SEARCH("columnar",N175,1)),ISNUMBER(SEARCH("solid",N175,1)),AND(OR(ISNUMBER(SEARCH("papillary",N175,1)),ISNUMBER(SEARCH("papillary carcinoma",O175,1))),S175="positive"),AND(AND(ISNUMBER(J175),J175&gt;=5),M175=""),AND(AND(ISNUMBER(J175),J175&gt;=5),AND(ISNUMBER(M175),M175&gt;=1)),AND(ISNUMBER(SERACH("papillary",N175)),OR(Y175="positive",Z175="positive"), ISNUMBER(SEARCH("BRAF",AB175)))),"intermediate","low"))</f>
        <v>low</v>
      </c>
      <c r="AF175" s="35" t="str">
        <f t="shared" si="31"/>
        <v>2</v>
      </c>
      <c r="AG175" s="35" t="str">
        <f t="shared" si="32"/>
        <v>1a</v>
      </c>
      <c r="AH175" s="35" t="str">
        <f t="shared" si="33"/>
        <v>0</v>
      </c>
      <c r="AI175" s="40" t="str">
        <f t="shared" si="34"/>
        <v>I</v>
      </c>
      <c r="AJ175" s="34" t="s">
        <v>627</v>
      </c>
      <c r="AK175" s="39" t="s">
        <v>896</v>
      </c>
      <c r="AL175" s="39" t="s">
        <v>898</v>
      </c>
      <c r="AM175" s="39" t="s">
        <v>897</v>
      </c>
      <c r="AN175" s="39" t="s">
        <v>59</v>
      </c>
      <c r="AO175" s="34">
        <f t="shared" ca="1" si="40"/>
        <v>1</v>
      </c>
      <c r="AP175" s="39">
        <f t="shared" si="41"/>
        <v>1</v>
      </c>
      <c r="AQ175" s="39">
        <f t="shared" si="42"/>
        <v>1</v>
      </c>
      <c r="AR175" s="39">
        <f t="shared" si="43"/>
        <v>1</v>
      </c>
      <c r="AS175" s="40">
        <f t="shared" si="35"/>
        <v>1</v>
      </c>
    </row>
    <row r="176" spans="1:45">
      <c r="A176" t="str">
        <f>'Model output'!A175</f>
        <v>TCGA-EM-A2OV</v>
      </c>
      <c r="B176" s="46">
        <v>64</v>
      </c>
      <c r="C176" s="1" t="str">
        <f>IF(OR(ISNUMBER(SEARCH("0",'Model output'!D175)), ISNUMBER(SEARCH("1",'Model output'!D175)), ISNUMBER(SEARCH("1a",'Model output'!D175)), ISNUMBER(SEARCH("1b",'Model output'!D175)), ISNUMBER(SEARCH("2",'Model output'!D175)), ISNUMBER(SEARCH("3",'Model output'!D175)), ISNUMBER(SEARCH("4a",'Model output'!D175)), ISNUMBER(SEARCH("4b",'Model output'!D175))), IF(ISNUMBER(SEARCH("pT",'Model output'!D175)),IF(OR(ISNUMBER(SEARCH("a",'Model output'!D175)),ISNUMBER(SEARCH("b",'Model output'!D175))),MID(SUBSTITUTE('Model output'!D175," ",""),SEARCH("pT",'Model output'!D175)+2,2),MID(SUBSTITUTE('Model output'!D175," ",""),SEARCH("pT",'Model output'!D175)+2,1)),IF(ISNUMBER(SEARCH("T",'Model output'!D175)),IF(OR(ISNUMBER(SEARCH("a",'Model output'!D175)),ISNUMBER(SEARCH("b",'Model output'!D175))),MID(SUBSTITUTE('Model output'!D175," ",""),SEARCH("T",'Model output'!D175)+1,2),MID(SUBSTITUTE('Model output'!D175," ",""),SEARCH("T",'Model output'!D175)+1,1)),SUBSTITUTE('Model output'!D175," ",""))),"")</f>
        <v>2</v>
      </c>
      <c r="D176" s="1" t="str">
        <f>IF(ISNUMBER(SEARCH("lymph node",'Model output'!E175)),"1", IF(AND('Model output'!E175&lt;&gt;"",ISNUMBER('Model output'!E175),'Model output'!E175&gt;0),"1",IF(OR(ISNUMBER(SEARCH("0",'Model output'!E175)), ISNUMBER(SEARCH("1",'Model output'!E175)), ISNUMBER(SEARCH("1a",'Model output'!E175)), ISNUMBER(SEARCH("1b",'Model output'!E175)), ISNUMBER(SEARCH("X",'Model output'!E175))), IF(ISNUMBER(SEARCH("pN",'Model output'!E175)),IF(OR(ISNUMBER(SEARCH("a",'Model output'!E175)),ISNUMBER(SEARCH("b",'Model output'!E175))),MID(SUBSTITUTE('Model output'!E175," ",""),SEARCH("pN",'Model output'!E175)+2,2),MID(SUBSTITUTE('Model output'!E175," ",""),SEARCH("pN",'Model output'!E175)+2,1)),IF(ISNUMBER(SEARCH("N",'Model output'!E175)),IF(OR(ISNUMBER(SEARCH("a",'Model output'!E175)),ISNUMBER(SEARCH("b",'Model output'!E175))),MID(SUBSTITUTE('Model output'!E175," ",""),SEARCH("N",'Model output'!E175)+1,2),MID(SUBSTITUTE('Model output'!E175," ",""),SEARCH("N",'Model output'!E175)+1,1)),SUBSTITUTE('Model output'!E175," ",""))),"")))</f>
        <v>0</v>
      </c>
      <c r="E176" s="1" t="str">
        <f>IF(OR(ISNUMBER(SEARCH("Not applicable",'Model output'!F175)), ISNUMBER(SEARCH("N/A",'Model output'!F175))),"0",IF(OR(ISNUMBER(SEARCH("0",'Model output'!F175)), ISNUMBER(SEARCH("1",'Model output'!F175)), ISNUMBER(SEARCH("X",'Model output'!F175))), IF(ISNUMBER(SEARCH("pM",'Model output'!F175)),MID(SUBSTITUTE('Model output'!F175," ",""),SEARCH("pM",'Model output'!F175)+2,1),IF(ISNUMBER(SEARCH("M",'Model output'!F175)),MID(SUBSTITUTE('Model output'!F175," ",""),SEARCH("M",'Model output'!F175)+1,1),SUBSTITUTE('Model output'!F175," ",""))),""))</f>
        <v/>
      </c>
      <c r="F176" t="str">
        <f t="shared" si="44"/>
        <v>negative</v>
      </c>
      <c r="G176" t="str">
        <f>IF(OR('Model output'!G175="",AND(ISNUMBER('Model output'!J175),'Model output'!J175&lt;1)),"",IF(OR(ISNUMBER(SEARCH("lateral",'Model output'!G175)),ISNUMBER(SEARCH("cervical",'Model output'!G175)),ISNUMBER(SEARCH("jugular",'Model output'!G175)),ISNUMBER(SEARCH("left neck",'Model output'!G175)),ISNUMBER(SEARCH("left anterior neck",'Model output'!G175)),ISNUMBER(SEARCH("left posterior neck",'Model output'!G175)),ISNUMBER(SEARCH("right neck",'Model output'!G175)),ISNUMBER(SEARCH("right anterior neck",'Model output'!G175)),ISNUMBER(SEARCH("right posterior neck",'Model output'!G175)),AND(ISNUMBER(SEARCH("level",'Model output'!G175)),OR(,ISNUMBER(SEARCH("II",'Model output'!G175)),ISNUMBER(SEARCH("two",'Model output'!G175)),AND(ISNUMBER(SEARCH("2",'Model output'!G175)),NOT(ISNUMBER(SEARCH("1 of 2",'Model output'!G175)))),ISNUMBER(SEARCH("III",'Model output'!G175)),ISNUMBER(SEARCH("three",'Model output'!G175)),AND(ISNUMBER(SEARCH("3",'Model output'!G175)), NOT(ISNUMBER(SEARCH("N3",'Model output'!G175)))),ISNUMBER(SEARCH("IV",'Model output'!G175)),ISNUMBER(SEARCH("four",'Model output'!G175)),AND(ISNUMBER(SEARCH("4",'Model output'!G175)),NOT(ISNUMBER(SEARCH("1/4",'Model output'!G175)))),ISNUMBER(SEARCH("V ",'Model output'!G175)),ISNUMBER(SEARCH("five",'Model output'!G175)),ISNUMBER(SEARCH("5",'Model output'!G175))))), "lateral", "central"))</f>
        <v/>
      </c>
      <c r="H176" t="str">
        <f>IF('Model output'!H175="","negative", IF('Model output'!H175=" ", "negative", IF('Model output'!H175="[]", "negative", IF(ISNUMBER(SEARCH("lymph node",'Model output'!H175)),"negative", IF(ISNUMBER(SEARCH("adipose tissue",'Model output'!H175)), "negative", IF(ISNUMBER(SEARCH("neck dissection",'Model output'!H175)),"negative","positive"))))))</f>
        <v>negative</v>
      </c>
      <c r="I176">
        <f>IF('Model output'!I175="","",IF(ISNUMBER('Model output'!I175),'Model output'!I175,1))</f>
        <v>1</v>
      </c>
      <c r="J176">
        <f>IF('Model output'!J175="","",IF(AND(ISNUMBER('Model output'!J175),'Model output'!J175&lt;=I176),'Model output'!J175,IF(ISNUMBER(SEARCH("0/",'Model output'!J175)),0,1)))</f>
        <v>0</v>
      </c>
      <c r="K176" t="str" cm="1">
        <f t="array" ref="K176">IF(COUNT(FIND({0,1,2,3,4,5,6,7,8,9},'Model output'!K175))&gt;0,'Model output'!K175,"")</f>
        <v/>
      </c>
      <c r="L176" s="28" t="str">
        <f t="shared" si="30"/>
        <v/>
      </c>
      <c r="M176" t="str" cm="1">
        <f t="array" ref="M176">IF(L176="","",IF(ISNUMBER(SEARCH("cm",L176)),MAX(VALUE(SUBSTITUTE(_xlfn.FILTERXML("&lt;t&gt;&lt;s&gt;"&amp;SUBSTITUTE(L176,",","&lt;/s&gt;&lt;s&gt;")&amp;"&lt;/s&gt;&lt;/t&gt;","//s"),"cm",""))),MAX(VALUE(SUBSTITUTE(_xlfn.FILTERXML("&lt;t&gt;&lt;s&gt;"&amp;SUBSTITUTE(L176,",","&lt;/s&gt;&lt;s&gt;")&amp;"&lt;/s&gt;&lt;/t&gt;","//s"),"mm","")))/10))</f>
        <v/>
      </c>
      <c r="N176" t="str">
        <f>IF('Model output'!L175="","",'Model output'!L175)</f>
        <v>papillary</v>
      </c>
      <c r="O176" t="str">
        <f>IF('Model output'!M175="","",'Model output'!M175)</f>
        <v>oncocytic</v>
      </c>
      <c r="P176" t="str">
        <f>IF('Model output'!N175="","",'Model output'!N175)</f>
        <v>2.1 cm</v>
      </c>
      <c r="Q176" t="str">
        <f t="shared" si="29"/>
        <v>2.1cm</v>
      </c>
      <c r="R176" cm="1">
        <f t="array" ref="R176">IF(Q176="","",IF(ISNUMBER(SEARCH("cm",Q176)),MAX(VALUE(SUBSTITUTE(_xlfn.FILTERXML("&lt;t&gt;&lt;s&gt;"&amp;SUBSTITUTE(Q176,",","&lt;/s&gt;&lt;s&gt;")&amp;"&lt;/s&gt;&lt;/t&gt;","//s"),"cm",""))),IF(ISNUMBER(SEARCH("mm",Q176)), MAX(VALUE(SUBSTITUTE(_xlfn.FILTERXML("&lt;t&gt;&lt;s&gt;"&amp;SUBSTITUTE(Q176,",","&lt;/s&gt;&lt;s&gt;")&amp;"&lt;/s&gt;&lt;/t&gt;","//s"),"mm","")))/10, MAX(VALUE(_xlfn.FILTERXML("&lt;t&gt;&lt;s&gt;"&amp;SUBSTITUTE(Q176,",","&lt;/s&gt;&lt;s&gt;")&amp;"&lt;/s&gt;&lt;/t&gt;","//s"))))))</f>
        <v>2.1</v>
      </c>
      <c r="S176" t="str">
        <f>IF(OR('Model output'!P175="",'Model output'!P175="C",ISNUMBER(SEARCH("Not identified", 'Model output'!P175)),ISNUMBER(SEARCH("Absent",'Model output'!P175)),ISNUMBER(SEARCH("Absence",'Model output'!P175)),AND(ISNUMBER(SEARCH("No",'Model output'!P175)),NOT(ISNUMBER(SEARCH("diagnostic",'Model output'!P175)))),ISNUMBER(SEARCH("Negative",'Model output'!P175))),"negative","positive")</f>
        <v>negative</v>
      </c>
      <c r="T176">
        <f>IF('Model output'!O175="","",'Model output'!O175)</f>
        <v>2</v>
      </c>
      <c r="U176" t="str">
        <f>IF('Model output'!Q175&lt;&gt;"",'Model output'!Q175,IF('Classification result'!S176="positive",IF(ISNUMBER(SEARCH("single",'Model output'!P175)),1,IF(OR(ISNUMBER(SEARCH("&lt;4",'Model output'!P175)),ISNUMBER(SEARCH("&lt; 4",'Model output'!P175)),ISNUMBER(SEARCH("less than 4",'Model output'!P175))),"&lt;4",IF(OR(ISNUMBER(SEARCH("&gt;4",'Model output'!P175)),ISNUMBER(SEARCH("&gt; 4",'Model output'!P175)),ISNUMBER(SEARCH("4 or more",'Model output'!P175))),"&gt;4",""))),""))</f>
        <v/>
      </c>
      <c r="V176" t="str">
        <f>IF(S176="negative","",IF(OR(ISNUMBER(SEARCH("Focal",'Model output'!P175)),'Classification result'!U176&lt;4,ISNUMBER(SEARCH("Focal",'Classification result'!U176)),ISNUMBER(SEARCH("&lt;4",'Classification result'!U176)),ISNUMBER(SEARCH("&lt; 4",'Classification result'!U176))),"minimal", IF(OR(ISNUMBER(SEARCH("Extensive",'Model output'!P175)),ISNUMBER(SEARCH("Extensive",'Classification result'!U176)),ISNUMBER(SEARCH("&gt;4",'Classification result'!U176)),ISNUMBER(SEARCH("&gt; 4",'Classification result'!U176)),ISNUMBER(SEARCH("4 or more",'Classification result'!U176))),"extensive","")))</f>
        <v/>
      </c>
      <c r="W176" t="str">
        <f>IF(OR('Model output'!R175="",ISNUMBER(SEARCH("Not identified", 'Model output'!R175)),ISNUMBER(SEARCH("Absent",'Model output'!R175)),ISNUMBER(SEARCH("No",'Model output'!R175)),ISNUMBER(SEARCH("Negative",'Model output'!R175)),ISNUMBER(SEARCH("None seen",'Model output'!R175)),ISNUMBER(SEARCH("Free",'Model output'!R175)),ISNUMBER(SEARCH("Cannot be assessed",'Model output'!R175))),"negative","positive")</f>
        <v>negative</v>
      </c>
      <c r="X176" s="15" t="str">
        <f>IF('Model output'!S175="","",'Model output'!S175)</f>
        <v>Not identified</v>
      </c>
      <c r="Y176" t="str">
        <f>IF(OR('Model output'!S175="",ISNUMBER(SEARCH("No extension",'Model output'!S175)),ISNUMBER(SEARCH("Absent",'Model output'!S175)),ISNUMBER(SEARCH("Not identified",'Model output'!S175)),AND(ISNUMBER(SEARCH("No",'Model output'!S175)),NOT(ISNUMBER(SEARCH("carcinoma",'Model output'!S175)))),ISNUMBER(SEARCH("negative",'Model output'!S175))),"negative",IF(Z176="positive","gETE", "positive"))</f>
        <v>negative</v>
      </c>
      <c r="Z176" t="str">
        <f>IF(OR('Model output'!S175="",ISNUMBER(SEARCH("Absent",'Model output'!S175)),ISNUMBER(SEARCH("Not identified",'Model output'!S175)),ISNUMBER(SEARCH("No",'Model output'!S175)),ISNUMBER(SEARCH("Minimal",'Model output'!S175)),ISNUMBER(SEARCH("negative",'Model output'!S175))),"negative",IF(OR(ISNUMBER(SEARCH("extensive",X176)),ISNUMBER(SEARCH("skeletal muscle",X176)),ISNUMBER(SEARCH("larynx",X176)),ISNUMBER(SEARCH("trachea",X176)),ISNUMBER(SEARCH("esophagus",X176)),ISNUMBER(SEARCH("recurrent laryngeal nerve",X176))),"positive","negative"))</f>
        <v>negative</v>
      </c>
      <c r="AA176" t="str">
        <f>IF('Model output'!T175="","",IF('Model output'!T175="Not mentioned", "No", "Yes"))</f>
        <v/>
      </c>
      <c r="AB176" t="str">
        <f>IF(AA176&lt;&gt;"Yes","",IF(OR('Model output'!U175="",ISNUMBER(SEARCH("Not identified",'Model output'!U175))),"",'Model output'!U175))</f>
        <v/>
      </c>
      <c r="AC176" s="8" t="str">
        <f>IF(OR('Model output'!V175="", AND(ISERROR(SEARCH("Positive",'Model output'!V175)), ISNUMBER(SEARCH("Negative",'Model output'!V175))), ISNUMBER(SEARCH("Cannot be assessed",'Model output'!V175)), AND(ISNUMBER(SEARCH("Uninvolved",'Model output'!V175)),NOT(ISNUMBER(SEARCH("margin(s) involved",'Model output'!V175)))), ISNUMBER(SEARCH("No involvement",'Model output'!V175)), AND(NOT(ISNUMBER(SEARCH("focal",'Model output'!V175))),ISNUMBER(SEARCH("Free",'Model output'!V175))), ISNUMBER(SEARCH("narrowly excised",'Model output'!V175)), ISNUMBER(SEARCH("none",'Model output'!V175)), ISNUMBER(SEARCH("R0",'Model output'!V175)), ISNUMBER(SEARCH("1 mm",'Model output'!V175)), ISNUMBER(SEARCH("0.1 CM",'Model output'!V175)), ISNUMBER(SEARCH("less than 0.2 mm",'Model output'!V175)), ISNUMBER(SEARCH("less than 1.0 mm",'Model output'!V175)), ISNUMBER(SEARCH("less than 0.5 mm",'Model output'!V175)), ISNUMBER(SEARCH("abut",'Model output'!V175))), "negative", "positive")</f>
        <v>negative</v>
      </c>
      <c r="AE176" s="34" t="str" cm="1">
        <f t="array" aca="1" ref="AE176" ca="1">IF(OR(AC176="positive",Z176="positive",AND(OR(ISNUMBER(SEARCH("Follicular carcinoma",N176)),ISNUMBER(SEARCH("Follicular thyroid carcinoma",N176))),V176="extensive"),AND(AND(ISNUMBER(J176),J176&gt;0),AND(ISNUMBER(M176),M176&gt;3)),OR(H176="positive",AH176=1)),"high",IF(OR(ISNUMBER(SEARCH("lateral",G176,1)),ISNUMBER(SEARCH("positive",Y176,1)),ISNUMBER(SEARCH("tall",O176,1)),ISNUMBER(SEARCH("hobnail",O176,1)),ISNUMBER(SEARCH("cribriform",O176,1)),ISNUMBER(SEARCH("diffuse",O176,1)),ISNUMBER(SEARCH("columnar",O176,1)),ISNUMBER(SEARCH("solid",O176,1)),ISNUMBER(SEARCH("tall",N176,1)),ISNUMBER(SEARCH("hobnail",N176,1)),ISNUMBER(SEARCH("cribriform",N176,1)),ISNUMBER(SEARCH("diffuse",N176,1)),ISNUMBER(SEARCH("columnar",N176,1)),ISNUMBER(SEARCH("solid",N176,1)),AND(OR(ISNUMBER(SEARCH("papillary",N176,1)),ISNUMBER(SEARCH("papillary carcinoma",O176,1))),S176="positive"),AND(AND(ISNUMBER(J176),J176&gt;=5),M176=""),AND(AND(ISNUMBER(J176),J176&gt;=5),AND(ISNUMBER(M176),M176&gt;=1)),AND(ISNUMBER(SERACH("papillary",N176)),OR(Y176="positive",Z176="positive"), ISNUMBER(SEARCH("BRAF",AB176)))),"intermediate","low"))</f>
        <v>low</v>
      </c>
      <c r="AF176" s="35" t="str">
        <f t="shared" si="31"/>
        <v>2</v>
      </c>
      <c r="AG176" s="35" t="str">
        <f t="shared" si="32"/>
        <v>0</v>
      </c>
      <c r="AH176" s="35" t="str">
        <f t="shared" si="33"/>
        <v>0</v>
      </c>
      <c r="AI176" s="40" t="str">
        <f t="shared" si="34"/>
        <v>I</v>
      </c>
      <c r="AJ176" s="34" t="s">
        <v>627</v>
      </c>
      <c r="AK176" s="39" t="s">
        <v>896</v>
      </c>
      <c r="AL176" s="39" t="s">
        <v>894</v>
      </c>
      <c r="AM176" s="39" t="s">
        <v>897</v>
      </c>
      <c r="AN176" s="39" t="s">
        <v>59</v>
      </c>
      <c r="AO176" s="34">
        <f t="shared" ca="1" si="40"/>
        <v>1</v>
      </c>
      <c r="AP176" s="39">
        <f t="shared" si="41"/>
        <v>1</v>
      </c>
      <c r="AQ176" s="39">
        <f t="shared" si="42"/>
        <v>1</v>
      </c>
      <c r="AR176" s="39">
        <f t="shared" si="43"/>
        <v>1</v>
      </c>
      <c r="AS176" s="40">
        <f t="shared" si="35"/>
        <v>1</v>
      </c>
    </row>
    <row r="177" spans="1:45">
      <c r="A177" t="str">
        <f>'Model output'!A176</f>
        <v>TCGA-EM-A2OW</v>
      </c>
      <c r="B177" s="46">
        <v>37</v>
      </c>
      <c r="C177" s="1" t="str">
        <f>IF(OR(ISNUMBER(SEARCH("0",'Model output'!D176)), ISNUMBER(SEARCH("1",'Model output'!D176)), ISNUMBER(SEARCH("1a",'Model output'!D176)), ISNUMBER(SEARCH("1b",'Model output'!D176)), ISNUMBER(SEARCH("2",'Model output'!D176)), ISNUMBER(SEARCH("3",'Model output'!D176)), ISNUMBER(SEARCH("4a",'Model output'!D176)), ISNUMBER(SEARCH("4b",'Model output'!D176))), IF(ISNUMBER(SEARCH("pT",'Model output'!D176)),IF(OR(ISNUMBER(SEARCH("a",'Model output'!D176)),ISNUMBER(SEARCH("b",'Model output'!D176))),MID(SUBSTITUTE('Model output'!D176," ",""),SEARCH("pT",'Model output'!D176)+2,2),MID(SUBSTITUTE('Model output'!D176," ",""),SEARCH("pT",'Model output'!D176)+2,1)),IF(ISNUMBER(SEARCH("T",'Model output'!D176)),IF(OR(ISNUMBER(SEARCH("a",'Model output'!D176)),ISNUMBER(SEARCH("b",'Model output'!D176))),MID(SUBSTITUTE('Model output'!D176," ",""),SEARCH("T",'Model output'!D176)+1,2),MID(SUBSTITUTE('Model output'!D176," ",""),SEARCH("T",'Model output'!D176)+1,1)),SUBSTITUTE('Model output'!D176," ",""))),"")</f>
        <v>1b</v>
      </c>
      <c r="D177" s="1" t="str">
        <f>IF(ISNUMBER(SEARCH("lymph node",'Model output'!E176)),"1", IF(AND('Model output'!E176&lt;&gt;"",ISNUMBER('Model output'!E176),'Model output'!E176&gt;0),"1",IF(OR(ISNUMBER(SEARCH("0",'Model output'!E176)), ISNUMBER(SEARCH("1",'Model output'!E176)), ISNUMBER(SEARCH("1a",'Model output'!E176)), ISNUMBER(SEARCH("1b",'Model output'!E176)), ISNUMBER(SEARCH("X",'Model output'!E176))), IF(ISNUMBER(SEARCH("pN",'Model output'!E176)),IF(OR(ISNUMBER(SEARCH("a",'Model output'!E176)),ISNUMBER(SEARCH("b",'Model output'!E176))),MID(SUBSTITUTE('Model output'!E176," ",""),SEARCH("pN",'Model output'!E176)+2,2),MID(SUBSTITUTE('Model output'!E176," ",""),SEARCH("pN",'Model output'!E176)+2,1)),IF(ISNUMBER(SEARCH("N",'Model output'!E176)),IF(OR(ISNUMBER(SEARCH("a",'Model output'!E176)),ISNUMBER(SEARCH("b",'Model output'!E176))),MID(SUBSTITUTE('Model output'!E176," ",""),SEARCH("N",'Model output'!E176)+1,2),MID(SUBSTITUTE('Model output'!E176," ",""),SEARCH("N",'Model output'!E176)+1,1)),SUBSTITUTE('Model output'!E176," ",""))),"")))</f>
        <v>X</v>
      </c>
      <c r="E177" s="1" t="str">
        <f>IF(OR(ISNUMBER(SEARCH("Not applicable",'Model output'!F176)), ISNUMBER(SEARCH("N/A",'Model output'!F176))),"0",IF(OR(ISNUMBER(SEARCH("0",'Model output'!F176)), ISNUMBER(SEARCH("1",'Model output'!F176)), ISNUMBER(SEARCH("X",'Model output'!F176))), IF(ISNUMBER(SEARCH("pM",'Model output'!F176)),MID(SUBSTITUTE('Model output'!F176," ",""),SEARCH("pM",'Model output'!F176)+2,1),IF(ISNUMBER(SEARCH("M",'Model output'!F176)),MID(SUBSTITUTE('Model output'!F176," ",""),SEARCH("M",'Model output'!F176)+1,1),SUBSTITUTE('Model output'!F176," ",""))),""))</f>
        <v/>
      </c>
      <c r="F177" t="str">
        <f t="shared" si="44"/>
        <v>negative</v>
      </c>
      <c r="G177" t="str">
        <f>IF(OR('Model output'!G176="",AND(ISNUMBER('Model output'!J176),'Model output'!J176&lt;1)),"",IF(OR(ISNUMBER(SEARCH("lateral",'Model output'!G176)),ISNUMBER(SEARCH("cervical",'Model output'!G176)),ISNUMBER(SEARCH("jugular",'Model output'!G176)),ISNUMBER(SEARCH("left neck",'Model output'!G176)),ISNUMBER(SEARCH("left anterior neck",'Model output'!G176)),ISNUMBER(SEARCH("left posterior neck",'Model output'!G176)),ISNUMBER(SEARCH("right neck",'Model output'!G176)),ISNUMBER(SEARCH("right anterior neck",'Model output'!G176)),ISNUMBER(SEARCH("right posterior neck",'Model output'!G176)),AND(ISNUMBER(SEARCH("level",'Model output'!G176)),OR(,ISNUMBER(SEARCH("II",'Model output'!G176)),ISNUMBER(SEARCH("two",'Model output'!G176)),AND(ISNUMBER(SEARCH("2",'Model output'!G176)),NOT(ISNUMBER(SEARCH("1 of 2",'Model output'!G176)))),ISNUMBER(SEARCH("III",'Model output'!G176)),ISNUMBER(SEARCH("three",'Model output'!G176)),AND(ISNUMBER(SEARCH("3",'Model output'!G176)), NOT(ISNUMBER(SEARCH("N3",'Model output'!G176)))),ISNUMBER(SEARCH("IV",'Model output'!G176)),ISNUMBER(SEARCH("four",'Model output'!G176)),AND(ISNUMBER(SEARCH("4",'Model output'!G176)),NOT(ISNUMBER(SEARCH("1/4",'Model output'!G176)))),ISNUMBER(SEARCH("V ",'Model output'!G176)),ISNUMBER(SEARCH("five",'Model output'!G176)),ISNUMBER(SEARCH("5",'Model output'!G176))))), "lateral", "central"))</f>
        <v/>
      </c>
      <c r="H177" t="str">
        <f>IF('Model output'!H176="","negative", IF('Model output'!H176=" ", "negative", IF('Model output'!H176="[]", "negative", IF(ISNUMBER(SEARCH("lymph node",'Model output'!H176)),"negative", IF(ISNUMBER(SEARCH("adipose tissue",'Model output'!H176)), "negative", IF(ISNUMBER(SEARCH("neck dissection",'Model output'!H176)),"negative","positive"))))))</f>
        <v>negative</v>
      </c>
      <c r="I177">
        <f>IF('Model output'!I176="","",IF(ISNUMBER('Model output'!I176),'Model output'!I176,1))</f>
        <v>0</v>
      </c>
      <c r="J177">
        <f>IF('Model output'!J176="","",IF(AND(ISNUMBER('Model output'!J176),'Model output'!J176&lt;=I177),'Model output'!J176,IF(ISNUMBER(SEARCH("0/",'Model output'!J176)),0,1)))</f>
        <v>0</v>
      </c>
      <c r="K177" t="str" cm="1">
        <f t="array" ref="K177">IF(COUNT(FIND({0,1,2,3,4,5,6,7,8,9},'Model output'!K176))&gt;0,'Model output'!K176,"")</f>
        <v/>
      </c>
      <c r="L177" s="28" t="str">
        <f t="shared" si="30"/>
        <v/>
      </c>
      <c r="M177" t="str" cm="1">
        <f t="array" ref="M177">IF(L177="","",IF(ISNUMBER(SEARCH("cm",L177)),MAX(VALUE(SUBSTITUTE(_xlfn.FILTERXML("&lt;t&gt;&lt;s&gt;"&amp;SUBSTITUTE(L177,",","&lt;/s&gt;&lt;s&gt;")&amp;"&lt;/s&gt;&lt;/t&gt;","//s"),"cm",""))),MAX(VALUE(SUBSTITUTE(_xlfn.FILTERXML("&lt;t&gt;&lt;s&gt;"&amp;SUBSTITUTE(L177,",","&lt;/s&gt;&lt;s&gt;")&amp;"&lt;/s&gt;&lt;/t&gt;","//s"),"mm","")))/10))</f>
        <v/>
      </c>
      <c r="N177" t="str">
        <f>IF('Model output'!L176="","",'Model output'!L176)</f>
        <v>papillary</v>
      </c>
      <c r="O177" t="str">
        <f>IF('Model output'!M176="","",'Model output'!M176)</f>
        <v>follicular variant, macrofollicular variant, oncocytic or oxyphilic variant</v>
      </c>
      <c r="P177" t="str">
        <f>IF('Model output'!N176="","",'Model output'!N176)</f>
        <v>1.3 cm</v>
      </c>
      <c r="Q177" t="str">
        <f t="shared" si="29"/>
        <v>1.3cm</v>
      </c>
      <c r="R177" cm="1">
        <f t="array" ref="R177">IF(Q177="","",IF(ISNUMBER(SEARCH("cm",Q177)),MAX(VALUE(SUBSTITUTE(_xlfn.FILTERXML("&lt;t&gt;&lt;s&gt;"&amp;SUBSTITUTE(Q177,",","&lt;/s&gt;&lt;s&gt;")&amp;"&lt;/s&gt;&lt;/t&gt;","//s"),"cm",""))),IF(ISNUMBER(SEARCH("mm",Q177)), MAX(VALUE(SUBSTITUTE(_xlfn.FILTERXML("&lt;t&gt;&lt;s&gt;"&amp;SUBSTITUTE(Q177,",","&lt;/s&gt;&lt;s&gt;")&amp;"&lt;/s&gt;&lt;/t&gt;","//s"),"mm","")))/10, MAX(VALUE(_xlfn.FILTERXML("&lt;t&gt;&lt;s&gt;"&amp;SUBSTITUTE(Q177,",","&lt;/s&gt;&lt;s&gt;")&amp;"&lt;/s&gt;&lt;/t&gt;","//s"))))))</f>
        <v>1.3</v>
      </c>
      <c r="S177" t="str">
        <f>IF(OR('Model output'!P176="",'Model output'!P176="C",ISNUMBER(SEARCH("Not identified", 'Model output'!P176)),ISNUMBER(SEARCH("Absent",'Model output'!P176)),ISNUMBER(SEARCH("Absence",'Model output'!P176)),AND(ISNUMBER(SEARCH("No",'Model output'!P176)),NOT(ISNUMBER(SEARCH("diagnostic",'Model output'!P176)))),ISNUMBER(SEARCH("Negative",'Model output'!P176))),"negative","positive")</f>
        <v>negative</v>
      </c>
      <c r="T177">
        <f>IF('Model output'!O176="","",'Model output'!O176)</f>
        <v>2</v>
      </c>
      <c r="U177" t="str">
        <f>IF('Model output'!Q176&lt;&gt;"",'Model output'!Q176,IF('Classification result'!S177="positive",IF(ISNUMBER(SEARCH("single",'Model output'!P176)),1,IF(OR(ISNUMBER(SEARCH("&lt;4",'Model output'!P176)),ISNUMBER(SEARCH("&lt; 4",'Model output'!P176)),ISNUMBER(SEARCH("less than 4",'Model output'!P176))),"&lt;4",IF(OR(ISNUMBER(SEARCH("&gt;4",'Model output'!P176)),ISNUMBER(SEARCH("&gt; 4",'Model output'!P176)),ISNUMBER(SEARCH("4 or more",'Model output'!P176))),"&gt;4",""))),""))</f>
        <v/>
      </c>
      <c r="V177" t="str">
        <f>IF(S177="negative","",IF(OR(ISNUMBER(SEARCH("Focal",'Model output'!P176)),'Classification result'!U177&lt;4,ISNUMBER(SEARCH("Focal",'Classification result'!U177)),ISNUMBER(SEARCH("&lt;4",'Classification result'!U177)),ISNUMBER(SEARCH("&lt; 4",'Classification result'!U177))),"minimal", IF(OR(ISNUMBER(SEARCH("Extensive",'Model output'!P176)),ISNUMBER(SEARCH("Extensive",'Classification result'!U177)),ISNUMBER(SEARCH("&gt;4",'Classification result'!U177)),ISNUMBER(SEARCH("&gt; 4",'Classification result'!U177)),ISNUMBER(SEARCH("4 or more",'Classification result'!U177))),"extensive","")))</f>
        <v/>
      </c>
      <c r="W177" t="str">
        <f>IF(OR('Model output'!R176="",ISNUMBER(SEARCH("Not identified", 'Model output'!R176)),ISNUMBER(SEARCH("Absent",'Model output'!R176)),ISNUMBER(SEARCH("No",'Model output'!R176)),ISNUMBER(SEARCH("Negative",'Model output'!R176)),ISNUMBER(SEARCH("None seen",'Model output'!R176)),ISNUMBER(SEARCH("Free",'Model output'!R176)),ISNUMBER(SEARCH("Cannot be assessed",'Model output'!R176))),"negative","positive")</f>
        <v>negative</v>
      </c>
      <c r="X177" s="15" t="str">
        <f>IF('Model output'!S176="","",'Model output'!S176)</f>
        <v>Not identified</v>
      </c>
      <c r="Y177" t="str">
        <f>IF(OR('Model output'!S176="",ISNUMBER(SEARCH("No extension",'Model output'!S176)),ISNUMBER(SEARCH("Absent",'Model output'!S176)),ISNUMBER(SEARCH("Not identified",'Model output'!S176)),AND(ISNUMBER(SEARCH("No",'Model output'!S176)),NOT(ISNUMBER(SEARCH("carcinoma",'Model output'!S176)))),ISNUMBER(SEARCH("negative",'Model output'!S176))),"negative",IF(Z177="positive","gETE", "positive"))</f>
        <v>negative</v>
      </c>
      <c r="Z177" t="str">
        <f>IF(OR('Model output'!S176="",ISNUMBER(SEARCH("Absent",'Model output'!S176)),ISNUMBER(SEARCH("Not identified",'Model output'!S176)),ISNUMBER(SEARCH("No",'Model output'!S176)),ISNUMBER(SEARCH("Minimal",'Model output'!S176)),ISNUMBER(SEARCH("negative",'Model output'!S176))),"negative",IF(OR(ISNUMBER(SEARCH("extensive",X177)),ISNUMBER(SEARCH("skeletal muscle",X177)),ISNUMBER(SEARCH("larynx",X177)),ISNUMBER(SEARCH("trachea",X177)),ISNUMBER(SEARCH("esophagus",X177)),ISNUMBER(SEARCH("recurrent laryngeal nerve",X177))),"positive","negative"))</f>
        <v>negative</v>
      </c>
      <c r="AA177" t="str">
        <f>IF('Model output'!T176="","",IF('Model output'!T176="Not mentioned", "No", "Yes"))</f>
        <v/>
      </c>
      <c r="AB177" t="str">
        <f>IF(AA177&lt;&gt;"Yes","",IF(OR('Model output'!U176="",ISNUMBER(SEARCH("Not identified",'Model output'!U176))),"",'Model output'!U176))</f>
        <v/>
      </c>
      <c r="AC177" s="8" t="str">
        <f>IF(OR('Model output'!V176="", AND(ISERROR(SEARCH("Positive",'Model output'!V176)), ISNUMBER(SEARCH("Negative",'Model output'!V176))), ISNUMBER(SEARCH("Cannot be assessed",'Model output'!V176)), AND(ISNUMBER(SEARCH("Uninvolved",'Model output'!V176)),NOT(ISNUMBER(SEARCH("margin(s) involved",'Model output'!V176)))), ISNUMBER(SEARCH("No involvement",'Model output'!V176)), AND(NOT(ISNUMBER(SEARCH("focal",'Model output'!V176))),ISNUMBER(SEARCH("Free",'Model output'!V176))), ISNUMBER(SEARCH("narrowly excised",'Model output'!V176)), ISNUMBER(SEARCH("none",'Model output'!V176)), ISNUMBER(SEARCH("R0",'Model output'!V176)), ISNUMBER(SEARCH("1 mm",'Model output'!V176)), ISNUMBER(SEARCH("0.1 CM",'Model output'!V176)), ISNUMBER(SEARCH("less than 0.2 mm",'Model output'!V176)), ISNUMBER(SEARCH("less than 1.0 mm",'Model output'!V176)), ISNUMBER(SEARCH("less than 0.5 mm",'Model output'!V176)), ISNUMBER(SEARCH("abut",'Model output'!V176))), "negative", "positive")</f>
        <v>negative</v>
      </c>
      <c r="AE177" s="34" t="str" cm="1">
        <f t="array" aca="1" ref="AE177" ca="1">IF(OR(AC177="positive",Z177="positive",AND(OR(ISNUMBER(SEARCH("Follicular carcinoma",N177)),ISNUMBER(SEARCH("Follicular thyroid carcinoma",N177))),V177="extensive"),AND(AND(ISNUMBER(J177),J177&gt;0),AND(ISNUMBER(M177),M177&gt;3)),OR(H177="positive",AH177=1)),"high",IF(OR(ISNUMBER(SEARCH("lateral",G177,1)),ISNUMBER(SEARCH("positive",Y177,1)),ISNUMBER(SEARCH("tall",O177,1)),ISNUMBER(SEARCH("hobnail",O177,1)),ISNUMBER(SEARCH("cribriform",O177,1)),ISNUMBER(SEARCH("diffuse",O177,1)),ISNUMBER(SEARCH("columnar",O177,1)),ISNUMBER(SEARCH("solid",O177,1)),ISNUMBER(SEARCH("tall",N177,1)),ISNUMBER(SEARCH("hobnail",N177,1)),ISNUMBER(SEARCH("cribriform",N177,1)),ISNUMBER(SEARCH("diffuse",N177,1)),ISNUMBER(SEARCH("columnar",N177,1)),ISNUMBER(SEARCH("solid",N177,1)),AND(OR(ISNUMBER(SEARCH("papillary",N177,1)),ISNUMBER(SEARCH("papillary carcinoma",O177,1))),S177="positive"),AND(AND(ISNUMBER(J177),J177&gt;=5),M177=""),AND(AND(ISNUMBER(J177),J177&gt;=5),AND(ISNUMBER(M177),M177&gt;=1)),AND(ISNUMBER(SERACH("papillary",N177)),OR(Y177="positive",Z177="positive"), ISNUMBER(SEARCH("BRAF",AB177)))),"intermediate","low"))</f>
        <v>low</v>
      </c>
      <c r="AF177" s="35" t="str">
        <f t="shared" si="31"/>
        <v>1b</v>
      </c>
      <c r="AG177" s="35" t="str">
        <f t="shared" si="32"/>
        <v>0</v>
      </c>
      <c r="AH177" s="35" t="str">
        <f t="shared" si="33"/>
        <v>0</v>
      </c>
      <c r="AI177" s="40" t="str">
        <f t="shared" si="34"/>
        <v>I</v>
      </c>
      <c r="AJ177" s="34" t="s">
        <v>627</v>
      </c>
      <c r="AK177" s="39" t="s">
        <v>893</v>
      </c>
      <c r="AL177" s="39" t="s">
        <v>897</v>
      </c>
      <c r="AM177" s="39" t="s">
        <v>897</v>
      </c>
      <c r="AN177" s="39" t="s">
        <v>59</v>
      </c>
      <c r="AO177" s="34">
        <f t="shared" ca="1" si="40"/>
        <v>1</v>
      </c>
      <c r="AP177" s="39">
        <f t="shared" si="41"/>
        <v>1</v>
      </c>
      <c r="AQ177" s="39">
        <f t="shared" si="42"/>
        <v>1</v>
      </c>
      <c r="AR177" s="39">
        <f t="shared" si="43"/>
        <v>1</v>
      </c>
      <c r="AS177" s="40">
        <f t="shared" si="35"/>
        <v>1</v>
      </c>
    </row>
    <row r="178" spans="1:45">
      <c r="A178" t="str">
        <f>'Model output'!A177</f>
        <v>TCGA-EM-A2OX</v>
      </c>
      <c r="B178" s="46">
        <v>46</v>
      </c>
      <c r="C178" s="1" t="str">
        <f>IF(OR(ISNUMBER(SEARCH("0",'Model output'!D177)), ISNUMBER(SEARCH("1",'Model output'!D177)), ISNUMBER(SEARCH("1a",'Model output'!D177)), ISNUMBER(SEARCH("1b",'Model output'!D177)), ISNUMBER(SEARCH("2",'Model output'!D177)), ISNUMBER(SEARCH("3",'Model output'!D177)), ISNUMBER(SEARCH("4a",'Model output'!D177)), ISNUMBER(SEARCH("4b",'Model output'!D177))), IF(ISNUMBER(SEARCH("pT",'Model output'!D177)),IF(OR(ISNUMBER(SEARCH("a",'Model output'!D177)),ISNUMBER(SEARCH("b",'Model output'!D177))),MID(SUBSTITUTE('Model output'!D177," ",""),SEARCH("pT",'Model output'!D177)+2,2),MID(SUBSTITUTE('Model output'!D177," ",""),SEARCH("pT",'Model output'!D177)+2,1)),IF(ISNUMBER(SEARCH("T",'Model output'!D177)),IF(OR(ISNUMBER(SEARCH("a",'Model output'!D177)),ISNUMBER(SEARCH("b",'Model output'!D177))),MID(SUBSTITUTE('Model output'!D177," ",""),SEARCH("T",'Model output'!D177)+1,2),MID(SUBSTITUTE('Model output'!D177," ",""),SEARCH("T",'Model output'!D177)+1,1)),SUBSTITUTE('Model output'!D177," ",""))),"")</f>
        <v>1b</v>
      </c>
      <c r="D178" s="1" t="str">
        <f>IF(ISNUMBER(SEARCH("lymph node",'Model output'!E177)),"1", IF(AND('Model output'!E177&lt;&gt;"",ISNUMBER('Model output'!E177),'Model output'!E177&gt;0),"1",IF(OR(ISNUMBER(SEARCH("0",'Model output'!E177)), ISNUMBER(SEARCH("1",'Model output'!E177)), ISNUMBER(SEARCH("1a",'Model output'!E177)), ISNUMBER(SEARCH("1b",'Model output'!E177)), ISNUMBER(SEARCH("X",'Model output'!E177))), IF(ISNUMBER(SEARCH("pN",'Model output'!E177)),IF(OR(ISNUMBER(SEARCH("a",'Model output'!E177)),ISNUMBER(SEARCH("b",'Model output'!E177))),MID(SUBSTITUTE('Model output'!E177," ",""),SEARCH("pN",'Model output'!E177)+2,2),MID(SUBSTITUTE('Model output'!E177," ",""),SEARCH("pN",'Model output'!E177)+2,1)),IF(ISNUMBER(SEARCH("N",'Model output'!E177)),IF(OR(ISNUMBER(SEARCH("a",'Model output'!E177)),ISNUMBER(SEARCH("b",'Model output'!E177))),MID(SUBSTITUTE('Model output'!E177," ",""),SEARCH("N",'Model output'!E177)+1,2),MID(SUBSTITUTE('Model output'!E177," ",""),SEARCH("N",'Model output'!E177)+1,1)),SUBSTITUTE('Model output'!E177," ",""))),"")))</f>
        <v>1b</v>
      </c>
      <c r="E178" s="1" t="str">
        <f>IF(OR(ISNUMBER(SEARCH("Not applicable",'Model output'!F177)), ISNUMBER(SEARCH("N/A",'Model output'!F177))),"0",IF(OR(ISNUMBER(SEARCH("0",'Model output'!F177)), ISNUMBER(SEARCH("1",'Model output'!F177)), ISNUMBER(SEARCH("X",'Model output'!F177))), IF(ISNUMBER(SEARCH("pM",'Model output'!F177)),MID(SUBSTITUTE('Model output'!F177," ",""),SEARCH("pM",'Model output'!F177)+2,1),IF(ISNUMBER(SEARCH("M",'Model output'!F177)),MID(SUBSTITUTE('Model output'!F177," ",""),SEARCH("M",'Model output'!F177)+1,1),SUBSTITUTE('Model output'!F177," ",""))),""))</f>
        <v/>
      </c>
      <c r="F178" t="str">
        <f t="shared" si="44"/>
        <v>positive</v>
      </c>
      <c r="G178" t="str">
        <f>IF(OR('Model output'!G177="",AND(ISNUMBER('Model output'!J177),'Model output'!J177&lt;1)),"",IF(OR(ISNUMBER(SEARCH("lateral",'Model output'!G177)),ISNUMBER(SEARCH("cervical",'Model output'!G177)),ISNUMBER(SEARCH("jugular",'Model output'!G177)),ISNUMBER(SEARCH("left neck",'Model output'!G177)),ISNUMBER(SEARCH("left anterior neck",'Model output'!G177)),ISNUMBER(SEARCH("left posterior neck",'Model output'!G177)),ISNUMBER(SEARCH("right neck",'Model output'!G177)),ISNUMBER(SEARCH("right anterior neck",'Model output'!G177)),ISNUMBER(SEARCH("right posterior neck",'Model output'!G177)),AND(ISNUMBER(SEARCH("level",'Model output'!G177)),OR(,ISNUMBER(SEARCH("II",'Model output'!G177)),ISNUMBER(SEARCH("two",'Model output'!G177)),AND(ISNUMBER(SEARCH("2",'Model output'!G177)),NOT(ISNUMBER(SEARCH("1 of 2",'Model output'!G177)))),ISNUMBER(SEARCH("III",'Model output'!G177)),ISNUMBER(SEARCH("three",'Model output'!G177)),AND(ISNUMBER(SEARCH("3",'Model output'!G177)), NOT(ISNUMBER(SEARCH("N3",'Model output'!G177)))),ISNUMBER(SEARCH("IV",'Model output'!G177)),ISNUMBER(SEARCH("four",'Model output'!G177)),AND(ISNUMBER(SEARCH("4",'Model output'!G177)),NOT(ISNUMBER(SEARCH("1/4",'Model output'!G177)))),ISNUMBER(SEARCH("V ",'Model output'!G177)),ISNUMBER(SEARCH("five",'Model output'!G177)),ISNUMBER(SEARCH("5",'Model output'!G177))))), "lateral", "central"))</f>
        <v>central</v>
      </c>
      <c r="H178" t="str">
        <f>IF('Model output'!H177="","negative", IF('Model output'!H177=" ", "negative", IF('Model output'!H177="[]", "negative", IF(ISNUMBER(SEARCH("lymph node",'Model output'!H177)),"negative", IF(ISNUMBER(SEARCH("adipose tissue",'Model output'!H177)), "negative", IF(ISNUMBER(SEARCH("neck dissection",'Model output'!H177)),"negative","positive"))))))</f>
        <v>negative</v>
      </c>
      <c r="I178">
        <f>IF('Model output'!I177="","",IF(ISNUMBER('Model output'!I177),'Model output'!I177,1))</f>
        <v>9</v>
      </c>
      <c r="J178">
        <f>IF('Model output'!J177="","",IF(AND(ISNUMBER('Model output'!J177),'Model output'!J177&lt;=I178),'Model output'!J177,IF(ISNUMBER(SEARCH("0/",'Model output'!J177)),0,1)))</f>
        <v>8</v>
      </c>
      <c r="K178" t="str" cm="1">
        <f t="array" ref="K178">IF(COUNT(FIND({0,1,2,3,4,5,6,7,8,9},'Model output'!K177))&gt;0,'Model output'!K177,"")</f>
        <v/>
      </c>
      <c r="L178" s="28" t="str">
        <f t="shared" si="30"/>
        <v/>
      </c>
      <c r="M178" t="str" cm="1">
        <f t="array" ref="M178">IF(L178="","",IF(ISNUMBER(SEARCH("cm",L178)),MAX(VALUE(SUBSTITUTE(_xlfn.FILTERXML("&lt;t&gt;&lt;s&gt;"&amp;SUBSTITUTE(L178,",","&lt;/s&gt;&lt;s&gt;")&amp;"&lt;/s&gt;&lt;/t&gt;","//s"),"cm",""))),MAX(VALUE(SUBSTITUTE(_xlfn.FILTERXML("&lt;t&gt;&lt;s&gt;"&amp;SUBSTITUTE(L178,",","&lt;/s&gt;&lt;s&gt;")&amp;"&lt;/s&gt;&lt;/t&gt;","//s"),"mm","")))/10))</f>
        <v/>
      </c>
      <c r="N178" t="str">
        <f>IF('Model output'!L177="","",'Model output'!L177)</f>
        <v>papillary</v>
      </c>
      <c r="O178" t="str">
        <f>IF('Model output'!M177="","",'Model output'!M177)</f>
        <v>classical (usual)</v>
      </c>
      <c r="P178" t="str">
        <f>IF('Model output'!N177="","",'Model output'!N177)</f>
        <v>1.8 cm</v>
      </c>
      <c r="Q178" t="str">
        <f t="shared" si="29"/>
        <v>1.8cm</v>
      </c>
      <c r="R178" cm="1">
        <f t="array" ref="R178">IF(Q178="","",IF(ISNUMBER(SEARCH("cm",Q178)),MAX(VALUE(SUBSTITUTE(_xlfn.FILTERXML("&lt;t&gt;&lt;s&gt;"&amp;SUBSTITUTE(Q178,",","&lt;/s&gt;&lt;s&gt;")&amp;"&lt;/s&gt;&lt;/t&gt;","//s"),"cm",""))),IF(ISNUMBER(SEARCH("mm",Q178)), MAX(VALUE(SUBSTITUTE(_xlfn.FILTERXML("&lt;t&gt;&lt;s&gt;"&amp;SUBSTITUTE(Q178,",","&lt;/s&gt;&lt;s&gt;")&amp;"&lt;/s&gt;&lt;/t&gt;","//s"),"mm","")))/10, MAX(VALUE(_xlfn.FILTERXML("&lt;t&gt;&lt;s&gt;"&amp;SUBSTITUTE(Q178,",","&lt;/s&gt;&lt;s&gt;")&amp;"&lt;/s&gt;&lt;/t&gt;","//s"))))))</f>
        <v>1.8</v>
      </c>
      <c r="S178" t="str">
        <f>IF(OR('Model output'!P177="",'Model output'!P177="C",ISNUMBER(SEARCH("Not identified", 'Model output'!P177)),ISNUMBER(SEARCH("Absent",'Model output'!P177)),ISNUMBER(SEARCH("Absence",'Model output'!P177)),AND(ISNUMBER(SEARCH("No",'Model output'!P177)),NOT(ISNUMBER(SEARCH("diagnostic",'Model output'!P177)))),ISNUMBER(SEARCH("Negative",'Model output'!P177))),"negative","positive")</f>
        <v>positive</v>
      </c>
      <c r="T178">
        <f>IF('Model output'!O177="","",'Model output'!O177)</f>
        <v>2</v>
      </c>
      <c r="U178" t="str">
        <f>IF('Model output'!Q177&lt;&gt;"",'Model output'!Q177,IF('Classification result'!S178="positive",IF(ISNUMBER(SEARCH("single",'Model output'!P177)),1,IF(OR(ISNUMBER(SEARCH("&lt;4",'Model output'!P177)),ISNUMBER(SEARCH("&lt; 4",'Model output'!P177)),ISNUMBER(SEARCH("less than 4",'Model output'!P177))),"&lt;4",IF(OR(ISNUMBER(SEARCH("&gt;4",'Model output'!P177)),ISNUMBER(SEARCH("&gt; 4",'Model output'!P177)),ISNUMBER(SEARCH("4 or more",'Model output'!P177))),"&gt;4",""))),""))</f>
        <v/>
      </c>
      <c r="V178" t="str">
        <f>IF(S178="negative","",IF(OR(ISNUMBER(SEARCH("Focal",'Model output'!P177)),'Classification result'!U178&lt;4,ISNUMBER(SEARCH("Focal",'Classification result'!U178)),ISNUMBER(SEARCH("&lt;4",'Classification result'!U178)),ISNUMBER(SEARCH("&lt; 4",'Classification result'!U178))),"minimal", IF(OR(ISNUMBER(SEARCH("Extensive",'Model output'!P177)),ISNUMBER(SEARCH("Extensive",'Classification result'!U178)),ISNUMBER(SEARCH("&gt;4",'Classification result'!U178)),ISNUMBER(SEARCH("&gt; 4",'Classification result'!U178)),ISNUMBER(SEARCH("4 or more",'Classification result'!U178))),"extensive","")))</f>
        <v/>
      </c>
      <c r="W178" t="str">
        <f>IF(OR('Model output'!R177="",ISNUMBER(SEARCH("Not identified", 'Model output'!R177)),ISNUMBER(SEARCH("Absent",'Model output'!R177)),ISNUMBER(SEARCH("No",'Model output'!R177)),ISNUMBER(SEARCH("Negative",'Model output'!R177)),ISNUMBER(SEARCH("None seen",'Model output'!R177)),ISNUMBER(SEARCH("Free",'Model output'!R177)),ISNUMBER(SEARCH("Cannot be assessed",'Model output'!R177))),"negative","positive")</f>
        <v>positive</v>
      </c>
      <c r="X178" s="15" t="str">
        <f>IF('Model output'!S177="","",'Model output'!S177)</f>
        <v>Not identified</v>
      </c>
      <c r="Y178" t="str">
        <f>IF(OR('Model output'!S177="",ISNUMBER(SEARCH("No extension",'Model output'!S177)),ISNUMBER(SEARCH("Absent",'Model output'!S177)),ISNUMBER(SEARCH("Not identified",'Model output'!S177)),AND(ISNUMBER(SEARCH("No",'Model output'!S177)),NOT(ISNUMBER(SEARCH("carcinoma",'Model output'!S177)))),ISNUMBER(SEARCH("negative",'Model output'!S177))),"negative",IF(Z178="positive","gETE", "positive"))</f>
        <v>negative</v>
      </c>
      <c r="Z178" t="str">
        <f>IF(OR('Model output'!S177="",ISNUMBER(SEARCH("Absent",'Model output'!S177)),ISNUMBER(SEARCH("Not identified",'Model output'!S177)),ISNUMBER(SEARCH("No",'Model output'!S177)),ISNUMBER(SEARCH("Minimal",'Model output'!S177)),ISNUMBER(SEARCH("negative",'Model output'!S177))),"negative",IF(OR(ISNUMBER(SEARCH("extensive",X178)),ISNUMBER(SEARCH("skeletal muscle",X178)),ISNUMBER(SEARCH("larynx",X178)),ISNUMBER(SEARCH("trachea",X178)),ISNUMBER(SEARCH("esophagus",X178)),ISNUMBER(SEARCH("recurrent laryngeal nerve",X178))),"positive","negative"))</f>
        <v>negative</v>
      </c>
      <c r="AA178" t="str">
        <f>IF('Model output'!T177="","",IF('Model output'!T177="Not mentioned", "No", "Yes"))</f>
        <v/>
      </c>
      <c r="AB178" t="str">
        <f>IF(AA178&lt;&gt;"Yes","",IF(OR('Model output'!U177="",ISNUMBER(SEARCH("Not identified",'Model output'!U177))),"",'Model output'!U177))</f>
        <v/>
      </c>
      <c r="AC178" s="8" t="str">
        <f>IF(OR('Model output'!V177="", AND(ISERROR(SEARCH("Positive",'Model output'!V177)), ISNUMBER(SEARCH("Negative",'Model output'!V177))), ISNUMBER(SEARCH("Cannot be assessed",'Model output'!V177)), AND(ISNUMBER(SEARCH("Uninvolved",'Model output'!V177)),NOT(ISNUMBER(SEARCH("margin(s) involved",'Model output'!V177)))), ISNUMBER(SEARCH("No involvement",'Model output'!V177)), AND(NOT(ISNUMBER(SEARCH("focal",'Model output'!V177))),ISNUMBER(SEARCH("Free",'Model output'!V177))), ISNUMBER(SEARCH("narrowly excised",'Model output'!V177)), ISNUMBER(SEARCH("none",'Model output'!V177)), ISNUMBER(SEARCH("R0",'Model output'!V177)), ISNUMBER(SEARCH("1 mm",'Model output'!V177)), ISNUMBER(SEARCH("0.1 CM",'Model output'!V177)), ISNUMBER(SEARCH("less than 0.2 mm",'Model output'!V177)), ISNUMBER(SEARCH("less than 1.0 mm",'Model output'!V177)), ISNUMBER(SEARCH("less than 0.5 mm",'Model output'!V177)), ISNUMBER(SEARCH("abut",'Model output'!V177))), "negative", "positive")</f>
        <v>negative</v>
      </c>
      <c r="AE178" s="34" t="str" cm="1">
        <f t="array" aca="1" ref="AE178" ca="1">IF(OR(AC178="positive",Z178="positive",AND(OR(ISNUMBER(SEARCH("Follicular carcinoma",N178)),ISNUMBER(SEARCH("Follicular thyroid carcinoma",N178))),V178="extensive"),AND(AND(ISNUMBER(J178),J178&gt;0),AND(ISNUMBER(M178),M178&gt;3)),OR(H178="positive",AH178=1)),"high",IF(OR(ISNUMBER(SEARCH("lateral",G178,1)),ISNUMBER(SEARCH("positive",Y178,1)),ISNUMBER(SEARCH("tall",O178,1)),ISNUMBER(SEARCH("hobnail",O178,1)),ISNUMBER(SEARCH("cribriform",O178,1)),ISNUMBER(SEARCH("diffuse",O178,1)),ISNUMBER(SEARCH("columnar",O178,1)),ISNUMBER(SEARCH("solid",O178,1)),ISNUMBER(SEARCH("tall",N178,1)),ISNUMBER(SEARCH("hobnail",N178,1)),ISNUMBER(SEARCH("cribriform",N178,1)),ISNUMBER(SEARCH("diffuse",N178,1)),ISNUMBER(SEARCH("columnar",N178,1)),ISNUMBER(SEARCH("solid",N178,1)),AND(OR(ISNUMBER(SEARCH("papillary",N178,1)),ISNUMBER(SEARCH("papillary carcinoma",O178,1))),S178="positive"),AND(AND(ISNUMBER(J178),J178&gt;=5),M178=""),AND(AND(ISNUMBER(J178),J178&gt;=5),AND(ISNUMBER(M178),M178&gt;=1)),AND(ISNUMBER(SERACH("papillary",N178)),OR(Y178="positive",Z178="positive"), ISNUMBER(SEARCH("BRAF",AB178)))),"intermediate","low"))</f>
        <v>intermediate</v>
      </c>
      <c r="AF178" s="35" t="str">
        <f t="shared" si="31"/>
        <v>1b</v>
      </c>
      <c r="AG178" s="35" t="str">
        <f t="shared" si="32"/>
        <v>1a</v>
      </c>
      <c r="AH178" s="35" t="str">
        <f t="shared" si="33"/>
        <v>0</v>
      </c>
      <c r="AI178" s="40" t="str">
        <f t="shared" si="34"/>
        <v>I</v>
      </c>
      <c r="AJ178" s="34" t="s">
        <v>629</v>
      </c>
      <c r="AK178" s="39" t="s">
        <v>893</v>
      </c>
      <c r="AL178" s="39" t="s">
        <v>893</v>
      </c>
      <c r="AM178" s="39" t="s">
        <v>897</v>
      </c>
      <c r="AN178" s="39" t="s">
        <v>59</v>
      </c>
      <c r="AO178" s="34">
        <f t="shared" ca="1" si="40"/>
        <v>1</v>
      </c>
      <c r="AP178" s="39">
        <f t="shared" si="41"/>
        <v>1</v>
      </c>
      <c r="AQ178" s="39">
        <f t="shared" si="42"/>
        <v>0</v>
      </c>
      <c r="AR178" s="39">
        <f t="shared" si="43"/>
        <v>1</v>
      </c>
      <c r="AS178" s="40">
        <f t="shared" si="35"/>
        <v>1</v>
      </c>
    </row>
    <row r="179" spans="1:45">
      <c r="A179" t="str">
        <f>'Model output'!A178</f>
        <v>TCGA-EM-A2OY</v>
      </c>
      <c r="B179" s="46">
        <v>46</v>
      </c>
      <c r="C179" s="1" t="str">
        <f>IF(OR(ISNUMBER(SEARCH("0",'Model output'!D178)), ISNUMBER(SEARCH("1",'Model output'!D178)), ISNUMBER(SEARCH("1a",'Model output'!D178)), ISNUMBER(SEARCH("1b",'Model output'!D178)), ISNUMBER(SEARCH("2",'Model output'!D178)), ISNUMBER(SEARCH("3",'Model output'!D178)), ISNUMBER(SEARCH("4a",'Model output'!D178)), ISNUMBER(SEARCH("4b",'Model output'!D178))), IF(ISNUMBER(SEARCH("pT",'Model output'!D178)),IF(OR(ISNUMBER(SEARCH("a",'Model output'!D178)),ISNUMBER(SEARCH("b",'Model output'!D178))),MID(SUBSTITUTE('Model output'!D178," ",""),SEARCH("pT",'Model output'!D178)+2,2),MID(SUBSTITUTE('Model output'!D178," ",""),SEARCH("pT",'Model output'!D178)+2,1)),IF(ISNUMBER(SEARCH("T",'Model output'!D178)),IF(OR(ISNUMBER(SEARCH("a",'Model output'!D178)),ISNUMBER(SEARCH("b",'Model output'!D178))),MID(SUBSTITUTE('Model output'!D178," ",""),SEARCH("T",'Model output'!D178)+1,2),MID(SUBSTITUTE('Model output'!D178," ",""),SEARCH("T",'Model output'!D178)+1,1)),SUBSTITUTE('Model output'!D178," ",""))),"")</f>
        <v>2</v>
      </c>
      <c r="D179" s="1" t="str">
        <f>IF(ISNUMBER(SEARCH("lymph node",'Model output'!E178)),"1", IF(AND('Model output'!E178&lt;&gt;"",ISNUMBER('Model output'!E178),'Model output'!E178&gt;0),"1",IF(OR(ISNUMBER(SEARCH("0",'Model output'!E178)), ISNUMBER(SEARCH("1",'Model output'!E178)), ISNUMBER(SEARCH("1a",'Model output'!E178)), ISNUMBER(SEARCH("1b",'Model output'!E178)), ISNUMBER(SEARCH("X",'Model output'!E178))), IF(ISNUMBER(SEARCH("pN",'Model output'!E178)),IF(OR(ISNUMBER(SEARCH("a",'Model output'!E178)),ISNUMBER(SEARCH("b",'Model output'!E178))),MID(SUBSTITUTE('Model output'!E178," ",""),SEARCH("pN",'Model output'!E178)+2,2),MID(SUBSTITUTE('Model output'!E178," ",""),SEARCH("pN",'Model output'!E178)+2,1)),IF(ISNUMBER(SEARCH("N",'Model output'!E178)),IF(OR(ISNUMBER(SEARCH("a",'Model output'!E178)),ISNUMBER(SEARCH("b",'Model output'!E178))),MID(SUBSTITUTE('Model output'!E178," ",""),SEARCH("N",'Model output'!E178)+1,2),MID(SUBSTITUTE('Model output'!E178," ",""),SEARCH("N",'Model output'!E178)+1,1)),SUBSTITUTE('Model output'!E178," ",""))),"")))</f>
        <v>0</v>
      </c>
      <c r="E179" s="1" t="str">
        <f>IF(OR(ISNUMBER(SEARCH("Not applicable",'Model output'!F178)), ISNUMBER(SEARCH("N/A",'Model output'!F178))),"0",IF(OR(ISNUMBER(SEARCH("0",'Model output'!F178)), ISNUMBER(SEARCH("1",'Model output'!F178)), ISNUMBER(SEARCH("X",'Model output'!F178))), IF(ISNUMBER(SEARCH("pM",'Model output'!F178)),MID(SUBSTITUTE('Model output'!F178," ",""),SEARCH("pM",'Model output'!F178)+2,1),IF(ISNUMBER(SEARCH("M",'Model output'!F178)),MID(SUBSTITUTE('Model output'!F178," ",""),SEARCH("M",'Model output'!F178)+1,1),SUBSTITUTE('Model output'!F178," ",""))),""))</f>
        <v/>
      </c>
      <c r="F179" t="str">
        <f t="shared" si="44"/>
        <v>negative</v>
      </c>
      <c r="G179" t="str">
        <f>IF(OR('Model output'!G178="",AND(ISNUMBER('Model output'!J178),'Model output'!J178&lt;1)),"",IF(OR(ISNUMBER(SEARCH("lateral",'Model output'!G178)),ISNUMBER(SEARCH("cervical",'Model output'!G178)),ISNUMBER(SEARCH("jugular",'Model output'!G178)),ISNUMBER(SEARCH("left neck",'Model output'!G178)),ISNUMBER(SEARCH("left anterior neck",'Model output'!G178)),ISNUMBER(SEARCH("left posterior neck",'Model output'!G178)),ISNUMBER(SEARCH("right neck",'Model output'!G178)),ISNUMBER(SEARCH("right anterior neck",'Model output'!G178)),ISNUMBER(SEARCH("right posterior neck",'Model output'!G178)),AND(ISNUMBER(SEARCH("level",'Model output'!G178)),OR(,ISNUMBER(SEARCH("II",'Model output'!G178)),ISNUMBER(SEARCH("two",'Model output'!G178)),AND(ISNUMBER(SEARCH("2",'Model output'!G178)),NOT(ISNUMBER(SEARCH("1 of 2",'Model output'!G178)))),ISNUMBER(SEARCH("III",'Model output'!G178)),ISNUMBER(SEARCH("three",'Model output'!G178)),AND(ISNUMBER(SEARCH("3",'Model output'!G178)), NOT(ISNUMBER(SEARCH("N3",'Model output'!G178)))),ISNUMBER(SEARCH("IV",'Model output'!G178)),ISNUMBER(SEARCH("four",'Model output'!G178)),AND(ISNUMBER(SEARCH("4",'Model output'!G178)),NOT(ISNUMBER(SEARCH("1/4",'Model output'!G178)))),ISNUMBER(SEARCH("V ",'Model output'!G178)),ISNUMBER(SEARCH("five",'Model output'!G178)),ISNUMBER(SEARCH("5",'Model output'!G178))))), "lateral", "central"))</f>
        <v/>
      </c>
      <c r="H179" t="str">
        <f>IF('Model output'!H178="","negative", IF('Model output'!H178=" ", "negative", IF('Model output'!H178="[]", "negative", IF(ISNUMBER(SEARCH("lymph node",'Model output'!H178)),"negative", IF(ISNUMBER(SEARCH("adipose tissue",'Model output'!H178)), "negative", IF(ISNUMBER(SEARCH("neck dissection",'Model output'!H178)),"negative","positive"))))))</f>
        <v>negative</v>
      </c>
      <c r="I179">
        <f>IF('Model output'!I178="","",IF(ISNUMBER('Model output'!I178),'Model output'!I178,1))</f>
        <v>1</v>
      </c>
      <c r="J179">
        <f>IF('Model output'!J178="","",IF(AND(ISNUMBER('Model output'!J178),'Model output'!J178&lt;=I179),'Model output'!J178,IF(ISNUMBER(SEARCH("0/",'Model output'!J178)),0,1)))</f>
        <v>0</v>
      </c>
      <c r="K179" t="str" cm="1">
        <f t="array" ref="K179">IF(COUNT(FIND({0,1,2,3,4,5,6,7,8,9},'Model output'!K178))&gt;0,'Model output'!K178,"")</f>
        <v/>
      </c>
      <c r="L179" s="28" t="str">
        <f t="shared" si="30"/>
        <v/>
      </c>
      <c r="M179" t="str" cm="1">
        <f t="array" ref="M179">IF(L179="","",IF(ISNUMBER(SEARCH("cm",L179)),MAX(VALUE(SUBSTITUTE(_xlfn.FILTERXML("&lt;t&gt;&lt;s&gt;"&amp;SUBSTITUTE(L179,",","&lt;/s&gt;&lt;s&gt;")&amp;"&lt;/s&gt;&lt;/t&gt;","//s"),"cm",""))),MAX(VALUE(SUBSTITUTE(_xlfn.FILTERXML("&lt;t&gt;&lt;s&gt;"&amp;SUBSTITUTE(L179,",","&lt;/s&gt;&lt;s&gt;")&amp;"&lt;/s&gt;&lt;/t&gt;","//s"),"mm","")))/10))</f>
        <v/>
      </c>
      <c r="N179" t="str">
        <f>IF('Model output'!L178="","",'Model output'!L178)</f>
        <v>papillary</v>
      </c>
      <c r="O179" t="str">
        <f>IF('Model output'!M178="","",'Model output'!M178)</f>
        <v>oncocytic or oxyphilic variant, hobnail cell change (&lt;5%), microcarcinoma (occult, small or microscopic) variant</v>
      </c>
      <c r="P179" t="str">
        <f>IF('Model output'!N178="","",'Model output'!N178)</f>
        <v>2.6 cm</v>
      </c>
      <c r="Q179" t="str">
        <f t="shared" si="29"/>
        <v>2.6cm</v>
      </c>
      <c r="R179" cm="1">
        <f t="array" ref="R179">IF(Q179="","",IF(ISNUMBER(SEARCH("cm",Q179)),MAX(VALUE(SUBSTITUTE(_xlfn.FILTERXML("&lt;t&gt;&lt;s&gt;"&amp;SUBSTITUTE(Q179,",","&lt;/s&gt;&lt;s&gt;")&amp;"&lt;/s&gt;&lt;/t&gt;","//s"),"cm",""))),IF(ISNUMBER(SEARCH("mm",Q179)), MAX(VALUE(SUBSTITUTE(_xlfn.FILTERXML("&lt;t&gt;&lt;s&gt;"&amp;SUBSTITUTE(Q179,",","&lt;/s&gt;&lt;s&gt;")&amp;"&lt;/s&gt;&lt;/t&gt;","//s"),"mm","")))/10, MAX(VALUE(_xlfn.FILTERXML("&lt;t&gt;&lt;s&gt;"&amp;SUBSTITUTE(Q179,",","&lt;/s&gt;&lt;s&gt;")&amp;"&lt;/s&gt;&lt;/t&gt;","//s"))))))</f>
        <v>2.6</v>
      </c>
      <c r="S179" t="str">
        <f>IF(OR('Model output'!P178="",'Model output'!P178="C",ISNUMBER(SEARCH("Not identified", 'Model output'!P178)),ISNUMBER(SEARCH("Absent",'Model output'!P178)),ISNUMBER(SEARCH("Absence",'Model output'!P178)),AND(ISNUMBER(SEARCH("No",'Model output'!P178)),NOT(ISNUMBER(SEARCH("diagnostic",'Model output'!P178)))),ISNUMBER(SEARCH("Negative",'Model output'!P178))),"negative","positive")</f>
        <v>negative</v>
      </c>
      <c r="T179">
        <f>IF('Model output'!O178="","",'Model output'!O178)</f>
        <v>2</v>
      </c>
      <c r="U179" t="str">
        <f>IF('Model output'!Q178&lt;&gt;"",'Model output'!Q178,IF('Classification result'!S179="positive",IF(ISNUMBER(SEARCH("single",'Model output'!P178)),1,IF(OR(ISNUMBER(SEARCH("&lt;4",'Model output'!P178)),ISNUMBER(SEARCH("&lt; 4",'Model output'!P178)),ISNUMBER(SEARCH("less than 4",'Model output'!P178))),"&lt;4",IF(OR(ISNUMBER(SEARCH("&gt;4",'Model output'!P178)),ISNUMBER(SEARCH("&gt; 4",'Model output'!P178)),ISNUMBER(SEARCH("4 or more",'Model output'!P178))),"&gt;4",""))),""))</f>
        <v/>
      </c>
      <c r="V179" t="str">
        <f>IF(S179="negative","",IF(OR(ISNUMBER(SEARCH("Focal",'Model output'!P178)),'Classification result'!U179&lt;4,ISNUMBER(SEARCH("Focal",'Classification result'!U179)),ISNUMBER(SEARCH("&lt;4",'Classification result'!U179)),ISNUMBER(SEARCH("&lt; 4",'Classification result'!U179))),"minimal", IF(OR(ISNUMBER(SEARCH("Extensive",'Model output'!P178)),ISNUMBER(SEARCH("Extensive",'Classification result'!U179)),ISNUMBER(SEARCH("&gt;4",'Classification result'!U179)),ISNUMBER(SEARCH("&gt; 4",'Classification result'!U179)),ISNUMBER(SEARCH("4 or more",'Classification result'!U179))),"extensive","")))</f>
        <v/>
      </c>
      <c r="W179" t="str">
        <f>IF(OR('Model output'!R178="",ISNUMBER(SEARCH("Not identified", 'Model output'!R178)),ISNUMBER(SEARCH("Absent",'Model output'!R178)),ISNUMBER(SEARCH("No",'Model output'!R178)),ISNUMBER(SEARCH("Negative",'Model output'!R178)),ISNUMBER(SEARCH("None seen",'Model output'!R178)),ISNUMBER(SEARCH("Free",'Model output'!R178)),ISNUMBER(SEARCH("Cannot be assessed",'Model output'!R178))),"negative","positive")</f>
        <v>positive</v>
      </c>
      <c r="X179" s="15" t="str">
        <f>IF('Model output'!S178="","",'Model output'!S178)</f>
        <v>Not identified</v>
      </c>
      <c r="Y179" t="str">
        <f>IF(OR('Model output'!S178="",ISNUMBER(SEARCH("No extension",'Model output'!S178)),ISNUMBER(SEARCH("Absent",'Model output'!S178)),ISNUMBER(SEARCH("Not identified",'Model output'!S178)),AND(ISNUMBER(SEARCH("No",'Model output'!S178)),NOT(ISNUMBER(SEARCH("carcinoma",'Model output'!S178)))),ISNUMBER(SEARCH("negative",'Model output'!S178))),"negative",IF(Z179="positive","gETE", "positive"))</f>
        <v>negative</v>
      </c>
      <c r="Z179" t="str">
        <f>IF(OR('Model output'!S178="",ISNUMBER(SEARCH("Absent",'Model output'!S178)),ISNUMBER(SEARCH("Not identified",'Model output'!S178)),ISNUMBER(SEARCH("No",'Model output'!S178)),ISNUMBER(SEARCH("Minimal",'Model output'!S178)),ISNUMBER(SEARCH("negative",'Model output'!S178))),"negative",IF(OR(ISNUMBER(SEARCH("extensive",X179)),ISNUMBER(SEARCH("skeletal muscle",X179)),ISNUMBER(SEARCH("larynx",X179)),ISNUMBER(SEARCH("trachea",X179)),ISNUMBER(SEARCH("esophagus",X179)),ISNUMBER(SEARCH("recurrent laryngeal nerve",X179))),"positive","negative"))</f>
        <v>negative</v>
      </c>
      <c r="AA179" t="str">
        <f>IF('Model output'!T178="","",IF('Model output'!T178="Not mentioned", "No", "Yes"))</f>
        <v/>
      </c>
      <c r="AB179" t="str">
        <f>IF(AA179&lt;&gt;"Yes","",IF(OR('Model output'!U178="",ISNUMBER(SEARCH("Not identified",'Model output'!U178))),"",'Model output'!U178))</f>
        <v/>
      </c>
      <c r="AC179" s="8" t="str">
        <f>IF(OR('Model output'!V178="", AND(ISERROR(SEARCH("Positive",'Model output'!V178)), ISNUMBER(SEARCH("Negative",'Model output'!V178))), ISNUMBER(SEARCH("Cannot be assessed",'Model output'!V178)), AND(ISNUMBER(SEARCH("Uninvolved",'Model output'!V178)),NOT(ISNUMBER(SEARCH("margin(s) involved",'Model output'!V178)))), ISNUMBER(SEARCH("No involvement",'Model output'!V178)), AND(NOT(ISNUMBER(SEARCH("focal",'Model output'!V178))),ISNUMBER(SEARCH("Free",'Model output'!V178))), ISNUMBER(SEARCH("narrowly excised",'Model output'!V178)), ISNUMBER(SEARCH("none",'Model output'!V178)), ISNUMBER(SEARCH("R0",'Model output'!V178)), ISNUMBER(SEARCH("1 mm",'Model output'!V178)), ISNUMBER(SEARCH("0.1 CM",'Model output'!V178)), ISNUMBER(SEARCH("less than 0.2 mm",'Model output'!V178)), ISNUMBER(SEARCH("less than 1.0 mm",'Model output'!V178)), ISNUMBER(SEARCH("less than 0.5 mm",'Model output'!V178)), ISNUMBER(SEARCH("abut",'Model output'!V178))), "negative", "positive")</f>
        <v>negative</v>
      </c>
      <c r="AE179" s="34" t="str" cm="1">
        <f t="array" aca="1" ref="AE179" ca="1">IF(OR(AC179="positive",Z179="positive",AND(OR(ISNUMBER(SEARCH("Follicular carcinoma",N179)),ISNUMBER(SEARCH("Follicular thyroid carcinoma",N179))),V179="extensive"),AND(AND(ISNUMBER(J179),J179&gt;0),AND(ISNUMBER(M179),M179&gt;3)),OR(H179="positive",AH179=1)),"high",IF(OR(ISNUMBER(SEARCH("lateral",G179,1)),ISNUMBER(SEARCH("positive",Y179,1)),ISNUMBER(SEARCH("tall",O179,1)),ISNUMBER(SEARCH("hobnail",O179,1)),ISNUMBER(SEARCH("cribriform",O179,1)),ISNUMBER(SEARCH("diffuse",O179,1)),ISNUMBER(SEARCH("columnar",O179,1)),ISNUMBER(SEARCH("solid",O179,1)),ISNUMBER(SEARCH("tall",N179,1)),ISNUMBER(SEARCH("hobnail",N179,1)),ISNUMBER(SEARCH("cribriform",N179,1)),ISNUMBER(SEARCH("diffuse",N179,1)),ISNUMBER(SEARCH("columnar",N179,1)),ISNUMBER(SEARCH("solid",N179,1)),AND(OR(ISNUMBER(SEARCH("papillary",N179,1)),ISNUMBER(SEARCH("papillary carcinoma",O179,1))),S179="positive"),AND(AND(ISNUMBER(J179),J179&gt;=5),M179=""),AND(AND(ISNUMBER(J179),J179&gt;=5),AND(ISNUMBER(M179),M179&gt;=1)),AND(ISNUMBER(SERACH("papillary",N179)),OR(Y179="positive",Z179="positive"), ISNUMBER(SEARCH("BRAF",AB179)))),"intermediate","low"))</f>
        <v>intermediate</v>
      </c>
      <c r="AF179" s="35" t="str">
        <f t="shared" si="31"/>
        <v>2</v>
      </c>
      <c r="AG179" s="35" t="str">
        <f t="shared" si="32"/>
        <v>0</v>
      </c>
      <c r="AH179" s="35" t="str">
        <f t="shared" si="33"/>
        <v>0</v>
      </c>
      <c r="AI179" s="40" t="str">
        <f t="shared" si="34"/>
        <v>I</v>
      </c>
      <c r="AJ179" s="34" t="s">
        <v>629</v>
      </c>
      <c r="AK179" s="39" t="s">
        <v>896</v>
      </c>
      <c r="AL179" s="39" t="s">
        <v>894</v>
      </c>
      <c r="AM179" s="39" t="s">
        <v>897</v>
      </c>
      <c r="AN179" s="39" t="s">
        <v>59</v>
      </c>
      <c r="AO179" s="34">
        <f t="shared" ca="1" si="40"/>
        <v>1</v>
      </c>
      <c r="AP179" s="39">
        <f t="shared" si="41"/>
        <v>1</v>
      </c>
      <c r="AQ179" s="39">
        <f t="shared" si="42"/>
        <v>1</v>
      </c>
      <c r="AR179" s="39">
        <f t="shared" si="43"/>
        <v>1</v>
      </c>
      <c r="AS179" s="40">
        <f t="shared" si="35"/>
        <v>1</v>
      </c>
    </row>
    <row r="180" spans="1:45">
      <c r="A180" t="str">
        <f>'Model output'!A179</f>
        <v>TCGA-EM-A2OZ</v>
      </c>
      <c r="B180" s="46">
        <v>66</v>
      </c>
      <c r="C180" s="1" t="str">
        <f>IF(OR(ISNUMBER(SEARCH("0",'Model output'!D179)), ISNUMBER(SEARCH("1",'Model output'!D179)), ISNUMBER(SEARCH("1a",'Model output'!D179)), ISNUMBER(SEARCH("1b",'Model output'!D179)), ISNUMBER(SEARCH("2",'Model output'!D179)), ISNUMBER(SEARCH("3",'Model output'!D179)), ISNUMBER(SEARCH("4a",'Model output'!D179)), ISNUMBER(SEARCH("4b",'Model output'!D179))), IF(ISNUMBER(SEARCH("pT",'Model output'!D179)),IF(OR(ISNUMBER(SEARCH("a",'Model output'!D179)),ISNUMBER(SEARCH("b",'Model output'!D179))),MID(SUBSTITUTE('Model output'!D179," ",""),SEARCH("pT",'Model output'!D179)+2,2),MID(SUBSTITUTE('Model output'!D179," ",""),SEARCH("pT",'Model output'!D179)+2,1)),IF(ISNUMBER(SEARCH("T",'Model output'!D179)),IF(OR(ISNUMBER(SEARCH("a",'Model output'!D179)),ISNUMBER(SEARCH("b",'Model output'!D179))),MID(SUBSTITUTE('Model output'!D179," ",""),SEARCH("T",'Model output'!D179)+1,2),MID(SUBSTITUTE('Model output'!D179," ",""),SEARCH("T",'Model output'!D179)+1,1)),SUBSTITUTE('Model output'!D179," ",""))),"")</f>
        <v>1b</v>
      </c>
      <c r="D180" s="1" t="str">
        <f>IF(ISNUMBER(SEARCH("lymph node",'Model output'!E179)),"1", IF(AND('Model output'!E179&lt;&gt;"",ISNUMBER('Model output'!E179),'Model output'!E179&gt;0),"1",IF(OR(ISNUMBER(SEARCH("0",'Model output'!E179)), ISNUMBER(SEARCH("1",'Model output'!E179)), ISNUMBER(SEARCH("1a",'Model output'!E179)), ISNUMBER(SEARCH("1b",'Model output'!E179)), ISNUMBER(SEARCH("X",'Model output'!E179))), IF(ISNUMBER(SEARCH("pN",'Model output'!E179)),IF(OR(ISNUMBER(SEARCH("a",'Model output'!E179)),ISNUMBER(SEARCH("b",'Model output'!E179))),MID(SUBSTITUTE('Model output'!E179," ",""),SEARCH("pN",'Model output'!E179)+2,2),MID(SUBSTITUTE('Model output'!E179," ",""),SEARCH("pN",'Model output'!E179)+2,1)),IF(ISNUMBER(SEARCH("N",'Model output'!E179)),IF(OR(ISNUMBER(SEARCH("a",'Model output'!E179)),ISNUMBER(SEARCH("b",'Model output'!E179))),MID(SUBSTITUTE('Model output'!E179," ",""),SEARCH("N",'Model output'!E179)+1,2),MID(SUBSTITUTE('Model output'!E179," ",""),SEARCH("N",'Model output'!E179)+1,1)),SUBSTITUTE('Model output'!E179," ",""))),"")))</f>
        <v>0</v>
      </c>
      <c r="E180" s="1" t="str">
        <f>IF(OR(ISNUMBER(SEARCH("Not applicable",'Model output'!F179)), ISNUMBER(SEARCH("N/A",'Model output'!F179))),"0",IF(OR(ISNUMBER(SEARCH("0",'Model output'!F179)), ISNUMBER(SEARCH("1",'Model output'!F179)), ISNUMBER(SEARCH("X",'Model output'!F179))), IF(ISNUMBER(SEARCH("pM",'Model output'!F179)),MID(SUBSTITUTE('Model output'!F179," ",""),SEARCH("pM",'Model output'!F179)+2,1),IF(ISNUMBER(SEARCH("M",'Model output'!F179)),MID(SUBSTITUTE('Model output'!F179," ",""),SEARCH("M",'Model output'!F179)+1,1),SUBSTITUTE('Model output'!F179," ",""))),""))</f>
        <v/>
      </c>
      <c r="F180" t="str">
        <f t="shared" si="44"/>
        <v>negative</v>
      </c>
      <c r="G180" t="str">
        <f>IF(OR('Model output'!G179="",AND(ISNUMBER('Model output'!J179),'Model output'!J179&lt;1)),"",IF(OR(ISNUMBER(SEARCH("lateral",'Model output'!G179)),ISNUMBER(SEARCH("cervical",'Model output'!G179)),ISNUMBER(SEARCH("jugular",'Model output'!G179)),ISNUMBER(SEARCH("left neck",'Model output'!G179)),ISNUMBER(SEARCH("left anterior neck",'Model output'!G179)),ISNUMBER(SEARCH("left posterior neck",'Model output'!G179)),ISNUMBER(SEARCH("right neck",'Model output'!G179)),ISNUMBER(SEARCH("right anterior neck",'Model output'!G179)),ISNUMBER(SEARCH("right posterior neck",'Model output'!G179)),AND(ISNUMBER(SEARCH("level",'Model output'!G179)),OR(,ISNUMBER(SEARCH("II",'Model output'!G179)),ISNUMBER(SEARCH("two",'Model output'!G179)),AND(ISNUMBER(SEARCH("2",'Model output'!G179)),NOT(ISNUMBER(SEARCH("1 of 2",'Model output'!G179)))),ISNUMBER(SEARCH("III",'Model output'!G179)),ISNUMBER(SEARCH("three",'Model output'!G179)),AND(ISNUMBER(SEARCH("3",'Model output'!G179)), NOT(ISNUMBER(SEARCH("N3",'Model output'!G179)))),ISNUMBER(SEARCH("IV",'Model output'!G179)),ISNUMBER(SEARCH("four",'Model output'!G179)),AND(ISNUMBER(SEARCH("4",'Model output'!G179)),NOT(ISNUMBER(SEARCH("1/4",'Model output'!G179)))),ISNUMBER(SEARCH("V ",'Model output'!G179)),ISNUMBER(SEARCH("five",'Model output'!G179)),ISNUMBER(SEARCH("5",'Model output'!G179))))), "lateral", "central"))</f>
        <v/>
      </c>
      <c r="H180" t="str">
        <f>IF('Model output'!H179="","negative", IF('Model output'!H179=" ", "negative", IF('Model output'!H179="[]", "negative", IF(ISNUMBER(SEARCH("lymph node",'Model output'!H179)),"negative", IF(ISNUMBER(SEARCH("adipose tissue",'Model output'!H179)), "negative", IF(ISNUMBER(SEARCH("neck dissection",'Model output'!H179)),"negative","positive"))))))</f>
        <v>negative</v>
      </c>
      <c r="I180">
        <f>IF('Model output'!I179="","",IF(ISNUMBER('Model output'!I179),'Model output'!I179,1))</f>
        <v>2</v>
      </c>
      <c r="J180">
        <f>IF('Model output'!J179="","",IF(AND(ISNUMBER('Model output'!J179),'Model output'!J179&lt;=I180),'Model output'!J179,IF(ISNUMBER(SEARCH("0/",'Model output'!J179)),0,1)))</f>
        <v>0</v>
      </c>
      <c r="K180" t="str" cm="1">
        <f t="array" ref="K180">IF(COUNT(FIND({0,1,2,3,4,5,6,7,8,9},'Model output'!K179))&gt;0,'Model output'!K179,"")</f>
        <v/>
      </c>
      <c r="L180" s="28" t="str">
        <f t="shared" si="30"/>
        <v/>
      </c>
      <c r="M180" t="str" cm="1">
        <f t="array" ref="M180">IF(L180="","",IF(ISNUMBER(SEARCH("cm",L180)),MAX(VALUE(SUBSTITUTE(_xlfn.FILTERXML("&lt;t&gt;&lt;s&gt;"&amp;SUBSTITUTE(L180,",","&lt;/s&gt;&lt;s&gt;")&amp;"&lt;/s&gt;&lt;/t&gt;","//s"),"cm",""))),MAX(VALUE(SUBSTITUTE(_xlfn.FILTERXML("&lt;t&gt;&lt;s&gt;"&amp;SUBSTITUTE(L180,",","&lt;/s&gt;&lt;s&gt;")&amp;"&lt;/s&gt;&lt;/t&gt;","//s"),"mm","")))/10))</f>
        <v/>
      </c>
      <c r="N180" t="str">
        <f>IF('Model output'!L179="","",'Model output'!L179)</f>
        <v>papillary</v>
      </c>
      <c r="O180" t="str">
        <f>IF('Model output'!M179="","",'Model output'!M179)</f>
        <v>classical</v>
      </c>
      <c r="P180" t="str">
        <f>IF('Model output'!N179="","",'Model output'!N179)</f>
        <v>1.7cm</v>
      </c>
      <c r="Q180" t="str">
        <f t="shared" si="29"/>
        <v>1.7cm</v>
      </c>
      <c r="R180" cm="1">
        <f t="array" ref="R180">IF(Q180="","",IF(ISNUMBER(SEARCH("cm",Q180)),MAX(VALUE(SUBSTITUTE(_xlfn.FILTERXML("&lt;t&gt;&lt;s&gt;"&amp;SUBSTITUTE(Q180,",","&lt;/s&gt;&lt;s&gt;")&amp;"&lt;/s&gt;&lt;/t&gt;","//s"),"cm",""))),IF(ISNUMBER(SEARCH("mm",Q180)), MAX(VALUE(SUBSTITUTE(_xlfn.FILTERXML("&lt;t&gt;&lt;s&gt;"&amp;SUBSTITUTE(Q180,",","&lt;/s&gt;&lt;s&gt;")&amp;"&lt;/s&gt;&lt;/t&gt;","//s"),"mm","")))/10, MAX(VALUE(_xlfn.FILTERXML("&lt;t&gt;&lt;s&gt;"&amp;SUBSTITUTE(Q180,",","&lt;/s&gt;&lt;s&gt;")&amp;"&lt;/s&gt;&lt;/t&gt;","//s"))))))</f>
        <v>1.7</v>
      </c>
      <c r="S180" t="str">
        <f>IF(OR('Model output'!P179="",'Model output'!P179="C",ISNUMBER(SEARCH("Not identified", 'Model output'!P179)),ISNUMBER(SEARCH("Absent",'Model output'!P179)),ISNUMBER(SEARCH("Absence",'Model output'!P179)),AND(ISNUMBER(SEARCH("No",'Model output'!P179)),NOT(ISNUMBER(SEARCH("diagnostic",'Model output'!P179)))),ISNUMBER(SEARCH("Negative",'Model output'!P179))),"negative","positive")</f>
        <v>negative</v>
      </c>
      <c r="T180">
        <f>IF('Model output'!O179="","",'Model output'!O179)</f>
        <v>2</v>
      </c>
      <c r="U180" t="str">
        <f>IF('Model output'!Q179&lt;&gt;"",'Model output'!Q179,IF('Classification result'!S180="positive",IF(ISNUMBER(SEARCH("single",'Model output'!P179)),1,IF(OR(ISNUMBER(SEARCH("&lt;4",'Model output'!P179)),ISNUMBER(SEARCH("&lt; 4",'Model output'!P179)),ISNUMBER(SEARCH("less than 4",'Model output'!P179))),"&lt;4",IF(OR(ISNUMBER(SEARCH("&gt;4",'Model output'!P179)),ISNUMBER(SEARCH("&gt; 4",'Model output'!P179)),ISNUMBER(SEARCH("4 or more",'Model output'!P179))),"&gt;4",""))),""))</f>
        <v/>
      </c>
      <c r="V180" t="str">
        <f>IF(S180="negative","",IF(OR(ISNUMBER(SEARCH("Focal",'Model output'!P179)),'Classification result'!U180&lt;4,ISNUMBER(SEARCH("Focal",'Classification result'!U180)),ISNUMBER(SEARCH("&lt;4",'Classification result'!U180)),ISNUMBER(SEARCH("&lt; 4",'Classification result'!U180))),"minimal", IF(OR(ISNUMBER(SEARCH("Extensive",'Model output'!P179)),ISNUMBER(SEARCH("Extensive",'Classification result'!U180)),ISNUMBER(SEARCH("&gt;4",'Classification result'!U180)),ISNUMBER(SEARCH("&gt; 4",'Classification result'!U180)),ISNUMBER(SEARCH("4 or more",'Classification result'!U180))),"extensive","")))</f>
        <v/>
      </c>
      <c r="W180" t="str">
        <f>IF(OR('Model output'!R179="",ISNUMBER(SEARCH("Not identified", 'Model output'!R179)),ISNUMBER(SEARCH("Absent",'Model output'!R179)),ISNUMBER(SEARCH("No",'Model output'!R179)),ISNUMBER(SEARCH("Negative",'Model output'!R179)),ISNUMBER(SEARCH("None seen",'Model output'!R179)),ISNUMBER(SEARCH("Free",'Model output'!R179)),ISNUMBER(SEARCH("Cannot be assessed",'Model output'!R179))),"negative","positive")</f>
        <v>positive</v>
      </c>
      <c r="X180" s="15" t="str">
        <f>IF('Model output'!S179="","",'Model output'!S179)</f>
        <v>Not identified</v>
      </c>
      <c r="Y180" t="str">
        <f>IF(OR('Model output'!S179="",ISNUMBER(SEARCH("No extension",'Model output'!S179)),ISNUMBER(SEARCH("Absent",'Model output'!S179)),ISNUMBER(SEARCH("Not identified",'Model output'!S179)),AND(ISNUMBER(SEARCH("No",'Model output'!S179)),NOT(ISNUMBER(SEARCH("carcinoma",'Model output'!S179)))),ISNUMBER(SEARCH("negative",'Model output'!S179))),"negative",IF(Z180="positive","gETE", "positive"))</f>
        <v>negative</v>
      </c>
      <c r="Z180" t="str">
        <f>IF(OR('Model output'!S179="",ISNUMBER(SEARCH("Absent",'Model output'!S179)),ISNUMBER(SEARCH("Not identified",'Model output'!S179)),ISNUMBER(SEARCH("No",'Model output'!S179)),ISNUMBER(SEARCH("Minimal",'Model output'!S179)),ISNUMBER(SEARCH("negative",'Model output'!S179))),"negative",IF(OR(ISNUMBER(SEARCH("extensive",X180)),ISNUMBER(SEARCH("skeletal muscle",X180)),ISNUMBER(SEARCH("larynx",X180)),ISNUMBER(SEARCH("trachea",X180)),ISNUMBER(SEARCH("esophagus",X180)),ISNUMBER(SEARCH("recurrent laryngeal nerve",X180))),"positive","negative"))</f>
        <v>negative</v>
      </c>
      <c r="AA180" t="str">
        <f>IF('Model output'!T179="","",IF('Model output'!T179="Not mentioned", "No", "Yes"))</f>
        <v/>
      </c>
      <c r="AB180" t="str">
        <f>IF(AA180&lt;&gt;"Yes","",IF(OR('Model output'!U179="",ISNUMBER(SEARCH("Not identified",'Model output'!U179))),"",'Model output'!U179))</f>
        <v/>
      </c>
      <c r="AC180" s="8" t="str">
        <f>IF(OR('Model output'!V179="", AND(ISERROR(SEARCH("Positive",'Model output'!V179)), ISNUMBER(SEARCH("Negative",'Model output'!V179))), ISNUMBER(SEARCH("Cannot be assessed",'Model output'!V179)), AND(ISNUMBER(SEARCH("Uninvolved",'Model output'!V179)),NOT(ISNUMBER(SEARCH("margin(s) involved",'Model output'!V179)))), ISNUMBER(SEARCH("No involvement",'Model output'!V179)), AND(NOT(ISNUMBER(SEARCH("focal",'Model output'!V179))),ISNUMBER(SEARCH("Free",'Model output'!V179))), ISNUMBER(SEARCH("narrowly excised",'Model output'!V179)), ISNUMBER(SEARCH("none",'Model output'!V179)), ISNUMBER(SEARCH("R0",'Model output'!V179)), ISNUMBER(SEARCH("1 mm",'Model output'!V179)), ISNUMBER(SEARCH("0.1 CM",'Model output'!V179)), ISNUMBER(SEARCH("less than 0.2 mm",'Model output'!V179)), ISNUMBER(SEARCH("less than 1.0 mm",'Model output'!V179)), ISNUMBER(SEARCH("less than 0.5 mm",'Model output'!V179)), ISNUMBER(SEARCH("abut",'Model output'!V179))), "negative", "positive")</f>
        <v>negative</v>
      </c>
      <c r="AE180" s="34" t="str" cm="1">
        <f t="array" aca="1" ref="AE180" ca="1">IF(OR(AC180="positive",Z180="positive",AND(OR(ISNUMBER(SEARCH("Follicular carcinoma",N180)),ISNUMBER(SEARCH("Follicular thyroid carcinoma",N180))),V180="extensive"),AND(AND(ISNUMBER(J180),J180&gt;0),AND(ISNUMBER(M180),M180&gt;3)),OR(H180="positive",AH180=1)),"high",IF(OR(ISNUMBER(SEARCH("lateral",G180,1)),ISNUMBER(SEARCH("positive",Y180,1)),ISNUMBER(SEARCH("tall",O180,1)),ISNUMBER(SEARCH("hobnail",O180,1)),ISNUMBER(SEARCH("cribriform",O180,1)),ISNUMBER(SEARCH("diffuse",O180,1)),ISNUMBER(SEARCH("columnar",O180,1)),ISNUMBER(SEARCH("solid",O180,1)),ISNUMBER(SEARCH("tall",N180,1)),ISNUMBER(SEARCH("hobnail",N180,1)),ISNUMBER(SEARCH("cribriform",N180,1)),ISNUMBER(SEARCH("diffuse",N180,1)),ISNUMBER(SEARCH("columnar",N180,1)),ISNUMBER(SEARCH("solid",N180,1)),AND(OR(ISNUMBER(SEARCH("papillary",N180,1)),ISNUMBER(SEARCH("papillary carcinoma",O180,1))),S180="positive"),AND(AND(ISNUMBER(J180),J180&gt;=5),M180=""),AND(AND(ISNUMBER(J180),J180&gt;=5),AND(ISNUMBER(M180),M180&gt;=1)),AND(ISNUMBER(SERACH("papillary",N180)),OR(Y180="positive",Z180="positive"), ISNUMBER(SEARCH("BRAF",AB180)))),"intermediate","low"))</f>
        <v>low</v>
      </c>
      <c r="AF180" s="35" t="str">
        <f t="shared" si="31"/>
        <v>1b</v>
      </c>
      <c r="AG180" s="35" t="str">
        <f t="shared" si="32"/>
        <v>0</v>
      </c>
      <c r="AH180" s="35" t="str">
        <f t="shared" si="33"/>
        <v>0</v>
      </c>
      <c r="AI180" s="40" t="str">
        <f t="shared" si="34"/>
        <v>I</v>
      </c>
      <c r="AJ180" s="34" t="s">
        <v>629</v>
      </c>
      <c r="AK180" s="39" t="s">
        <v>893</v>
      </c>
      <c r="AL180" s="39" t="s">
        <v>894</v>
      </c>
      <c r="AM180" s="39" t="s">
        <v>897</v>
      </c>
      <c r="AN180" s="39" t="s">
        <v>59</v>
      </c>
      <c r="AO180" s="34">
        <f t="shared" ca="1" si="40"/>
        <v>0</v>
      </c>
      <c r="AP180" s="39">
        <f t="shared" si="41"/>
        <v>1</v>
      </c>
      <c r="AQ180" s="39">
        <f t="shared" si="42"/>
        <v>1</v>
      </c>
      <c r="AR180" s="39">
        <f t="shared" si="43"/>
        <v>1</v>
      </c>
      <c r="AS180" s="40">
        <f t="shared" si="35"/>
        <v>1</v>
      </c>
    </row>
    <row r="181" spans="1:45">
      <c r="A181" t="str">
        <f>'Model output'!A180</f>
        <v>TCGA-EM-A2P0</v>
      </c>
      <c r="B181" s="46">
        <v>33</v>
      </c>
      <c r="C181" s="1" t="str">
        <f>IF(OR(ISNUMBER(SEARCH("0",'Model output'!D180)), ISNUMBER(SEARCH("1",'Model output'!D180)), ISNUMBER(SEARCH("1a",'Model output'!D180)), ISNUMBER(SEARCH("1b",'Model output'!D180)), ISNUMBER(SEARCH("2",'Model output'!D180)), ISNUMBER(SEARCH("3",'Model output'!D180)), ISNUMBER(SEARCH("4a",'Model output'!D180)), ISNUMBER(SEARCH("4b",'Model output'!D180))), IF(ISNUMBER(SEARCH("pT",'Model output'!D180)),IF(OR(ISNUMBER(SEARCH("a",'Model output'!D180)),ISNUMBER(SEARCH("b",'Model output'!D180))),MID(SUBSTITUTE('Model output'!D180," ",""),SEARCH("pT",'Model output'!D180)+2,2),MID(SUBSTITUTE('Model output'!D180," ",""),SEARCH("pT",'Model output'!D180)+2,1)),IF(ISNUMBER(SEARCH("T",'Model output'!D180)),IF(OR(ISNUMBER(SEARCH("a",'Model output'!D180)),ISNUMBER(SEARCH("b",'Model output'!D180))),MID(SUBSTITUTE('Model output'!D180," ",""),SEARCH("T",'Model output'!D180)+1,2),MID(SUBSTITUTE('Model output'!D180," ",""),SEARCH("T",'Model output'!D180)+1,1)),SUBSTITUTE('Model output'!D180," ",""))),"")</f>
        <v>2</v>
      </c>
      <c r="D181" s="1" t="str">
        <f>IF(ISNUMBER(SEARCH("lymph node",'Model output'!E180)),"1", IF(AND('Model output'!E180&lt;&gt;"",ISNUMBER('Model output'!E180),'Model output'!E180&gt;0),"1",IF(OR(ISNUMBER(SEARCH("0",'Model output'!E180)), ISNUMBER(SEARCH("1",'Model output'!E180)), ISNUMBER(SEARCH("1a",'Model output'!E180)), ISNUMBER(SEARCH("1b",'Model output'!E180)), ISNUMBER(SEARCH("X",'Model output'!E180))), IF(ISNUMBER(SEARCH("pN",'Model output'!E180)),IF(OR(ISNUMBER(SEARCH("a",'Model output'!E180)),ISNUMBER(SEARCH("b",'Model output'!E180))),MID(SUBSTITUTE('Model output'!E180," ",""),SEARCH("pN",'Model output'!E180)+2,2),MID(SUBSTITUTE('Model output'!E180," ",""),SEARCH("pN",'Model output'!E180)+2,1)),IF(ISNUMBER(SEARCH("N",'Model output'!E180)),IF(OR(ISNUMBER(SEARCH("a",'Model output'!E180)),ISNUMBER(SEARCH("b",'Model output'!E180))),MID(SUBSTITUTE('Model output'!E180," ",""),SEARCH("N",'Model output'!E180)+1,2),MID(SUBSTITUTE('Model output'!E180," ",""),SEARCH("N",'Model output'!E180)+1,1)),SUBSTITUTE('Model output'!E180," ",""))),"")))</f>
        <v>1b</v>
      </c>
      <c r="E181" s="1" t="str">
        <f>IF(OR(ISNUMBER(SEARCH("Not applicable",'Model output'!F180)), ISNUMBER(SEARCH("N/A",'Model output'!F180))),"0",IF(OR(ISNUMBER(SEARCH("0",'Model output'!F180)), ISNUMBER(SEARCH("1",'Model output'!F180)), ISNUMBER(SEARCH("X",'Model output'!F180))), IF(ISNUMBER(SEARCH("pM",'Model output'!F180)),MID(SUBSTITUTE('Model output'!F180," ",""),SEARCH("pM",'Model output'!F180)+2,1),IF(ISNUMBER(SEARCH("M",'Model output'!F180)),MID(SUBSTITUTE('Model output'!F180," ",""),SEARCH("M",'Model output'!F180)+1,1),SUBSTITUTE('Model output'!F180," ",""))),""))</f>
        <v/>
      </c>
      <c r="F181" t="str">
        <f t="shared" si="44"/>
        <v>positive</v>
      </c>
      <c r="G181" t="str">
        <f>IF(OR('Model output'!G180="",AND(ISNUMBER('Model output'!J180),'Model output'!J180&lt;1)),"",IF(OR(ISNUMBER(SEARCH("lateral",'Model output'!G180)),ISNUMBER(SEARCH("cervical",'Model output'!G180)),ISNUMBER(SEARCH("jugular",'Model output'!G180)),ISNUMBER(SEARCH("left neck",'Model output'!G180)),ISNUMBER(SEARCH("left anterior neck",'Model output'!G180)),ISNUMBER(SEARCH("left posterior neck",'Model output'!G180)),ISNUMBER(SEARCH("right neck",'Model output'!G180)),ISNUMBER(SEARCH("right anterior neck",'Model output'!G180)),ISNUMBER(SEARCH("right posterior neck",'Model output'!G180)),AND(ISNUMBER(SEARCH("level",'Model output'!G180)),OR(,ISNUMBER(SEARCH("II",'Model output'!G180)),ISNUMBER(SEARCH("two",'Model output'!G180)),AND(ISNUMBER(SEARCH("2",'Model output'!G180)),NOT(ISNUMBER(SEARCH("1 of 2",'Model output'!G180)))),ISNUMBER(SEARCH("III",'Model output'!G180)),ISNUMBER(SEARCH("three",'Model output'!G180)),AND(ISNUMBER(SEARCH("3",'Model output'!G180)), NOT(ISNUMBER(SEARCH("N3",'Model output'!G180)))),ISNUMBER(SEARCH("IV",'Model output'!G180)),ISNUMBER(SEARCH("four",'Model output'!G180)),AND(ISNUMBER(SEARCH("4",'Model output'!G180)),NOT(ISNUMBER(SEARCH("1/4",'Model output'!G180)))),ISNUMBER(SEARCH("V ",'Model output'!G180)),ISNUMBER(SEARCH("five",'Model output'!G180)),ISNUMBER(SEARCH("5",'Model output'!G180))))), "lateral", "central"))</f>
        <v>central</v>
      </c>
      <c r="H181" t="str">
        <f>IF('Model output'!H180="","negative", IF('Model output'!H180=" ", "negative", IF('Model output'!H180="[]", "negative", IF(ISNUMBER(SEARCH("lymph node",'Model output'!H180)),"negative", IF(ISNUMBER(SEARCH("adipose tissue",'Model output'!H180)), "negative", IF(ISNUMBER(SEARCH("neck dissection",'Model output'!H180)),"negative","positive"))))))</f>
        <v>negative</v>
      </c>
      <c r="I181">
        <f>IF('Model output'!I180="","",IF(ISNUMBER('Model output'!I180),'Model output'!I180,1))</f>
        <v>34</v>
      </c>
      <c r="J181">
        <f>IF('Model output'!J180="","",IF(AND(ISNUMBER('Model output'!J180),'Model output'!J180&lt;=I181),'Model output'!J180,IF(ISNUMBER(SEARCH("0/",'Model output'!J180)),0,1)))</f>
        <v>9</v>
      </c>
      <c r="K181" t="str" cm="1">
        <f t="array" ref="K181">IF(COUNT(FIND({0,1,2,3,4,5,6,7,8,9},'Model output'!K180))&gt;0,'Model output'!K180,"")</f>
        <v>2.0 cm</v>
      </c>
      <c r="L181" s="28" t="str">
        <f t="shared" si="30"/>
        <v>2.0cm</v>
      </c>
      <c r="M181" cm="1">
        <f t="array" ref="M181">IF(L181="","",IF(ISNUMBER(SEARCH("cm",L181)),MAX(VALUE(SUBSTITUTE(_xlfn.FILTERXML("&lt;t&gt;&lt;s&gt;"&amp;SUBSTITUTE(L181,",","&lt;/s&gt;&lt;s&gt;")&amp;"&lt;/s&gt;&lt;/t&gt;","//s"),"cm",""))),MAX(VALUE(SUBSTITUTE(_xlfn.FILTERXML("&lt;t&gt;&lt;s&gt;"&amp;SUBSTITUTE(L181,",","&lt;/s&gt;&lt;s&gt;")&amp;"&lt;/s&gt;&lt;/t&gt;","//s"),"mm","")))/10))</f>
        <v>2</v>
      </c>
      <c r="N181" t="str">
        <f>IF('Model output'!L180="","",'Model output'!L180)</f>
        <v>papillary</v>
      </c>
      <c r="O181" t="str">
        <f>IF('Model output'!M180="","",'Model output'!M180)</f>
        <v>classical (usual), with hobnail cell change</v>
      </c>
      <c r="P181" t="str">
        <f>IF('Model output'!N180="","",'Model output'!N180)</f>
        <v>2.1 cm</v>
      </c>
      <c r="Q181" t="str">
        <f t="shared" si="29"/>
        <v>2.1cm</v>
      </c>
      <c r="R181" cm="1">
        <f t="array" ref="R181">IF(Q181="","",IF(ISNUMBER(SEARCH("cm",Q181)),MAX(VALUE(SUBSTITUTE(_xlfn.FILTERXML("&lt;t&gt;&lt;s&gt;"&amp;SUBSTITUTE(Q181,",","&lt;/s&gt;&lt;s&gt;")&amp;"&lt;/s&gt;&lt;/t&gt;","//s"),"cm",""))),IF(ISNUMBER(SEARCH("mm",Q181)), MAX(VALUE(SUBSTITUTE(_xlfn.FILTERXML("&lt;t&gt;&lt;s&gt;"&amp;SUBSTITUTE(Q181,",","&lt;/s&gt;&lt;s&gt;")&amp;"&lt;/s&gt;&lt;/t&gt;","//s"),"mm","")))/10, MAX(VALUE(_xlfn.FILTERXML("&lt;t&gt;&lt;s&gt;"&amp;SUBSTITUTE(Q181,",","&lt;/s&gt;&lt;s&gt;")&amp;"&lt;/s&gt;&lt;/t&gt;","//s"))))))</f>
        <v>2.1</v>
      </c>
      <c r="S181" t="str">
        <f>IF(OR('Model output'!P180="",'Model output'!P180="C",ISNUMBER(SEARCH("Not identified", 'Model output'!P180)),ISNUMBER(SEARCH("Absent",'Model output'!P180)),ISNUMBER(SEARCH("Absence",'Model output'!P180)),AND(ISNUMBER(SEARCH("No",'Model output'!P180)),NOT(ISNUMBER(SEARCH("diagnostic",'Model output'!P180)))),ISNUMBER(SEARCH("Negative",'Model output'!P180))),"negative","positive")</f>
        <v>positive</v>
      </c>
      <c r="T181">
        <f>IF('Model output'!O180="","",'Model output'!O180)</f>
        <v>1</v>
      </c>
      <c r="U181" t="str">
        <f>IF('Model output'!Q180&lt;&gt;"",'Model output'!Q180,IF('Classification result'!S181="positive",IF(ISNUMBER(SEARCH("single",'Model output'!P180)),1,IF(OR(ISNUMBER(SEARCH("&lt;4",'Model output'!P180)),ISNUMBER(SEARCH("&lt; 4",'Model output'!P180)),ISNUMBER(SEARCH("less than 4",'Model output'!P180))),"&lt;4",IF(OR(ISNUMBER(SEARCH("&gt;4",'Model output'!P180)),ISNUMBER(SEARCH("&gt; 4",'Model output'!P180)),ISNUMBER(SEARCH("4 or more",'Model output'!P180))),"&gt;4",""))),""))</f>
        <v/>
      </c>
      <c r="V181" t="str">
        <f>IF(S181="negative","",IF(OR(ISNUMBER(SEARCH("Focal",'Model output'!P180)),'Classification result'!U181&lt;4,ISNUMBER(SEARCH("Focal",'Classification result'!U181)),ISNUMBER(SEARCH("&lt;4",'Classification result'!U181)),ISNUMBER(SEARCH("&lt; 4",'Classification result'!U181))),"minimal", IF(OR(ISNUMBER(SEARCH("Extensive",'Model output'!P180)),ISNUMBER(SEARCH("Extensive",'Classification result'!U181)),ISNUMBER(SEARCH("&gt;4",'Classification result'!U181)),ISNUMBER(SEARCH("&gt; 4",'Classification result'!U181)),ISNUMBER(SEARCH("4 or more",'Classification result'!U181))),"extensive","")))</f>
        <v/>
      </c>
      <c r="W181" t="str">
        <f>IF(OR('Model output'!R180="",ISNUMBER(SEARCH("Not identified", 'Model output'!R180)),ISNUMBER(SEARCH("Absent",'Model output'!R180)),ISNUMBER(SEARCH("No",'Model output'!R180)),ISNUMBER(SEARCH("Negative",'Model output'!R180)),ISNUMBER(SEARCH("None seen",'Model output'!R180)),ISNUMBER(SEARCH("Free",'Model output'!R180)),ISNUMBER(SEARCH("Cannot be assessed",'Model output'!R180))),"negative","positive")</f>
        <v>positive</v>
      </c>
      <c r="X181" s="15" t="str">
        <f>IF('Model output'!S180="","",'Model output'!S180)</f>
        <v>Not identified</v>
      </c>
      <c r="Y181" t="str">
        <f>IF(OR('Model output'!S180="",ISNUMBER(SEARCH("No extension",'Model output'!S180)),ISNUMBER(SEARCH("Absent",'Model output'!S180)),ISNUMBER(SEARCH("Not identified",'Model output'!S180)),AND(ISNUMBER(SEARCH("No",'Model output'!S180)),NOT(ISNUMBER(SEARCH("carcinoma",'Model output'!S180)))),ISNUMBER(SEARCH("negative",'Model output'!S180))),"negative",IF(Z181="positive","gETE", "positive"))</f>
        <v>negative</v>
      </c>
      <c r="Z181" t="str">
        <f>IF(OR('Model output'!S180="",ISNUMBER(SEARCH("Absent",'Model output'!S180)),ISNUMBER(SEARCH("Not identified",'Model output'!S180)),ISNUMBER(SEARCH("No",'Model output'!S180)),ISNUMBER(SEARCH("Minimal",'Model output'!S180)),ISNUMBER(SEARCH("negative",'Model output'!S180))),"negative",IF(OR(ISNUMBER(SEARCH("extensive",X181)),ISNUMBER(SEARCH("skeletal muscle",X181)),ISNUMBER(SEARCH("larynx",X181)),ISNUMBER(SEARCH("trachea",X181)),ISNUMBER(SEARCH("esophagus",X181)),ISNUMBER(SEARCH("recurrent laryngeal nerve",X181))),"positive","negative"))</f>
        <v>negative</v>
      </c>
      <c r="AA181" t="str">
        <f>IF('Model output'!T180="","",IF('Model output'!T180="Not mentioned", "No", "Yes"))</f>
        <v/>
      </c>
      <c r="AB181" t="str">
        <f>IF(AA181&lt;&gt;"Yes","",IF(OR('Model output'!U180="",ISNUMBER(SEARCH("Not identified",'Model output'!U180))),"",'Model output'!U180))</f>
        <v/>
      </c>
      <c r="AC181" s="8" t="str">
        <f>IF(OR('Model output'!V180="", AND(ISERROR(SEARCH("Positive",'Model output'!V180)), ISNUMBER(SEARCH("Negative",'Model output'!V180))), ISNUMBER(SEARCH("Cannot be assessed",'Model output'!V180)), AND(ISNUMBER(SEARCH("Uninvolved",'Model output'!V180)),NOT(ISNUMBER(SEARCH("margin(s) involved",'Model output'!V180)))), ISNUMBER(SEARCH("No involvement",'Model output'!V180)), AND(NOT(ISNUMBER(SEARCH("focal",'Model output'!V180))),ISNUMBER(SEARCH("Free",'Model output'!V180))), ISNUMBER(SEARCH("narrowly excised",'Model output'!V180)), ISNUMBER(SEARCH("none",'Model output'!V180)), ISNUMBER(SEARCH("R0",'Model output'!V180)), ISNUMBER(SEARCH("1 mm",'Model output'!V180)), ISNUMBER(SEARCH("0.1 CM",'Model output'!V180)), ISNUMBER(SEARCH("less than 0.2 mm",'Model output'!V180)), ISNUMBER(SEARCH("less than 1.0 mm",'Model output'!V180)), ISNUMBER(SEARCH("less than 0.5 mm",'Model output'!V180)), ISNUMBER(SEARCH("abut",'Model output'!V180))), "negative", "positive")</f>
        <v>negative</v>
      </c>
      <c r="AE181" s="34" t="str" cm="1">
        <f t="array" aca="1" ref="AE181" ca="1">IF(OR(AC181="positive",Z181="positive",AND(OR(ISNUMBER(SEARCH("Follicular carcinoma",N181)),ISNUMBER(SEARCH("Follicular thyroid carcinoma",N181))),V181="extensive"),AND(AND(ISNUMBER(J181),J181&gt;0),AND(ISNUMBER(M181),M181&gt;3)),OR(H181="positive",AH181=1)),"high",IF(OR(ISNUMBER(SEARCH("lateral",G181,1)),ISNUMBER(SEARCH("positive",Y181,1)),ISNUMBER(SEARCH("tall",O181,1)),ISNUMBER(SEARCH("hobnail",O181,1)),ISNUMBER(SEARCH("cribriform",O181,1)),ISNUMBER(SEARCH("diffuse",O181,1)),ISNUMBER(SEARCH("columnar",O181,1)),ISNUMBER(SEARCH("solid",O181,1)),ISNUMBER(SEARCH("tall",N181,1)),ISNUMBER(SEARCH("hobnail",N181,1)),ISNUMBER(SEARCH("cribriform",N181,1)),ISNUMBER(SEARCH("diffuse",N181,1)),ISNUMBER(SEARCH("columnar",N181,1)),ISNUMBER(SEARCH("solid",N181,1)),AND(OR(ISNUMBER(SEARCH("papillary",N181,1)),ISNUMBER(SEARCH("papillary carcinoma",O181,1))),S181="positive"),AND(AND(ISNUMBER(J181),J181&gt;=5),M181=""),AND(AND(ISNUMBER(J181),J181&gt;=5),AND(ISNUMBER(M181),M181&gt;=1)),AND(ISNUMBER(SERACH("papillary",N181)),OR(Y181="positive",Z181="positive"), ISNUMBER(SEARCH("BRAF",AB181)))),"intermediate","low"))</f>
        <v>intermediate</v>
      </c>
      <c r="AF181" s="35" t="str">
        <f t="shared" si="31"/>
        <v>2</v>
      </c>
      <c r="AG181" s="35" t="str">
        <f t="shared" si="32"/>
        <v>1a</v>
      </c>
      <c r="AH181" s="35" t="str">
        <f t="shared" si="33"/>
        <v>0</v>
      </c>
      <c r="AI181" s="40" t="str">
        <f t="shared" si="34"/>
        <v>I</v>
      </c>
      <c r="AJ181" s="34" t="s">
        <v>629</v>
      </c>
      <c r="AK181" s="39" t="s">
        <v>896</v>
      </c>
      <c r="AL181" s="39" t="s">
        <v>893</v>
      </c>
      <c r="AM181" s="39" t="s">
        <v>897</v>
      </c>
      <c r="AN181" s="39" t="s">
        <v>59</v>
      </c>
      <c r="AO181" s="34">
        <f t="shared" ca="1" si="40"/>
        <v>1</v>
      </c>
      <c r="AP181" s="39">
        <f t="shared" si="41"/>
        <v>1</v>
      </c>
      <c r="AQ181" s="39">
        <f t="shared" si="42"/>
        <v>0</v>
      </c>
      <c r="AR181" s="39">
        <f t="shared" si="43"/>
        <v>1</v>
      </c>
      <c r="AS181" s="40">
        <f t="shared" si="35"/>
        <v>1</v>
      </c>
    </row>
    <row r="182" spans="1:45">
      <c r="A182" t="str">
        <f>'Model output'!A181</f>
        <v>TCGA-EM-A2P1</v>
      </c>
      <c r="B182" s="46">
        <v>33</v>
      </c>
      <c r="C182" s="1" t="str">
        <f>IF(OR(ISNUMBER(SEARCH("0",'Model output'!D181)), ISNUMBER(SEARCH("1",'Model output'!D181)), ISNUMBER(SEARCH("1a",'Model output'!D181)), ISNUMBER(SEARCH("1b",'Model output'!D181)), ISNUMBER(SEARCH("2",'Model output'!D181)), ISNUMBER(SEARCH("3",'Model output'!D181)), ISNUMBER(SEARCH("4a",'Model output'!D181)), ISNUMBER(SEARCH("4b",'Model output'!D181))), IF(ISNUMBER(SEARCH("pT",'Model output'!D181)),IF(OR(ISNUMBER(SEARCH("a",'Model output'!D181)),ISNUMBER(SEARCH("b",'Model output'!D181))),MID(SUBSTITUTE('Model output'!D181," ",""),SEARCH("pT",'Model output'!D181)+2,2),MID(SUBSTITUTE('Model output'!D181," ",""),SEARCH("pT",'Model output'!D181)+2,1)),IF(ISNUMBER(SEARCH("T",'Model output'!D181)),IF(OR(ISNUMBER(SEARCH("a",'Model output'!D181)),ISNUMBER(SEARCH("b",'Model output'!D181))),MID(SUBSTITUTE('Model output'!D181," ",""),SEARCH("T",'Model output'!D181)+1,2),MID(SUBSTITUTE('Model output'!D181," ",""),SEARCH("T",'Model output'!D181)+1,1)),SUBSTITUTE('Model output'!D181," ",""))),"")</f>
        <v>2</v>
      </c>
      <c r="D182" s="1" t="str">
        <f>IF(ISNUMBER(SEARCH("lymph node",'Model output'!E181)),"1", IF(AND('Model output'!E181&lt;&gt;"",ISNUMBER('Model output'!E181),'Model output'!E181&gt;0),"1",IF(OR(ISNUMBER(SEARCH("0",'Model output'!E181)), ISNUMBER(SEARCH("1",'Model output'!E181)), ISNUMBER(SEARCH("1a",'Model output'!E181)), ISNUMBER(SEARCH("1b",'Model output'!E181)), ISNUMBER(SEARCH("X",'Model output'!E181))), IF(ISNUMBER(SEARCH("pN",'Model output'!E181)),IF(OR(ISNUMBER(SEARCH("a",'Model output'!E181)),ISNUMBER(SEARCH("b",'Model output'!E181))),MID(SUBSTITUTE('Model output'!E181," ",""),SEARCH("pN",'Model output'!E181)+2,2),MID(SUBSTITUTE('Model output'!E181," ",""),SEARCH("pN",'Model output'!E181)+2,1)),IF(ISNUMBER(SEARCH("N",'Model output'!E181)),IF(OR(ISNUMBER(SEARCH("a",'Model output'!E181)),ISNUMBER(SEARCH("b",'Model output'!E181))),MID(SUBSTITUTE('Model output'!E181," ",""),SEARCH("N",'Model output'!E181)+1,2),MID(SUBSTITUTE('Model output'!E181," ",""),SEARCH("N",'Model output'!E181)+1,1)),SUBSTITUTE('Model output'!E181," ",""))),"")))</f>
        <v>1b</v>
      </c>
      <c r="E182" s="1" t="str">
        <f>IF(OR(ISNUMBER(SEARCH("Not applicable",'Model output'!F181)), ISNUMBER(SEARCH("N/A",'Model output'!F181))),"0",IF(OR(ISNUMBER(SEARCH("0",'Model output'!F181)), ISNUMBER(SEARCH("1",'Model output'!F181)), ISNUMBER(SEARCH("X",'Model output'!F181))), IF(ISNUMBER(SEARCH("pM",'Model output'!F181)),MID(SUBSTITUTE('Model output'!F181," ",""),SEARCH("pM",'Model output'!F181)+2,1),IF(ISNUMBER(SEARCH("M",'Model output'!F181)),MID(SUBSTITUTE('Model output'!F181," ",""),SEARCH("M",'Model output'!F181)+1,1),SUBSTITUTE('Model output'!F181," ",""))),""))</f>
        <v/>
      </c>
      <c r="F182" t="str">
        <f t="shared" si="44"/>
        <v>positive</v>
      </c>
      <c r="G182" t="str">
        <f>IF(OR('Model output'!G181="",AND(ISNUMBER('Model output'!J181),'Model output'!J181&lt;1)),"",IF(OR(ISNUMBER(SEARCH("lateral",'Model output'!G181)),ISNUMBER(SEARCH("cervical",'Model output'!G181)),ISNUMBER(SEARCH("jugular",'Model output'!G181)),ISNUMBER(SEARCH("left neck",'Model output'!G181)),ISNUMBER(SEARCH("left anterior neck",'Model output'!G181)),ISNUMBER(SEARCH("left posterior neck",'Model output'!G181)),ISNUMBER(SEARCH("right neck",'Model output'!G181)),ISNUMBER(SEARCH("right anterior neck",'Model output'!G181)),ISNUMBER(SEARCH("right posterior neck",'Model output'!G181)),AND(ISNUMBER(SEARCH("level",'Model output'!G181)),OR(,ISNUMBER(SEARCH("II",'Model output'!G181)),ISNUMBER(SEARCH("two",'Model output'!G181)),AND(ISNUMBER(SEARCH("2",'Model output'!G181)),NOT(ISNUMBER(SEARCH("1 of 2",'Model output'!G181)))),ISNUMBER(SEARCH("III",'Model output'!G181)),ISNUMBER(SEARCH("three",'Model output'!G181)),AND(ISNUMBER(SEARCH("3",'Model output'!G181)), NOT(ISNUMBER(SEARCH("N3",'Model output'!G181)))),ISNUMBER(SEARCH("IV",'Model output'!G181)),ISNUMBER(SEARCH("four",'Model output'!G181)),AND(ISNUMBER(SEARCH("4",'Model output'!G181)),NOT(ISNUMBER(SEARCH("1/4",'Model output'!G181)))),ISNUMBER(SEARCH("V ",'Model output'!G181)),ISNUMBER(SEARCH("five",'Model output'!G181)),ISNUMBER(SEARCH("5",'Model output'!G181))))), "lateral", "central"))</f>
        <v>lateral</v>
      </c>
      <c r="H182" t="str">
        <f>IF('Model output'!H181="","negative", IF('Model output'!H181=" ", "negative", IF('Model output'!H181="[]", "negative", IF(ISNUMBER(SEARCH("lymph node",'Model output'!H181)),"negative", IF(ISNUMBER(SEARCH("adipose tissue",'Model output'!H181)), "negative", IF(ISNUMBER(SEARCH("neck dissection",'Model output'!H181)),"negative","positive"))))))</f>
        <v>negative</v>
      </c>
      <c r="I182">
        <f>IF('Model output'!I181="","",IF(ISNUMBER('Model output'!I181),'Model output'!I181,1))</f>
        <v>54</v>
      </c>
      <c r="J182">
        <f>IF('Model output'!J181="","",IF(AND(ISNUMBER('Model output'!J181),'Model output'!J181&lt;=I182),'Model output'!J181,IF(ISNUMBER(SEARCH("0/",'Model output'!J181)),0,1)))</f>
        <v>15</v>
      </c>
      <c r="K182" t="str" cm="1">
        <f t="array" ref="K182">IF(COUNT(FIND({0,1,2,3,4,5,6,7,8,9},'Model output'!K181))&gt;0,'Model output'!K181,"")</f>
        <v/>
      </c>
      <c r="L182" s="28" t="str">
        <f t="shared" si="30"/>
        <v/>
      </c>
      <c r="M182" t="str" cm="1">
        <f t="array" ref="M182">IF(L182="","",IF(ISNUMBER(SEARCH("cm",L182)),MAX(VALUE(SUBSTITUTE(_xlfn.FILTERXML("&lt;t&gt;&lt;s&gt;"&amp;SUBSTITUTE(L182,",","&lt;/s&gt;&lt;s&gt;")&amp;"&lt;/s&gt;&lt;/t&gt;","//s"),"cm",""))),MAX(VALUE(SUBSTITUTE(_xlfn.FILTERXML("&lt;t&gt;&lt;s&gt;"&amp;SUBSTITUTE(L182,",","&lt;/s&gt;&lt;s&gt;")&amp;"&lt;/s&gt;&lt;/t&gt;","//s"),"mm","")))/10))</f>
        <v/>
      </c>
      <c r="N182" t="str">
        <f>IF('Model output'!L181="","",'Model output'!L181)</f>
        <v>papillary</v>
      </c>
      <c r="O182" t="str">
        <f>IF('Model output'!M181="","",'Model output'!M181)</f>
        <v>Warthin-like variant with focal follicular growth</v>
      </c>
      <c r="P182" t="str">
        <f>IF('Model output'!N181="","",'Model output'!N181)</f>
        <v>3.1 cm</v>
      </c>
      <c r="Q182" t="str">
        <f t="shared" si="29"/>
        <v>3.1cm</v>
      </c>
      <c r="R182" cm="1">
        <f t="array" ref="R182">IF(Q182="","",IF(ISNUMBER(SEARCH("cm",Q182)),MAX(VALUE(SUBSTITUTE(_xlfn.FILTERXML("&lt;t&gt;&lt;s&gt;"&amp;SUBSTITUTE(Q182,",","&lt;/s&gt;&lt;s&gt;")&amp;"&lt;/s&gt;&lt;/t&gt;","//s"),"cm",""))),IF(ISNUMBER(SEARCH("mm",Q182)), MAX(VALUE(SUBSTITUTE(_xlfn.FILTERXML("&lt;t&gt;&lt;s&gt;"&amp;SUBSTITUTE(Q182,",","&lt;/s&gt;&lt;s&gt;")&amp;"&lt;/s&gt;&lt;/t&gt;","//s"),"mm","")))/10, MAX(VALUE(_xlfn.FILTERXML("&lt;t&gt;&lt;s&gt;"&amp;SUBSTITUTE(Q182,",","&lt;/s&gt;&lt;s&gt;")&amp;"&lt;/s&gt;&lt;/t&gt;","//s"))))))</f>
        <v>3.1</v>
      </c>
      <c r="S182" t="str">
        <f>IF(OR('Model output'!P181="",'Model output'!P181="C",ISNUMBER(SEARCH("Not identified", 'Model output'!P181)),ISNUMBER(SEARCH("Absent",'Model output'!P181)),ISNUMBER(SEARCH("Absence",'Model output'!P181)),AND(ISNUMBER(SEARCH("No",'Model output'!P181)),NOT(ISNUMBER(SEARCH("diagnostic",'Model output'!P181)))),ISNUMBER(SEARCH("Negative",'Model output'!P181))),"negative","positive")</f>
        <v>positive</v>
      </c>
      <c r="T182">
        <f>IF('Model output'!O181="","",'Model output'!O181)</f>
        <v>1</v>
      </c>
      <c r="U182" t="str">
        <f>IF('Model output'!Q181&lt;&gt;"",'Model output'!Q181,IF('Classification result'!S182="positive",IF(ISNUMBER(SEARCH("single",'Model output'!P181)),1,IF(OR(ISNUMBER(SEARCH("&lt;4",'Model output'!P181)),ISNUMBER(SEARCH("&lt; 4",'Model output'!P181)),ISNUMBER(SEARCH("less than 4",'Model output'!P181))),"&lt;4",IF(OR(ISNUMBER(SEARCH("&gt;4",'Model output'!P181)),ISNUMBER(SEARCH("&gt; 4",'Model output'!P181)),ISNUMBER(SEARCH("4 or more",'Model output'!P181))),"&gt;4",""))),""))</f>
        <v/>
      </c>
      <c r="V182" t="str">
        <f>IF(S182="negative","",IF(OR(ISNUMBER(SEARCH("Focal",'Model output'!P181)),'Classification result'!U182&lt;4,ISNUMBER(SEARCH("Focal",'Classification result'!U182)),ISNUMBER(SEARCH("&lt;4",'Classification result'!U182)),ISNUMBER(SEARCH("&lt; 4",'Classification result'!U182))),"minimal", IF(OR(ISNUMBER(SEARCH("Extensive",'Model output'!P181)),ISNUMBER(SEARCH("Extensive",'Classification result'!U182)),ISNUMBER(SEARCH("&gt;4",'Classification result'!U182)),ISNUMBER(SEARCH("&gt; 4",'Classification result'!U182)),ISNUMBER(SEARCH("4 or more",'Classification result'!U182))),"extensive","")))</f>
        <v/>
      </c>
      <c r="W182" t="str">
        <f>IF(OR('Model output'!R181="",ISNUMBER(SEARCH("Not identified", 'Model output'!R181)),ISNUMBER(SEARCH("Absent",'Model output'!R181)),ISNUMBER(SEARCH("No",'Model output'!R181)),ISNUMBER(SEARCH("Negative",'Model output'!R181)),ISNUMBER(SEARCH("None seen",'Model output'!R181)),ISNUMBER(SEARCH("Free",'Model output'!R181)),ISNUMBER(SEARCH("Cannot be assessed",'Model output'!R181))),"negative","positive")</f>
        <v>positive</v>
      </c>
      <c r="X182" s="15" t="str">
        <f>IF('Model output'!S181="","",'Model output'!S181)</f>
        <v>Not identified</v>
      </c>
      <c r="Y182" t="str">
        <f>IF(OR('Model output'!S181="",ISNUMBER(SEARCH("No extension",'Model output'!S181)),ISNUMBER(SEARCH("Absent",'Model output'!S181)),ISNUMBER(SEARCH("Not identified",'Model output'!S181)),AND(ISNUMBER(SEARCH("No",'Model output'!S181)),NOT(ISNUMBER(SEARCH("carcinoma",'Model output'!S181)))),ISNUMBER(SEARCH("negative",'Model output'!S181))),"negative",IF(Z182="positive","gETE", "positive"))</f>
        <v>negative</v>
      </c>
      <c r="Z182" t="str">
        <f>IF(OR('Model output'!S181="",ISNUMBER(SEARCH("Absent",'Model output'!S181)),ISNUMBER(SEARCH("Not identified",'Model output'!S181)),ISNUMBER(SEARCH("No",'Model output'!S181)),ISNUMBER(SEARCH("Minimal",'Model output'!S181)),ISNUMBER(SEARCH("negative",'Model output'!S181))),"negative",IF(OR(ISNUMBER(SEARCH("extensive",X182)),ISNUMBER(SEARCH("skeletal muscle",X182)),ISNUMBER(SEARCH("larynx",X182)),ISNUMBER(SEARCH("trachea",X182)),ISNUMBER(SEARCH("esophagus",X182)),ISNUMBER(SEARCH("recurrent laryngeal nerve",X182))),"positive","negative"))</f>
        <v>negative</v>
      </c>
      <c r="AA182" t="str">
        <f>IF('Model output'!T181="","",IF('Model output'!T181="Not mentioned", "No", "Yes"))</f>
        <v/>
      </c>
      <c r="AB182" t="str">
        <f>IF(AA182&lt;&gt;"Yes","",IF(OR('Model output'!U181="",ISNUMBER(SEARCH("Not identified",'Model output'!U181))),"",'Model output'!U181))</f>
        <v/>
      </c>
      <c r="AC182" s="8" t="str">
        <f>IF(OR('Model output'!V181="", AND(ISERROR(SEARCH("Positive",'Model output'!V181)), ISNUMBER(SEARCH("Negative",'Model output'!V181))), ISNUMBER(SEARCH("Cannot be assessed",'Model output'!V181)), AND(ISNUMBER(SEARCH("Uninvolved",'Model output'!V181)),NOT(ISNUMBER(SEARCH("margin(s) involved",'Model output'!V181)))), ISNUMBER(SEARCH("No involvement",'Model output'!V181)), AND(NOT(ISNUMBER(SEARCH("focal",'Model output'!V181))),ISNUMBER(SEARCH("Free",'Model output'!V181))), ISNUMBER(SEARCH("narrowly excised",'Model output'!V181)), ISNUMBER(SEARCH("none",'Model output'!V181)), ISNUMBER(SEARCH("R0",'Model output'!V181)), ISNUMBER(SEARCH("1 mm",'Model output'!V181)), ISNUMBER(SEARCH("0.1 CM",'Model output'!V181)), ISNUMBER(SEARCH("less than 0.2 mm",'Model output'!V181)), ISNUMBER(SEARCH("less than 1.0 mm",'Model output'!V181)), ISNUMBER(SEARCH("less than 0.5 mm",'Model output'!V181)), ISNUMBER(SEARCH("abut",'Model output'!V181))), "negative", "positive")</f>
        <v>negative</v>
      </c>
      <c r="AE182" s="34" t="str" cm="1">
        <f t="array" aca="1" ref="AE182" ca="1">IF(OR(AC182="positive",Z182="positive",AND(OR(ISNUMBER(SEARCH("Follicular carcinoma",N182)),ISNUMBER(SEARCH("Follicular thyroid carcinoma",N182))),V182="extensive"),AND(AND(ISNUMBER(J182),J182&gt;0),AND(ISNUMBER(M182),M182&gt;3)),OR(H182="positive",AH182=1)),"high",IF(OR(ISNUMBER(SEARCH("lateral",G182,1)),ISNUMBER(SEARCH("positive",Y182,1)),ISNUMBER(SEARCH("tall",O182,1)),ISNUMBER(SEARCH("hobnail",O182,1)),ISNUMBER(SEARCH("cribriform",O182,1)),ISNUMBER(SEARCH("diffuse",O182,1)),ISNUMBER(SEARCH("columnar",O182,1)),ISNUMBER(SEARCH("solid",O182,1)),ISNUMBER(SEARCH("tall",N182,1)),ISNUMBER(SEARCH("hobnail",N182,1)),ISNUMBER(SEARCH("cribriform",N182,1)),ISNUMBER(SEARCH("diffuse",N182,1)),ISNUMBER(SEARCH("columnar",N182,1)),ISNUMBER(SEARCH("solid",N182,1)),AND(OR(ISNUMBER(SEARCH("papillary",N182,1)),ISNUMBER(SEARCH("papillary carcinoma",O182,1))),S182="positive"),AND(AND(ISNUMBER(J182),J182&gt;=5),M182=""),AND(AND(ISNUMBER(J182),J182&gt;=5),AND(ISNUMBER(M182),M182&gt;=1)),AND(ISNUMBER(SERACH("papillary",N182)),OR(Y182="positive",Z182="positive"), ISNUMBER(SEARCH("BRAF",AB182)))),"intermediate","low"))</f>
        <v>intermediate</v>
      </c>
      <c r="AF182" s="35" t="str">
        <f t="shared" si="31"/>
        <v>2</v>
      </c>
      <c r="AG182" s="35" t="str">
        <f t="shared" si="32"/>
        <v>1b</v>
      </c>
      <c r="AH182" s="35" t="str">
        <f t="shared" si="33"/>
        <v>0</v>
      </c>
      <c r="AI182" s="40" t="str">
        <f t="shared" si="34"/>
        <v>I</v>
      </c>
      <c r="AJ182" s="34" t="s">
        <v>629</v>
      </c>
      <c r="AK182" s="39" t="s">
        <v>896</v>
      </c>
      <c r="AL182" s="39" t="s">
        <v>893</v>
      </c>
      <c r="AM182" s="39" t="s">
        <v>897</v>
      </c>
      <c r="AN182" s="39" t="s">
        <v>59</v>
      </c>
      <c r="AO182" s="34">
        <f t="shared" ca="1" si="40"/>
        <v>1</v>
      </c>
      <c r="AP182" s="39">
        <f t="shared" si="41"/>
        <v>1</v>
      </c>
      <c r="AQ182" s="39">
        <f t="shared" si="42"/>
        <v>1</v>
      </c>
      <c r="AR182" s="39">
        <f t="shared" si="43"/>
        <v>1</v>
      </c>
      <c r="AS182" s="40">
        <f t="shared" si="35"/>
        <v>1</v>
      </c>
    </row>
    <row r="183" spans="1:45">
      <c r="A183" t="str">
        <f>'Model output'!A182</f>
        <v>TCGA-EM-A2P2</v>
      </c>
      <c r="B183" s="46">
        <v>46</v>
      </c>
      <c r="C183" s="1" t="str">
        <f>IF(OR(ISNUMBER(SEARCH("0",'Model output'!D182)), ISNUMBER(SEARCH("1",'Model output'!D182)), ISNUMBER(SEARCH("1a",'Model output'!D182)), ISNUMBER(SEARCH("1b",'Model output'!D182)), ISNUMBER(SEARCH("2",'Model output'!D182)), ISNUMBER(SEARCH("3",'Model output'!D182)), ISNUMBER(SEARCH("4a",'Model output'!D182)), ISNUMBER(SEARCH("4b",'Model output'!D182))), IF(ISNUMBER(SEARCH("pT",'Model output'!D182)),IF(OR(ISNUMBER(SEARCH("a",'Model output'!D182)),ISNUMBER(SEARCH("b",'Model output'!D182))),MID(SUBSTITUTE('Model output'!D182," ",""),SEARCH("pT",'Model output'!D182)+2,2),MID(SUBSTITUTE('Model output'!D182," ",""),SEARCH("pT",'Model output'!D182)+2,1)),IF(ISNUMBER(SEARCH("T",'Model output'!D182)),IF(OR(ISNUMBER(SEARCH("a",'Model output'!D182)),ISNUMBER(SEARCH("b",'Model output'!D182))),MID(SUBSTITUTE('Model output'!D182," ",""),SEARCH("T",'Model output'!D182)+1,2),MID(SUBSTITUTE('Model output'!D182," ",""),SEARCH("T",'Model output'!D182)+1,1)),SUBSTITUTE('Model output'!D182," ",""))),"")</f>
        <v>3</v>
      </c>
      <c r="D183" s="1" t="str">
        <f>IF(ISNUMBER(SEARCH("lymph node",'Model output'!E182)),"1", IF(AND('Model output'!E182&lt;&gt;"",ISNUMBER('Model output'!E182),'Model output'!E182&gt;0),"1",IF(OR(ISNUMBER(SEARCH("0",'Model output'!E182)), ISNUMBER(SEARCH("1",'Model output'!E182)), ISNUMBER(SEARCH("1a",'Model output'!E182)), ISNUMBER(SEARCH("1b",'Model output'!E182)), ISNUMBER(SEARCH("X",'Model output'!E182))), IF(ISNUMBER(SEARCH("pN",'Model output'!E182)),IF(OR(ISNUMBER(SEARCH("a",'Model output'!E182)),ISNUMBER(SEARCH("b",'Model output'!E182))),MID(SUBSTITUTE('Model output'!E182," ",""),SEARCH("pN",'Model output'!E182)+2,2),MID(SUBSTITUTE('Model output'!E182," ",""),SEARCH("pN",'Model output'!E182)+2,1)),IF(ISNUMBER(SEARCH("N",'Model output'!E182)),IF(OR(ISNUMBER(SEARCH("a",'Model output'!E182)),ISNUMBER(SEARCH("b",'Model output'!E182))),MID(SUBSTITUTE('Model output'!E182," ",""),SEARCH("N",'Model output'!E182)+1,2),MID(SUBSTITUTE('Model output'!E182," ",""),SEARCH("N",'Model output'!E182)+1,1)),SUBSTITUTE('Model output'!E182," ",""))),"")))</f>
        <v>0</v>
      </c>
      <c r="E183" s="1" t="str">
        <f>IF(OR(ISNUMBER(SEARCH("Not applicable",'Model output'!F182)), ISNUMBER(SEARCH("N/A",'Model output'!F182))),"0",IF(OR(ISNUMBER(SEARCH("0",'Model output'!F182)), ISNUMBER(SEARCH("1",'Model output'!F182)), ISNUMBER(SEARCH("X",'Model output'!F182))), IF(ISNUMBER(SEARCH("pM",'Model output'!F182)),MID(SUBSTITUTE('Model output'!F182," ",""),SEARCH("pM",'Model output'!F182)+2,1),IF(ISNUMBER(SEARCH("M",'Model output'!F182)),MID(SUBSTITUTE('Model output'!F182," ",""),SEARCH("M",'Model output'!F182)+1,1),SUBSTITUTE('Model output'!F182," ",""))),""))</f>
        <v/>
      </c>
      <c r="F183" t="str">
        <f t="shared" si="44"/>
        <v>negative</v>
      </c>
      <c r="G183" t="str">
        <f>IF(OR('Model output'!G182="",AND(ISNUMBER('Model output'!J182),'Model output'!J182&lt;1)),"",IF(OR(ISNUMBER(SEARCH("lateral",'Model output'!G182)),ISNUMBER(SEARCH("cervical",'Model output'!G182)),ISNUMBER(SEARCH("jugular",'Model output'!G182)),ISNUMBER(SEARCH("left neck",'Model output'!G182)),ISNUMBER(SEARCH("left anterior neck",'Model output'!G182)),ISNUMBER(SEARCH("left posterior neck",'Model output'!G182)),ISNUMBER(SEARCH("right neck",'Model output'!G182)),ISNUMBER(SEARCH("right anterior neck",'Model output'!G182)),ISNUMBER(SEARCH("right posterior neck",'Model output'!G182)),AND(ISNUMBER(SEARCH("level",'Model output'!G182)),OR(,ISNUMBER(SEARCH("II",'Model output'!G182)),ISNUMBER(SEARCH("two",'Model output'!G182)),AND(ISNUMBER(SEARCH("2",'Model output'!G182)),NOT(ISNUMBER(SEARCH("1 of 2",'Model output'!G182)))),ISNUMBER(SEARCH("III",'Model output'!G182)),ISNUMBER(SEARCH("three",'Model output'!G182)),AND(ISNUMBER(SEARCH("3",'Model output'!G182)), NOT(ISNUMBER(SEARCH("N3",'Model output'!G182)))),ISNUMBER(SEARCH("IV",'Model output'!G182)),ISNUMBER(SEARCH("four",'Model output'!G182)),AND(ISNUMBER(SEARCH("4",'Model output'!G182)),NOT(ISNUMBER(SEARCH("1/4",'Model output'!G182)))),ISNUMBER(SEARCH("V ",'Model output'!G182)),ISNUMBER(SEARCH("five",'Model output'!G182)),ISNUMBER(SEARCH("5",'Model output'!G182))))), "lateral", "central"))</f>
        <v/>
      </c>
      <c r="H183" t="str">
        <f>IF('Model output'!H182="","negative", IF('Model output'!H182=" ", "negative", IF('Model output'!H182="[]", "negative", IF(ISNUMBER(SEARCH("lymph node",'Model output'!H182)),"negative", IF(ISNUMBER(SEARCH("adipose tissue",'Model output'!H182)), "negative", IF(ISNUMBER(SEARCH("neck dissection",'Model output'!H182)),"negative","positive"))))))</f>
        <v>negative</v>
      </c>
      <c r="I183">
        <f>IF('Model output'!I182="","",IF(ISNUMBER('Model output'!I182),'Model output'!I182,1))</f>
        <v>5</v>
      </c>
      <c r="J183">
        <f>IF('Model output'!J182="","",IF(AND(ISNUMBER('Model output'!J182),'Model output'!J182&lt;=I183),'Model output'!J182,IF(ISNUMBER(SEARCH("0/",'Model output'!J182)),0,1)))</f>
        <v>0</v>
      </c>
      <c r="K183" t="str" cm="1">
        <f t="array" ref="K183">IF(COUNT(FIND({0,1,2,3,4,5,6,7,8,9},'Model output'!K182))&gt;0,'Model output'!K182,"")</f>
        <v/>
      </c>
      <c r="L183" s="28" t="str">
        <f t="shared" si="30"/>
        <v/>
      </c>
      <c r="M183" t="str" cm="1">
        <f t="array" ref="M183">IF(L183="","",IF(ISNUMBER(SEARCH("cm",L183)),MAX(VALUE(SUBSTITUTE(_xlfn.FILTERXML("&lt;t&gt;&lt;s&gt;"&amp;SUBSTITUTE(L183,",","&lt;/s&gt;&lt;s&gt;")&amp;"&lt;/s&gt;&lt;/t&gt;","//s"),"cm",""))),MAX(VALUE(SUBSTITUTE(_xlfn.FILTERXML("&lt;t&gt;&lt;s&gt;"&amp;SUBSTITUTE(L183,",","&lt;/s&gt;&lt;s&gt;")&amp;"&lt;/s&gt;&lt;/t&gt;","//s"),"mm","")))/10))</f>
        <v/>
      </c>
      <c r="N183" t="str">
        <f>IF('Model output'!L182="","",'Model output'!L182)</f>
        <v>papillary</v>
      </c>
      <c r="O183" t="str">
        <f>IF('Model output'!M182="","",'Model output'!M182)</f>
        <v>follicular variant, solid variant, trabecular variant, classical (usual) variant, microcarcinoma variant</v>
      </c>
      <c r="P183" t="str">
        <f>IF('Model output'!N182="","",'Model output'!N182)</f>
        <v>5.0 cm</v>
      </c>
      <c r="Q183" t="str">
        <f t="shared" si="29"/>
        <v>5.0cm</v>
      </c>
      <c r="R183" cm="1">
        <f t="array" ref="R183">IF(Q183="","",IF(ISNUMBER(SEARCH("cm",Q183)),MAX(VALUE(SUBSTITUTE(_xlfn.FILTERXML("&lt;t&gt;&lt;s&gt;"&amp;SUBSTITUTE(Q183,",","&lt;/s&gt;&lt;s&gt;")&amp;"&lt;/s&gt;&lt;/t&gt;","//s"),"cm",""))),IF(ISNUMBER(SEARCH("mm",Q183)), MAX(VALUE(SUBSTITUTE(_xlfn.FILTERXML("&lt;t&gt;&lt;s&gt;"&amp;SUBSTITUTE(Q183,",","&lt;/s&gt;&lt;s&gt;")&amp;"&lt;/s&gt;&lt;/t&gt;","//s"),"mm","")))/10, MAX(VALUE(_xlfn.FILTERXML("&lt;t&gt;&lt;s&gt;"&amp;SUBSTITUTE(Q183,",","&lt;/s&gt;&lt;s&gt;")&amp;"&lt;/s&gt;&lt;/t&gt;","//s"))))))</f>
        <v>5</v>
      </c>
      <c r="S183" t="str">
        <f>IF(OR('Model output'!P182="",'Model output'!P182="C",ISNUMBER(SEARCH("Not identified", 'Model output'!P182)),ISNUMBER(SEARCH("Absent",'Model output'!P182)),ISNUMBER(SEARCH("Absence",'Model output'!P182)),AND(ISNUMBER(SEARCH("No",'Model output'!P182)),NOT(ISNUMBER(SEARCH("diagnostic",'Model output'!P182)))),ISNUMBER(SEARCH("Negative",'Model output'!P182))),"negative","positive")</f>
        <v>positive</v>
      </c>
      <c r="T183">
        <f>IF('Model output'!O182="","",'Model output'!O182)</f>
        <v>2</v>
      </c>
      <c r="U183" t="str">
        <f>IF('Model output'!Q182&lt;&gt;"",'Model output'!Q182,IF('Classification result'!S183="positive",IF(ISNUMBER(SEARCH("single",'Model output'!P182)),1,IF(OR(ISNUMBER(SEARCH("&lt;4",'Model output'!P182)),ISNUMBER(SEARCH("&lt; 4",'Model output'!P182)),ISNUMBER(SEARCH("less than 4",'Model output'!P182))),"&lt;4",IF(OR(ISNUMBER(SEARCH("&gt;4",'Model output'!P182)),ISNUMBER(SEARCH("&gt; 4",'Model output'!P182)),ISNUMBER(SEARCH("4 or more",'Model output'!P182))),"&gt;4",""))),""))</f>
        <v/>
      </c>
      <c r="V183" t="str">
        <f>IF(S183="negative","",IF(OR(ISNUMBER(SEARCH("Focal",'Model output'!P182)),'Classification result'!U183&lt;4,ISNUMBER(SEARCH("Focal",'Classification result'!U183)),ISNUMBER(SEARCH("&lt;4",'Classification result'!U183)),ISNUMBER(SEARCH("&lt; 4",'Classification result'!U183))),"minimal", IF(OR(ISNUMBER(SEARCH("Extensive",'Model output'!P182)),ISNUMBER(SEARCH("Extensive",'Classification result'!U183)),ISNUMBER(SEARCH("&gt;4",'Classification result'!U183)),ISNUMBER(SEARCH("&gt; 4",'Classification result'!U183)),ISNUMBER(SEARCH("4 or more",'Classification result'!U183))),"extensive","")))</f>
        <v/>
      </c>
      <c r="W183" t="str">
        <f>IF(OR('Model output'!R182="",ISNUMBER(SEARCH("Not identified", 'Model output'!R182)),ISNUMBER(SEARCH("Absent",'Model output'!R182)),ISNUMBER(SEARCH("No",'Model output'!R182)),ISNUMBER(SEARCH("Negative",'Model output'!R182)),ISNUMBER(SEARCH("None seen",'Model output'!R182)),ISNUMBER(SEARCH("Free",'Model output'!R182)),ISNUMBER(SEARCH("Cannot be assessed",'Model output'!R182))),"negative","positive")</f>
        <v>positive</v>
      </c>
      <c r="X183" s="15" t="str">
        <f>IF('Model output'!S182="","",'Model output'!S182)</f>
        <v>Not identified</v>
      </c>
      <c r="Y183" t="str">
        <f>IF(OR('Model output'!S182="",ISNUMBER(SEARCH("No extension",'Model output'!S182)),ISNUMBER(SEARCH("Absent",'Model output'!S182)),ISNUMBER(SEARCH("Not identified",'Model output'!S182)),AND(ISNUMBER(SEARCH("No",'Model output'!S182)),NOT(ISNUMBER(SEARCH("carcinoma",'Model output'!S182)))),ISNUMBER(SEARCH("negative",'Model output'!S182))),"negative",IF(Z183="positive","gETE", "positive"))</f>
        <v>negative</v>
      </c>
      <c r="Z183" t="str">
        <f>IF(OR('Model output'!S182="",ISNUMBER(SEARCH("Absent",'Model output'!S182)),ISNUMBER(SEARCH("Not identified",'Model output'!S182)),ISNUMBER(SEARCH("No",'Model output'!S182)),ISNUMBER(SEARCH("Minimal",'Model output'!S182)),ISNUMBER(SEARCH("negative",'Model output'!S182))),"negative",IF(OR(ISNUMBER(SEARCH("extensive",X183)),ISNUMBER(SEARCH("skeletal muscle",X183)),ISNUMBER(SEARCH("larynx",X183)),ISNUMBER(SEARCH("trachea",X183)),ISNUMBER(SEARCH("esophagus",X183)),ISNUMBER(SEARCH("recurrent laryngeal nerve",X183))),"positive","negative"))</f>
        <v>negative</v>
      </c>
      <c r="AA183" t="str">
        <f>IF('Model output'!T182="","",IF('Model output'!T182="Not mentioned", "No", "Yes"))</f>
        <v/>
      </c>
      <c r="AB183" t="str">
        <f>IF(AA183&lt;&gt;"Yes","",IF(OR('Model output'!U182="",ISNUMBER(SEARCH("Not identified",'Model output'!U182))),"",'Model output'!U182))</f>
        <v/>
      </c>
      <c r="AC183" s="8" t="str">
        <f>IF(OR('Model output'!V182="", AND(ISERROR(SEARCH("Positive",'Model output'!V182)), ISNUMBER(SEARCH("Negative",'Model output'!V182))), ISNUMBER(SEARCH("Cannot be assessed",'Model output'!V182)), AND(ISNUMBER(SEARCH("Uninvolved",'Model output'!V182)),NOT(ISNUMBER(SEARCH("margin(s) involved",'Model output'!V182)))), ISNUMBER(SEARCH("No involvement",'Model output'!V182)), AND(NOT(ISNUMBER(SEARCH("focal",'Model output'!V182))),ISNUMBER(SEARCH("Free",'Model output'!V182))), ISNUMBER(SEARCH("narrowly excised",'Model output'!V182)), ISNUMBER(SEARCH("none",'Model output'!V182)), ISNUMBER(SEARCH("R0",'Model output'!V182)), ISNUMBER(SEARCH("1 mm",'Model output'!V182)), ISNUMBER(SEARCH("0.1 CM",'Model output'!V182)), ISNUMBER(SEARCH("less than 0.2 mm",'Model output'!V182)), ISNUMBER(SEARCH("less than 1.0 mm",'Model output'!V182)), ISNUMBER(SEARCH("less than 0.5 mm",'Model output'!V182)), ISNUMBER(SEARCH("abut",'Model output'!V182))), "negative", "positive")</f>
        <v>negative</v>
      </c>
      <c r="AE183" s="34" t="str" cm="1">
        <f t="array" aca="1" ref="AE183" ca="1">IF(OR(AC183="positive",Z183="positive",AND(OR(ISNUMBER(SEARCH("Follicular carcinoma",N183)),ISNUMBER(SEARCH("Follicular thyroid carcinoma",N183))),V183="extensive"),AND(AND(ISNUMBER(J183),J183&gt;0),AND(ISNUMBER(M183),M183&gt;3)),OR(H183="positive",AH183=1)),"high",IF(OR(ISNUMBER(SEARCH("lateral",G183,1)),ISNUMBER(SEARCH("positive",Y183,1)),ISNUMBER(SEARCH("tall",O183,1)),ISNUMBER(SEARCH("hobnail",O183,1)),ISNUMBER(SEARCH("cribriform",O183,1)),ISNUMBER(SEARCH("diffuse",O183,1)),ISNUMBER(SEARCH("columnar",O183,1)),ISNUMBER(SEARCH("solid",O183,1)),ISNUMBER(SEARCH("tall",N183,1)),ISNUMBER(SEARCH("hobnail",N183,1)),ISNUMBER(SEARCH("cribriform",N183,1)),ISNUMBER(SEARCH("diffuse",N183,1)),ISNUMBER(SEARCH("columnar",N183,1)),ISNUMBER(SEARCH("solid",N183,1)),AND(OR(ISNUMBER(SEARCH("papillary",N183,1)),ISNUMBER(SEARCH("papillary carcinoma",O183,1))),S183="positive"),AND(AND(ISNUMBER(J183),J183&gt;=5),M183=""),AND(AND(ISNUMBER(J183),J183&gt;=5),AND(ISNUMBER(M183),M183&gt;=1)),AND(ISNUMBER(SERACH("papillary",N183)),OR(Y183="positive",Z183="positive"), ISNUMBER(SEARCH("BRAF",AB183)))),"intermediate","low"))</f>
        <v>intermediate</v>
      </c>
      <c r="AF183" s="35" t="str">
        <f t="shared" si="31"/>
        <v>3a</v>
      </c>
      <c r="AG183" s="35" t="str">
        <f t="shared" si="32"/>
        <v>0</v>
      </c>
      <c r="AH183" s="35" t="str">
        <f t="shared" si="33"/>
        <v>0</v>
      </c>
      <c r="AI183" s="40" t="str">
        <f t="shared" si="34"/>
        <v>I</v>
      </c>
      <c r="AJ183" s="34" t="s">
        <v>629</v>
      </c>
      <c r="AK183" s="39" t="s">
        <v>899</v>
      </c>
      <c r="AL183" s="39" t="s">
        <v>894</v>
      </c>
      <c r="AM183" s="39" t="s">
        <v>897</v>
      </c>
      <c r="AN183" s="39" t="s">
        <v>59</v>
      </c>
      <c r="AO183" s="34">
        <f t="shared" ca="1" si="40"/>
        <v>1</v>
      </c>
      <c r="AP183" s="39">
        <f t="shared" si="41"/>
        <v>1</v>
      </c>
      <c r="AQ183" s="39">
        <f t="shared" si="42"/>
        <v>1</v>
      </c>
      <c r="AR183" s="39">
        <f t="shared" si="43"/>
        <v>1</v>
      </c>
      <c r="AS183" s="40">
        <f t="shared" si="35"/>
        <v>1</v>
      </c>
    </row>
    <row r="184" spans="1:45">
      <c r="A184" t="str">
        <f>'Model output'!A183</f>
        <v>TCGA-EM-A2P3</v>
      </c>
      <c r="B184" s="46">
        <v>47</v>
      </c>
      <c r="C184" s="1" t="str">
        <f>IF(OR(ISNUMBER(SEARCH("0",'Model output'!D183)), ISNUMBER(SEARCH("1",'Model output'!D183)), ISNUMBER(SEARCH("1a",'Model output'!D183)), ISNUMBER(SEARCH("1b",'Model output'!D183)), ISNUMBER(SEARCH("2",'Model output'!D183)), ISNUMBER(SEARCH("3",'Model output'!D183)), ISNUMBER(SEARCH("4a",'Model output'!D183)), ISNUMBER(SEARCH("4b",'Model output'!D183))), IF(ISNUMBER(SEARCH("pT",'Model output'!D183)),IF(OR(ISNUMBER(SEARCH("a",'Model output'!D183)),ISNUMBER(SEARCH("b",'Model output'!D183))),MID(SUBSTITUTE('Model output'!D183," ",""),SEARCH("pT",'Model output'!D183)+2,2),MID(SUBSTITUTE('Model output'!D183," ",""),SEARCH("pT",'Model output'!D183)+2,1)),IF(ISNUMBER(SEARCH("T",'Model output'!D183)),IF(OR(ISNUMBER(SEARCH("a",'Model output'!D183)),ISNUMBER(SEARCH("b",'Model output'!D183))),MID(SUBSTITUTE('Model output'!D183," ",""),SEARCH("T",'Model output'!D183)+1,2),MID(SUBSTITUTE('Model output'!D183," ",""),SEARCH("T",'Model output'!D183)+1,1)),SUBSTITUTE('Model output'!D183," ",""))),"")</f>
        <v>1b</v>
      </c>
      <c r="D184" s="1" t="str">
        <f>IF(ISNUMBER(SEARCH("lymph node",'Model output'!E183)),"1", IF(AND('Model output'!E183&lt;&gt;"",ISNUMBER('Model output'!E183),'Model output'!E183&gt;0),"1",IF(OR(ISNUMBER(SEARCH("0",'Model output'!E183)), ISNUMBER(SEARCH("1",'Model output'!E183)), ISNUMBER(SEARCH("1a",'Model output'!E183)), ISNUMBER(SEARCH("1b",'Model output'!E183)), ISNUMBER(SEARCH("X",'Model output'!E183))), IF(ISNUMBER(SEARCH("pN",'Model output'!E183)),IF(OR(ISNUMBER(SEARCH("a",'Model output'!E183)),ISNUMBER(SEARCH("b",'Model output'!E183))),MID(SUBSTITUTE('Model output'!E183," ",""),SEARCH("pN",'Model output'!E183)+2,2),MID(SUBSTITUTE('Model output'!E183," ",""),SEARCH("pN",'Model output'!E183)+2,1)),IF(ISNUMBER(SEARCH("N",'Model output'!E183)),IF(OR(ISNUMBER(SEARCH("a",'Model output'!E183)),ISNUMBER(SEARCH("b",'Model output'!E183))),MID(SUBSTITUTE('Model output'!E183," ",""),SEARCH("N",'Model output'!E183)+1,2),MID(SUBSTITUTE('Model output'!E183," ",""),SEARCH("N",'Model output'!E183)+1,1)),SUBSTITUTE('Model output'!E183," ",""))),"")))</f>
        <v>X</v>
      </c>
      <c r="E184" s="1" t="str">
        <f>IF(OR(ISNUMBER(SEARCH("Not applicable",'Model output'!F183)), ISNUMBER(SEARCH("N/A",'Model output'!F183))),"0",IF(OR(ISNUMBER(SEARCH("0",'Model output'!F183)), ISNUMBER(SEARCH("1",'Model output'!F183)), ISNUMBER(SEARCH("X",'Model output'!F183))), IF(ISNUMBER(SEARCH("pM",'Model output'!F183)),MID(SUBSTITUTE('Model output'!F183," ",""),SEARCH("pM",'Model output'!F183)+2,1),IF(ISNUMBER(SEARCH("M",'Model output'!F183)),MID(SUBSTITUTE('Model output'!F183," ",""),SEARCH("M",'Model output'!F183)+1,1),SUBSTITUTE('Model output'!F183," ",""))),""))</f>
        <v/>
      </c>
      <c r="F184" t="str">
        <f t="shared" si="44"/>
        <v>negative</v>
      </c>
      <c r="G184" t="str">
        <f>IF(OR('Model output'!G183="",AND(ISNUMBER('Model output'!J183),'Model output'!J183&lt;1)),"",IF(OR(ISNUMBER(SEARCH("lateral",'Model output'!G183)),ISNUMBER(SEARCH("cervical",'Model output'!G183)),ISNUMBER(SEARCH("jugular",'Model output'!G183)),ISNUMBER(SEARCH("left neck",'Model output'!G183)),ISNUMBER(SEARCH("left anterior neck",'Model output'!G183)),ISNUMBER(SEARCH("left posterior neck",'Model output'!G183)),ISNUMBER(SEARCH("right neck",'Model output'!G183)),ISNUMBER(SEARCH("right anterior neck",'Model output'!G183)),ISNUMBER(SEARCH("right posterior neck",'Model output'!G183)),AND(ISNUMBER(SEARCH("level",'Model output'!G183)),OR(,ISNUMBER(SEARCH("II",'Model output'!G183)),ISNUMBER(SEARCH("two",'Model output'!G183)),AND(ISNUMBER(SEARCH("2",'Model output'!G183)),NOT(ISNUMBER(SEARCH("1 of 2",'Model output'!G183)))),ISNUMBER(SEARCH("III",'Model output'!G183)),ISNUMBER(SEARCH("three",'Model output'!G183)),AND(ISNUMBER(SEARCH("3",'Model output'!G183)), NOT(ISNUMBER(SEARCH("N3",'Model output'!G183)))),ISNUMBER(SEARCH("IV",'Model output'!G183)),ISNUMBER(SEARCH("four",'Model output'!G183)),AND(ISNUMBER(SEARCH("4",'Model output'!G183)),NOT(ISNUMBER(SEARCH("1/4",'Model output'!G183)))),ISNUMBER(SEARCH("V ",'Model output'!G183)),ISNUMBER(SEARCH("five",'Model output'!G183)),ISNUMBER(SEARCH("5",'Model output'!G183))))), "lateral", "central"))</f>
        <v/>
      </c>
      <c r="H184" t="str">
        <f>IF('Model output'!H183="","negative", IF('Model output'!H183=" ", "negative", IF('Model output'!H183="[]", "negative", IF(ISNUMBER(SEARCH("lymph node",'Model output'!H183)),"negative", IF(ISNUMBER(SEARCH("adipose tissue",'Model output'!H183)), "negative", IF(ISNUMBER(SEARCH("neck dissection",'Model output'!H183)),"negative","positive"))))))</f>
        <v>negative</v>
      </c>
      <c r="I184" t="str">
        <f>IF('Model output'!I183="","",IF(ISNUMBER('Model output'!I183),'Model output'!I183,1))</f>
        <v/>
      </c>
      <c r="J184" t="str">
        <f>IF('Model output'!J183="","",IF(AND(ISNUMBER('Model output'!J183),'Model output'!J183&lt;=I184),'Model output'!J183,IF(ISNUMBER(SEARCH("0/",'Model output'!J183)),0,1)))</f>
        <v/>
      </c>
      <c r="K184" t="str" cm="1">
        <f t="array" ref="K184">IF(COUNT(FIND({0,1,2,3,4,5,6,7,8,9},'Model output'!K183))&gt;0,'Model output'!K183,"")</f>
        <v/>
      </c>
      <c r="L184" s="28" t="str">
        <f t="shared" si="30"/>
        <v/>
      </c>
      <c r="M184" t="str" cm="1">
        <f t="array" ref="M184">IF(L184="","",IF(ISNUMBER(SEARCH("cm",L184)),MAX(VALUE(SUBSTITUTE(_xlfn.FILTERXML("&lt;t&gt;&lt;s&gt;"&amp;SUBSTITUTE(L184,",","&lt;/s&gt;&lt;s&gt;")&amp;"&lt;/s&gt;&lt;/t&gt;","//s"),"cm",""))),MAX(VALUE(SUBSTITUTE(_xlfn.FILTERXML("&lt;t&gt;&lt;s&gt;"&amp;SUBSTITUTE(L184,",","&lt;/s&gt;&lt;s&gt;")&amp;"&lt;/s&gt;&lt;/t&gt;","//s"),"mm","")))/10))</f>
        <v/>
      </c>
      <c r="N184" t="str">
        <f>IF('Model output'!L183="","",'Model output'!L183)</f>
        <v>papillary</v>
      </c>
      <c r="O184" t="str">
        <f>IF('Model output'!M183="","",'Model output'!M183)</f>
        <v>classic, follicular variant</v>
      </c>
      <c r="P184" t="str">
        <f>IF('Model output'!N183="","",'Model output'!N183)</f>
        <v>1.4 cm</v>
      </c>
      <c r="Q184" t="str">
        <f t="shared" si="29"/>
        <v>1.4cm</v>
      </c>
      <c r="R184" cm="1">
        <f t="array" ref="R184">IF(Q184="","",IF(ISNUMBER(SEARCH("cm",Q184)),MAX(VALUE(SUBSTITUTE(_xlfn.FILTERXML("&lt;t&gt;&lt;s&gt;"&amp;SUBSTITUTE(Q184,",","&lt;/s&gt;&lt;s&gt;")&amp;"&lt;/s&gt;&lt;/t&gt;","//s"),"cm",""))),IF(ISNUMBER(SEARCH("mm",Q184)), MAX(VALUE(SUBSTITUTE(_xlfn.FILTERXML("&lt;t&gt;&lt;s&gt;"&amp;SUBSTITUTE(Q184,",","&lt;/s&gt;&lt;s&gt;")&amp;"&lt;/s&gt;&lt;/t&gt;","//s"),"mm","")))/10, MAX(VALUE(_xlfn.FILTERXML("&lt;t&gt;&lt;s&gt;"&amp;SUBSTITUTE(Q184,",","&lt;/s&gt;&lt;s&gt;")&amp;"&lt;/s&gt;&lt;/t&gt;","//s"))))))</f>
        <v>1.4</v>
      </c>
      <c r="S184" t="str">
        <f>IF(OR('Model output'!P183="",'Model output'!P183="C",ISNUMBER(SEARCH("Not identified", 'Model output'!P183)),ISNUMBER(SEARCH("Absent",'Model output'!P183)),ISNUMBER(SEARCH("Absence",'Model output'!P183)),AND(ISNUMBER(SEARCH("No",'Model output'!P183)),NOT(ISNUMBER(SEARCH("diagnostic",'Model output'!P183)))),ISNUMBER(SEARCH("Negative",'Model output'!P183))),"negative","positive")</f>
        <v>negative</v>
      </c>
      <c r="T184">
        <f>IF('Model output'!O183="","",'Model output'!O183)</f>
        <v>2</v>
      </c>
      <c r="U184" t="str">
        <f>IF('Model output'!Q183&lt;&gt;"",'Model output'!Q183,IF('Classification result'!S184="positive",IF(ISNUMBER(SEARCH("single",'Model output'!P183)),1,IF(OR(ISNUMBER(SEARCH("&lt;4",'Model output'!P183)),ISNUMBER(SEARCH("&lt; 4",'Model output'!P183)),ISNUMBER(SEARCH("less than 4",'Model output'!P183))),"&lt;4",IF(OR(ISNUMBER(SEARCH("&gt;4",'Model output'!P183)),ISNUMBER(SEARCH("&gt; 4",'Model output'!P183)),ISNUMBER(SEARCH("4 or more",'Model output'!P183))),"&gt;4",""))),""))</f>
        <v/>
      </c>
      <c r="V184" t="str">
        <f>IF(S184="negative","",IF(OR(ISNUMBER(SEARCH("Focal",'Model output'!P183)),'Classification result'!U184&lt;4,ISNUMBER(SEARCH("Focal",'Classification result'!U184)),ISNUMBER(SEARCH("&lt;4",'Classification result'!U184)),ISNUMBER(SEARCH("&lt; 4",'Classification result'!U184))),"minimal", IF(OR(ISNUMBER(SEARCH("Extensive",'Model output'!P183)),ISNUMBER(SEARCH("Extensive",'Classification result'!U184)),ISNUMBER(SEARCH("&gt;4",'Classification result'!U184)),ISNUMBER(SEARCH("&gt; 4",'Classification result'!U184)),ISNUMBER(SEARCH("4 or more",'Classification result'!U184))),"extensive","")))</f>
        <v/>
      </c>
      <c r="W184" t="str">
        <f>IF(OR('Model output'!R183="",ISNUMBER(SEARCH("Not identified", 'Model output'!R183)),ISNUMBER(SEARCH("Absent",'Model output'!R183)),ISNUMBER(SEARCH("No",'Model output'!R183)),ISNUMBER(SEARCH("Negative",'Model output'!R183)),ISNUMBER(SEARCH("None seen",'Model output'!R183)),ISNUMBER(SEARCH("Free",'Model output'!R183)),ISNUMBER(SEARCH("Cannot be assessed",'Model output'!R183))),"negative","positive")</f>
        <v>positive</v>
      </c>
      <c r="X184" s="15" t="str">
        <f>IF('Model output'!S183="","",'Model output'!S183)</f>
        <v>Not identified</v>
      </c>
      <c r="Y184" t="str">
        <f>IF(OR('Model output'!S183="",ISNUMBER(SEARCH("No extension",'Model output'!S183)),ISNUMBER(SEARCH("Absent",'Model output'!S183)),ISNUMBER(SEARCH("Not identified",'Model output'!S183)),AND(ISNUMBER(SEARCH("No",'Model output'!S183)),NOT(ISNUMBER(SEARCH("carcinoma",'Model output'!S183)))),ISNUMBER(SEARCH("negative",'Model output'!S183))),"negative",IF(Z184="positive","gETE", "positive"))</f>
        <v>negative</v>
      </c>
      <c r="Z184" t="str">
        <f>IF(OR('Model output'!S183="",ISNUMBER(SEARCH("Absent",'Model output'!S183)),ISNUMBER(SEARCH("Not identified",'Model output'!S183)),ISNUMBER(SEARCH("No",'Model output'!S183)),ISNUMBER(SEARCH("Minimal",'Model output'!S183)),ISNUMBER(SEARCH("negative",'Model output'!S183))),"negative",IF(OR(ISNUMBER(SEARCH("extensive",X184)),ISNUMBER(SEARCH("skeletal muscle",X184)),ISNUMBER(SEARCH("larynx",X184)),ISNUMBER(SEARCH("trachea",X184)),ISNUMBER(SEARCH("esophagus",X184)),ISNUMBER(SEARCH("recurrent laryngeal nerve",X184))),"positive","negative"))</f>
        <v>negative</v>
      </c>
      <c r="AA184" t="str">
        <f>IF('Model output'!T183="","",IF('Model output'!T183="Not mentioned", "No", "Yes"))</f>
        <v/>
      </c>
      <c r="AB184" t="str">
        <f>IF(AA184&lt;&gt;"Yes","",IF(OR('Model output'!U183="",ISNUMBER(SEARCH("Not identified",'Model output'!U183))),"",'Model output'!U183))</f>
        <v/>
      </c>
      <c r="AC184" s="8" t="str">
        <f>IF(OR('Model output'!V183="", AND(ISERROR(SEARCH("Positive",'Model output'!V183)), ISNUMBER(SEARCH("Negative",'Model output'!V183))), ISNUMBER(SEARCH("Cannot be assessed",'Model output'!V183)), AND(ISNUMBER(SEARCH("Uninvolved",'Model output'!V183)),NOT(ISNUMBER(SEARCH("margin(s) involved",'Model output'!V183)))), ISNUMBER(SEARCH("No involvement",'Model output'!V183)), AND(NOT(ISNUMBER(SEARCH("focal",'Model output'!V183))),ISNUMBER(SEARCH("Free",'Model output'!V183))), ISNUMBER(SEARCH("narrowly excised",'Model output'!V183)), ISNUMBER(SEARCH("none",'Model output'!V183)), ISNUMBER(SEARCH("R0",'Model output'!V183)), ISNUMBER(SEARCH("1 mm",'Model output'!V183)), ISNUMBER(SEARCH("0.1 CM",'Model output'!V183)), ISNUMBER(SEARCH("less than 0.2 mm",'Model output'!V183)), ISNUMBER(SEARCH("less than 1.0 mm",'Model output'!V183)), ISNUMBER(SEARCH("less than 0.5 mm",'Model output'!V183)), ISNUMBER(SEARCH("abut",'Model output'!V183))), "negative", "positive")</f>
        <v>negative</v>
      </c>
      <c r="AE184" s="34" t="str" cm="1">
        <f t="array" aca="1" ref="AE184" ca="1">IF(OR(AC184="positive",Z184="positive",AND(OR(ISNUMBER(SEARCH("Follicular carcinoma",N184)),ISNUMBER(SEARCH("Follicular thyroid carcinoma",N184))),V184="extensive"),AND(AND(ISNUMBER(J184),J184&gt;0),AND(ISNUMBER(M184),M184&gt;3)),OR(H184="positive",AH184=1)),"high",IF(OR(ISNUMBER(SEARCH("lateral",G184,1)),ISNUMBER(SEARCH("positive",Y184,1)),ISNUMBER(SEARCH("tall",O184,1)),ISNUMBER(SEARCH("hobnail",O184,1)),ISNUMBER(SEARCH("cribriform",O184,1)),ISNUMBER(SEARCH("diffuse",O184,1)),ISNUMBER(SEARCH("columnar",O184,1)),ISNUMBER(SEARCH("solid",O184,1)),ISNUMBER(SEARCH("tall",N184,1)),ISNUMBER(SEARCH("hobnail",N184,1)),ISNUMBER(SEARCH("cribriform",N184,1)),ISNUMBER(SEARCH("diffuse",N184,1)),ISNUMBER(SEARCH("columnar",N184,1)),ISNUMBER(SEARCH("solid",N184,1)),AND(OR(ISNUMBER(SEARCH("papillary",N184,1)),ISNUMBER(SEARCH("papillary carcinoma",O184,1))),S184="positive"),AND(AND(ISNUMBER(J184),J184&gt;=5),M184=""),AND(AND(ISNUMBER(J184),J184&gt;=5),AND(ISNUMBER(M184),M184&gt;=1)),AND(ISNUMBER(SERACH("papillary",N184)),OR(Y184="positive",Z184="positive"), ISNUMBER(SEARCH("BRAF",AB184)))),"intermediate","low"))</f>
        <v>low</v>
      </c>
      <c r="AF184" s="35" t="str">
        <f t="shared" si="31"/>
        <v>1b</v>
      </c>
      <c r="AG184" s="35" t="str">
        <f t="shared" si="32"/>
        <v>0</v>
      </c>
      <c r="AH184" s="35" t="str">
        <f t="shared" si="33"/>
        <v>0</v>
      </c>
      <c r="AI184" s="40" t="str">
        <f t="shared" si="34"/>
        <v>I</v>
      </c>
      <c r="AJ184" s="34" t="s">
        <v>627</v>
      </c>
      <c r="AK184" s="39" t="s">
        <v>893</v>
      </c>
      <c r="AL184" s="39" t="s">
        <v>897</v>
      </c>
      <c r="AM184" s="39" t="s">
        <v>897</v>
      </c>
      <c r="AN184" s="39" t="s">
        <v>59</v>
      </c>
      <c r="AO184" s="34">
        <f t="shared" ca="1" si="40"/>
        <v>1</v>
      </c>
      <c r="AP184" s="39">
        <f t="shared" si="41"/>
        <v>1</v>
      </c>
      <c r="AQ184" s="39">
        <f t="shared" si="42"/>
        <v>1</v>
      </c>
      <c r="AR184" s="39">
        <f t="shared" si="43"/>
        <v>1</v>
      </c>
      <c r="AS184" s="40">
        <f t="shared" si="35"/>
        <v>1</v>
      </c>
    </row>
    <row r="185" spans="1:45">
      <c r="A185" t="str">
        <f>'Model output'!A184</f>
        <v>TCGA-EM-A3AI</v>
      </c>
      <c r="B185" s="46">
        <v>67</v>
      </c>
      <c r="C185" s="1" t="str">
        <f>IF(OR(ISNUMBER(SEARCH("0",'Model output'!D184)), ISNUMBER(SEARCH("1",'Model output'!D184)), ISNUMBER(SEARCH("1a",'Model output'!D184)), ISNUMBER(SEARCH("1b",'Model output'!D184)), ISNUMBER(SEARCH("2",'Model output'!D184)), ISNUMBER(SEARCH("3",'Model output'!D184)), ISNUMBER(SEARCH("4a",'Model output'!D184)), ISNUMBER(SEARCH("4b",'Model output'!D184))), IF(ISNUMBER(SEARCH("pT",'Model output'!D184)),IF(OR(ISNUMBER(SEARCH("a",'Model output'!D184)),ISNUMBER(SEARCH("b",'Model output'!D184))),MID(SUBSTITUTE('Model output'!D184," ",""),SEARCH("pT",'Model output'!D184)+2,2),MID(SUBSTITUTE('Model output'!D184," ",""),SEARCH("pT",'Model output'!D184)+2,1)),IF(ISNUMBER(SEARCH("T",'Model output'!D184)),IF(OR(ISNUMBER(SEARCH("a",'Model output'!D184)),ISNUMBER(SEARCH("b",'Model output'!D184))),MID(SUBSTITUTE('Model output'!D184," ",""),SEARCH("T",'Model output'!D184)+1,2),MID(SUBSTITUTE('Model output'!D184," ",""),SEARCH("T",'Model output'!D184)+1,1)),SUBSTITUTE('Model output'!D184," ",""))),"")</f>
        <v>2</v>
      </c>
      <c r="D185" s="1" t="str">
        <f>IF(ISNUMBER(SEARCH("lymph node",'Model output'!E184)),"1", IF(AND('Model output'!E184&lt;&gt;"",ISNUMBER('Model output'!E184),'Model output'!E184&gt;0),"1",IF(OR(ISNUMBER(SEARCH("0",'Model output'!E184)), ISNUMBER(SEARCH("1",'Model output'!E184)), ISNUMBER(SEARCH("1a",'Model output'!E184)), ISNUMBER(SEARCH("1b",'Model output'!E184)), ISNUMBER(SEARCH("X",'Model output'!E184))), IF(ISNUMBER(SEARCH("pN",'Model output'!E184)),IF(OR(ISNUMBER(SEARCH("a",'Model output'!E184)),ISNUMBER(SEARCH("b",'Model output'!E184))),MID(SUBSTITUTE('Model output'!E184," ",""),SEARCH("pN",'Model output'!E184)+2,2),MID(SUBSTITUTE('Model output'!E184," ",""),SEARCH("pN",'Model output'!E184)+2,1)),IF(ISNUMBER(SEARCH("N",'Model output'!E184)),IF(OR(ISNUMBER(SEARCH("a",'Model output'!E184)),ISNUMBER(SEARCH("b",'Model output'!E184))),MID(SUBSTITUTE('Model output'!E184," ",""),SEARCH("N",'Model output'!E184)+1,2),MID(SUBSTITUTE('Model output'!E184," ",""),SEARCH("N",'Model output'!E184)+1,1)),SUBSTITUTE('Model output'!E184," ",""))),"")))</f>
        <v>X</v>
      </c>
      <c r="E185" s="1" t="str">
        <f>IF(OR(ISNUMBER(SEARCH("Not applicable",'Model output'!F184)), ISNUMBER(SEARCH("N/A",'Model output'!F184))),"0",IF(OR(ISNUMBER(SEARCH("0",'Model output'!F184)), ISNUMBER(SEARCH("1",'Model output'!F184)), ISNUMBER(SEARCH("X",'Model output'!F184))), IF(ISNUMBER(SEARCH("pM",'Model output'!F184)),MID(SUBSTITUTE('Model output'!F184," ",""),SEARCH("pM",'Model output'!F184)+2,1),IF(ISNUMBER(SEARCH("M",'Model output'!F184)),MID(SUBSTITUTE('Model output'!F184," ",""),SEARCH("M",'Model output'!F184)+1,1),SUBSTITUTE('Model output'!F184," ",""))),""))</f>
        <v/>
      </c>
      <c r="F185" t="str">
        <f t="shared" si="44"/>
        <v>negative</v>
      </c>
      <c r="G185" t="str">
        <f>IF(OR('Model output'!G184="",AND(ISNUMBER('Model output'!J184),'Model output'!J184&lt;1)),"",IF(OR(ISNUMBER(SEARCH("lateral",'Model output'!G184)),ISNUMBER(SEARCH("cervical",'Model output'!G184)),ISNUMBER(SEARCH("jugular",'Model output'!G184)),ISNUMBER(SEARCH("left neck",'Model output'!G184)),ISNUMBER(SEARCH("left anterior neck",'Model output'!G184)),ISNUMBER(SEARCH("left posterior neck",'Model output'!G184)),ISNUMBER(SEARCH("right neck",'Model output'!G184)),ISNUMBER(SEARCH("right anterior neck",'Model output'!G184)),ISNUMBER(SEARCH("right posterior neck",'Model output'!G184)),AND(ISNUMBER(SEARCH("level",'Model output'!G184)),OR(,ISNUMBER(SEARCH("II",'Model output'!G184)),ISNUMBER(SEARCH("two",'Model output'!G184)),AND(ISNUMBER(SEARCH("2",'Model output'!G184)),NOT(ISNUMBER(SEARCH("1 of 2",'Model output'!G184)))),ISNUMBER(SEARCH("III",'Model output'!G184)),ISNUMBER(SEARCH("three",'Model output'!G184)),AND(ISNUMBER(SEARCH("3",'Model output'!G184)), NOT(ISNUMBER(SEARCH("N3",'Model output'!G184)))),ISNUMBER(SEARCH("IV",'Model output'!G184)),ISNUMBER(SEARCH("four",'Model output'!G184)),AND(ISNUMBER(SEARCH("4",'Model output'!G184)),NOT(ISNUMBER(SEARCH("1/4",'Model output'!G184)))),ISNUMBER(SEARCH("V ",'Model output'!G184)),ISNUMBER(SEARCH("five",'Model output'!G184)),ISNUMBER(SEARCH("5",'Model output'!G184))))), "lateral", "central"))</f>
        <v/>
      </c>
      <c r="H185" t="str">
        <f>IF('Model output'!H184="","negative", IF('Model output'!H184=" ", "negative", IF('Model output'!H184="[]", "negative", IF(ISNUMBER(SEARCH("lymph node",'Model output'!H184)),"negative", IF(ISNUMBER(SEARCH("adipose tissue",'Model output'!H184)), "negative", IF(ISNUMBER(SEARCH("neck dissection",'Model output'!H184)),"negative","positive"))))))</f>
        <v>negative</v>
      </c>
      <c r="I185" t="str">
        <f>IF('Model output'!I184="","",IF(ISNUMBER('Model output'!I184),'Model output'!I184,1))</f>
        <v/>
      </c>
      <c r="J185" t="str">
        <f>IF('Model output'!J184="","",IF(AND(ISNUMBER('Model output'!J184),'Model output'!J184&lt;=I185),'Model output'!J184,IF(ISNUMBER(SEARCH("0/",'Model output'!J184)),0,1)))</f>
        <v/>
      </c>
      <c r="K185" t="str" cm="1">
        <f t="array" ref="K185">IF(COUNT(FIND({0,1,2,3,4,5,6,7,8,9},'Model output'!K184))&gt;0,'Model output'!K184,"")</f>
        <v/>
      </c>
      <c r="L185" s="28" t="str">
        <f t="shared" si="30"/>
        <v/>
      </c>
      <c r="M185" t="str" cm="1">
        <f t="array" ref="M185">IF(L185="","",IF(ISNUMBER(SEARCH("cm",L185)),MAX(VALUE(SUBSTITUTE(_xlfn.FILTERXML("&lt;t&gt;&lt;s&gt;"&amp;SUBSTITUTE(L185,",","&lt;/s&gt;&lt;s&gt;")&amp;"&lt;/s&gt;&lt;/t&gt;","//s"),"cm",""))),MAX(VALUE(SUBSTITUTE(_xlfn.FILTERXML("&lt;t&gt;&lt;s&gt;"&amp;SUBSTITUTE(L185,",","&lt;/s&gt;&lt;s&gt;")&amp;"&lt;/s&gt;&lt;/t&gt;","//s"),"mm","")))/10))</f>
        <v/>
      </c>
      <c r="N185" t="str">
        <f>IF('Model output'!L184="","",'Model output'!L184)</f>
        <v>papillary</v>
      </c>
      <c r="O185" t="str">
        <f>IF('Model output'!M184="","",'Model output'!M184)</f>
        <v>follicular variant</v>
      </c>
      <c r="P185" t="str">
        <f>IF('Model output'!N184="","",'Model output'!N184)</f>
        <v>2.3 cm</v>
      </c>
      <c r="Q185" t="str">
        <f t="shared" si="29"/>
        <v>2.3cm</v>
      </c>
      <c r="R185" cm="1">
        <f t="array" ref="R185">IF(Q185="","",IF(ISNUMBER(SEARCH("cm",Q185)),MAX(VALUE(SUBSTITUTE(_xlfn.FILTERXML("&lt;t&gt;&lt;s&gt;"&amp;SUBSTITUTE(Q185,",","&lt;/s&gt;&lt;s&gt;")&amp;"&lt;/s&gt;&lt;/t&gt;","//s"),"cm",""))),IF(ISNUMBER(SEARCH("mm",Q185)), MAX(VALUE(SUBSTITUTE(_xlfn.FILTERXML("&lt;t&gt;&lt;s&gt;"&amp;SUBSTITUTE(Q185,",","&lt;/s&gt;&lt;s&gt;")&amp;"&lt;/s&gt;&lt;/t&gt;","//s"),"mm","")))/10, MAX(VALUE(_xlfn.FILTERXML("&lt;t&gt;&lt;s&gt;"&amp;SUBSTITUTE(Q185,",","&lt;/s&gt;&lt;s&gt;")&amp;"&lt;/s&gt;&lt;/t&gt;","//s"))))))</f>
        <v>2.2999999999999998</v>
      </c>
      <c r="S185" t="str">
        <f>IF(OR('Model output'!P184="",'Model output'!P184="C",ISNUMBER(SEARCH("Not identified", 'Model output'!P184)),ISNUMBER(SEARCH("Absent",'Model output'!P184)),ISNUMBER(SEARCH("Absence",'Model output'!P184)),AND(ISNUMBER(SEARCH("No",'Model output'!P184)),NOT(ISNUMBER(SEARCH("diagnostic",'Model output'!P184)))),ISNUMBER(SEARCH("Negative",'Model output'!P184))),"negative","positive")</f>
        <v>negative</v>
      </c>
      <c r="T185">
        <f>IF('Model output'!O184="","",'Model output'!O184)</f>
        <v>2</v>
      </c>
      <c r="U185" t="str">
        <f>IF('Model output'!Q184&lt;&gt;"",'Model output'!Q184,IF('Classification result'!S185="positive",IF(ISNUMBER(SEARCH("single",'Model output'!P184)),1,IF(OR(ISNUMBER(SEARCH("&lt;4",'Model output'!P184)),ISNUMBER(SEARCH("&lt; 4",'Model output'!P184)),ISNUMBER(SEARCH("less than 4",'Model output'!P184))),"&lt;4",IF(OR(ISNUMBER(SEARCH("&gt;4",'Model output'!P184)),ISNUMBER(SEARCH("&gt; 4",'Model output'!P184)),ISNUMBER(SEARCH("4 or more",'Model output'!P184))),"&gt;4",""))),""))</f>
        <v/>
      </c>
      <c r="V185" t="str">
        <f>IF(S185="negative","",IF(OR(ISNUMBER(SEARCH("Focal",'Model output'!P184)),'Classification result'!U185&lt;4,ISNUMBER(SEARCH("Focal",'Classification result'!U185)),ISNUMBER(SEARCH("&lt;4",'Classification result'!U185)),ISNUMBER(SEARCH("&lt; 4",'Classification result'!U185))),"minimal", IF(OR(ISNUMBER(SEARCH("Extensive",'Model output'!P184)),ISNUMBER(SEARCH("Extensive",'Classification result'!U185)),ISNUMBER(SEARCH("&gt;4",'Classification result'!U185)),ISNUMBER(SEARCH("&gt; 4",'Classification result'!U185)),ISNUMBER(SEARCH("4 or more",'Classification result'!U185))),"extensive","")))</f>
        <v/>
      </c>
      <c r="W185" t="str">
        <f>IF(OR('Model output'!R184="",ISNUMBER(SEARCH("Not identified", 'Model output'!R184)),ISNUMBER(SEARCH("Absent",'Model output'!R184)),ISNUMBER(SEARCH("No",'Model output'!R184)),ISNUMBER(SEARCH("Negative",'Model output'!R184)),ISNUMBER(SEARCH("None seen",'Model output'!R184)),ISNUMBER(SEARCH("Free",'Model output'!R184)),ISNUMBER(SEARCH("Cannot be assessed",'Model output'!R184))),"negative","positive")</f>
        <v>negative</v>
      </c>
      <c r="X185" s="15" t="str">
        <f>IF('Model output'!S184="","",'Model output'!S184)</f>
        <v>Not identified</v>
      </c>
      <c r="Y185" t="str">
        <f>IF(OR('Model output'!S184="",ISNUMBER(SEARCH("No extension",'Model output'!S184)),ISNUMBER(SEARCH("Absent",'Model output'!S184)),ISNUMBER(SEARCH("Not identified",'Model output'!S184)),AND(ISNUMBER(SEARCH("No",'Model output'!S184)),NOT(ISNUMBER(SEARCH("carcinoma",'Model output'!S184)))),ISNUMBER(SEARCH("negative",'Model output'!S184))),"negative",IF(Z185="positive","gETE", "positive"))</f>
        <v>negative</v>
      </c>
      <c r="Z185" t="str">
        <f>IF(OR('Model output'!S184="",ISNUMBER(SEARCH("Absent",'Model output'!S184)),ISNUMBER(SEARCH("Not identified",'Model output'!S184)),ISNUMBER(SEARCH("No",'Model output'!S184)),ISNUMBER(SEARCH("Minimal",'Model output'!S184)),ISNUMBER(SEARCH("negative",'Model output'!S184))),"negative",IF(OR(ISNUMBER(SEARCH("extensive",X185)),ISNUMBER(SEARCH("skeletal muscle",X185)),ISNUMBER(SEARCH("larynx",X185)),ISNUMBER(SEARCH("trachea",X185)),ISNUMBER(SEARCH("esophagus",X185)),ISNUMBER(SEARCH("recurrent laryngeal nerve",X185))),"positive","negative"))</f>
        <v>negative</v>
      </c>
      <c r="AA185" t="str">
        <f>IF('Model output'!T184="","",IF('Model output'!T184="Not mentioned", "No", "Yes"))</f>
        <v/>
      </c>
      <c r="AB185" t="str">
        <f>IF(AA185&lt;&gt;"Yes","",IF(OR('Model output'!U184="",ISNUMBER(SEARCH("Not identified",'Model output'!U184))),"",'Model output'!U184))</f>
        <v/>
      </c>
      <c r="AC185" s="8" t="str">
        <f>IF(OR('Model output'!V184="", AND(ISERROR(SEARCH("Positive",'Model output'!V184)), ISNUMBER(SEARCH("Negative",'Model output'!V184))), ISNUMBER(SEARCH("Cannot be assessed",'Model output'!V184)), AND(ISNUMBER(SEARCH("Uninvolved",'Model output'!V184)),NOT(ISNUMBER(SEARCH("margin(s) involved",'Model output'!V184)))), ISNUMBER(SEARCH("No involvement",'Model output'!V184)), AND(NOT(ISNUMBER(SEARCH("focal",'Model output'!V184))),ISNUMBER(SEARCH("Free",'Model output'!V184))), ISNUMBER(SEARCH("narrowly excised",'Model output'!V184)), ISNUMBER(SEARCH("none",'Model output'!V184)), ISNUMBER(SEARCH("R0",'Model output'!V184)), ISNUMBER(SEARCH("1 mm",'Model output'!V184)), ISNUMBER(SEARCH("0.1 CM",'Model output'!V184)), ISNUMBER(SEARCH("less than 0.2 mm",'Model output'!V184)), ISNUMBER(SEARCH("less than 1.0 mm",'Model output'!V184)), ISNUMBER(SEARCH("less than 0.5 mm",'Model output'!V184)), ISNUMBER(SEARCH("abut",'Model output'!V184))), "negative", "positive")</f>
        <v>negative</v>
      </c>
      <c r="AE185" s="34" t="str" cm="1">
        <f t="array" aca="1" ref="AE185" ca="1">IF(OR(AC185="positive",Z185="positive",AND(OR(ISNUMBER(SEARCH("Follicular carcinoma",N185)),ISNUMBER(SEARCH("Follicular thyroid carcinoma",N185))),V185="extensive"),AND(AND(ISNUMBER(J185),J185&gt;0),AND(ISNUMBER(M185),M185&gt;3)),OR(H185="positive",AH185=1)),"high",IF(OR(ISNUMBER(SEARCH("lateral",G185,1)),ISNUMBER(SEARCH("positive",Y185,1)),ISNUMBER(SEARCH("tall",O185,1)),ISNUMBER(SEARCH("hobnail",O185,1)),ISNUMBER(SEARCH("cribriform",O185,1)),ISNUMBER(SEARCH("diffuse",O185,1)),ISNUMBER(SEARCH("columnar",O185,1)),ISNUMBER(SEARCH("solid",O185,1)),ISNUMBER(SEARCH("tall",N185,1)),ISNUMBER(SEARCH("hobnail",N185,1)),ISNUMBER(SEARCH("cribriform",N185,1)),ISNUMBER(SEARCH("diffuse",N185,1)),ISNUMBER(SEARCH("columnar",N185,1)),ISNUMBER(SEARCH("solid",N185,1)),AND(OR(ISNUMBER(SEARCH("papillary",N185,1)),ISNUMBER(SEARCH("papillary carcinoma",O185,1))),S185="positive"),AND(AND(ISNUMBER(J185),J185&gt;=5),M185=""),AND(AND(ISNUMBER(J185),J185&gt;=5),AND(ISNUMBER(M185),M185&gt;=1)),AND(ISNUMBER(SERACH("papillary",N185)),OR(Y185="positive",Z185="positive"), ISNUMBER(SEARCH("BRAF",AB185)))),"intermediate","low"))</f>
        <v>low</v>
      </c>
      <c r="AF185" s="35" t="str">
        <f t="shared" si="31"/>
        <v>2</v>
      </c>
      <c r="AG185" s="35" t="str">
        <f t="shared" si="32"/>
        <v>0</v>
      </c>
      <c r="AH185" s="35" t="str">
        <f t="shared" si="33"/>
        <v>0</v>
      </c>
      <c r="AI185" s="40" t="str">
        <f t="shared" si="34"/>
        <v>I</v>
      </c>
      <c r="AJ185" s="34" t="s">
        <v>627</v>
      </c>
      <c r="AK185" s="39" t="s">
        <v>896</v>
      </c>
      <c r="AL185" s="39" t="s">
        <v>897</v>
      </c>
      <c r="AM185" s="39" t="s">
        <v>897</v>
      </c>
      <c r="AN185" s="39" t="s">
        <v>59</v>
      </c>
      <c r="AO185" s="34">
        <f t="shared" ca="1" si="40"/>
        <v>1</v>
      </c>
      <c r="AP185" s="39">
        <f t="shared" si="41"/>
        <v>1</v>
      </c>
      <c r="AQ185" s="39">
        <f t="shared" si="42"/>
        <v>1</v>
      </c>
      <c r="AR185" s="39">
        <f t="shared" si="43"/>
        <v>1</v>
      </c>
      <c r="AS185" s="40">
        <f t="shared" si="35"/>
        <v>1</v>
      </c>
    </row>
    <row r="186" spans="1:45">
      <c r="A186" t="str">
        <f>'Model output'!A185</f>
        <v>TCGA-EM-A3AJ</v>
      </c>
      <c r="B186" s="46">
        <v>39</v>
      </c>
      <c r="C186" s="1" t="str">
        <f>IF(OR(ISNUMBER(SEARCH("0",'Model output'!D185)), ISNUMBER(SEARCH("1",'Model output'!D185)), ISNUMBER(SEARCH("1a",'Model output'!D185)), ISNUMBER(SEARCH("1b",'Model output'!D185)), ISNUMBER(SEARCH("2",'Model output'!D185)), ISNUMBER(SEARCH("3",'Model output'!D185)), ISNUMBER(SEARCH("4a",'Model output'!D185)), ISNUMBER(SEARCH("4b",'Model output'!D185))), IF(ISNUMBER(SEARCH("pT",'Model output'!D185)),IF(OR(ISNUMBER(SEARCH("a",'Model output'!D185)),ISNUMBER(SEARCH("b",'Model output'!D185))),MID(SUBSTITUTE('Model output'!D185," ",""),SEARCH("pT",'Model output'!D185)+2,2),MID(SUBSTITUTE('Model output'!D185," ",""),SEARCH("pT",'Model output'!D185)+2,1)),IF(ISNUMBER(SEARCH("T",'Model output'!D185)),IF(OR(ISNUMBER(SEARCH("a",'Model output'!D185)),ISNUMBER(SEARCH("b",'Model output'!D185))),MID(SUBSTITUTE('Model output'!D185," ",""),SEARCH("T",'Model output'!D185)+1,2),MID(SUBSTITUTE('Model output'!D185," ",""),SEARCH("T",'Model output'!D185)+1,1)),SUBSTITUTE('Model output'!D185," ",""))),"")</f>
        <v>3</v>
      </c>
      <c r="D186" s="1" t="str">
        <f>IF(ISNUMBER(SEARCH("lymph node",'Model output'!E185)),"1", IF(AND('Model output'!E185&lt;&gt;"",ISNUMBER('Model output'!E185),'Model output'!E185&gt;0),"1",IF(OR(ISNUMBER(SEARCH("0",'Model output'!E185)), ISNUMBER(SEARCH("1",'Model output'!E185)), ISNUMBER(SEARCH("1a",'Model output'!E185)), ISNUMBER(SEARCH("1b",'Model output'!E185)), ISNUMBER(SEARCH("X",'Model output'!E185))), IF(ISNUMBER(SEARCH("pN",'Model output'!E185)),IF(OR(ISNUMBER(SEARCH("a",'Model output'!E185)),ISNUMBER(SEARCH("b",'Model output'!E185))),MID(SUBSTITUTE('Model output'!E185," ",""),SEARCH("pN",'Model output'!E185)+2,2),MID(SUBSTITUTE('Model output'!E185," ",""),SEARCH("pN",'Model output'!E185)+2,1)),IF(ISNUMBER(SEARCH("N",'Model output'!E185)),IF(OR(ISNUMBER(SEARCH("a",'Model output'!E185)),ISNUMBER(SEARCH("b",'Model output'!E185))),MID(SUBSTITUTE('Model output'!E185," ",""),SEARCH("N",'Model output'!E185)+1,2),MID(SUBSTITUTE('Model output'!E185," ",""),SEARCH("N",'Model output'!E185)+1,1)),SUBSTITUTE('Model output'!E185," ",""))),"")))</f>
        <v>1a</v>
      </c>
      <c r="E186" s="1" t="str">
        <f>IF(OR(ISNUMBER(SEARCH("Not applicable",'Model output'!F185)), ISNUMBER(SEARCH("N/A",'Model output'!F185))),"0",IF(OR(ISNUMBER(SEARCH("0",'Model output'!F185)), ISNUMBER(SEARCH("1",'Model output'!F185)), ISNUMBER(SEARCH("X",'Model output'!F185))), IF(ISNUMBER(SEARCH("pM",'Model output'!F185)),MID(SUBSTITUTE('Model output'!F185," ",""),SEARCH("pM",'Model output'!F185)+2,1),IF(ISNUMBER(SEARCH("M",'Model output'!F185)),MID(SUBSTITUTE('Model output'!F185," ",""),SEARCH("M",'Model output'!F185)+1,1),SUBSTITUTE('Model output'!F185," ",""))),""))</f>
        <v/>
      </c>
      <c r="F186" t="str">
        <f t="shared" si="44"/>
        <v>positive</v>
      </c>
      <c r="G186" t="str">
        <f>IF(OR('Model output'!G185="",AND(ISNUMBER('Model output'!J185),'Model output'!J185&lt;1)),"",IF(OR(ISNUMBER(SEARCH("lateral",'Model output'!G185)),ISNUMBER(SEARCH("cervical",'Model output'!G185)),ISNUMBER(SEARCH("jugular",'Model output'!G185)),ISNUMBER(SEARCH("left neck",'Model output'!G185)),ISNUMBER(SEARCH("left anterior neck",'Model output'!G185)),ISNUMBER(SEARCH("left posterior neck",'Model output'!G185)),ISNUMBER(SEARCH("right neck",'Model output'!G185)),ISNUMBER(SEARCH("right anterior neck",'Model output'!G185)),ISNUMBER(SEARCH("right posterior neck",'Model output'!G185)),AND(ISNUMBER(SEARCH("level",'Model output'!G185)),OR(,ISNUMBER(SEARCH("II",'Model output'!G185)),ISNUMBER(SEARCH("two",'Model output'!G185)),AND(ISNUMBER(SEARCH("2",'Model output'!G185)),NOT(ISNUMBER(SEARCH("1 of 2",'Model output'!G185)))),ISNUMBER(SEARCH("III",'Model output'!G185)),ISNUMBER(SEARCH("three",'Model output'!G185)),AND(ISNUMBER(SEARCH("3",'Model output'!G185)), NOT(ISNUMBER(SEARCH("N3",'Model output'!G185)))),ISNUMBER(SEARCH("IV",'Model output'!G185)),ISNUMBER(SEARCH("four",'Model output'!G185)),AND(ISNUMBER(SEARCH("4",'Model output'!G185)),NOT(ISNUMBER(SEARCH("1/4",'Model output'!G185)))),ISNUMBER(SEARCH("V ",'Model output'!G185)),ISNUMBER(SEARCH("five",'Model output'!G185)),ISNUMBER(SEARCH("5",'Model output'!G185))))), "lateral", "central"))</f>
        <v>central</v>
      </c>
      <c r="H186" t="str">
        <f>IF('Model output'!H185="","negative", IF('Model output'!H185=" ", "negative", IF('Model output'!H185="[]", "negative", IF(ISNUMBER(SEARCH("lymph node",'Model output'!H185)),"negative", IF(ISNUMBER(SEARCH("adipose tissue",'Model output'!H185)), "negative", IF(ISNUMBER(SEARCH("neck dissection",'Model output'!H185)),"negative","positive"))))))</f>
        <v>negative</v>
      </c>
      <c r="I186">
        <f>IF('Model output'!I185="","",IF(ISNUMBER('Model output'!I185),'Model output'!I185,1))</f>
        <v>24</v>
      </c>
      <c r="J186">
        <f>IF('Model output'!J185="","",IF(AND(ISNUMBER('Model output'!J185),'Model output'!J185&lt;=I186),'Model output'!J185,IF(ISNUMBER(SEARCH("0/",'Model output'!J185)),0,1)))</f>
        <v>4</v>
      </c>
      <c r="K186" t="str" cm="1">
        <f t="array" ref="K186">IF(COUNT(FIND({0,1,2,3,4,5,6,7,8,9},'Model output'!K185))&gt;0,'Model output'!K185,"")</f>
        <v/>
      </c>
      <c r="L186" s="28" t="str">
        <f t="shared" si="30"/>
        <v/>
      </c>
      <c r="M186" t="str" cm="1">
        <f t="array" ref="M186">IF(L186="","",IF(ISNUMBER(SEARCH("cm",L186)),MAX(VALUE(SUBSTITUTE(_xlfn.FILTERXML("&lt;t&gt;&lt;s&gt;"&amp;SUBSTITUTE(L186,",","&lt;/s&gt;&lt;s&gt;")&amp;"&lt;/s&gt;&lt;/t&gt;","//s"),"cm",""))),MAX(VALUE(SUBSTITUTE(_xlfn.FILTERXML("&lt;t&gt;&lt;s&gt;"&amp;SUBSTITUTE(L186,",","&lt;/s&gt;&lt;s&gt;")&amp;"&lt;/s&gt;&lt;/t&gt;","//s"),"mm","")))/10))</f>
        <v/>
      </c>
      <c r="N186" t="str">
        <f>IF('Model output'!L185="","",'Model output'!L185)</f>
        <v>papillary</v>
      </c>
      <c r="O186" t="str">
        <f>IF('Model output'!M185="","",'Model output'!M185)</f>
        <v>follicular variant, classical (usual)</v>
      </c>
      <c r="P186" t="str">
        <f>IF('Model output'!N185="","",'Model output'!N185)</f>
        <v>4.1cm</v>
      </c>
      <c r="Q186" t="str">
        <f t="shared" ref="Q186:Q249" si="45">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IF(AND(ISNUMBER(SEARCH("cm", P186)), ISNUMBER(SEARCH("mm", P186))), SUBSTITUTE(P186, "cm", "mm"), P186),"cm.","cm"),"cm;","cm,"), "the", ""), "Microcarcinoma:", ","), "tumor", ""), "Tumor", ""), "microcarcinoma", ""), "nodule.", ""), "nodule", ""), "lobe and isthmus", ""), "isthmus and", ""), "isthmic", ""), "ISTHMUS", ""), "Isthmus", ""), "isthmus", ""), ", right lobe.", ""), "lobe,",""), "lobe", ""), "pole;", ","), "pole", ""), "upper", ""), "lower", ""), "thyroid", ""), "largest", ""), "superior to inferior", ""), "anterior to posterior", ""), "classical type", ""), "follicular variant", ""), "left", ""), "right", ""), "Right", ""), "Ranging from", ""), "grossly", ""), "greatest dimension,", ""), "greatest dimension", ""), "for", ""), "in", ""), "In", ""), ", and", ","), "and", ","), "to", ","), "(", ""), ")", ""), "A", ""), " : ", ""), ":", ","), "&lt;", ""), "x", ","), "X", ","), ";", ""), " ",""))</f>
        <v>4.1cm</v>
      </c>
      <c r="R186" cm="1">
        <f t="array" ref="R186">IF(Q186="","",IF(ISNUMBER(SEARCH("cm",Q186)),MAX(VALUE(SUBSTITUTE(_xlfn.FILTERXML("&lt;t&gt;&lt;s&gt;"&amp;SUBSTITUTE(Q186,",","&lt;/s&gt;&lt;s&gt;")&amp;"&lt;/s&gt;&lt;/t&gt;","//s"),"cm",""))),IF(ISNUMBER(SEARCH("mm",Q186)), MAX(VALUE(SUBSTITUTE(_xlfn.FILTERXML("&lt;t&gt;&lt;s&gt;"&amp;SUBSTITUTE(Q186,",","&lt;/s&gt;&lt;s&gt;")&amp;"&lt;/s&gt;&lt;/t&gt;","//s"),"mm","")))/10, MAX(VALUE(_xlfn.FILTERXML("&lt;t&gt;&lt;s&gt;"&amp;SUBSTITUTE(Q186,",","&lt;/s&gt;&lt;s&gt;")&amp;"&lt;/s&gt;&lt;/t&gt;","//s"))))))</f>
        <v>4.0999999999999996</v>
      </c>
      <c r="S186" t="str">
        <f>IF(OR('Model output'!P185="",'Model output'!P185="C",ISNUMBER(SEARCH("Not identified", 'Model output'!P185)),ISNUMBER(SEARCH("Absent",'Model output'!P185)),ISNUMBER(SEARCH("Absence",'Model output'!P185)),AND(ISNUMBER(SEARCH("No",'Model output'!P185)),NOT(ISNUMBER(SEARCH("diagnostic",'Model output'!P185)))),ISNUMBER(SEARCH("Negative",'Model output'!P185))),"negative","positive")</f>
        <v>negative</v>
      </c>
      <c r="T186">
        <f>IF('Model output'!O185="","",'Model output'!O185)</f>
        <v>2</v>
      </c>
      <c r="U186" t="str">
        <f>IF('Model output'!Q185&lt;&gt;"",'Model output'!Q185,IF('Classification result'!S186="positive",IF(ISNUMBER(SEARCH("single",'Model output'!P185)),1,IF(OR(ISNUMBER(SEARCH("&lt;4",'Model output'!P185)),ISNUMBER(SEARCH("&lt; 4",'Model output'!P185)),ISNUMBER(SEARCH("less than 4",'Model output'!P185))),"&lt;4",IF(OR(ISNUMBER(SEARCH("&gt;4",'Model output'!P185)),ISNUMBER(SEARCH("&gt; 4",'Model output'!P185)),ISNUMBER(SEARCH("4 or more",'Model output'!P185))),"&gt;4",""))),""))</f>
        <v/>
      </c>
      <c r="V186" t="str">
        <f>IF(S186="negative","",IF(OR(ISNUMBER(SEARCH("Focal",'Model output'!P185)),'Classification result'!U186&lt;4,ISNUMBER(SEARCH("Focal",'Classification result'!U186)),ISNUMBER(SEARCH("&lt;4",'Classification result'!U186)),ISNUMBER(SEARCH("&lt; 4",'Classification result'!U186))),"minimal", IF(OR(ISNUMBER(SEARCH("Extensive",'Model output'!P185)),ISNUMBER(SEARCH("Extensive",'Classification result'!U186)),ISNUMBER(SEARCH("&gt;4",'Classification result'!U186)),ISNUMBER(SEARCH("&gt; 4",'Classification result'!U186)),ISNUMBER(SEARCH("4 or more",'Classification result'!U186))),"extensive","")))</f>
        <v/>
      </c>
      <c r="W186" t="str">
        <f>IF(OR('Model output'!R185="",ISNUMBER(SEARCH("Not identified", 'Model output'!R185)),ISNUMBER(SEARCH("Absent",'Model output'!R185)),ISNUMBER(SEARCH("No",'Model output'!R185)),ISNUMBER(SEARCH("Negative",'Model output'!R185)),ISNUMBER(SEARCH("None seen",'Model output'!R185)),ISNUMBER(SEARCH("Free",'Model output'!R185)),ISNUMBER(SEARCH("Cannot be assessed",'Model output'!R185))),"negative","positive")</f>
        <v>positive</v>
      </c>
      <c r="X186" s="15" t="str">
        <f>IF('Model output'!S185="","",'Model output'!S185)</f>
        <v>Not identified</v>
      </c>
      <c r="Y186" t="str">
        <f>IF(OR('Model output'!S185="",ISNUMBER(SEARCH("No extension",'Model output'!S185)),ISNUMBER(SEARCH("Absent",'Model output'!S185)),ISNUMBER(SEARCH("Not identified",'Model output'!S185)),AND(ISNUMBER(SEARCH("No",'Model output'!S185)),NOT(ISNUMBER(SEARCH("carcinoma",'Model output'!S185)))),ISNUMBER(SEARCH("negative",'Model output'!S185))),"negative",IF(Z186="positive","gETE", "positive"))</f>
        <v>negative</v>
      </c>
      <c r="Z186" t="str">
        <f>IF(OR('Model output'!S185="",ISNUMBER(SEARCH("Absent",'Model output'!S185)),ISNUMBER(SEARCH("Not identified",'Model output'!S185)),ISNUMBER(SEARCH("No",'Model output'!S185)),ISNUMBER(SEARCH("Minimal",'Model output'!S185)),ISNUMBER(SEARCH("negative",'Model output'!S185))),"negative",IF(OR(ISNUMBER(SEARCH("extensive",X186)),ISNUMBER(SEARCH("skeletal muscle",X186)),ISNUMBER(SEARCH("larynx",X186)),ISNUMBER(SEARCH("trachea",X186)),ISNUMBER(SEARCH("esophagus",X186)),ISNUMBER(SEARCH("recurrent laryngeal nerve",X186))),"positive","negative"))</f>
        <v>negative</v>
      </c>
      <c r="AA186" t="str">
        <f>IF('Model output'!T185="","",IF('Model output'!T185="Not mentioned", "No", "Yes"))</f>
        <v/>
      </c>
      <c r="AB186" t="str">
        <f>IF(AA186&lt;&gt;"Yes","",IF(OR('Model output'!U185="",ISNUMBER(SEARCH("Not identified",'Model output'!U185))),"",'Model output'!U185))</f>
        <v/>
      </c>
      <c r="AC186" s="8" t="str">
        <f>IF(OR('Model output'!V185="", AND(ISERROR(SEARCH("Positive",'Model output'!V185)), ISNUMBER(SEARCH("Negative",'Model output'!V185))), ISNUMBER(SEARCH("Cannot be assessed",'Model output'!V185)), AND(ISNUMBER(SEARCH("Uninvolved",'Model output'!V185)),NOT(ISNUMBER(SEARCH("margin(s) involved",'Model output'!V185)))), ISNUMBER(SEARCH("No involvement",'Model output'!V185)), AND(NOT(ISNUMBER(SEARCH("focal",'Model output'!V185))),ISNUMBER(SEARCH("Free",'Model output'!V185))), ISNUMBER(SEARCH("narrowly excised",'Model output'!V185)), ISNUMBER(SEARCH("none",'Model output'!V185)), ISNUMBER(SEARCH("R0",'Model output'!V185)), ISNUMBER(SEARCH("1 mm",'Model output'!V185)), ISNUMBER(SEARCH("0.1 CM",'Model output'!V185)), ISNUMBER(SEARCH("less than 0.2 mm",'Model output'!V185)), ISNUMBER(SEARCH("less than 1.0 mm",'Model output'!V185)), ISNUMBER(SEARCH("less than 0.5 mm",'Model output'!V185)), ISNUMBER(SEARCH("abut",'Model output'!V185))), "negative", "positive")</f>
        <v>positive</v>
      </c>
      <c r="AE186" s="34" t="str" cm="1">
        <f t="array" ref="AE186">IF(OR(AC186="positive",Z186="positive",AND(OR(ISNUMBER(SEARCH("Follicular carcinoma",N186)),ISNUMBER(SEARCH("Follicular thyroid carcinoma",N186))),V186="extensive"),AND(AND(ISNUMBER(J186),J186&gt;0),AND(ISNUMBER(M186),M186&gt;3)),OR(H186="positive",AH186=1)),"high",IF(OR(ISNUMBER(SEARCH("lateral",G186,1)),ISNUMBER(SEARCH("positive",Y186,1)),ISNUMBER(SEARCH("tall",O186,1)),ISNUMBER(SEARCH("hobnail",O186,1)),ISNUMBER(SEARCH("cribriform",O186,1)),ISNUMBER(SEARCH("diffuse",O186,1)),ISNUMBER(SEARCH("columnar",O186,1)),ISNUMBER(SEARCH("solid",O186,1)),ISNUMBER(SEARCH("tall",N186,1)),ISNUMBER(SEARCH("hobnail",N186,1)),ISNUMBER(SEARCH("cribriform",N186,1)),ISNUMBER(SEARCH("diffuse",N186,1)),ISNUMBER(SEARCH("columnar",N186,1)),ISNUMBER(SEARCH("solid",N186,1)),AND(OR(ISNUMBER(SEARCH("papillary",N186,1)),ISNUMBER(SEARCH("papillary carcinoma",O186,1))),S186="positive"),AND(AND(ISNUMBER(J186),J186&gt;=5),M186=""),AND(AND(ISNUMBER(J186),J186&gt;=5),AND(ISNUMBER(M186),M186&gt;=1)),AND(ISNUMBER(SERACH("papillary",N186)),OR(Y186="positive",Z186="positive"), ISNUMBER(SEARCH("BRAF",AB186)))),"intermediate","low"))</f>
        <v>high</v>
      </c>
      <c r="AF186" s="35" t="str">
        <f t="shared" si="31"/>
        <v>3a</v>
      </c>
      <c r="AG186" s="35" t="str">
        <f t="shared" si="32"/>
        <v>1a</v>
      </c>
      <c r="AH186" s="35" t="str">
        <f t="shared" si="33"/>
        <v>0</v>
      </c>
      <c r="AI186" s="40" t="str">
        <f t="shared" si="34"/>
        <v>I</v>
      </c>
      <c r="AJ186" s="34" t="s">
        <v>624</v>
      </c>
      <c r="AK186" s="39" t="s">
        <v>899</v>
      </c>
      <c r="AL186" s="39" t="s">
        <v>898</v>
      </c>
      <c r="AM186" s="39" t="s">
        <v>897</v>
      </c>
      <c r="AN186" s="39" t="s">
        <v>59</v>
      </c>
      <c r="AO186" s="34">
        <f t="shared" si="40"/>
        <v>1</v>
      </c>
      <c r="AP186" s="39">
        <f t="shared" si="41"/>
        <v>1</v>
      </c>
      <c r="AQ186" s="39">
        <f t="shared" si="42"/>
        <v>1</v>
      </c>
      <c r="AR186" s="39">
        <f t="shared" si="43"/>
        <v>1</v>
      </c>
      <c r="AS186" s="40">
        <f t="shared" si="35"/>
        <v>1</v>
      </c>
    </row>
    <row r="187" spans="1:45">
      <c r="A187" t="str">
        <f>'Model output'!A186</f>
        <v>TCGA-EM-A3AK</v>
      </c>
      <c r="B187" s="46">
        <v>62</v>
      </c>
      <c r="C187" s="1" t="str">
        <f>IF(OR(ISNUMBER(SEARCH("0",'Model output'!D186)), ISNUMBER(SEARCH("1",'Model output'!D186)), ISNUMBER(SEARCH("1a",'Model output'!D186)), ISNUMBER(SEARCH("1b",'Model output'!D186)), ISNUMBER(SEARCH("2",'Model output'!D186)), ISNUMBER(SEARCH("3",'Model output'!D186)), ISNUMBER(SEARCH("4a",'Model output'!D186)), ISNUMBER(SEARCH("4b",'Model output'!D186))), IF(ISNUMBER(SEARCH("pT",'Model output'!D186)),IF(OR(ISNUMBER(SEARCH("a",'Model output'!D186)),ISNUMBER(SEARCH("b",'Model output'!D186))),MID(SUBSTITUTE('Model output'!D186," ",""),SEARCH("pT",'Model output'!D186)+2,2),MID(SUBSTITUTE('Model output'!D186," ",""),SEARCH("pT",'Model output'!D186)+2,1)),IF(ISNUMBER(SEARCH("T",'Model output'!D186)),IF(OR(ISNUMBER(SEARCH("a",'Model output'!D186)),ISNUMBER(SEARCH("b",'Model output'!D186))),MID(SUBSTITUTE('Model output'!D186," ",""),SEARCH("T",'Model output'!D186)+1,2),MID(SUBSTITUTE('Model output'!D186," ",""),SEARCH("T",'Model output'!D186)+1,1)),SUBSTITUTE('Model output'!D186," ",""))),"")</f>
        <v>1b</v>
      </c>
      <c r="D187" s="1" t="str">
        <f>IF(ISNUMBER(SEARCH("lymph node",'Model output'!E186)),"1", IF(AND('Model output'!E186&lt;&gt;"",ISNUMBER('Model output'!E186),'Model output'!E186&gt;0),"1",IF(OR(ISNUMBER(SEARCH("0",'Model output'!E186)), ISNUMBER(SEARCH("1",'Model output'!E186)), ISNUMBER(SEARCH("1a",'Model output'!E186)), ISNUMBER(SEARCH("1b",'Model output'!E186)), ISNUMBER(SEARCH("X",'Model output'!E186))), IF(ISNUMBER(SEARCH("pN",'Model output'!E186)),IF(OR(ISNUMBER(SEARCH("a",'Model output'!E186)),ISNUMBER(SEARCH("b",'Model output'!E186))),MID(SUBSTITUTE('Model output'!E186," ",""),SEARCH("pN",'Model output'!E186)+2,2),MID(SUBSTITUTE('Model output'!E186," ",""),SEARCH("pN",'Model output'!E186)+2,1)),IF(ISNUMBER(SEARCH("N",'Model output'!E186)),IF(OR(ISNUMBER(SEARCH("a",'Model output'!E186)),ISNUMBER(SEARCH("b",'Model output'!E186))),MID(SUBSTITUTE('Model output'!E186," ",""),SEARCH("N",'Model output'!E186)+1,2),MID(SUBSTITUTE('Model output'!E186," ",""),SEARCH("N",'Model output'!E186)+1,1)),SUBSTITUTE('Model output'!E186," ",""))),"")))</f>
        <v>0</v>
      </c>
      <c r="E187" s="1" t="str">
        <f>IF(OR(ISNUMBER(SEARCH("Not applicable",'Model output'!F186)), ISNUMBER(SEARCH("N/A",'Model output'!F186))),"0",IF(OR(ISNUMBER(SEARCH("0",'Model output'!F186)), ISNUMBER(SEARCH("1",'Model output'!F186)), ISNUMBER(SEARCH("X",'Model output'!F186))), IF(ISNUMBER(SEARCH("pM",'Model output'!F186)),MID(SUBSTITUTE('Model output'!F186," ",""),SEARCH("pM",'Model output'!F186)+2,1),IF(ISNUMBER(SEARCH("M",'Model output'!F186)),MID(SUBSTITUTE('Model output'!F186," ",""),SEARCH("M",'Model output'!F186)+1,1),SUBSTITUTE('Model output'!F186," ",""))),""))</f>
        <v/>
      </c>
      <c r="F187" t="str">
        <f t="shared" si="44"/>
        <v>negative</v>
      </c>
      <c r="G187" t="str">
        <f>IF(OR('Model output'!G186="",AND(ISNUMBER('Model output'!J186),'Model output'!J186&lt;1)),"",IF(OR(ISNUMBER(SEARCH("lateral",'Model output'!G186)),ISNUMBER(SEARCH("cervical",'Model output'!G186)),ISNUMBER(SEARCH("jugular",'Model output'!G186)),ISNUMBER(SEARCH("left neck",'Model output'!G186)),ISNUMBER(SEARCH("left anterior neck",'Model output'!G186)),ISNUMBER(SEARCH("left posterior neck",'Model output'!G186)),ISNUMBER(SEARCH("right neck",'Model output'!G186)),ISNUMBER(SEARCH("right anterior neck",'Model output'!G186)),ISNUMBER(SEARCH("right posterior neck",'Model output'!G186)),AND(ISNUMBER(SEARCH("level",'Model output'!G186)),OR(,ISNUMBER(SEARCH("II",'Model output'!G186)),ISNUMBER(SEARCH("two",'Model output'!G186)),AND(ISNUMBER(SEARCH("2",'Model output'!G186)),NOT(ISNUMBER(SEARCH("1 of 2",'Model output'!G186)))),ISNUMBER(SEARCH("III",'Model output'!G186)),ISNUMBER(SEARCH("three",'Model output'!G186)),AND(ISNUMBER(SEARCH("3",'Model output'!G186)), NOT(ISNUMBER(SEARCH("N3",'Model output'!G186)))),ISNUMBER(SEARCH("IV",'Model output'!G186)),ISNUMBER(SEARCH("four",'Model output'!G186)),AND(ISNUMBER(SEARCH("4",'Model output'!G186)),NOT(ISNUMBER(SEARCH("1/4",'Model output'!G186)))),ISNUMBER(SEARCH("V ",'Model output'!G186)),ISNUMBER(SEARCH("five",'Model output'!G186)),ISNUMBER(SEARCH("5",'Model output'!G186))))), "lateral", "central"))</f>
        <v/>
      </c>
      <c r="H187" t="str">
        <f>IF('Model output'!H186="","negative", IF('Model output'!H186=" ", "negative", IF('Model output'!H186="[]", "negative", IF(ISNUMBER(SEARCH("lymph node",'Model output'!H186)),"negative", IF(ISNUMBER(SEARCH("adipose tissue",'Model output'!H186)), "negative", IF(ISNUMBER(SEARCH("neck dissection",'Model output'!H186)),"negative","positive"))))))</f>
        <v>negative</v>
      </c>
      <c r="I187">
        <f>IF('Model output'!I186="","",IF(ISNUMBER('Model output'!I186),'Model output'!I186,1))</f>
        <v>2</v>
      </c>
      <c r="J187">
        <f>IF('Model output'!J186="","",IF(AND(ISNUMBER('Model output'!J186),'Model output'!J186&lt;=I187),'Model output'!J186,IF(ISNUMBER(SEARCH("0/",'Model output'!J186)),0,1)))</f>
        <v>0</v>
      </c>
      <c r="K187" t="str" cm="1">
        <f t="array" ref="K187">IF(COUNT(FIND({0,1,2,3,4,5,6,7,8,9},'Model output'!K186))&gt;0,'Model output'!K186,"")</f>
        <v/>
      </c>
      <c r="L187" s="28" t="str">
        <f t="shared" si="30"/>
        <v/>
      </c>
      <c r="M187" t="str" cm="1">
        <f t="array" ref="M187">IF(L187="","",IF(ISNUMBER(SEARCH("cm",L187)),MAX(VALUE(SUBSTITUTE(_xlfn.FILTERXML("&lt;t&gt;&lt;s&gt;"&amp;SUBSTITUTE(L187,",","&lt;/s&gt;&lt;s&gt;")&amp;"&lt;/s&gt;&lt;/t&gt;","//s"),"cm",""))),MAX(VALUE(SUBSTITUTE(_xlfn.FILTERXML("&lt;t&gt;&lt;s&gt;"&amp;SUBSTITUTE(L187,",","&lt;/s&gt;&lt;s&gt;")&amp;"&lt;/s&gt;&lt;/t&gt;","//s"),"mm","")))/10))</f>
        <v/>
      </c>
      <c r="N187" t="str">
        <f>IF('Model output'!L186="","",'Model output'!L186)</f>
        <v>papillary</v>
      </c>
      <c r="O187" t="str">
        <f>IF('Model output'!M186="","",'Model output'!M186)</f>
        <v>classical (usual)</v>
      </c>
      <c r="P187" t="str">
        <f>IF('Model output'!N186="","",'Model output'!N186)</f>
        <v>2.0 cm</v>
      </c>
      <c r="Q187" t="str">
        <f t="shared" si="45"/>
        <v>2.0cm</v>
      </c>
      <c r="R187" cm="1">
        <f t="array" ref="R187">IF(Q187="","",IF(ISNUMBER(SEARCH("cm",Q187)),MAX(VALUE(SUBSTITUTE(_xlfn.FILTERXML("&lt;t&gt;&lt;s&gt;"&amp;SUBSTITUTE(Q187,",","&lt;/s&gt;&lt;s&gt;")&amp;"&lt;/s&gt;&lt;/t&gt;","//s"),"cm",""))),IF(ISNUMBER(SEARCH("mm",Q187)), MAX(VALUE(SUBSTITUTE(_xlfn.FILTERXML("&lt;t&gt;&lt;s&gt;"&amp;SUBSTITUTE(Q187,",","&lt;/s&gt;&lt;s&gt;")&amp;"&lt;/s&gt;&lt;/t&gt;","//s"),"mm","")))/10, MAX(VALUE(_xlfn.FILTERXML("&lt;t&gt;&lt;s&gt;"&amp;SUBSTITUTE(Q187,",","&lt;/s&gt;&lt;s&gt;")&amp;"&lt;/s&gt;&lt;/t&gt;","//s"))))))</f>
        <v>2</v>
      </c>
      <c r="S187" t="str">
        <f>IF(OR('Model output'!P186="",'Model output'!P186="C",ISNUMBER(SEARCH("Not identified", 'Model output'!P186)),ISNUMBER(SEARCH("Absent",'Model output'!P186)),ISNUMBER(SEARCH("Absence",'Model output'!P186)),AND(ISNUMBER(SEARCH("No",'Model output'!P186)),NOT(ISNUMBER(SEARCH("diagnostic",'Model output'!P186)))),ISNUMBER(SEARCH("Negative",'Model output'!P186))),"negative","positive")</f>
        <v>negative</v>
      </c>
      <c r="T187">
        <f>IF('Model output'!O186="","",'Model output'!O186)</f>
        <v>2</v>
      </c>
      <c r="U187" t="str">
        <f>IF('Model output'!Q186&lt;&gt;"",'Model output'!Q186,IF('Classification result'!S187="positive",IF(ISNUMBER(SEARCH("single",'Model output'!P186)),1,IF(OR(ISNUMBER(SEARCH("&lt;4",'Model output'!P186)),ISNUMBER(SEARCH("&lt; 4",'Model output'!P186)),ISNUMBER(SEARCH("less than 4",'Model output'!P186))),"&lt;4",IF(OR(ISNUMBER(SEARCH("&gt;4",'Model output'!P186)),ISNUMBER(SEARCH("&gt; 4",'Model output'!P186)),ISNUMBER(SEARCH("4 or more",'Model output'!P186))),"&gt;4",""))),""))</f>
        <v/>
      </c>
      <c r="V187" t="str">
        <f>IF(S187="negative","",IF(OR(ISNUMBER(SEARCH("Focal",'Model output'!P186)),'Classification result'!U187&lt;4,ISNUMBER(SEARCH("Focal",'Classification result'!U187)),ISNUMBER(SEARCH("&lt;4",'Classification result'!U187)),ISNUMBER(SEARCH("&lt; 4",'Classification result'!U187))),"minimal", IF(OR(ISNUMBER(SEARCH("Extensive",'Model output'!P186)),ISNUMBER(SEARCH("Extensive",'Classification result'!U187)),ISNUMBER(SEARCH("&gt;4",'Classification result'!U187)),ISNUMBER(SEARCH("&gt; 4",'Classification result'!U187)),ISNUMBER(SEARCH("4 or more",'Classification result'!U187))),"extensive","")))</f>
        <v/>
      </c>
      <c r="W187" t="str">
        <f>IF(OR('Model output'!R186="",ISNUMBER(SEARCH("Not identified", 'Model output'!R186)),ISNUMBER(SEARCH("Absent",'Model output'!R186)),ISNUMBER(SEARCH("No",'Model output'!R186)),ISNUMBER(SEARCH("Negative",'Model output'!R186)),ISNUMBER(SEARCH("None seen",'Model output'!R186)),ISNUMBER(SEARCH("Free",'Model output'!R186)),ISNUMBER(SEARCH("Cannot be assessed",'Model output'!R186))),"negative","positive")</f>
        <v>positive</v>
      </c>
      <c r="X187" s="15" t="str">
        <f>IF('Model output'!S186="","",'Model output'!S186)</f>
        <v>Not identified</v>
      </c>
      <c r="Y187" t="str">
        <f>IF(OR('Model output'!S186="",ISNUMBER(SEARCH("No extension",'Model output'!S186)),ISNUMBER(SEARCH("Absent",'Model output'!S186)),ISNUMBER(SEARCH("Not identified",'Model output'!S186)),AND(ISNUMBER(SEARCH("No",'Model output'!S186)),NOT(ISNUMBER(SEARCH("carcinoma",'Model output'!S186)))),ISNUMBER(SEARCH("negative",'Model output'!S186))),"negative",IF(Z187="positive","gETE", "positive"))</f>
        <v>negative</v>
      </c>
      <c r="Z187" t="str">
        <f>IF(OR('Model output'!S186="",ISNUMBER(SEARCH("Absent",'Model output'!S186)),ISNUMBER(SEARCH("Not identified",'Model output'!S186)),ISNUMBER(SEARCH("No",'Model output'!S186)),ISNUMBER(SEARCH("Minimal",'Model output'!S186)),ISNUMBER(SEARCH("negative",'Model output'!S186))),"negative",IF(OR(ISNUMBER(SEARCH("extensive",X187)),ISNUMBER(SEARCH("skeletal muscle",X187)),ISNUMBER(SEARCH("larynx",X187)),ISNUMBER(SEARCH("trachea",X187)),ISNUMBER(SEARCH("esophagus",X187)),ISNUMBER(SEARCH("recurrent laryngeal nerve",X187))),"positive","negative"))</f>
        <v>negative</v>
      </c>
      <c r="AA187" t="str">
        <f>IF('Model output'!T186="","",IF('Model output'!T186="Not mentioned", "No", "Yes"))</f>
        <v/>
      </c>
      <c r="AB187" t="str">
        <f>IF(AA187&lt;&gt;"Yes","",IF(OR('Model output'!U186="",ISNUMBER(SEARCH("Not identified",'Model output'!U186))),"",'Model output'!U186))</f>
        <v/>
      </c>
      <c r="AC187" s="8" t="str">
        <f>IF(OR('Model output'!V186="", AND(ISERROR(SEARCH("Positive",'Model output'!V186)), ISNUMBER(SEARCH("Negative",'Model output'!V186))), ISNUMBER(SEARCH("Cannot be assessed",'Model output'!V186)), AND(ISNUMBER(SEARCH("Uninvolved",'Model output'!V186)),NOT(ISNUMBER(SEARCH("margin(s) involved",'Model output'!V186)))), ISNUMBER(SEARCH("No involvement",'Model output'!V186)), AND(NOT(ISNUMBER(SEARCH("focal",'Model output'!V186))),ISNUMBER(SEARCH("Free",'Model output'!V186))), ISNUMBER(SEARCH("narrowly excised",'Model output'!V186)), ISNUMBER(SEARCH("none",'Model output'!V186)), ISNUMBER(SEARCH("R0",'Model output'!V186)), ISNUMBER(SEARCH("1 mm",'Model output'!V186)), ISNUMBER(SEARCH("0.1 CM",'Model output'!V186)), ISNUMBER(SEARCH("less than 0.2 mm",'Model output'!V186)), ISNUMBER(SEARCH("less than 1.0 mm",'Model output'!V186)), ISNUMBER(SEARCH("less than 0.5 mm",'Model output'!V186)), ISNUMBER(SEARCH("abut",'Model output'!V186))), "negative", "positive")</f>
        <v>negative</v>
      </c>
      <c r="AE187" s="34" t="str" cm="1">
        <f t="array" aca="1" ref="AE187" ca="1">IF(OR(AC187="positive",Z187="positive",AND(OR(ISNUMBER(SEARCH("Follicular carcinoma",N187)),ISNUMBER(SEARCH("Follicular thyroid carcinoma",N187))),V187="extensive"),AND(AND(ISNUMBER(J187),J187&gt;0),AND(ISNUMBER(M187),M187&gt;3)),OR(H187="positive",AH187=1)),"high",IF(OR(ISNUMBER(SEARCH("lateral",G187,1)),ISNUMBER(SEARCH("positive",Y187,1)),ISNUMBER(SEARCH("tall",O187,1)),ISNUMBER(SEARCH("hobnail",O187,1)),ISNUMBER(SEARCH("cribriform",O187,1)),ISNUMBER(SEARCH("diffuse",O187,1)),ISNUMBER(SEARCH("columnar",O187,1)),ISNUMBER(SEARCH("solid",O187,1)),ISNUMBER(SEARCH("tall",N187,1)),ISNUMBER(SEARCH("hobnail",N187,1)),ISNUMBER(SEARCH("cribriform",N187,1)),ISNUMBER(SEARCH("diffuse",N187,1)),ISNUMBER(SEARCH("columnar",N187,1)),ISNUMBER(SEARCH("solid",N187,1)),AND(OR(ISNUMBER(SEARCH("papillary",N187,1)),ISNUMBER(SEARCH("papillary carcinoma",O187,1))),S187="positive"),AND(AND(ISNUMBER(J187),J187&gt;=5),M187=""),AND(AND(ISNUMBER(J187),J187&gt;=5),AND(ISNUMBER(M187),M187&gt;=1)),AND(ISNUMBER(SERACH("papillary",N187)),OR(Y187="positive",Z187="positive"), ISNUMBER(SEARCH("BRAF",AB187)))),"intermediate","low"))</f>
        <v>low</v>
      </c>
      <c r="AF187" s="35" t="str">
        <f t="shared" si="31"/>
        <v>1b</v>
      </c>
      <c r="AG187" s="35" t="str">
        <f t="shared" si="32"/>
        <v>0</v>
      </c>
      <c r="AH187" s="35" t="str">
        <f t="shared" si="33"/>
        <v>0</v>
      </c>
      <c r="AI187" s="40" t="str">
        <f t="shared" si="34"/>
        <v>I</v>
      </c>
      <c r="AJ187" s="34" t="s">
        <v>629</v>
      </c>
      <c r="AK187" s="39" t="s">
        <v>893</v>
      </c>
      <c r="AL187" s="39" t="s">
        <v>894</v>
      </c>
      <c r="AM187" s="39" t="s">
        <v>897</v>
      </c>
      <c r="AN187" s="39" t="s">
        <v>59</v>
      </c>
      <c r="AO187" s="34">
        <f t="shared" ca="1" si="40"/>
        <v>0</v>
      </c>
      <c r="AP187" s="39">
        <f t="shared" si="41"/>
        <v>1</v>
      </c>
      <c r="AQ187" s="39">
        <f t="shared" si="42"/>
        <v>1</v>
      </c>
      <c r="AR187" s="39">
        <f t="shared" si="43"/>
        <v>1</v>
      </c>
      <c r="AS187" s="40">
        <f t="shared" si="35"/>
        <v>1</v>
      </c>
    </row>
    <row r="188" spans="1:45">
      <c r="A188" t="str">
        <f>'Model output'!A187</f>
        <v>TCGA-EM-A3AL</v>
      </c>
      <c r="B188" s="46">
        <v>45</v>
      </c>
      <c r="C188" s="1" t="str">
        <f>IF(OR(ISNUMBER(SEARCH("0",'Model output'!D187)), ISNUMBER(SEARCH("1",'Model output'!D187)), ISNUMBER(SEARCH("1a",'Model output'!D187)), ISNUMBER(SEARCH("1b",'Model output'!D187)), ISNUMBER(SEARCH("2",'Model output'!D187)), ISNUMBER(SEARCH("3",'Model output'!D187)), ISNUMBER(SEARCH("4a",'Model output'!D187)), ISNUMBER(SEARCH("4b",'Model output'!D187))), IF(ISNUMBER(SEARCH("pT",'Model output'!D187)),IF(OR(ISNUMBER(SEARCH("a",'Model output'!D187)),ISNUMBER(SEARCH("b",'Model output'!D187))),MID(SUBSTITUTE('Model output'!D187," ",""),SEARCH("pT",'Model output'!D187)+2,2),MID(SUBSTITUTE('Model output'!D187," ",""),SEARCH("pT",'Model output'!D187)+2,1)),IF(ISNUMBER(SEARCH("T",'Model output'!D187)),IF(OR(ISNUMBER(SEARCH("a",'Model output'!D187)),ISNUMBER(SEARCH("b",'Model output'!D187))),MID(SUBSTITUTE('Model output'!D187," ",""),SEARCH("T",'Model output'!D187)+1,2),MID(SUBSTITUTE('Model output'!D187," ",""),SEARCH("T",'Model output'!D187)+1,1)),SUBSTITUTE('Model output'!D187," ",""))),"")</f>
        <v>1b</v>
      </c>
      <c r="D188" s="1" t="str">
        <f>IF(ISNUMBER(SEARCH("lymph node",'Model output'!E187)),"1", IF(AND('Model output'!E187&lt;&gt;"",ISNUMBER('Model output'!E187),'Model output'!E187&gt;0),"1",IF(OR(ISNUMBER(SEARCH("0",'Model output'!E187)), ISNUMBER(SEARCH("1",'Model output'!E187)), ISNUMBER(SEARCH("1a",'Model output'!E187)), ISNUMBER(SEARCH("1b",'Model output'!E187)), ISNUMBER(SEARCH("X",'Model output'!E187))), IF(ISNUMBER(SEARCH("pN",'Model output'!E187)),IF(OR(ISNUMBER(SEARCH("a",'Model output'!E187)),ISNUMBER(SEARCH("b",'Model output'!E187))),MID(SUBSTITUTE('Model output'!E187," ",""),SEARCH("pN",'Model output'!E187)+2,2),MID(SUBSTITUTE('Model output'!E187," ",""),SEARCH("pN",'Model output'!E187)+2,1)),IF(ISNUMBER(SEARCH("N",'Model output'!E187)),IF(OR(ISNUMBER(SEARCH("a",'Model output'!E187)),ISNUMBER(SEARCH("b",'Model output'!E187))),MID(SUBSTITUTE('Model output'!E187," ",""),SEARCH("N",'Model output'!E187)+1,2),MID(SUBSTITUTE('Model output'!E187," ",""),SEARCH("N",'Model output'!E187)+1,1)),SUBSTITUTE('Model output'!E187," ",""))),"")))</f>
        <v>0</v>
      </c>
      <c r="E188" s="1" t="str">
        <f>IF(OR(ISNUMBER(SEARCH("Not applicable",'Model output'!F187)), ISNUMBER(SEARCH("N/A",'Model output'!F187))),"0",IF(OR(ISNUMBER(SEARCH("0",'Model output'!F187)), ISNUMBER(SEARCH("1",'Model output'!F187)), ISNUMBER(SEARCH("X",'Model output'!F187))), IF(ISNUMBER(SEARCH("pM",'Model output'!F187)),MID(SUBSTITUTE('Model output'!F187," ",""),SEARCH("pM",'Model output'!F187)+2,1),IF(ISNUMBER(SEARCH("M",'Model output'!F187)),MID(SUBSTITUTE('Model output'!F187," ",""),SEARCH("M",'Model output'!F187)+1,1),SUBSTITUTE('Model output'!F187," ",""))),""))</f>
        <v/>
      </c>
      <c r="F188" t="str">
        <f t="shared" si="44"/>
        <v>negative</v>
      </c>
      <c r="G188" t="str">
        <f>IF(OR('Model output'!G187="",AND(ISNUMBER('Model output'!J187),'Model output'!J187&lt;1)),"",IF(OR(ISNUMBER(SEARCH("lateral",'Model output'!G187)),ISNUMBER(SEARCH("cervical",'Model output'!G187)),ISNUMBER(SEARCH("jugular",'Model output'!G187)),ISNUMBER(SEARCH("left neck",'Model output'!G187)),ISNUMBER(SEARCH("left anterior neck",'Model output'!G187)),ISNUMBER(SEARCH("left posterior neck",'Model output'!G187)),ISNUMBER(SEARCH("right neck",'Model output'!G187)),ISNUMBER(SEARCH("right anterior neck",'Model output'!G187)),ISNUMBER(SEARCH("right posterior neck",'Model output'!G187)),AND(ISNUMBER(SEARCH("level",'Model output'!G187)),OR(,ISNUMBER(SEARCH("II",'Model output'!G187)),ISNUMBER(SEARCH("two",'Model output'!G187)),AND(ISNUMBER(SEARCH("2",'Model output'!G187)),NOT(ISNUMBER(SEARCH("1 of 2",'Model output'!G187)))),ISNUMBER(SEARCH("III",'Model output'!G187)),ISNUMBER(SEARCH("three",'Model output'!G187)),AND(ISNUMBER(SEARCH("3",'Model output'!G187)), NOT(ISNUMBER(SEARCH("N3",'Model output'!G187)))),ISNUMBER(SEARCH("IV",'Model output'!G187)),ISNUMBER(SEARCH("four",'Model output'!G187)),AND(ISNUMBER(SEARCH("4",'Model output'!G187)),NOT(ISNUMBER(SEARCH("1/4",'Model output'!G187)))),ISNUMBER(SEARCH("V ",'Model output'!G187)),ISNUMBER(SEARCH("five",'Model output'!G187)),ISNUMBER(SEARCH("5",'Model output'!G187))))), "lateral", "central"))</f>
        <v/>
      </c>
      <c r="H188" t="str">
        <f>IF('Model output'!H187="","negative", IF('Model output'!H187=" ", "negative", IF('Model output'!H187="[]", "negative", IF(ISNUMBER(SEARCH("lymph node",'Model output'!H187)),"negative", IF(ISNUMBER(SEARCH("adipose tissue",'Model output'!H187)), "negative", IF(ISNUMBER(SEARCH("neck dissection",'Model output'!H187)),"negative","positive"))))))</f>
        <v>negative</v>
      </c>
      <c r="I188">
        <f>IF('Model output'!I187="","",IF(ISNUMBER('Model output'!I187),'Model output'!I187,1))</f>
        <v>14</v>
      </c>
      <c r="J188">
        <f>IF('Model output'!J187="","",IF(AND(ISNUMBER('Model output'!J187),'Model output'!J187&lt;=I188),'Model output'!J187,IF(ISNUMBER(SEARCH("0/",'Model output'!J187)),0,1)))</f>
        <v>0</v>
      </c>
      <c r="K188" t="str" cm="1">
        <f t="array" ref="K188">IF(COUNT(FIND({0,1,2,3,4,5,6,7,8,9},'Model output'!K187))&gt;0,'Model output'!K187,"")</f>
        <v/>
      </c>
      <c r="L188" s="28" t="str">
        <f t="shared" si="30"/>
        <v/>
      </c>
      <c r="M188" t="str" cm="1">
        <f t="array" ref="M188">IF(L188="","",IF(ISNUMBER(SEARCH("cm",L188)),MAX(VALUE(SUBSTITUTE(_xlfn.FILTERXML("&lt;t&gt;&lt;s&gt;"&amp;SUBSTITUTE(L188,",","&lt;/s&gt;&lt;s&gt;")&amp;"&lt;/s&gt;&lt;/t&gt;","//s"),"cm",""))),MAX(VALUE(SUBSTITUTE(_xlfn.FILTERXML("&lt;t&gt;&lt;s&gt;"&amp;SUBSTITUTE(L188,",","&lt;/s&gt;&lt;s&gt;")&amp;"&lt;/s&gt;&lt;/t&gt;","//s"),"mm","")))/10))</f>
        <v/>
      </c>
      <c r="N188" t="str">
        <f>IF('Model output'!L187="","",'Model output'!L187)</f>
        <v>papillary</v>
      </c>
      <c r="O188" t="str">
        <f>IF('Model output'!M187="","",'Model output'!M187)</f>
        <v>follicular variant</v>
      </c>
      <c r="P188" t="str">
        <f>IF('Model output'!N187="","",'Model output'!N187)</f>
        <v>1.9 cm</v>
      </c>
      <c r="Q188" t="str">
        <f t="shared" si="45"/>
        <v>1.9cm</v>
      </c>
      <c r="R188" cm="1">
        <f t="array" ref="R188">IF(Q188="","",IF(ISNUMBER(SEARCH("cm",Q188)),MAX(VALUE(SUBSTITUTE(_xlfn.FILTERXML("&lt;t&gt;&lt;s&gt;"&amp;SUBSTITUTE(Q188,",","&lt;/s&gt;&lt;s&gt;")&amp;"&lt;/s&gt;&lt;/t&gt;","//s"),"cm",""))),IF(ISNUMBER(SEARCH("mm",Q188)), MAX(VALUE(SUBSTITUTE(_xlfn.FILTERXML("&lt;t&gt;&lt;s&gt;"&amp;SUBSTITUTE(Q188,",","&lt;/s&gt;&lt;s&gt;")&amp;"&lt;/s&gt;&lt;/t&gt;","//s"),"mm","")))/10, MAX(VALUE(_xlfn.FILTERXML("&lt;t&gt;&lt;s&gt;"&amp;SUBSTITUTE(Q188,",","&lt;/s&gt;&lt;s&gt;")&amp;"&lt;/s&gt;&lt;/t&gt;","//s"))))))</f>
        <v>1.9</v>
      </c>
      <c r="S188" t="str">
        <f>IF(OR('Model output'!P187="",'Model output'!P187="C",ISNUMBER(SEARCH("Not identified", 'Model output'!P187)),ISNUMBER(SEARCH("Absent",'Model output'!P187)),ISNUMBER(SEARCH("Absence",'Model output'!P187)),AND(ISNUMBER(SEARCH("No",'Model output'!P187)),NOT(ISNUMBER(SEARCH("diagnostic",'Model output'!P187)))),ISNUMBER(SEARCH("Negative",'Model output'!P187))),"negative","positive")</f>
        <v>negative</v>
      </c>
      <c r="T188">
        <f>IF('Model output'!O187="","",'Model output'!O187)</f>
        <v>2</v>
      </c>
      <c r="U188" t="str">
        <f>IF('Model output'!Q187&lt;&gt;"",'Model output'!Q187,IF('Classification result'!S188="positive",IF(ISNUMBER(SEARCH("single",'Model output'!P187)),1,IF(OR(ISNUMBER(SEARCH("&lt;4",'Model output'!P187)),ISNUMBER(SEARCH("&lt; 4",'Model output'!P187)),ISNUMBER(SEARCH("less than 4",'Model output'!P187))),"&lt;4",IF(OR(ISNUMBER(SEARCH("&gt;4",'Model output'!P187)),ISNUMBER(SEARCH("&gt; 4",'Model output'!P187)),ISNUMBER(SEARCH("4 or more",'Model output'!P187))),"&gt;4",""))),""))</f>
        <v/>
      </c>
      <c r="V188" t="str">
        <f>IF(S188="negative","",IF(OR(ISNUMBER(SEARCH("Focal",'Model output'!P187)),'Classification result'!U188&lt;4,ISNUMBER(SEARCH("Focal",'Classification result'!U188)),ISNUMBER(SEARCH("&lt;4",'Classification result'!U188)),ISNUMBER(SEARCH("&lt; 4",'Classification result'!U188))),"minimal", IF(OR(ISNUMBER(SEARCH("Extensive",'Model output'!P187)),ISNUMBER(SEARCH("Extensive",'Classification result'!U188)),ISNUMBER(SEARCH("&gt;4",'Classification result'!U188)),ISNUMBER(SEARCH("&gt; 4",'Classification result'!U188)),ISNUMBER(SEARCH("4 or more",'Classification result'!U188))),"extensive","")))</f>
        <v/>
      </c>
      <c r="W188" t="str">
        <f>IF(OR('Model output'!R187="",ISNUMBER(SEARCH("Not identified", 'Model output'!R187)),ISNUMBER(SEARCH("Absent",'Model output'!R187)),ISNUMBER(SEARCH("No",'Model output'!R187)),ISNUMBER(SEARCH("Negative",'Model output'!R187)),ISNUMBER(SEARCH("None seen",'Model output'!R187)),ISNUMBER(SEARCH("Free",'Model output'!R187)),ISNUMBER(SEARCH("Cannot be assessed",'Model output'!R187))),"negative","positive")</f>
        <v>positive</v>
      </c>
      <c r="X188" s="15" t="str">
        <f>IF('Model output'!S187="","",'Model output'!S187)</f>
        <v>Not identified</v>
      </c>
      <c r="Y188" t="str">
        <f>IF(OR('Model output'!S187="",ISNUMBER(SEARCH("No extension",'Model output'!S187)),ISNUMBER(SEARCH("Absent",'Model output'!S187)),ISNUMBER(SEARCH("Not identified",'Model output'!S187)),AND(ISNUMBER(SEARCH("No",'Model output'!S187)),NOT(ISNUMBER(SEARCH("carcinoma",'Model output'!S187)))),ISNUMBER(SEARCH("negative",'Model output'!S187))),"negative",IF(Z188="positive","gETE", "positive"))</f>
        <v>negative</v>
      </c>
      <c r="Z188" t="str">
        <f>IF(OR('Model output'!S187="",ISNUMBER(SEARCH("Absent",'Model output'!S187)),ISNUMBER(SEARCH("Not identified",'Model output'!S187)),ISNUMBER(SEARCH("No",'Model output'!S187)),ISNUMBER(SEARCH("Minimal",'Model output'!S187)),ISNUMBER(SEARCH("negative",'Model output'!S187))),"negative",IF(OR(ISNUMBER(SEARCH("extensive",X188)),ISNUMBER(SEARCH("skeletal muscle",X188)),ISNUMBER(SEARCH("larynx",X188)),ISNUMBER(SEARCH("trachea",X188)),ISNUMBER(SEARCH("esophagus",X188)),ISNUMBER(SEARCH("recurrent laryngeal nerve",X188))),"positive","negative"))</f>
        <v>negative</v>
      </c>
      <c r="AA188" t="str">
        <f>IF('Model output'!T187="","",IF('Model output'!T187="Not mentioned", "No", "Yes"))</f>
        <v/>
      </c>
      <c r="AB188" t="str">
        <f>IF(AA188&lt;&gt;"Yes","",IF(OR('Model output'!U187="",ISNUMBER(SEARCH("Not identified",'Model output'!U187))),"",'Model output'!U187))</f>
        <v/>
      </c>
      <c r="AC188" s="8" t="str">
        <f>IF(OR('Model output'!V187="", AND(ISERROR(SEARCH("Positive",'Model output'!V187)), ISNUMBER(SEARCH("Negative",'Model output'!V187))), ISNUMBER(SEARCH("Cannot be assessed",'Model output'!V187)), AND(ISNUMBER(SEARCH("Uninvolved",'Model output'!V187)),NOT(ISNUMBER(SEARCH("margin(s) involved",'Model output'!V187)))), ISNUMBER(SEARCH("No involvement",'Model output'!V187)), AND(NOT(ISNUMBER(SEARCH("focal",'Model output'!V187))),ISNUMBER(SEARCH("Free",'Model output'!V187))), ISNUMBER(SEARCH("narrowly excised",'Model output'!V187)), ISNUMBER(SEARCH("none",'Model output'!V187)), ISNUMBER(SEARCH("R0",'Model output'!V187)), ISNUMBER(SEARCH("1 mm",'Model output'!V187)), ISNUMBER(SEARCH("0.1 CM",'Model output'!V187)), ISNUMBER(SEARCH("less than 0.2 mm",'Model output'!V187)), ISNUMBER(SEARCH("less than 1.0 mm",'Model output'!V187)), ISNUMBER(SEARCH("less than 0.5 mm",'Model output'!V187)), ISNUMBER(SEARCH("abut",'Model output'!V187))), "negative", "positive")</f>
        <v>negative</v>
      </c>
      <c r="AE188" s="34" t="str" cm="1">
        <f t="array" aca="1" ref="AE188" ca="1">IF(OR(AC188="positive",Z188="positive",AND(OR(ISNUMBER(SEARCH("Follicular carcinoma",N188)),ISNUMBER(SEARCH("Follicular thyroid carcinoma",N188))),V188="extensive"),AND(AND(ISNUMBER(J188),J188&gt;0),AND(ISNUMBER(M188),M188&gt;3)),OR(H188="positive",AH188=1)),"high",IF(OR(ISNUMBER(SEARCH("lateral",G188,1)),ISNUMBER(SEARCH("positive",Y188,1)),ISNUMBER(SEARCH("tall",O188,1)),ISNUMBER(SEARCH("hobnail",O188,1)),ISNUMBER(SEARCH("cribriform",O188,1)),ISNUMBER(SEARCH("diffuse",O188,1)),ISNUMBER(SEARCH("columnar",O188,1)),ISNUMBER(SEARCH("solid",O188,1)),ISNUMBER(SEARCH("tall",N188,1)),ISNUMBER(SEARCH("hobnail",N188,1)),ISNUMBER(SEARCH("cribriform",N188,1)),ISNUMBER(SEARCH("diffuse",N188,1)),ISNUMBER(SEARCH("columnar",N188,1)),ISNUMBER(SEARCH("solid",N188,1)),AND(OR(ISNUMBER(SEARCH("papillary",N188,1)),ISNUMBER(SEARCH("papillary carcinoma",O188,1))),S188="positive"),AND(AND(ISNUMBER(J188),J188&gt;=5),M188=""),AND(AND(ISNUMBER(J188),J188&gt;=5),AND(ISNUMBER(M188),M188&gt;=1)),AND(ISNUMBER(SERACH("papillary",N188)),OR(Y188="positive",Z188="positive"), ISNUMBER(SEARCH("BRAF",AB188)))),"intermediate","low"))</f>
        <v>low</v>
      </c>
      <c r="AF188" s="35" t="str">
        <f t="shared" si="31"/>
        <v>1b</v>
      </c>
      <c r="AG188" s="35" t="str">
        <f t="shared" si="32"/>
        <v>0</v>
      </c>
      <c r="AH188" s="35" t="str">
        <f t="shared" si="33"/>
        <v>0</v>
      </c>
      <c r="AI188" s="40" t="str">
        <f t="shared" si="34"/>
        <v>I</v>
      </c>
      <c r="AJ188" s="34" t="s">
        <v>627</v>
      </c>
      <c r="AK188" s="39" t="s">
        <v>893</v>
      </c>
      <c r="AL188" s="39" t="s">
        <v>894</v>
      </c>
      <c r="AM188" s="39" t="s">
        <v>897</v>
      </c>
      <c r="AN188" s="39" t="s">
        <v>59</v>
      </c>
      <c r="AO188" s="34">
        <f t="shared" ca="1" si="40"/>
        <v>1</v>
      </c>
      <c r="AP188" s="39">
        <f t="shared" si="41"/>
        <v>1</v>
      </c>
      <c r="AQ188" s="39">
        <f t="shared" si="42"/>
        <v>1</v>
      </c>
      <c r="AR188" s="39">
        <f t="shared" si="43"/>
        <v>1</v>
      </c>
      <c r="AS188" s="40">
        <f t="shared" si="35"/>
        <v>1</v>
      </c>
    </row>
    <row r="189" spans="1:45">
      <c r="A189" t="str">
        <f>'Model output'!A188</f>
        <v>TCGA-EM-A3AN</v>
      </c>
      <c r="B189" s="46">
        <v>36</v>
      </c>
      <c r="C189" s="1" t="str">
        <f>IF(OR(ISNUMBER(SEARCH("0",'Model output'!D188)), ISNUMBER(SEARCH("1",'Model output'!D188)), ISNUMBER(SEARCH("1a",'Model output'!D188)), ISNUMBER(SEARCH("1b",'Model output'!D188)), ISNUMBER(SEARCH("2",'Model output'!D188)), ISNUMBER(SEARCH("3",'Model output'!D188)), ISNUMBER(SEARCH("4a",'Model output'!D188)), ISNUMBER(SEARCH("4b",'Model output'!D188))), IF(ISNUMBER(SEARCH("pT",'Model output'!D188)),IF(OR(ISNUMBER(SEARCH("a",'Model output'!D188)),ISNUMBER(SEARCH("b",'Model output'!D188))),MID(SUBSTITUTE('Model output'!D188," ",""),SEARCH("pT",'Model output'!D188)+2,2),MID(SUBSTITUTE('Model output'!D188," ",""),SEARCH("pT",'Model output'!D188)+2,1)),IF(ISNUMBER(SEARCH("T",'Model output'!D188)),IF(OR(ISNUMBER(SEARCH("a",'Model output'!D188)),ISNUMBER(SEARCH("b",'Model output'!D188))),MID(SUBSTITUTE('Model output'!D188," ",""),SEARCH("T",'Model output'!D188)+1,2),MID(SUBSTITUTE('Model output'!D188," ",""),SEARCH("T",'Model output'!D188)+1,1)),SUBSTITUTE('Model output'!D188," ",""))),"")</f>
        <v>1b</v>
      </c>
      <c r="D189" s="1" t="str">
        <f>IF(ISNUMBER(SEARCH("lymph node",'Model output'!E188)),"1", IF(AND('Model output'!E188&lt;&gt;"",ISNUMBER('Model output'!E188),'Model output'!E188&gt;0),"1",IF(OR(ISNUMBER(SEARCH("0",'Model output'!E188)), ISNUMBER(SEARCH("1",'Model output'!E188)), ISNUMBER(SEARCH("1a",'Model output'!E188)), ISNUMBER(SEARCH("1b",'Model output'!E188)), ISNUMBER(SEARCH("X",'Model output'!E188))), IF(ISNUMBER(SEARCH("pN",'Model output'!E188)),IF(OR(ISNUMBER(SEARCH("a",'Model output'!E188)),ISNUMBER(SEARCH("b",'Model output'!E188))),MID(SUBSTITUTE('Model output'!E188," ",""),SEARCH("pN",'Model output'!E188)+2,2),MID(SUBSTITUTE('Model output'!E188," ",""),SEARCH("pN",'Model output'!E188)+2,1)),IF(ISNUMBER(SEARCH("N",'Model output'!E188)),IF(OR(ISNUMBER(SEARCH("a",'Model output'!E188)),ISNUMBER(SEARCH("b",'Model output'!E188))),MID(SUBSTITUTE('Model output'!E188," ",""),SEARCH("N",'Model output'!E188)+1,2),MID(SUBSTITUTE('Model output'!E188," ",""),SEARCH("N",'Model output'!E188)+1,1)),SUBSTITUTE('Model output'!E188," ",""))),"")))</f>
        <v>1b</v>
      </c>
      <c r="E189" s="1" t="str">
        <f>IF(OR(ISNUMBER(SEARCH("Not applicable",'Model output'!F188)), ISNUMBER(SEARCH("N/A",'Model output'!F188))),"0",IF(OR(ISNUMBER(SEARCH("0",'Model output'!F188)), ISNUMBER(SEARCH("1",'Model output'!F188)), ISNUMBER(SEARCH("X",'Model output'!F188))), IF(ISNUMBER(SEARCH("pM",'Model output'!F188)),MID(SUBSTITUTE('Model output'!F188," ",""),SEARCH("pM",'Model output'!F188)+2,1),IF(ISNUMBER(SEARCH("M",'Model output'!F188)),MID(SUBSTITUTE('Model output'!F188," ",""),SEARCH("M",'Model output'!F188)+1,1),SUBSTITUTE('Model output'!F188," ",""))),""))</f>
        <v/>
      </c>
      <c r="F189" t="str">
        <f t="shared" si="44"/>
        <v>positive</v>
      </c>
      <c r="G189" t="str">
        <f>IF(OR('Model output'!G188="",AND(ISNUMBER('Model output'!J188),'Model output'!J188&lt;1)),"",IF(OR(ISNUMBER(SEARCH("lateral",'Model output'!G188)),ISNUMBER(SEARCH("cervical",'Model output'!G188)),ISNUMBER(SEARCH("jugular",'Model output'!G188)),ISNUMBER(SEARCH("left neck",'Model output'!G188)),ISNUMBER(SEARCH("left anterior neck",'Model output'!G188)),ISNUMBER(SEARCH("left posterior neck",'Model output'!G188)),ISNUMBER(SEARCH("right neck",'Model output'!G188)),ISNUMBER(SEARCH("right anterior neck",'Model output'!G188)),ISNUMBER(SEARCH("right posterior neck",'Model output'!G188)),AND(ISNUMBER(SEARCH("level",'Model output'!G188)),OR(,ISNUMBER(SEARCH("II",'Model output'!G188)),ISNUMBER(SEARCH("two",'Model output'!G188)),AND(ISNUMBER(SEARCH("2",'Model output'!G188)),NOT(ISNUMBER(SEARCH("1 of 2",'Model output'!G188)))),ISNUMBER(SEARCH("III",'Model output'!G188)),ISNUMBER(SEARCH("three",'Model output'!G188)),AND(ISNUMBER(SEARCH("3",'Model output'!G188)), NOT(ISNUMBER(SEARCH("N3",'Model output'!G188)))),ISNUMBER(SEARCH("IV",'Model output'!G188)),ISNUMBER(SEARCH("four",'Model output'!G188)),AND(ISNUMBER(SEARCH("4",'Model output'!G188)),NOT(ISNUMBER(SEARCH("1/4",'Model output'!G188)))),ISNUMBER(SEARCH("V ",'Model output'!G188)),ISNUMBER(SEARCH("five",'Model output'!G188)),ISNUMBER(SEARCH("5",'Model output'!G188))))), "lateral", "central"))</f>
        <v>central</v>
      </c>
      <c r="H189" t="str">
        <f>IF('Model output'!H188="","negative", IF('Model output'!H188=" ", "negative", IF('Model output'!H188="[]", "negative", IF(ISNUMBER(SEARCH("lymph node",'Model output'!H188)),"negative", IF(ISNUMBER(SEARCH("adipose tissue",'Model output'!H188)), "negative", IF(ISNUMBER(SEARCH("neck dissection",'Model output'!H188)),"negative","positive"))))))</f>
        <v>negative</v>
      </c>
      <c r="I189">
        <f>IF('Model output'!I188="","",IF(ISNUMBER('Model output'!I188),'Model output'!I188,1))</f>
        <v>80</v>
      </c>
      <c r="J189">
        <f>IF('Model output'!J188="","",IF(AND(ISNUMBER('Model output'!J188),'Model output'!J188&lt;=I189),'Model output'!J188,IF(ISNUMBER(SEARCH("0/",'Model output'!J188)),0,1)))</f>
        <v>27</v>
      </c>
      <c r="K189" t="str" cm="1">
        <f t="array" ref="K189">IF(COUNT(FIND({0,1,2,3,4,5,6,7,8,9},'Model output'!K188))&gt;0,'Model output'!K188,"")</f>
        <v>3.8 cm</v>
      </c>
      <c r="L189" s="28" t="str">
        <f t="shared" si="30"/>
        <v>3.8cm</v>
      </c>
      <c r="M189" cm="1">
        <f t="array" ref="M189">IF(L189="","",IF(ISNUMBER(SEARCH("cm",L189)),MAX(VALUE(SUBSTITUTE(_xlfn.FILTERXML("&lt;t&gt;&lt;s&gt;"&amp;SUBSTITUTE(L189,",","&lt;/s&gt;&lt;s&gt;")&amp;"&lt;/s&gt;&lt;/t&gt;","//s"),"cm",""))),MAX(VALUE(SUBSTITUTE(_xlfn.FILTERXML("&lt;t&gt;&lt;s&gt;"&amp;SUBSTITUTE(L189,",","&lt;/s&gt;&lt;s&gt;")&amp;"&lt;/s&gt;&lt;/t&gt;","//s"),"mm","")))/10))</f>
        <v>3.8</v>
      </c>
      <c r="N189" t="str">
        <f>IF('Model output'!L188="","",'Model output'!L188)</f>
        <v>Papillary carcinoma, classical (usual)</v>
      </c>
      <c r="O189" t="str">
        <f>IF('Model output'!M188="","",'Model output'!M188)</f>
        <v>Follicular variant</v>
      </c>
      <c r="P189" t="str">
        <f>IF('Model output'!N188="","",'Model output'!N188)</f>
        <v>1.2 cm</v>
      </c>
      <c r="Q189" t="str">
        <f t="shared" si="45"/>
        <v>1.2cm</v>
      </c>
      <c r="R189" cm="1">
        <f t="array" ref="R189">IF(Q189="","",IF(ISNUMBER(SEARCH("cm",Q189)),MAX(VALUE(SUBSTITUTE(_xlfn.FILTERXML("&lt;t&gt;&lt;s&gt;"&amp;SUBSTITUTE(Q189,",","&lt;/s&gt;&lt;s&gt;")&amp;"&lt;/s&gt;&lt;/t&gt;","//s"),"cm",""))),IF(ISNUMBER(SEARCH("mm",Q189)), MAX(VALUE(SUBSTITUTE(_xlfn.FILTERXML("&lt;t&gt;&lt;s&gt;"&amp;SUBSTITUTE(Q189,",","&lt;/s&gt;&lt;s&gt;")&amp;"&lt;/s&gt;&lt;/t&gt;","//s"),"mm","")))/10, MAX(VALUE(_xlfn.FILTERXML("&lt;t&gt;&lt;s&gt;"&amp;SUBSTITUTE(Q189,",","&lt;/s&gt;&lt;s&gt;")&amp;"&lt;/s&gt;&lt;/t&gt;","//s"))))))</f>
        <v>1.2</v>
      </c>
      <c r="S189" t="str">
        <f>IF(OR('Model output'!P188="",'Model output'!P188="C",ISNUMBER(SEARCH("Not identified", 'Model output'!P188)),ISNUMBER(SEARCH("Absent",'Model output'!P188)),ISNUMBER(SEARCH("Absence",'Model output'!P188)),AND(ISNUMBER(SEARCH("No",'Model output'!P188)),NOT(ISNUMBER(SEARCH("diagnostic",'Model output'!P188)))),ISNUMBER(SEARCH("Negative",'Model output'!P188))),"negative","positive")</f>
        <v>positive</v>
      </c>
      <c r="T189">
        <f>IF('Model output'!O188="","",'Model output'!O188)</f>
        <v>1</v>
      </c>
      <c r="U189" t="str">
        <f>IF('Model output'!Q188&lt;&gt;"",'Model output'!Q188,IF('Classification result'!S189="positive",IF(ISNUMBER(SEARCH("single",'Model output'!P188)),1,IF(OR(ISNUMBER(SEARCH("&lt;4",'Model output'!P188)),ISNUMBER(SEARCH("&lt; 4",'Model output'!P188)),ISNUMBER(SEARCH("less than 4",'Model output'!P188))),"&lt;4",IF(OR(ISNUMBER(SEARCH("&gt;4",'Model output'!P188)),ISNUMBER(SEARCH("&gt; 4",'Model output'!P188)),ISNUMBER(SEARCH("4 or more",'Model output'!P188))),"&gt;4",""))),""))</f>
        <v/>
      </c>
      <c r="V189" t="str">
        <f>IF(S189="negative","",IF(OR(ISNUMBER(SEARCH("Focal",'Model output'!P188)),'Classification result'!U189&lt;4,ISNUMBER(SEARCH("Focal",'Classification result'!U189)),ISNUMBER(SEARCH("&lt;4",'Classification result'!U189)),ISNUMBER(SEARCH("&lt; 4",'Classification result'!U189))),"minimal", IF(OR(ISNUMBER(SEARCH("Extensive",'Model output'!P188)),ISNUMBER(SEARCH("Extensive",'Classification result'!U189)),ISNUMBER(SEARCH("&gt;4",'Classification result'!U189)),ISNUMBER(SEARCH("&gt; 4",'Classification result'!U189)),ISNUMBER(SEARCH("4 or more",'Classification result'!U189))),"extensive","")))</f>
        <v/>
      </c>
      <c r="W189" t="str">
        <f>IF(OR('Model output'!R188="",ISNUMBER(SEARCH("Not identified", 'Model output'!R188)),ISNUMBER(SEARCH("Absent",'Model output'!R188)),ISNUMBER(SEARCH("No",'Model output'!R188)),ISNUMBER(SEARCH("Negative",'Model output'!R188)),ISNUMBER(SEARCH("None seen",'Model output'!R188)),ISNUMBER(SEARCH("Free",'Model output'!R188)),ISNUMBER(SEARCH("Cannot be assessed",'Model output'!R188))),"negative","positive")</f>
        <v>positive</v>
      </c>
      <c r="X189" s="15" t="str">
        <f>IF('Model output'!S188="","",'Model output'!S188)</f>
        <v>Cannot be assessed</v>
      </c>
      <c r="Y189" t="str">
        <f>IF(OR('Model output'!S188="",ISNUMBER(SEARCH("No extension",'Model output'!S188)),ISNUMBER(SEARCH("Absent",'Model output'!S188)),ISNUMBER(SEARCH("Not identified",'Model output'!S188)),AND(ISNUMBER(SEARCH("No",'Model output'!S188)),NOT(ISNUMBER(SEARCH("carcinoma",'Model output'!S188)))),ISNUMBER(SEARCH("negative",'Model output'!S188))),"negative",IF(Z189="positive","gETE", "positive"))</f>
        <v>negative</v>
      </c>
      <c r="Z189" t="str">
        <f>IF(OR('Model output'!S188="",ISNUMBER(SEARCH("Absent",'Model output'!S188)),ISNUMBER(SEARCH("Not identified",'Model output'!S188)),ISNUMBER(SEARCH("No",'Model output'!S188)),ISNUMBER(SEARCH("Minimal",'Model output'!S188)),ISNUMBER(SEARCH("negative",'Model output'!S188))),"negative",IF(OR(ISNUMBER(SEARCH("extensive",X189)),ISNUMBER(SEARCH("skeletal muscle",X189)),ISNUMBER(SEARCH("larynx",X189)),ISNUMBER(SEARCH("trachea",X189)),ISNUMBER(SEARCH("esophagus",X189)),ISNUMBER(SEARCH("recurrent laryngeal nerve",X189))),"positive","negative"))</f>
        <v>negative</v>
      </c>
      <c r="AA189" t="str">
        <f>IF('Model output'!T188="","",IF('Model output'!T188="Not mentioned", "No", "Yes"))</f>
        <v/>
      </c>
      <c r="AB189" t="str">
        <f>IF(AA189&lt;&gt;"Yes","",IF(OR('Model output'!U188="",ISNUMBER(SEARCH("Not identified",'Model output'!U188))),"",'Model output'!U188))</f>
        <v/>
      </c>
      <c r="AC189" s="8" t="str">
        <f>IF(OR('Model output'!V188="", AND(ISERROR(SEARCH("Positive",'Model output'!V188)), ISNUMBER(SEARCH("Negative",'Model output'!V188))), ISNUMBER(SEARCH("Cannot be assessed",'Model output'!V188)), AND(ISNUMBER(SEARCH("Uninvolved",'Model output'!V188)),NOT(ISNUMBER(SEARCH("margin(s) involved",'Model output'!V188)))), ISNUMBER(SEARCH("No involvement",'Model output'!V188)), AND(NOT(ISNUMBER(SEARCH("focal",'Model output'!V188))),ISNUMBER(SEARCH("Free",'Model output'!V188))), ISNUMBER(SEARCH("narrowly excised",'Model output'!V188)), ISNUMBER(SEARCH("none",'Model output'!V188)), ISNUMBER(SEARCH("R0",'Model output'!V188)), ISNUMBER(SEARCH("1 mm",'Model output'!V188)), ISNUMBER(SEARCH("0.1 CM",'Model output'!V188)), ISNUMBER(SEARCH("less than 0.2 mm",'Model output'!V188)), ISNUMBER(SEARCH("less than 1.0 mm",'Model output'!V188)), ISNUMBER(SEARCH("less than 0.5 mm",'Model output'!V188)), ISNUMBER(SEARCH("abut",'Model output'!V188))), "negative", "positive")</f>
        <v>positive</v>
      </c>
      <c r="AE189" s="34" t="str" cm="1">
        <f t="array" ref="AE189">IF(OR(AC189="positive",Z189="positive",AND(OR(ISNUMBER(SEARCH("Follicular carcinoma",N189)),ISNUMBER(SEARCH("Follicular thyroid carcinoma",N189))),V189="extensive"),AND(AND(ISNUMBER(J189),J189&gt;0),AND(ISNUMBER(M189),M189&gt;3)),OR(H189="positive",AH189=1)),"high",IF(OR(ISNUMBER(SEARCH("lateral",G189,1)),ISNUMBER(SEARCH("positive",Y189,1)),ISNUMBER(SEARCH("tall",O189,1)),ISNUMBER(SEARCH("hobnail",O189,1)),ISNUMBER(SEARCH("cribriform",O189,1)),ISNUMBER(SEARCH("diffuse",O189,1)),ISNUMBER(SEARCH("columnar",O189,1)),ISNUMBER(SEARCH("solid",O189,1)),ISNUMBER(SEARCH("tall",N189,1)),ISNUMBER(SEARCH("hobnail",N189,1)),ISNUMBER(SEARCH("cribriform",N189,1)),ISNUMBER(SEARCH("diffuse",N189,1)),ISNUMBER(SEARCH("columnar",N189,1)),ISNUMBER(SEARCH("solid",N189,1)),AND(OR(ISNUMBER(SEARCH("papillary",N189,1)),ISNUMBER(SEARCH("papillary carcinoma",O189,1))),S189="positive"),AND(AND(ISNUMBER(J189),J189&gt;=5),M189=""),AND(AND(ISNUMBER(J189),J189&gt;=5),AND(ISNUMBER(M189),M189&gt;=1)),AND(ISNUMBER(SERACH("papillary",N189)),OR(Y189="positive",Z189="positive"), ISNUMBER(SEARCH("BRAF",AB189)))),"intermediate","low"))</f>
        <v>high</v>
      </c>
      <c r="AF189" s="35" t="str">
        <f t="shared" si="31"/>
        <v>1b</v>
      </c>
      <c r="AG189" s="35" t="str">
        <f t="shared" si="32"/>
        <v>1a</v>
      </c>
      <c r="AH189" s="35" t="str">
        <f t="shared" si="33"/>
        <v>0</v>
      </c>
      <c r="AI189" s="40" t="str">
        <f t="shared" si="34"/>
        <v>I</v>
      </c>
      <c r="AJ189" s="34" t="s">
        <v>624</v>
      </c>
      <c r="AK189" s="39" t="s">
        <v>893</v>
      </c>
      <c r="AL189" s="39" t="s">
        <v>893</v>
      </c>
      <c r="AM189" s="39" t="s">
        <v>897</v>
      </c>
      <c r="AN189" s="39" t="s">
        <v>59</v>
      </c>
      <c r="AO189" s="34">
        <f t="shared" si="40"/>
        <v>1</v>
      </c>
      <c r="AP189" s="39">
        <f t="shared" si="41"/>
        <v>1</v>
      </c>
      <c r="AQ189" s="39">
        <f t="shared" si="42"/>
        <v>0</v>
      </c>
      <c r="AR189" s="39">
        <f t="shared" si="43"/>
        <v>1</v>
      </c>
      <c r="AS189" s="40">
        <f t="shared" si="35"/>
        <v>1</v>
      </c>
    </row>
    <row r="190" spans="1:45">
      <c r="A190" t="str">
        <f>'Model output'!A189</f>
        <v>TCGA-EM-A3AO</v>
      </c>
      <c r="B190" s="46">
        <v>61</v>
      </c>
      <c r="C190" s="1" t="str">
        <f>IF(OR(ISNUMBER(SEARCH("0",'Model output'!D189)), ISNUMBER(SEARCH("1",'Model output'!D189)), ISNUMBER(SEARCH("1a",'Model output'!D189)), ISNUMBER(SEARCH("1b",'Model output'!D189)), ISNUMBER(SEARCH("2",'Model output'!D189)), ISNUMBER(SEARCH("3",'Model output'!D189)), ISNUMBER(SEARCH("4a",'Model output'!D189)), ISNUMBER(SEARCH("4b",'Model output'!D189))), IF(ISNUMBER(SEARCH("pT",'Model output'!D189)),IF(OR(ISNUMBER(SEARCH("a",'Model output'!D189)),ISNUMBER(SEARCH("b",'Model output'!D189))),MID(SUBSTITUTE('Model output'!D189," ",""),SEARCH("pT",'Model output'!D189)+2,2),MID(SUBSTITUTE('Model output'!D189," ",""),SEARCH("pT",'Model output'!D189)+2,1)),IF(ISNUMBER(SEARCH("T",'Model output'!D189)),IF(OR(ISNUMBER(SEARCH("a",'Model output'!D189)),ISNUMBER(SEARCH("b",'Model output'!D189))),MID(SUBSTITUTE('Model output'!D189," ",""),SEARCH("T",'Model output'!D189)+1,2),MID(SUBSTITUTE('Model output'!D189," ",""),SEARCH("T",'Model output'!D189)+1,1)),SUBSTITUTE('Model output'!D189," ",""))),"")</f>
        <v>2</v>
      </c>
      <c r="D190" s="1" t="str">
        <f>IF(ISNUMBER(SEARCH("lymph node",'Model output'!E189)),"1", IF(AND('Model output'!E189&lt;&gt;"",ISNUMBER('Model output'!E189),'Model output'!E189&gt;0),"1",IF(OR(ISNUMBER(SEARCH("0",'Model output'!E189)), ISNUMBER(SEARCH("1",'Model output'!E189)), ISNUMBER(SEARCH("1a",'Model output'!E189)), ISNUMBER(SEARCH("1b",'Model output'!E189)), ISNUMBER(SEARCH("X",'Model output'!E189))), IF(ISNUMBER(SEARCH("pN",'Model output'!E189)),IF(OR(ISNUMBER(SEARCH("a",'Model output'!E189)),ISNUMBER(SEARCH("b",'Model output'!E189))),MID(SUBSTITUTE('Model output'!E189," ",""),SEARCH("pN",'Model output'!E189)+2,2),MID(SUBSTITUTE('Model output'!E189," ",""),SEARCH("pN",'Model output'!E189)+2,1)),IF(ISNUMBER(SEARCH("N",'Model output'!E189)),IF(OR(ISNUMBER(SEARCH("a",'Model output'!E189)),ISNUMBER(SEARCH("b",'Model output'!E189))),MID(SUBSTITUTE('Model output'!E189," ",""),SEARCH("N",'Model output'!E189)+1,2),MID(SUBSTITUTE('Model output'!E189," ",""),SEARCH("N",'Model output'!E189)+1,1)),SUBSTITUTE('Model output'!E189," ",""))),"")))</f>
        <v>1b</v>
      </c>
      <c r="E190" s="1" t="str">
        <f>IF(OR(ISNUMBER(SEARCH("Not applicable",'Model output'!F189)), ISNUMBER(SEARCH("N/A",'Model output'!F189))),"0",IF(OR(ISNUMBER(SEARCH("0",'Model output'!F189)), ISNUMBER(SEARCH("1",'Model output'!F189)), ISNUMBER(SEARCH("X",'Model output'!F189))), IF(ISNUMBER(SEARCH("pM",'Model output'!F189)),MID(SUBSTITUTE('Model output'!F189," ",""),SEARCH("pM",'Model output'!F189)+2,1),IF(ISNUMBER(SEARCH("M",'Model output'!F189)),MID(SUBSTITUTE('Model output'!F189," ",""),SEARCH("M",'Model output'!F189)+1,1),SUBSTITUTE('Model output'!F189," ",""))),""))</f>
        <v/>
      </c>
      <c r="F190" t="str">
        <f t="shared" si="44"/>
        <v>positive</v>
      </c>
      <c r="G190" t="str">
        <f>IF(OR('Model output'!G189="",AND(ISNUMBER('Model output'!J189),'Model output'!J189&lt;1)),"",IF(OR(ISNUMBER(SEARCH("lateral",'Model output'!G189)),ISNUMBER(SEARCH("cervical",'Model output'!G189)),ISNUMBER(SEARCH("jugular",'Model output'!G189)),ISNUMBER(SEARCH("left neck",'Model output'!G189)),ISNUMBER(SEARCH("left anterior neck",'Model output'!G189)),ISNUMBER(SEARCH("left posterior neck",'Model output'!G189)),ISNUMBER(SEARCH("right neck",'Model output'!G189)),ISNUMBER(SEARCH("right anterior neck",'Model output'!G189)),ISNUMBER(SEARCH("right posterior neck",'Model output'!G189)),AND(ISNUMBER(SEARCH("level",'Model output'!G189)),OR(,ISNUMBER(SEARCH("II",'Model output'!G189)),ISNUMBER(SEARCH("two",'Model output'!G189)),AND(ISNUMBER(SEARCH("2",'Model output'!G189)),NOT(ISNUMBER(SEARCH("1 of 2",'Model output'!G189)))),ISNUMBER(SEARCH("III",'Model output'!G189)),ISNUMBER(SEARCH("three",'Model output'!G189)),AND(ISNUMBER(SEARCH("3",'Model output'!G189)), NOT(ISNUMBER(SEARCH("N3",'Model output'!G189)))),ISNUMBER(SEARCH("IV",'Model output'!G189)),ISNUMBER(SEARCH("four",'Model output'!G189)),AND(ISNUMBER(SEARCH("4",'Model output'!G189)),NOT(ISNUMBER(SEARCH("1/4",'Model output'!G189)))),ISNUMBER(SEARCH("V ",'Model output'!G189)),ISNUMBER(SEARCH("five",'Model output'!G189)),ISNUMBER(SEARCH("5",'Model output'!G189))))), "lateral", "central"))</f>
        <v>lateral</v>
      </c>
      <c r="H190" t="str">
        <f>IF('Model output'!H189="","negative", IF('Model output'!H189=" ", "negative", IF('Model output'!H189="[]", "negative", IF(ISNUMBER(SEARCH("lymph node",'Model output'!H189)),"negative", IF(ISNUMBER(SEARCH("adipose tissue",'Model output'!H189)), "negative", IF(ISNUMBER(SEARCH("neck dissection",'Model output'!H189)),"negative","positive"))))))</f>
        <v>negative</v>
      </c>
      <c r="I190">
        <f>IF('Model output'!I189="","",IF(ISNUMBER('Model output'!I189),'Model output'!I189,1))</f>
        <v>28</v>
      </c>
      <c r="J190">
        <f>IF('Model output'!J189="","",IF(AND(ISNUMBER('Model output'!J189),'Model output'!J189&lt;=I190),'Model output'!J189,IF(ISNUMBER(SEARCH("0/",'Model output'!J189)),0,1)))</f>
        <v>10</v>
      </c>
      <c r="K190" t="str" cm="1">
        <f t="array" ref="K190">IF(COUNT(FIND({0,1,2,3,4,5,6,7,8,9},'Model output'!K189))&gt;0,'Model output'!K189,"")</f>
        <v>3.5 x 3 x 2.2 cm</v>
      </c>
      <c r="L190" s="28" t="str">
        <f t="shared" si="30"/>
        <v>3.5,3,2.2cm</v>
      </c>
      <c r="M190" cm="1">
        <f t="array" ref="M190">IF(L190="","",IF(ISNUMBER(SEARCH("cm",L190)),MAX(VALUE(SUBSTITUTE(_xlfn.FILTERXML("&lt;t&gt;&lt;s&gt;"&amp;SUBSTITUTE(L190,",","&lt;/s&gt;&lt;s&gt;")&amp;"&lt;/s&gt;&lt;/t&gt;","//s"),"cm",""))),MAX(VALUE(SUBSTITUTE(_xlfn.FILTERXML("&lt;t&gt;&lt;s&gt;"&amp;SUBSTITUTE(L190,",","&lt;/s&gt;&lt;s&gt;")&amp;"&lt;/s&gt;&lt;/t&gt;","//s"),"mm","")))/10))</f>
        <v>3.5</v>
      </c>
      <c r="N190" t="str">
        <f>IF('Model output'!L189="","",'Model output'!L189)</f>
        <v>papillary</v>
      </c>
      <c r="O190" t="str">
        <f>IF('Model output'!M189="","",'Model output'!M189)</f>
        <v>classical, follicular variant</v>
      </c>
      <c r="P190" t="str">
        <f>IF('Model output'!N189="","",'Model output'!N189)</f>
        <v>3.0 cm</v>
      </c>
      <c r="Q190" t="str">
        <f t="shared" si="45"/>
        <v>3.0cm</v>
      </c>
      <c r="R190" cm="1">
        <f t="array" ref="R190">IF(Q190="","",IF(ISNUMBER(SEARCH("cm",Q190)),MAX(VALUE(SUBSTITUTE(_xlfn.FILTERXML("&lt;t&gt;&lt;s&gt;"&amp;SUBSTITUTE(Q190,",","&lt;/s&gt;&lt;s&gt;")&amp;"&lt;/s&gt;&lt;/t&gt;","//s"),"cm",""))),IF(ISNUMBER(SEARCH("mm",Q190)), MAX(VALUE(SUBSTITUTE(_xlfn.FILTERXML("&lt;t&gt;&lt;s&gt;"&amp;SUBSTITUTE(Q190,",","&lt;/s&gt;&lt;s&gt;")&amp;"&lt;/s&gt;&lt;/t&gt;","//s"),"mm","")))/10, MAX(VALUE(_xlfn.FILTERXML("&lt;t&gt;&lt;s&gt;"&amp;SUBSTITUTE(Q190,",","&lt;/s&gt;&lt;s&gt;")&amp;"&lt;/s&gt;&lt;/t&gt;","//s"))))))</f>
        <v>3</v>
      </c>
      <c r="S190" t="str">
        <f>IF(OR('Model output'!P189="",'Model output'!P189="C",ISNUMBER(SEARCH("Not identified", 'Model output'!P189)),ISNUMBER(SEARCH("Absent",'Model output'!P189)),ISNUMBER(SEARCH("Absence",'Model output'!P189)),AND(ISNUMBER(SEARCH("No",'Model output'!P189)),NOT(ISNUMBER(SEARCH("diagnostic",'Model output'!P189)))),ISNUMBER(SEARCH("Negative",'Model output'!P189))),"negative","positive")</f>
        <v>negative</v>
      </c>
      <c r="T190">
        <f>IF('Model output'!O189="","",'Model output'!O189)</f>
        <v>2</v>
      </c>
      <c r="U190" t="str">
        <f>IF('Model output'!Q189&lt;&gt;"",'Model output'!Q189,IF('Classification result'!S190="positive",IF(ISNUMBER(SEARCH("single",'Model output'!P189)),1,IF(OR(ISNUMBER(SEARCH("&lt;4",'Model output'!P189)),ISNUMBER(SEARCH("&lt; 4",'Model output'!P189)),ISNUMBER(SEARCH("less than 4",'Model output'!P189))),"&lt;4",IF(OR(ISNUMBER(SEARCH("&gt;4",'Model output'!P189)),ISNUMBER(SEARCH("&gt; 4",'Model output'!P189)),ISNUMBER(SEARCH("4 or more",'Model output'!P189))),"&gt;4",""))),""))</f>
        <v/>
      </c>
      <c r="V190" t="str">
        <f>IF(S190="negative","",IF(OR(ISNUMBER(SEARCH("Focal",'Model output'!P189)),'Classification result'!U190&lt;4,ISNUMBER(SEARCH("Focal",'Classification result'!U190)),ISNUMBER(SEARCH("&lt;4",'Classification result'!U190)),ISNUMBER(SEARCH("&lt; 4",'Classification result'!U190))),"minimal", IF(OR(ISNUMBER(SEARCH("Extensive",'Model output'!P189)),ISNUMBER(SEARCH("Extensive",'Classification result'!U190)),ISNUMBER(SEARCH("&gt;4",'Classification result'!U190)),ISNUMBER(SEARCH("&gt; 4",'Classification result'!U190)),ISNUMBER(SEARCH("4 or more",'Classification result'!U190))),"extensive","")))</f>
        <v/>
      </c>
      <c r="W190" t="str">
        <f>IF(OR('Model output'!R189="",ISNUMBER(SEARCH("Not identified", 'Model output'!R189)),ISNUMBER(SEARCH("Absent",'Model output'!R189)),ISNUMBER(SEARCH("No",'Model output'!R189)),ISNUMBER(SEARCH("Negative",'Model output'!R189)),ISNUMBER(SEARCH("None seen",'Model output'!R189)),ISNUMBER(SEARCH("Free",'Model output'!R189)),ISNUMBER(SEARCH("Cannot be assessed",'Model output'!R189))),"negative","positive")</f>
        <v>positive</v>
      </c>
      <c r="X190" s="15" t="str">
        <f>IF('Model output'!S189="","",'Model output'!S189)</f>
        <v/>
      </c>
      <c r="Y190" t="str">
        <f>IF(OR('Model output'!S189="",ISNUMBER(SEARCH("No extension",'Model output'!S189)),ISNUMBER(SEARCH("Absent",'Model output'!S189)),ISNUMBER(SEARCH("Not identified",'Model output'!S189)),AND(ISNUMBER(SEARCH("No",'Model output'!S189)),NOT(ISNUMBER(SEARCH("carcinoma",'Model output'!S189)))),ISNUMBER(SEARCH("negative",'Model output'!S189))),"negative",IF(Z190="positive","gETE", "positive"))</f>
        <v>negative</v>
      </c>
      <c r="Z190" t="str">
        <f>IF(OR('Model output'!S189="",ISNUMBER(SEARCH("Absent",'Model output'!S189)),ISNUMBER(SEARCH("Not identified",'Model output'!S189)),ISNUMBER(SEARCH("No",'Model output'!S189)),ISNUMBER(SEARCH("Minimal",'Model output'!S189)),ISNUMBER(SEARCH("negative",'Model output'!S189))),"negative",IF(OR(ISNUMBER(SEARCH("extensive",X190)),ISNUMBER(SEARCH("skeletal muscle",X190)),ISNUMBER(SEARCH("larynx",X190)),ISNUMBER(SEARCH("trachea",X190)),ISNUMBER(SEARCH("esophagus",X190)),ISNUMBER(SEARCH("recurrent laryngeal nerve",X190))),"positive","negative"))</f>
        <v>negative</v>
      </c>
      <c r="AA190" t="str">
        <f>IF('Model output'!T189="","",IF('Model output'!T189="Not mentioned", "No", "Yes"))</f>
        <v/>
      </c>
      <c r="AB190" t="str">
        <f>IF(AA190&lt;&gt;"Yes","",IF(OR('Model output'!U189="",ISNUMBER(SEARCH("Not identified",'Model output'!U189))),"",'Model output'!U189))</f>
        <v/>
      </c>
      <c r="AC190" s="8" t="str">
        <f>IF(OR('Model output'!V189="", AND(ISERROR(SEARCH("Positive",'Model output'!V189)), ISNUMBER(SEARCH("Negative",'Model output'!V189))), ISNUMBER(SEARCH("Cannot be assessed",'Model output'!V189)), AND(ISNUMBER(SEARCH("Uninvolved",'Model output'!V189)),NOT(ISNUMBER(SEARCH("margin(s) involved",'Model output'!V189)))), ISNUMBER(SEARCH("No involvement",'Model output'!V189)), AND(NOT(ISNUMBER(SEARCH("focal",'Model output'!V189))),ISNUMBER(SEARCH("Free",'Model output'!V189))), ISNUMBER(SEARCH("narrowly excised",'Model output'!V189)), ISNUMBER(SEARCH("none",'Model output'!V189)), ISNUMBER(SEARCH("R0",'Model output'!V189)), ISNUMBER(SEARCH("1 mm",'Model output'!V189)), ISNUMBER(SEARCH("0.1 CM",'Model output'!V189)), ISNUMBER(SEARCH("less than 0.2 mm",'Model output'!V189)), ISNUMBER(SEARCH("less than 1.0 mm",'Model output'!V189)), ISNUMBER(SEARCH("less than 0.5 mm",'Model output'!V189)), ISNUMBER(SEARCH("abut",'Model output'!V189))), "negative", "positive")</f>
        <v>negative</v>
      </c>
      <c r="AE190" s="34" t="str" cm="1">
        <f t="array" ref="AE190">IF(OR(AC190="positive",Z190="positive",AND(OR(ISNUMBER(SEARCH("Follicular carcinoma",N190)),ISNUMBER(SEARCH("Follicular thyroid carcinoma",N190))),V190="extensive"),AND(AND(ISNUMBER(J190),J190&gt;0),AND(ISNUMBER(M190),M190&gt;3)),OR(H190="positive",AH190=1)),"high",IF(OR(ISNUMBER(SEARCH("lateral",G190,1)),ISNUMBER(SEARCH("positive",Y190,1)),ISNUMBER(SEARCH("tall",O190,1)),ISNUMBER(SEARCH("hobnail",O190,1)),ISNUMBER(SEARCH("cribriform",O190,1)),ISNUMBER(SEARCH("diffuse",O190,1)),ISNUMBER(SEARCH("columnar",O190,1)),ISNUMBER(SEARCH("solid",O190,1)),ISNUMBER(SEARCH("tall",N190,1)),ISNUMBER(SEARCH("hobnail",N190,1)),ISNUMBER(SEARCH("cribriform",N190,1)),ISNUMBER(SEARCH("diffuse",N190,1)),ISNUMBER(SEARCH("columnar",N190,1)),ISNUMBER(SEARCH("solid",N190,1)),AND(OR(ISNUMBER(SEARCH("papillary",N190,1)),ISNUMBER(SEARCH("papillary carcinoma",O190,1))),S190="positive"),AND(AND(ISNUMBER(J190),J190&gt;=5),M190=""),AND(AND(ISNUMBER(J190),J190&gt;=5),AND(ISNUMBER(M190),M190&gt;=1)),AND(ISNUMBER(SERACH("papillary",N190)),OR(Y190="positive",Z190="positive"), ISNUMBER(SEARCH("BRAF",AB190)))),"intermediate","low"))</f>
        <v>high</v>
      </c>
      <c r="AF190" s="35" t="str">
        <f t="shared" si="31"/>
        <v>2</v>
      </c>
      <c r="AG190" s="35" t="str">
        <f t="shared" si="32"/>
        <v>1b</v>
      </c>
      <c r="AH190" s="35" t="str">
        <f t="shared" si="33"/>
        <v>0</v>
      </c>
      <c r="AI190" s="40" t="str">
        <f t="shared" si="34"/>
        <v>II</v>
      </c>
      <c r="AJ190" s="34" t="s">
        <v>624</v>
      </c>
      <c r="AK190" s="39" t="s">
        <v>896</v>
      </c>
      <c r="AL190" s="39" t="s">
        <v>893</v>
      </c>
      <c r="AM190" s="39" t="s">
        <v>897</v>
      </c>
      <c r="AN190" s="39" t="s">
        <v>895</v>
      </c>
      <c r="AO190" s="34">
        <f t="shared" si="40"/>
        <v>1</v>
      </c>
      <c r="AP190" s="39">
        <f t="shared" si="41"/>
        <v>1</v>
      </c>
      <c r="AQ190" s="39">
        <f t="shared" si="42"/>
        <v>1</v>
      </c>
      <c r="AR190" s="39">
        <f t="shared" si="43"/>
        <v>1</v>
      </c>
      <c r="AS190" s="40">
        <f t="shared" si="35"/>
        <v>1</v>
      </c>
    </row>
    <row r="191" spans="1:45">
      <c r="A191" t="str">
        <f>'Model output'!A190</f>
        <v>TCGA-EM-A3AP</v>
      </c>
      <c r="B191" s="46">
        <v>31</v>
      </c>
      <c r="C191" s="1" t="str">
        <f>IF(OR(ISNUMBER(SEARCH("0",'Model output'!D190)), ISNUMBER(SEARCH("1",'Model output'!D190)), ISNUMBER(SEARCH("1a",'Model output'!D190)), ISNUMBER(SEARCH("1b",'Model output'!D190)), ISNUMBER(SEARCH("2",'Model output'!D190)), ISNUMBER(SEARCH("3",'Model output'!D190)), ISNUMBER(SEARCH("4a",'Model output'!D190)), ISNUMBER(SEARCH("4b",'Model output'!D190))), IF(ISNUMBER(SEARCH("pT",'Model output'!D190)),IF(OR(ISNUMBER(SEARCH("a",'Model output'!D190)),ISNUMBER(SEARCH("b",'Model output'!D190))),MID(SUBSTITUTE('Model output'!D190," ",""),SEARCH("pT",'Model output'!D190)+2,2),MID(SUBSTITUTE('Model output'!D190," ",""),SEARCH("pT",'Model output'!D190)+2,1)),IF(ISNUMBER(SEARCH("T",'Model output'!D190)),IF(OR(ISNUMBER(SEARCH("a",'Model output'!D190)),ISNUMBER(SEARCH("b",'Model output'!D190))),MID(SUBSTITUTE('Model output'!D190," ",""),SEARCH("T",'Model output'!D190)+1,2),MID(SUBSTITUTE('Model output'!D190," ",""),SEARCH("T",'Model output'!D190)+1,1)),SUBSTITUTE('Model output'!D190," ",""))),"")</f>
        <v>2</v>
      </c>
      <c r="D191" s="1" t="str">
        <f>IF(ISNUMBER(SEARCH("lymph node",'Model output'!E190)),"1", IF(AND('Model output'!E190&lt;&gt;"",ISNUMBER('Model output'!E190),'Model output'!E190&gt;0),"1",IF(OR(ISNUMBER(SEARCH("0",'Model output'!E190)), ISNUMBER(SEARCH("1",'Model output'!E190)), ISNUMBER(SEARCH("1a",'Model output'!E190)), ISNUMBER(SEARCH("1b",'Model output'!E190)), ISNUMBER(SEARCH("X",'Model output'!E190))), IF(ISNUMBER(SEARCH("pN",'Model output'!E190)),IF(OR(ISNUMBER(SEARCH("a",'Model output'!E190)),ISNUMBER(SEARCH("b",'Model output'!E190))),MID(SUBSTITUTE('Model output'!E190," ",""),SEARCH("pN",'Model output'!E190)+2,2),MID(SUBSTITUTE('Model output'!E190," ",""),SEARCH("pN",'Model output'!E190)+2,1)),IF(ISNUMBER(SEARCH("N",'Model output'!E190)),IF(OR(ISNUMBER(SEARCH("a",'Model output'!E190)),ISNUMBER(SEARCH("b",'Model output'!E190))),MID(SUBSTITUTE('Model output'!E190," ",""),SEARCH("N",'Model output'!E190)+1,2),MID(SUBSTITUTE('Model output'!E190," ",""),SEARCH("N",'Model output'!E190)+1,1)),SUBSTITUTE('Model output'!E190," ",""))),"")))</f>
        <v>X</v>
      </c>
      <c r="E191" s="1" t="str">
        <f>IF(OR(ISNUMBER(SEARCH("Not applicable",'Model output'!F190)), ISNUMBER(SEARCH("N/A",'Model output'!F190))),"0",IF(OR(ISNUMBER(SEARCH("0",'Model output'!F190)), ISNUMBER(SEARCH("1",'Model output'!F190)), ISNUMBER(SEARCH("X",'Model output'!F190))), IF(ISNUMBER(SEARCH("pM",'Model output'!F190)),MID(SUBSTITUTE('Model output'!F190," ",""),SEARCH("pM",'Model output'!F190)+2,1),IF(ISNUMBER(SEARCH("M",'Model output'!F190)),MID(SUBSTITUTE('Model output'!F190," ",""),SEARCH("M",'Model output'!F190)+1,1),SUBSTITUTE('Model output'!F190," ",""))),""))</f>
        <v/>
      </c>
      <c r="F191" t="str">
        <f t="shared" si="44"/>
        <v>negative</v>
      </c>
      <c r="G191" t="str">
        <f>IF(OR('Model output'!G190="",AND(ISNUMBER('Model output'!J190),'Model output'!J190&lt;1)),"",IF(OR(ISNUMBER(SEARCH("lateral",'Model output'!G190)),ISNUMBER(SEARCH("cervical",'Model output'!G190)),ISNUMBER(SEARCH("jugular",'Model output'!G190)),ISNUMBER(SEARCH("left neck",'Model output'!G190)),ISNUMBER(SEARCH("left anterior neck",'Model output'!G190)),ISNUMBER(SEARCH("left posterior neck",'Model output'!G190)),ISNUMBER(SEARCH("right neck",'Model output'!G190)),ISNUMBER(SEARCH("right anterior neck",'Model output'!G190)),ISNUMBER(SEARCH("right posterior neck",'Model output'!G190)),AND(ISNUMBER(SEARCH("level",'Model output'!G190)),OR(,ISNUMBER(SEARCH("II",'Model output'!G190)),ISNUMBER(SEARCH("two",'Model output'!G190)),AND(ISNUMBER(SEARCH("2",'Model output'!G190)),NOT(ISNUMBER(SEARCH("1 of 2",'Model output'!G190)))),ISNUMBER(SEARCH("III",'Model output'!G190)),ISNUMBER(SEARCH("three",'Model output'!G190)),AND(ISNUMBER(SEARCH("3",'Model output'!G190)), NOT(ISNUMBER(SEARCH("N3",'Model output'!G190)))),ISNUMBER(SEARCH("IV",'Model output'!G190)),ISNUMBER(SEARCH("four",'Model output'!G190)),AND(ISNUMBER(SEARCH("4",'Model output'!G190)),NOT(ISNUMBER(SEARCH("1/4",'Model output'!G190)))),ISNUMBER(SEARCH("V ",'Model output'!G190)),ISNUMBER(SEARCH("five",'Model output'!G190)),ISNUMBER(SEARCH("5",'Model output'!G190))))), "lateral", "central"))</f>
        <v/>
      </c>
      <c r="H191" t="str">
        <f>IF('Model output'!H190="","negative", IF('Model output'!H190=" ", "negative", IF('Model output'!H190="[]", "negative", IF(ISNUMBER(SEARCH("lymph node",'Model output'!H190)),"negative", IF(ISNUMBER(SEARCH("adipose tissue",'Model output'!H190)), "negative", IF(ISNUMBER(SEARCH("neck dissection",'Model output'!H190)),"negative","positive"))))))</f>
        <v>negative</v>
      </c>
      <c r="I191" t="str">
        <f>IF('Model output'!I190="","",IF(ISNUMBER('Model output'!I190),'Model output'!I190,1))</f>
        <v/>
      </c>
      <c r="J191" t="str">
        <f>IF('Model output'!J190="","",IF(AND(ISNUMBER('Model output'!J190),'Model output'!J190&lt;=I191),'Model output'!J190,IF(ISNUMBER(SEARCH("0/",'Model output'!J190)),0,1)))</f>
        <v/>
      </c>
      <c r="K191" t="str" cm="1">
        <f t="array" ref="K191">IF(COUNT(FIND({0,1,2,3,4,5,6,7,8,9},'Model output'!K190))&gt;0,'Model output'!K190,"")</f>
        <v/>
      </c>
      <c r="L191" s="28" t="str">
        <f t="shared" ref="L191:L254" si="46">LOWER(SUBSTITUTE(SUBSTITUTE(SUBSTITUTE(SUBSTITUTE(SUBSTITUTE(SUBSTITUTE(SUBSTITUTE(SUBSTITUTE(SUBSTITUTE(SUBSTITUTE(SUBSTITUTE(SUBSTITUTE(SUBSTITUTE(SUBSTITUTE(SUBSTITUTE(SUBSTITUTE(SUBSTITUTE(SUBSTITUTE(K191,"cm.","cm"), "gross examination", ""), "in greatest dimension", ""), "Level IV", ""), "paratracheal", ""), "tissue", ""), "diameter", ""), "right", ""), "up to", ""), "to", ","), "by", ""), "x", ","), "'", ""), "[", ""), "]", ""), "(", ""), ")", ""), " ", ""))</f>
        <v/>
      </c>
      <c r="M191" t="str" cm="1">
        <f t="array" ref="M191">IF(L191="","",IF(ISNUMBER(SEARCH("cm",L191)),MAX(VALUE(SUBSTITUTE(_xlfn.FILTERXML("&lt;t&gt;&lt;s&gt;"&amp;SUBSTITUTE(L191,",","&lt;/s&gt;&lt;s&gt;")&amp;"&lt;/s&gt;&lt;/t&gt;","//s"),"cm",""))),MAX(VALUE(SUBSTITUTE(_xlfn.FILTERXML("&lt;t&gt;&lt;s&gt;"&amp;SUBSTITUTE(L191,",","&lt;/s&gt;&lt;s&gt;")&amp;"&lt;/s&gt;&lt;/t&gt;","//s"),"mm","")))/10))</f>
        <v/>
      </c>
      <c r="N191" t="str">
        <f>IF('Model output'!L190="","",'Model output'!L190)</f>
        <v>papillary</v>
      </c>
      <c r="O191" t="str">
        <f>IF('Model output'!M190="","",'Model output'!M190)</f>
        <v>follicular variant</v>
      </c>
      <c r="P191" t="str">
        <f>IF('Model output'!N190="","",'Model output'!N190)</f>
        <v>3.6 cm</v>
      </c>
      <c r="Q191" t="str">
        <f t="shared" si="45"/>
        <v>3.6cm</v>
      </c>
      <c r="R191" cm="1">
        <f t="array" ref="R191">IF(Q191="","",IF(ISNUMBER(SEARCH("cm",Q191)),MAX(VALUE(SUBSTITUTE(_xlfn.FILTERXML("&lt;t&gt;&lt;s&gt;"&amp;SUBSTITUTE(Q191,",","&lt;/s&gt;&lt;s&gt;")&amp;"&lt;/s&gt;&lt;/t&gt;","//s"),"cm",""))),IF(ISNUMBER(SEARCH("mm",Q191)), MAX(VALUE(SUBSTITUTE(_xlfn.FILTERXML("&lt;t&gt;&lt;s&gt;"&amp;SUBSTITUTE(Q191,",","&lt;/s&gt;&lt;s&gt;")&amp;"&lt;/s&gt;&lt;/t&gt;","//s"),"mm","")))/10, MAX(VALUE(_xlfn.FILTERXML("&lt;t&gt;&lt;s&gt;"&amp;SUBSTITUTE(Q191,",","&lt;/s&gt;&lt;s&gt;")&amp;"&lt;/s&gt;&lt;/t&gt;","//s"))))))</f>
        <v>3.6</v>
      </c>
      <c r="S191" t="str">
        <f>IF(OR('Model output'!P190="",'Model output'!P190="C",ISNUMBER(SEARCH("Not identified", 'Model output'!P190)),ISNUMBER(SEARCH("Absent",'Model output'!P190)),ISNUMBER(SEARCH("Absence",'Model output'!P190)),AND(ISNUMBER(SEARCH("No",'Model output'!P190)),NOT(ISNUMBER(SEARCH("diagnostic",'Model output'!P190)))),ISNUMBER(SEARCH("Negative",'Model output'!P190))),"negative","positive")</f>
        <v>negative</v>
      </c>
      <c r="T191">
        <f>IF('Model output'!O190="","",'Model output'!O190)</f>
        <v>1</v>
      </c>
      <c r="U191" t="str">
        <f>IF('Model output'!Q190&lt;&gt;"",'Model output'!Q190,IF('Classification result'!S191="positive",IF(ISNUMBER(SEARCH("single",'Model output'!P190)),1,IF(OR(ISNUMBER(SEARCH("&lt;4",'Model output'!P190)),ISNUMBER(SEARCH("&lt; 4",'Model output'!P190)),ISNUMBER(SEARCH("less than 4",'Model output'!P190))),"&lt;4",IF(OR(ISNUMBER(SEARCH("&gt;4",'Model output'!P190)),ISNUMBER(SEARCH("&gt; 4",'Model output'!P190)),ISNUMBER(SEARCH("4 or more",'Model output'!P190))),"&gt;4",""))),""))</f>
        <v/>
      </c>
      <c r="V191" t="str">
        <f>IF(S191="negative","",IF(OR(ISNUMBER(SEARCH("Focal",'Model output'!P190)),'Classification result'!U191&lt;4,ISNUMBER(SEARCH("Focal",'Classification result'!U191)),ISNUMBER(SEARCH("&lt;4",'Classification result'!U191)),ISNUMBER(SEARCH("&lt; 4",'Classification result'!U191))),"minimal", IF(OR(ISNUMBER(SEARCH("Extensive",'Model output'!P190)),ISNUMBER(SEARCH("Extensive",'Classification result'!U191)),ISNUMBER(SEARCH("&gt;4",'Classification result'!U191)),ISNUMBER(SEARCH("&gt; 4",'Classification result'!U191)),ISNUMBER(SEARCH("4 or more",'Classification result'!U191))),"extensive","")))</f>
        <v/>
      </c>
      <c r="W191" t="str">
        <f>IF(OR('Model output'!R190="",ISNUMBER(SEARCH("Not identified", 'Model output'!R190)),ISNUMBER(SEARCH("Absent",'Model output'!R190)),ISNUMBER(SEARCH("No",'Model output'!R190)),ISNUMBER(SEARCH("Negative",'Model output'!R190)),ISNUMBER(SEARCH("None seen",'Model output'!R190)),ISNUMBER(SEARCH("Free",'Model output'!R190)),ISNUMBER(SEARCH("Cannot be assessed",'Model output'!R190))),"negative","positive")</f>
        <v>negative</v>
      </c>
      <c r="X191" s="15" t="str">
        <f>IF('Model output'!S190="","",'Model output'!S190)</f>
        <v>Not identified</v>
      </c>
      <c r="Y191" t="str">
        <f>IF(OR('Model output'!S190="",ISNUMBER(SEARCH("No extension",'Model output'!S190)),ISNUMBER(SEARCH("Absent",'Model output'!S190)),ISNUMBER(SEARCH("Not identified",'Model output'!S190)),AND(ISNUMBER(SEARCH("No",'Model output'!S190)),NOT(ISNUMBER(SEARCH("carcinoma",'Model output'!S190)))),ISNUMBER(SEARCH("negative",'Model output'!S190))),"negative",IF(Z191="positive","gETE", "positive"))</f>
        <v>negative</v>
      </c>
      <c r="Z191" t="str">
        <f>IF(OR('Model output'!S190="",ISNUMBER(SEARCH("Absent",'Model output'!S190)),ISNUMBER(SEARCH("Not identified",'Model output'!S190)),ISNUMBER(SEARCH("No",'Model output'!S190)),ISNUMBER(SEARCH("Minimal",'Model output'!S190)),ISNUMBER(SEARCH("negative",'Model output'!S190))),"negative",IF(OR(ISNUMBER(SEARCH("extensive",X191)),ISNUMBER(SEARCH("skeletal muscle",X191)),ISNUMBER(SEARCH("larynx",X191)),ISNUMBER(SEARCH("trachea",X191)),ISNUMBER(SEARCH("esophagus",X191)),ISNUMBER(SEARCH("recurrent laryngeal nerve",X191))),"positive","negative"))</f>
        <v>negative</v>
      </c>
      <c r="AA191" t="str">
        <f>IF('Model output'!T190="","",IF('Model output'!T190="Not mentioned", "No", "Yes"))</f>
        <v/>
      </c>
      <c r="AB191" t="str">
        <f>IF(AA191&lt;&gt;"Yes","",IF(OR('Model output'!U190="",ISNUMBER(SEARCH("Not identified",'Model output'!U190))),"",'Model output'!U190))</f>
        <v/>
      </c>
      <c r="AC191" s="8" t="str">
        <f>IF(OR('Model output'!V190="", AND(ISERROR(SEARCH("Positive",'Model output'!V190)), ISNUMBER(SEARCH("Negative",'Model output'!V190))), ISNUMBER(SEARCH("Cannot be assessed",'Model output'!V190)), AND(ISNUMBER(SEARCH("Uninvolved",'Model output'!V190)),NOT(ISNUMBER(SEARCH("margin(s) involved",'Model output'!V190)))), ISNUMBER(SEARCH("No involvement",'Model output'!V190)), AND(NOT(ISNUMBER(SEARCH("focal",'Model output'!V190))),ISNUMBER(SEARCH("Free",'Model output'!V190))), ISNUMBER(SEARCH("narrowly excised",'Model output'!V190)), ISNUMBER(SEARCH("none",'Model output'!V190)), ISNUMBER(SEARCH("R0",'Model output'!V190)), ISNUMBER(SEARCH("1 mm",'Model output'!V190)), ISNUMBER(SEARCH("0.1 CM",'Model output'!V190)), ISNUMBER(SEARCH("less than 0.2 mm",'Model output'!V190)), ISNUMBER(SEARCH("less than 1.0 mm",'Model output'!V190)), ISNUMBER(SEARCH("less than 0.5 mm",'Model output'!V190)), ISNUMBER(SEARCH("abut",'Model output'!V190))), "negative", "positive")</f>
        <v>negative</v>
      </c>
      <c r="AE191" s="34" t="str" cm="1">
        <f t="array" aca="1" ref="AE191" ca="1">IF(OR(AC191="positive",Z191="positive",AND(OR(ISNUMBER(SEARCH("Follicular carcinoma",N191)),ISNUMBER(SEARCH("Follicular thyroid carcinoma",N191))),V191="extensive"),AND(AND(ISNUMBER(J191),J191&gt;0),AND(ISNUMBER(M191),M191&gt;3)),OR(H191="positive",AH191=1)),"high",IF(OR(ISNUMBER(SEARCH("lateral",G191,1)),ISNUMBER(SEARCH("positive",Y191,1)),ISNUMBER(SEARCH("tall",O191,1)),ISNUMBER(SEARCH("hobnail",O191,1)),ISNUMBER(SEARCH("cribriform",O191,1)),ISNUMBER(SEARCH("diffuse",O191,1)),ISNUMBER(SEARCH("columnar",O191,1)),ISNUMBER(SEARCH("solid",O191,1)),ISNUMBER(SEARCH("tall",N191,1)),ISNUMBER(SEARCH("hobnail",N191,1)),ISNUMBER(SEARCH("cribriform",N191,1)),ISNUMBER(SEARCH("diffuse",N191,1)),ISNUMBER(SEARCH("columnar",N191,1)),ISNUMBER(SEARCH("solid",N191,1)),AND(OR(ISNUMBER(SEARCH("papillary",N191,1)),ISNUMBER(SEARCH("papillary carcinoma",O191,1))),S191="positive"),AND(AND(ISNUMBER(J191),J191&gt;=5),M191=""),AND(AND(ISNUMBER(J191),J191&gt;=5),AND(ISNUMBER(M191),M191&gt;=1)),AND(ISNUMBER(SERACH("papillary",N191)),OR(Y191="positive",Z191="positive"), ISNUMBER(SEARCH("BRAF",AB191)))),"intermediate","low"))</f>
        <v>low</v>
      </c>
      <c r="AF191" s="35" t="str">
        <f t="shared" ref="AF191:AF254" si="47">IF(AND(Z191="positive",OR(ISNUMBER(SEARCH("prevertebral",X191,1)),ISNUMBER(SEARCH("fascia",X191,1)),ISNUMBER(SEARCH("carotid artery",X191,1)),ISNUMBER(SEARCH("mediastinal",X191,1)))),"4b",
IF(AND(Z191="positive",OR(ISNUMBER(SEARCH("larynx",X191,1)),ISNUMBER(SEARCH("trachea",X191,1)),ISNUMBER(SEARCH("esophagus",X191,1)),ISNUMBER(SEARCH("recurrent laryngeal nerve",X191,1)),
ISNUMBER(SEARCH("RLN",X191,1)))),"4a",
IF(OR(Z191="positive",ISNUMBER(SEARCH("strap",X191,1)),ISNUMBER(SEARCH("sternothyroid",X191,1)),ISNUMBER(SEARCH("sternohyoid",X191,1)),ISNUMBER(SEARCH("thyrohyoid",X191,1)),ISNUMBER(SEARCH("omohyoid",X191,1))),"3b",
IF(AND(C191&lt;&gt;"", N191=""),C191,
IF(OR(AND(R191&lt;&gt;"",R191&gt;4)),"3a",
IF(AND(R191&lt;&gt;"", R191&lt;=4,R191&gt;2),"2",
IF(AND(R191&lt;&gt;"",R191&lt;=2,R191&gt;1),"1b",
IF(AND(R191&lt;&gt;"",R191&lt;=1),"1a","x"
))))))))</f>
        <v>2</v>
      </c>
      <c r="AG191" s="35" t="str">
        <f t="shared" ref="AG191:AG254" si="48">IF(AND(ISNUMBER(J191),J191&gt;0),
IF(G191="lateral", "1b","1a"), "0")</f>
        <v>0</v>
      </c>
      <c r="AH191" s="35" t="str">
        <f t="shared" si="33"/>
        <v>0</v>
      </c>
      <c r="AI191" s="40" t="str">
        <f t="shared" si="34"/>
        <v>I</v>
      </c>
      <c r="AJ191" s="34" t="s">
        <v>627</v>
      </c>
      <c r="AK191" s="39" t="s">
        <v>896</v>
      </c>
      <c r="AL191" s="39" t="s">
        <v>897</v>
      </c>
      <c r="AM191" s="39" t="s">
        <v>897</v>
      </c>
      <c r="AN191" s="39" t="s">
        <v>59</v>
      </c>
      <c r="AO191" s="34">
        <f t="shared" ca="1" si="40"/>
        <v>1</v>
      </c>
      <c r="AP191" s="39">
        <f t="shared" si="41"/>
        <v>1</v>
      </c>
      <c r="AQ191" s="39">
        <f t="shared" si="42"/>
        <v>1</v>
      </c>
      <c r="AR191" s="39">
        <f t="shared" si="43"/>
        <v>1</v>
      </c>
      <c r="AS191" s="40">
        <f t="shared" si="35"/>
        <v>1</v>
      </c>
    </row>
    <row r="192" spans="1:45">
      <c r="A192" t="str">
        <f>'Model output'!A191</f>
        <v>TCGA-EM-A3AQ</v>
      </c>
      <c r="B192" s="46">
        <v>85</v>
      </c>
      <c r="C192" s="1" t="str">
        <f>IF(OR(ISNUMBER(SEARCH("0",'Model output'!D191)), ISNUMBER(SEARCH("1",'Model output'!D191)), ISNUMBER(SEARCH("1a",'Model output'!D191)), ISNUMBER(SEARCH("1b",'Model output'!D191)), ISNUMBER(SEARCH("2",'Model output'!D191)), ISNUMBER(SEARCH("3",'Model output'!D191)), ISNUMBER(SEARCH("4a",'Model output'!D191)), ISNUMBER(SEARCH("4b",'Model output'!D191))), IF(ISNUMBER(SEARCH("pT",'Model output'!D191)),IF(OR(ISNUMBER(SEARCH("a",'Model output'!D191)),ISNUMBER(SEARCH("b",'Model output'!D191))),MID(SUBSTITUTE('Model output'!D191," ",""),SEARCH("pT",'Model output'!D191)+2,2),MID(SUBSTITUTE('Model output'!D191," ",""),SEARCH("pT",'Model output'!D191)+2,1)),IF(ISNUMBER(SEARCH("T",'Model output'!D191)),IF(OR(ISNUMBER(SEARCH("a",'Model output'!D191)),ISNUMBER(SEARCH("b",'Model output'!D191))),MID(SUBSTITUTE('Model output'!D191," ",""),SEARCH("T",'Model output'!D191)+1,2),MID(SUBSTITUTE('Model output'!D191," ",""),SEARCH("T",'Model output'!D191)+1,1)),SUBSTITUTE('Model output'!D191," ",""))),"")</f>
        <v>1b</v>
      </c>
      <c r="D192" s="1" t="str">
        <f>IF(ISNUMBER(SEARCH("lymph node",'Model output'!E191)),"1", IF(AND('Model output'!E191&lt;&gt;"",ISNUMBER('Model output'!E191),'Model output'!E191&gt;0),"1",IF(OR(ISNUMBER(SEARCH("0",'Model output'!E191)), ISNUMBER(SEARCH("1",'Model output'!E191)), ISNUMBER(SEARCH("1a",'Model output'!E191)), ISNUMBER(SEARCH("1b",'Model output'!E191)), ISNUMBER(SEARCH("X",'Model output'!E191))), IF(ISNUMBER(SEARCH("pN",'Model output'!E191)),IF(OR(ISNUMBER(SEARCH("a",'Model output'!E191)),ISNUMBER(SEARCH("b",'Model output'!E191))),MID(SUBSTITUTE('Model output'!E191," ",""),SEARCH("pN",'Model output'!E191)+2,2),MID(SUBSTITUTE('Model output'!E191," ",""),SEARCH("pN",'Model output'!E191)+2,1)),IF(ISNUMBER(SEARCH("N",'Model output'!E191)),IF(OR(ISNUMBER(SEARCH("a",'Model output'!E191)),ISNUMBER(SEARCH("b",'Model output'!E191))),MID(SUBSTITUTE('Model output'!E191," ",""),SEARCH("N",'Model output'!E191)+1,2),MID(SUBSTITUTE('Model output'!E191," ",""),SEARCH("N",'Model output'!E191)+1,1)),SUBSTITUTE('Model output'!E191," ",""))),"")))</f>
        <v>0</v>
      </c>
      <c r="E192" s="1" t="str">
        <f>IF(OR(ISNUMBER(SEARCH("Not applicable",'Model output'!F191)), ISNUMBER(SEARCH("N/A",'Model output'!F191))),"0",IF(OR(ISNUMBER(SEARCH("0",'Model output'!F191)), ISNUMBER(SEARCH("1",'Model output'!F191)), ISNUMBER(SEARCH("X",'Model output'!F191))), IF(ISNUMBER(SEARCH("pM",'Model output'!F191)),MID(SUBSTITUTE('Model output'!F191," ",""),SEARCH("pM",'Model output'!F191)+2,1),IF(ISNUMBER(SEARCH("M",'Model output'!F191)),MID(SUBSTITUTE('Model output'!F191," ",""),SEARCH("M",'Model output'!F191)+1,1),SUBSTITUTE('Model output'!F191," ",""))),""))</f>
        <v/>
      </c>
      <c r="F192" t="str">
        <f t="shared" si="44"/>
        <v>negative</v>
      </c>
      <c r="G192" t="str">
        <f>IF(OR('Model output'!G191="",AND(ISNUMBER('Model output'!J191),'Model output'!J191&lt;1)),"",IF(OR(ISNUMBER(SEARCH("lateral",'Model output'!G191)),ISNUMBER(SEARCH("cervical",'Model output'!G191)),ISNUMBER(SEARCH("jugular",'Model output'!G191)),ISNUMBER(SEARCH("left neck",'Model output'!G191)),ISNUMBER(SEARCH("left anterior neck",'Model output'!G191)),ISNUMBER(SEARCH("left posterior neck",'Model output'!G191)),ISNUMBER(SEARCH("right neck",'Model output'!G191)),ISNUMBER(SEARCH("right anterior neck",'Model output'!G191)),ISNUMBER(SEARCH("right posterior neck",'Model output'!G191)),AND(ISNUMBER(SEARCH("level",'Model output'!G191)),OR(,ISNUMBER(SEARCH("II",'Model output'!G191)),ISNUMBER(SEARCH("two",'Model output'!G191)),AND(ISNUMBER(SEARCH("2",'Model output'!G191)),NOT(ISNUMBER(SEARCH("1 of 2",'Model output'!G191)))),ISNUMBER(SEARCH("III",'Model output'!G191)),ISNUMBER(SEARCH("three",'Model output'!G191)),AND(ISNUMBER(SEARCH("3",'Model output'!G191)), NOT(ISNUMBER(SEARCH("N3",'Model output'!G191)))),ISNUMBER(SEARCH("IV",'Model output'!G191)),ISNUMBER(SEARCH("four",'Model output'!G191)),AND(ISNUMBER(SEARCH("4",'Model output'!G191)),NOT(ISNUMBER(SEARCH("1/4",'Model output'!G191)))),ISNUMBER(SEARCH("V ",'Model output'!G191)),ISNUMBER(SEARCH("five",'Model output'!G191)),ISNUMBER(SEARCH("5",'Model output'!G191))))), "lateral", "central"))</f>
        <v/>
      </c>
      <c r="H192" t="str">
        <f>IF('Model output'!H191="","negative", IF('Model output'!H191=" ", "negative", IF('Model output'!H191="[]", "negative", IF(ISNUMBER(SEARCH("lymph node",'Model output'!H191)),"negative", IF(ISNUMBER(SEARCH("adipose tissue",'Model output'!H191)), "negative", IF(ISNUMBER(SEARCH("neck dissection",'Model output'!H191)),"negative","positive"))))))</f>
        <v>negative</v>
      </c>
      <c r="I192">
        <f>IF('Model output'!I191="","",IF(ISNUMBER('Model output'!I191),'Model output'!I191,1))</f>
        <v>3</v>
      </c>
      <c r="J192">
        <f>IF('Model output'!J191="","",IF(AND(ISNUMBER('Model output'!J191),'Model output'!J191&lt;=I192),'Model output'!J191,IF(ISNUMBER(SEARCH("0/",'Model output'!J191)),0,1)))</f>
        <v>0</v>
      </c>
      <c r="K192" t="str" cm="1">
        <f t="array" ref="K192">IF(COUNT(FIND({0,1,2,3,4,5,6,7,8,9},'Model output'!K191))&gt;0,'Model output'!K191,"")</f>
        <v/>
      </c>
      <c r="L192" s="28" t="str">
        <f t="shared" si="46"/>
        <v/>
      </c>
      <c r="M192" t="str" cm="1">
        <f t="array" ref="M192">IF(L192="","",IF(ISNUMBER(SEARCH("cm",L192)),MAX(VALUE(SUBSTITUTE(_xlfn.FILTERXML("&lt;t&gt;&lt;s&gt;"&amp;SUBSTITUTE(L192,",","&lt;/s&gt;&lt;s&gt;")&amp;"&lt;/s&gt;&lt;/t&gt;","//s"),"cm",""))),MAX(VALUE(SUBSTITUTE(_xlfn.FILTERXML("&lt;t&gt;&lt;s&gt;"&amp;SUBSTITUTE(L192,",","&lt;/s&gt;&lt;s&gt;")&amp;"&lt;/s&gt;&lt;/t&gt;","//s"),"mm","")))/10))</f>
        <v/>
      </c>
      <c r="N192" t="str">
        <f>IF('Model output'!L191="","",'Model output'!L191)</f>
        <v>papillary</v>
      </c>
      <c r="O192" t="str">
        <f>IF('Model output'!M191="","",'Model output'!M191)</f>
        <v>classical, follicular variant, microcarcinoma (occult, small or microscopic) variant</v>
      </c>
      <c r="P192" t="str">
        <f>IF('Model output'!N191="","",'Model output'!N191)</f>
        <v>1.3 cm</v>
      </c>
      <c r="Q192" t="str">
        <f t="shared" si="45"/>
        <v>1.3cm</v>
      </c>
      <c r="R192" cm="1">
        <f t="array" ref="R192">IF(Q192="","",IF(ISNUMBER(SEARCH("cm",Q192)),MAX(VALUE(SUBSTITUTE(_xlfn.FILTERXML("&lt;t&gt;&lt;s&gt;"&amp;SUBSTITUTE(Q192,",","&lt;/s&gt;&lt;s&gt;")&amp;"&lt;/s&gt;&lt;/t&gt;","//s"),"cm",""))),IF(ISNUMBER(SEARCH("mm",Q192)), MAX(VALUE(SUBSTITUTE(_xlfn.FILTERXML("&lt;t&gt;&lt;s&gt;"&amp;SUBSTITUTE(Q192,",","&lt;/s&gt;&lt;s&gt;")&amp;"&lt;/s&gt;&lt;/t&gt;","//s"),"mm","")))/10, MAX(VALUE(_xlfn.FILTERXML("&lt;t&gt;&lt;s&gt;"&amp;SUBSTITUTE(Q192,",","&lt;/s&gt;&lt;s&gt;")&amp;"&lt;/s&gt;&lt;/t&gt;","//s"))))))</f>
        <v>1.3</v>
      </c>
      <c r="S192" t="str">
        <f>IF(OR('Model output'!P191="",'Model output'!P191="C",ISNUMBER(SEARCH("Not identified", 'Model output'!P191)),ISNUMBER(SEARCH("Absent",'Model output'!P191)),ISNUMBER(SEARCH("Absence",'Model output'!P191)),AND(ISNUMBER(SEARCH("No",'Model output'!P191)),NOT(ISNUMBER(SEARCH("diagnostic",'Model output'!P191)))),ISNUMBER(SEARCH("Negative",'Model output'!P191))),"negative","positive")</f>
        <v>negative</v>
      </c>
      <c r="T192">
        <f>IF('Model output'!O191="","",'Model output'!O191)</f>
        <v>2</v>
      </c>
      <c r="U192" t="str">
        <f>IF('Model output'!Q191&lt;&gt;"",'Model output'!Q191,IF('Classification result'!S192="positive",IF(ISNUMBER(SEARCH("single",'Model output'!P191)),1,IF(OR(ISNUMBER(SEARCH("&lt;4",'Model output'!P191)),ISNUMBER(SEARCH("&lt; 4",'Model output'!P191)),ISNUMBER(SEARCH("less than 4",'Model output'!P191))),"&lt;4",IF(OR(ISNUMBER(SEARCH("&gt;4",'Model output'!P191)),ISNUMBER(SEARCH("&gt; 4",'Model output'!P191)),ISNUMBER(SEARCH("4 or more",'Model output'!P191))),"&gt;4",""))),""))</f>
        <v/>
      </c>
      <c r="V192" t="str">
        <f>IF(S192="negative","",IF(OR(ISNUMBER(SEARCH("Focal",'Model output'!P191)),'Classification result'!U192&lt;4,ISNUMBER(SEARCH("Focal",'Classification result'!U192)),ISNUMBER(SEARCH("&lt;4",'Classification result'!U192)),ISNUMBER(SEARCH("&lt; 4",'Classification result'!U192))),"minimal", IF(OR(ISNUMBER(SEARCH("Extensive",'Model output'!P191)),ISNUMBER(SEARCH("Extensive",'Classification result'!U192)),ISNUMBER(SEARCH("&gt;4",'Classification result'!U192)),ISNUMBER(SEARCH("&gt; 4",'Classification result'!U192)),ISNUMBER(SEARCH("4 or more",'Classification result'!U192))),"extensive","")))</f>
        <v/>
      </c>
      <c r="W192" t="str">
        <f>IF(OR('Model output'!R191="",ISNUMBER(SEARCH("Not identified", 'Model output'!R191)),ISNUMBER(SEARCH("Absent",'Model output'!R191)),ISNUMBER(SEARCH("No",'Model output'!R191)),ISNUMBER(SEARCH("Negative",'Model output'!R191)),ISNUMBER(SEARCH("None seen",'Model output'!R191)),ISNUMBER(SEARCH("Free",'Model output'!R191)),ISNUMBER(SEARCH("Cannot be assessed",'Model output'!R191))),"negative","positive")</f>
        <v>positive</v>
      </c>
      <c r="X192" s="15" t="str">
        <f>IF('Model output'!S191="","",'Model output'!S191)</f>
        <v>Not identified</v>
      </c>
      <c r="Y192" t="str">
        <f>IF(OR('Model output'!S191="",ISNUMBER(SEARCH("No extension",'Model output'!S191)),ISNUMBER(SEARCH("Absent",'Model output'!S191)),ISNUMBER(SEARCH("Not identified",'Model output'!S191)),AND(ISNUMBER(SEARCH("No",'Model output'!S191)),NOT(ISNUMBER(SEARCH("carcinoma",'Model output'!S191)))),ISNUMBER(SEARCH("negative",'Model output'!S191))),"negative",IF(Z192="positive","gETE", "positive"))</f>
        <v>negative</v>
      </c>
      <c r="Z192" t="str">
        <f>IF(OR('Model output'!S191="",ISNUMBER(SEARCH("Absent",'Model output'!S191)),ISNUMBER(SEARCH("Not identified",'Model output'!S191)),ISNUMBER(SEARCH("No",'Model output'!S191)),ISNUMBER(SEARCH("Minimal",'Model output'!S191)),ISNUMBER(SEARCH("negative",'Model output'!S191))),"negative",IF(OR(ISNUMBER(SEARCH("extensive",X192)),ISNUMBER(SEARCH("skeletal muscle",X192)),ISNUMBER(SEARCH("larynx",X192)),ISNUMBER(SEARCH("trachea",X192)),ISNUMBER(SEARCH("esophagus",X192)),ISNUMBER(SEARCH("recurrent laryngeal nerve",X192))),"positive","negative"))</f>
        <v>negative</v>
      </c>
      <c r="AA192" t="str">
        <f>IF('Model output'!T191="","",IF('Model output'!T191="Not mentioned", "No", "Yes"))</f>
        <v/>
      </c>
      <c r="AB192" t="str">
        <f>IF(AA192&lt;&gt;"Yes","",IF(OR('Model output'!U191="",ISNUMBER(SEARCH("Not identified",'Model output'!U191))),"",'Model output'!U191))</f>
        <v/>
      </c>
      <c r="AC192" s="8" t="str">
        <f>IF(OR('Model output'!V191="", AND(ISERROR(SEARCH("Positive",'Model output'!V191)), ISNUMBER(SEARCH("Negative",'Model output'!V191))), ISNUMBER(SEARCH("Cannot be assessed",'Model output'!V191)), AND(ISNUMBER(SEARCH("Uninvolved",'Model output'!V191)),NOT(ISNUMBER(SEARCH("margin(s) involved",'Model output'!V191)))), ISNUMBER(SEARCH("No involvement",'Model output'!V191)), AND(NOT(ISNUMBER(SEARCH("focal",'Model output'!V191))),ISNUMBER(SEARCH("Free",'Model output'!V191))), ISNUMBER(SEARCH("narrowly excised",'Model output'!V191)), ISNUMBER(SEARCH("none",'Model output'!V191)), ISNUMBER(SEARCH("R0",'Model output'!V191)), ISNUMBER(SEARCH("1 mm",'Model output'!V191)), ISNUMBER(SEARCH("0.1 CM",'Model output'!V191)), ISNUMBER(SEARCH("less than 0.2 mm",'Model output'!V191)), ISNUMBER(SEARCH("less than 1.0 mm",'Model output'!V191)), ISNUMBER(SEARCH("less than 0.5 mm",'Model output'!V191)), ISNUMBER(SEARCH("abut",'Model output'!V191))), "negative", "positive")</f>
        <v>negative</v>
      </c>
      <c r="AE192" s="34" t="str" cm="1">
        <f t="array" aca="1" ref="AE192" ca="1">IF(OR(AC192="positive",Z192="positive",AND(OR(ISNUMBER(SEARCH("Follicular carcinoma",N192)),ISNUMBER(SEARCH("Follicular thyroid carcinoma",N192))),V192="extensive"),AND(AND(ISNUMBER(J192),J192&gt;0),AND(ISNUMBER(M192),M192&gt;3)),OR(H192="positive",AH192=1)),"high",IF(OR(ISNUMBER(SEARCH("lateral",G192,1)),ISNUMBER(SEARCH("positive",Y192,1)),ISNUMBER(SEARCH("tall",O192,1)),ISNUMBER(SEARCH("hobnail",O192,1)),ISNUMBER(SEARCH("cribriform",O192,1)),ISNUMBER(SEARCH("diffuse",O192,1)),ISNUMBER(SEARCH("columnar",O192,1)),ISNUMBER(SEARCH("solid",O192,1)),ISNUMBER(SEARCH("tall",N192,1)),ISNUMBER(SEARCH("hobnail",N192,1)),ISNUMBER(SEARCH("cribriform",N192,1)),ISNUMBER(SEARCH("diffuse",N192,1)),ISNUMBER(SEARCH("columnar",N192,1)),ISNUMBER(SEARCH("solid",N192,1)),AND(OR(ISNUMBER(SEARCH("papillary",N192,1)),ISNUMBER(SEARCH("papillary carcinoma",O192,1))),S192="positive"),AND(AND(ISNUMBER(J192),J192&gt;=5),M192=""),AND(AND(ISNUMBER(J192),J192&gt;=5),AND(ISNUMBER(M192),M192&gt;=1)),AND(ISNUMBER(SERACH("papillary",N192)),OR(Y192="positive",Z192="positive"), ISNUMBER(SEARCH("BRAF",AB192)))),"intermediate","low"))</f>
        <v>low</v>
      </c>
      <c r="AF192" s="35" t="str">
        <f t="shared" si="47"/>
        <v>1b</v>
      </c>
      <c r="AG192" s="35" t="str">
        <f t="shared" si="48"/>
        <v>0</v>
      </c>
      <c r="AH192" s="35" t="str">
        <f t="shared" ref="AH192:AH255" si="49">IF(OR(H192="unknown"),"x",IF(H192="negative","0","1"))</f>
        <v>0</v>
      </c>
      <c r="AI192" s="40" t="str">
        <f t="shared" ref="AI192:AI255" si="50">IF(AND(B192&lt;55,AH192="0"),"I",
IF(AND(B192&lt;55,AH192="1"),"II",
IF(AH192="1","IVB",
IF(AND(AF192="4b",AH192="0"),"IVA",
IF(AND(AF192="4a",AH192="0"),"III",
IF(AND(OR(AF192="3a",AF192="3b",AF192="3"),AH192="0"),"II",
IF(AND(AF192="2",OR(AG192="1",AG192="1a",AG192="1b"),AH192="0"),"II",
IF(AND(OR(AF192="1a",AF192="1b",AF192="1"),OR(AG192="1",AG192="1a",AG192="1b"),AH192="0"),"II","I"
))))))))</f>
        <v>I</v>
      </c>
      <c r="AJ192" s="34" t="s">
        <v>627</v>
      </c>
      <c r="AK192" s="39" t="s">
        <v>893</v>
      </c>
      <c r="AL192" s="39" t="s">
        <v>894</v>
      </c>
      <c r="AM192" s="39" t="s">
        <v>897</v>
      </c>
      <c r="AN192" s="39" t="s">
        <v>59</v>
      </c>
      <c r="AO192" s="34">
        <f t="shared" ref="AO192:AO255" ca="1" si="51">IF(AE192=AJ192,1,0)</f>
        <v>1</v>
      </c>
      <c r="AP192" s="39">
        <f t="shared" ref="AP192:AP255" si="52">IF(AF192=AK192, 1, IF(AND(AF192="x", AK192="0"), 1, IF(AND(AF192="0", AK192="x"), 1, 0)))</f>
        <v>1</v>
      </c>
      <c r="AQ192" s="39">
        <f t="shared" ref="AQ192:AQ255" si="53">IF(AG192=AL192, 1, IF(AND(AG192="x", AL192="0"), 1, IF(AND(AG192="0", AL192="x"), 1, 0)))</f>
        <v>1</v>
      </c>
      <c r="AR192" s="39">
        <f t="shared" ref="AR192:AR255" si="54">IF(AH192=AM192, 1, IF(AND(AH192="x", AM192="0"), 1, IF(AND(AH192="0", AM192="x"), 1, 0)))</f>
        <v>1</v>
      </c>
      <c r="AS192" s="40">
        <f t="shared" si="35"/>
        <v>1</v>
      </c>
    </row>
    <row r="193" spans="1:45">
      <c r="A193" t="str">
        <f>'Model output'!A192</f>
        <v>TCGA-EM-A3AR</v>
      </c>
      <c r="B193" s="46">
        <v>41</v>
      </c>
      <c r="C193" s="1" t="str">
        <f>IF(OR(ISNUMBER(SEARCH("0",'Model output'!D192)), ISNUMBER(SEARCH("1",'Model output'!D192)), ISNUMBER(SEARCH("1a",'Model output'!D192)), ISNUMBER(SEARCH("1b",'Model output'!D192)), ISNUMBER(SEARCH("2",'Model output'!D192)), ISNUMBER(SEARCH("3",'Model output'!D192)), ISNUMBER(SEARCH("4a",'Model output'!D192)), ISNUMBER(SEARCH("4b",'Model output'!D192))), IF(ISNUMBER(SEARCH("pT",'Model output'!D192)),IF(OR(ISNUMBER(SEARCH("a",'Model output'!D192)),ISNUMBER(SEARCH("b",'Model output'!D192))),MID(SUBSTITUTE('Model output'!D192," ",""),SEARCH("pT",'Model output'!D192)+2,2),MID(SUBSTITUTE('Model output'!D192," ",""),SEARCH("pT",'Model output'!D192)+2,1)),IF(ISNUMBER(SEARCH("T",'Model output'!D192)),IF(OR(ISNUMBER(SEARCH("a",'Model output'!D192)),ISNUMBER(SEARCH("b",'Model output'!D192))),MID(SUBSTITUTE('Model output'!D192," ",""),SEARCH("T",'Model output'!D192)+1,2),MID(SUBSTITUTE('Model output'!D192," ",""),SEARCH("T",'Model output'!D192)+1,1)),SUBSTITUTE('Model output'!D192," ",""))),"")</f>
        <v>1b</v>
      </c>
      <c r="D193" s="1" t="str">
        <f>IF(ISNUMBER(SEARCH("lymph node",'Model output'!E192)),"1", IF(AND('Model output'!E192&lt;&gt;"",ISNUMBER('Model output'!E192),'Model output'!E192&gt;0),"1",IF(OR(ISNUMBER(SEARCH("0",'Model output'!E192)), ISNUMBER(SEARCH("1",'Model output'!E192)), ISNUMBER(SEARCH("1a",'Model output'!E192)), ISNUMBER(SEARCH("1b",'Model output'!E192)), ISNUMBER(SEARCH("X",'Model output'!E192))), IF(ISNUMBER(SEARCH("pN",'Model output'!E192)),IF(OR(ISNUMBER(SEARCH("a",'Model output'!E192)),ISNUMBER(SEARCH("b",'Model output'!E192))),MID(SUBSTITUTE('Model output'!E192," ",""),SEARCH("pN",'Model output'!E192)+2,2),MID(SUBSTITUTE('Model output'!E192," ",""),SEARCH("pN",'Model output'!E192)+2,1)),IF(ISNUMBER(SEARCH("N",'Model output'!E192)),IF(OR(ISNUMBER(SEARCH("a",'Model output'!E192)),ISNUMBER(SEARCH("b",'Model output'!E192))),MID(SUBSTITUTE('Model output'!E192," ",""),SEARCH("N",'Model output'!E192)+1,2),MID(SUBSTITUTE('Model output'!E192," ",""),SEARCH("N",'Model output'!E192)+1,1)),SUBSTITUTE('Model output'!E192," ",""))),"")))</f>
        <v>1a</v>
      </c>
      <c r="E193" s="1" t="str">
        <f>IF(OR(ISNUMBER(SEARCH("Not applicable",'Model output'!F192)), ISNUMBER(SEARCH("N/A",'Model output'!F192))),"0",IF(OR(ISNUMBER(SEARCH("0",'Model output'!F192)), ISNUMBER(SEARCH("1",'Model output'!F192)), ISNUMBER(SEARCH("X",'Model output'!F192))), IF(ISNUMBER(SEARCH("pM",'Model output'!F192)),MID(SUBSTITUTE('Model output'!F192," ",""),SEARCH("pM",'Model output'!F192)+2,1),IF(ISNUMBER(SEARCH("M",'Model output'!F192)),MID(SUBSTITUTE('Model output'!F192," ",""),SEARCH("M",'Model output'!F192)+1,1),SUBSTITUTE('Model output'!F192," ",""))),""))</f>
        <v/>
      </c>
      <c r="F193" t="str">
        <f t="shared" si="44"/>
        <v>positive</v>
      </c>
      <c r="G193" t="str">
        <f>IF(OR('Model output'!G192="",AND(ISNUMBER('Model output'!J192),'Model output'!J192&lt;1)),"",IF(OR(ISNUMBER(SEARCH("lateral",'Model output'!G192)),ISNUMBER(SEARCH("cervical",'Model output'!G192)),ISNUMBER(SEARCH("jugular",'Model output'!G192)),ISNUMBER(SEARCH("left neck",'Model output'!G192)),ISNUMBER(SEARCH("left anterior neck",'Model output'!G192)),ISNUMBER(SEARCH("left posterior neck",'Model output'!G192)),ISNUMBER(SEARCH("right neck",'Model output'!G192)),ISNUMBER(SEARCH("right anterior neck",'Model output'!G192)),ISNUMBER(SEARCH("right posterior neck",'Model output'!G192)),AND(ISNUMBER(SEARCH("level",'Model output'!G192)),OR(,ISNUMBER(SEARCH("II",'Model output'!G192)),ISNUMBER(SEARCH("two",'Model output'!G192)),AND(ISNUMBER(SEARCH("2",'Model output'!G192)),NOT(ISNUMBER(SEARCH("1 of 2",'Model output'!G192)))),ISNUMBER(SEARCH("III",'Model output'!G192)),ISNUMBER(SEARCH("three",'Model output'!G192)),AND(ISNUMBER(SEARCH("3",'Model output'!G192)), NOT(ISNUMBER(SEARCH("N3",'Model output'!G192)))),ISNUMBER(SEARCH("IV",'Model output'!G192)),ISNUMBER(SEARCH("four",'Model output'!G192)),AND(ISNUMBER(SEARCH("4",'Model output'!G192)),NOT(ISNUMBER(SEARCH("1/4",'Model output'!G192)))),ISNUMBER(SEARCH("V ",'Model output'!G192)),ISNUMBER(SEARCH("five",'Model output'!G192)),ISNUMBER(SEARCH("5",'Model output'!G192))))), "lateral", "central"))</f>
        <v>central</v>
      </c>
      <c r="H193" t="str">
        <f>IF('Model output'!H192="","negative", IF('Model output'!H192=" ", "negative", IF('Model output'!H192="[]", "negative", IF(ISNUMBER(SEARCH("lymph node",'Model output'!H192)),"negative", IF(ISNUMBER(SEARCH("adipose tissue",'Model output'!H192)), "negative", IF(ISNUMBER(SEARCH("neck dissection",'Model output'!H192)),"negative","positive"))))))</f>
        <v>negative</v>
      </c>
      <c r="I193">
        <f>IF('Model output'!I192="","",IF(ISNUMBER('Model output'!I192),'Model output'!I192,1))</f>
        <v>1</v>
      </c>
      <c r="J193">
        <f>IF('Model output'!J192="","",IF(AND(ISNUMBER('Model output'!J192),'Model output'!J192&lt;=I193),'Model output'!J192,IF(ISNUMBER(SEARCH("0/",'Model output'!J192)),0,1)))</f>
        <v>1</v>
      </c>
      <c r="K193" t="str" cm="1">
        <f t="array" ref="K193">IF(COUNT(FIND({0,1,2,3,4,5,6,7,8,9},'Model output'!K192))&gt;0,'Model output'!K192,"")</f>
        <v/>
      </c>
      <c r="L193" s="28" t="str">
        <f t="shared" si="46"/>
        <v/>
      </c>
      <c r="M193" t="str" cm="1">
        <f t="array" ref="M193">IF(L193="","",IF(ISNUMBER(SEARCH("cm",L193)),MAX(VALUE(SUBSTITUTE(_xlfn.FILTERXML("&lt;t&gt;&lt;s&gt;"&amp;SUBSTITUTE(L193,",","&lt;/s&gt;&lt;s&gt;")&amp;"&lt;/s&gt;&lt;/t&gt;","//s"),"cm",""))),MAX(VALUE(SUBSTITUTE(_xlfn.FILTERXML("&lt;t&gt;&lt;s&gt;"&amp;SUBSTITUTE(L193,",","&lt;/s&gt;&lt;s&gt;")&amp;"&lt;/s&gt;&lt;/t&gt;","//s"),"mm","")))/10))</f>
        <v/>
      </c>
      <c r="N193" t="str">
        <f>IF('Model output'!L192="","",'Model output'!L192)</f>
        <v>papillary</v>
      </c>
      <c r="O193" t="str">
        <f>IF('Model output'!M192="","",'Model output'!M192)</f>
        <v>classical (usual)</v>
      </c>
      <c r="P193" t="str">
        <f>IF('Model output'!N192="","",'Model output'!N192)</f>
        <v>1.2 cm</v>
      </c>
      <c r="Q193" t="str">
        <f t="shared" si="45"/>
        <v>1.2cm</v>
      </c>
      <c r="R193" cm="1">
        <f t="array" ref="R193">IF(Q193="","",IF(ISNUMBER(SEARCH("cm",Q193)),MAX(VALUE(SUBSTITUTE(_xlfn.FILTERXML("&lt;t&gt;&lt;s&gt;"&amp;SUBSTITUTE(Q193,",","&lt;/s&gt;&lt;s&gt;")&amp;"&lt;/s&gt;&lt;/t&gt;","//s"),"cm",""))),IF(ISNUMBER(SEARCH("mm",Q193)), MAX(VALUE(SUBSTITUTE(_xlfn.FILTERXML("&lt;t&gt;&lt;s&gt;"&amp;SUBSTITUTE(Q193,",","&lt;/s&gt;&lt;s&gt;")&amp;"&lt;/s&gt;&lt;/t&gt;","//s"),"mm","")))/10, MAX(VALUE(_xlfn.FILTERXML("&lt;t&gt;&lt;s&gt;"&amp;SUBSTITUTE(Q193,",","&lt;/s&gt;&lt;s&gt;")&amp;"&lt;/s&gt;&lt;/t&gt;","//s"))))))</f>
        <v>1.2</v>
      </c>
      <c r="S193" t="str">
        <f>IF(OR('Model output'!P192="",'Model output'!P192="C",ISNUMBER(SEARCH("Not identified", 'Model output'!P192)),ISNUMBER(SEARCH("Absent",'Model output'!P192)),ISNUMBER(SEARCH("Absence",'Model output'!P192)),AND(ISNUMBER(SEARCH("No",'Model output'!P192)),NOT(ISNUMBER(SEARCH("diagnostic",'Model output'!P192)))),ISNUMBER(SEARCH("Negative",'Model output'!P192))),"negative","positive")</f>
        <v>positive</v>
      </c>
      <c r="T193">
        <f>IF('Model output'!O192="","",'Model output'!O192)</f>
        <v>2</v>
      </c>
      <c r="U193" t="str">
        <f>IF('Model output'!Q192&lt;&gt;"",'Model output'!Q192,IF('Classification result'!S193="positive",IF(ISNUMBER(SEARCH("single",'Model output'!P192)),1,IF(OR(ISNUMBER(SEARCH("&lt;4",'Model output'!P192)),ISNUMBER(SEARCH("&lt; 4",'Model output'!P192)),ISNUMBER(SEARCH("less than 4",'Model output'!P192))),"&lt;4",IF(OR(ISNUMBER(SEARCH("&gt;4",'Model output'!P192)),ISNUMBER(SEARCH("&gt; 4",'Model output'!P192)),ISNUMBER(SEARCH("4 or more",'Model output'!P192))),"&gt;4",""))),""))</f>
        <v/>
      </c>
      <c r="V193" t="str">
        <f>IF(S193="negative","",IF(OR(ISNUMBER(SEARCH("Focal",'Model output'!P192)),'Classification result'!U193&lt;4,ISNUMBER(SEARCH("Focal",'Classification result'!U193)),ISNUMBER(SEARCH("&lt;4",'Classification result'!U193)),ISNUMBER(SEARCH("&lt; 4",'Classification result'!U193))),"minimal", IF(OR(ISNUMBER(SEARCH("Extensive",'Model output'!P192)),ISNUMBER(SEARCH("Extensive",'Classification result'!U193)),ISNUMBER(SEARCH("&gt;4",'Classification result'!U193)),ISNUMBER(SEARCH("&gt; 4",'Classification result'!U193)),ISNUMBER(SEARCH("4 or more",'Classification result'!U193))),"extensive","")))</f>
        <v/>
      </c>
      <c r="W193" t="str">
        <f>IF(OR('Model output'!R192="",ISNUMBER(SEARCH("Not identified", 'Model output'!R192)),ISNUMBER(SEARCH("Absent",'Model output'!R192)),ISNUMBER(SEARCH("No",'Model output'!R192)),ISNUMBER(SEARCH("Negative",'Model output'!R192)),ISNUMBER(SEARCH("None seen",'Model output'!R192)),ISNUMBER(SEARCH("Free",'Model output'!R192)),ISNUMBER(SEARCH("Cannot be assessed",'Model output'!R192))),"negative","positive")</f>
        <v>positive</v>
      </c>
      <c r="X193" s="15" t="str">
        <f>IF('Model output'!S192="","",'Model output'!S192)</f>
        <v>Not identified</v>
      </c>
      <c r="Y193" t="str">
        <f>IF(OR('Model output'!S192="",ISNUMBER(SEARCH("No extension",'Model output'!S192)),ISNUMBER(SEARCH("Absent",'Model output'!S192)),ISNUMBER(SEARCH("Not identified",'Model output'!S192)),AND(ISNUMBER(SEARCH("No",'Model output'!S192)),NOT(ISNUMBER(SEARCH("carcinoma",'Model output'!S192)))),ISNUMBER(SEARCH("negative",'Model output'!S192))),"negative",IF(Z193="positive","gETE", "positive"))</f>
        <v>negative</v>
      </c>
      <c r="Z193" t="str">
        <f>IF(OR('Model output'!S192="",ISNUMBER(SEARCH("Absent",'Model output'!S192)),ISNUMBER(SEARCH("Not identified",'Model output'!S192)),ISNUMBER(SEARCH("No",'Model output'!S192)),ISNUMBER(SEARCH("Minimal",'Model output'!S192)),ISNUMBER(SEARCH("negative",'Model output'!S192))),"negative",IF(OR(ISNUMBER(SEARCH("extensive",X193)),ISNUMBER(SEARCH("skeletal muscle",X193)),ISNUMBER(SEARCH("larynx",X193)),ISNUMBER(SEARCH("trachea",X193)),ISNUMBER(SEARCH("esophagus",X193)),ISNUMBER(SEARCH("recurrent laryngeal nerve",X193))),"positive","negative"))</f>
        <v>negative</v>
      </c>
      <c r="AA193" t="str">
        <f>IF('Model output'!T192="","",IF('Model output'!T192="Not mentioned", "No", "Yes"))</f>
        <v/>
      </c>
      <c r="AB193" t="str">
        <f>IF(AA193&lt;&gt;"Yes","",IF(OR('Model output'!U192="",ISNUMBER(SEARCH("Not identified",'Model output'!U192))),"",'Model output'!U192))</f>
        <v/>
      </c>
      <c r="AC193" s="8" t="str">
        <f>IF(OR('Model output'!V192="", AND(ISERROR(SEARCH("Positive",'Model output'!V192)), ISNUMBER(SEARCH("Negative",'Model output'!V192))), ISNUMBER(SEARCH("Cannot be assessed",'Model output'!V192)), AND(ISNUMBER(SEARCH("Uninvolved",'Model output'!V192)),NOT(ISNUMBER(SEARCH("margin(s) involved",'Model output'!V192)))), ISNUMBER(SEARCH("No involvement",'Model output'!V192)), AND(NOT(ISNUMBER(SEARCH("focal",'Model output'!V192))),ISNUMBER(SEARCH("Free",'Model output'!V192))), ISNUMBER(SEARCH("narrowly excised",'Model output'!V192)), ISNUMBER(SEARCH("none",'Model output'!V192)), ISNUMBER(SEARCH("R0",'Model output'!V192)), ISNUMBER(SEARCH("1 mm",'Model output'!V192)), ISNUMBER(SEARCH("0.1 CM",'Model output'!V192)), ISNUMBER(SEARCH("less than 0.2 mm",'Model output'!V192)), ISNUMBER(SEARCH("less than 1.0 mm",'Model output'!V192)), ISNUMBER(SEARCH("less than 0.5 mm",'Model output'!V192)), ISNUMBER(SEARCH("abut",'Model output'!V192))), "negative", "positive")</f>
        <v>negative</v>
      </c>
      <c r="AE193" s="34" t="str" cm="1">
        <f t="array" aca="1" ref="AE193" ca="1">IF(OR(AC193="positive",Z193="positive",AND(OR(ISNUMBER(SEARCH("Follicular carcinoma",N193)),ISNUMBER(SEARCH("Follicular thyroid carcinoma",N193))),V193="extensive"),AND(AND(ISNUMBER(J193),J193&gt;0),AND(ISNUMBER(M193),M193&gt;3)),OR(H193="positive",AH193=1)),"high",IF(OR(ISNUMBER(SEARCH("lateral",G193,1)),ISNUMBER(SEARCH("positive",Y193,1)),ISNUMBER(SEARCH("tall",O193,1)),ISNUMBER(SEARCH("hobnail",O193,1)),ISNUMBER(SEARCH("cribriform",O193,1)),ISNUMBER(SEARCH("diffuse",O193,1)),ISNUMBER(SEARCH("columnar",O193,1)),ISNUMBER(SEARCH("solid",O193,1)),ISNUMBER(SEARCH("tall",N193,1)),ISNUMBER(SEARCH("hobnail",N193,1)),ISNUMBER(SEARCH("cribriform",N193,1)),ISNUMBER(SEARCH("diffuse",N193,1)),ISNUMBER(SEARCH("columnar",N193,1)),ISNUMBER(SEARCH("solid",N193,1)),AND(OR(ISNUMBER(SEARCH("papillary",N193,1)),ISNUMBER(SEARCH("papillary carcinoma",O193,1))),S193="positive"),AND(AND(ISNUMBER(J193),J193&gt;=5),M193=""),AND(AND(ISNUMBER(J193),J193&gt;=5),AND(ISNUMBER(M193),M193&gt;=1)),AND(ISNUMBER(SERACH("papillary",N193)),OR(Y193="positive",Z193="positive"), ISNUMBER(SEARCH("BRAF",AB193)))),"intermediate","low"))</f>
        <v>intermediate</v>
      </c>
      <c r="AF193" s="35" t="str">
        <f t="shared" si="47"/>
        <v>1b</v>
      </c>
      <c r="AG193" s="35" t="str">
        <f t="shared" si="48"/>
        <v>1a</v>
      </c>
      <c r="AH193" s="35" t="str">
        <f t="shared" si="49"/>
        <v>0</v>
      </c>
      <c r="AI193" s="40" t="str">
        <f t="shared" si="50"/>
        <v>I</v>
      </c>
      <c r="AJ193" s="34" t="s">
        <v>627</v>
      </c>
      <c r="AK193" s="39" t="s">
        <v>893</v>
      </c>
      <c r="AL193" s="39" t="s">
        <v>898</v>
      </c>
      <c r="AM193" s="39" t="s">
        <v>897</v>
      </c>
      <c r="AN193" s="39" t="s">
        <v>59</v>
      </c>
      <c r="AO193" s="34">
        <f t="shared" ca="1" si="51"/>
        <v>0</v>
      </c>
      <c r="AP193" s="39">
        <f t="shared" si="52"/>
        <v>1</v>
      </c>
      <c r="AQ193" s="39">
        <f t="shared" si="53"/>
        <v>1</v>
      </c>
      <c r="AR193" s="39">
        <f t="shared" si="54"/>
        <v>1</v>
      </c>
      <c r="AS193" s="40">
        <f t="shared" si="35"/>
        <v>1</v>
      </c>
    </row>
    <row r="194" spans="1:45">
      <c r="A194" t="str">
        <f>'Model output'!A193</f>
        <v>TCGA-EM-A3FJ</v>
      </c>
      <c r="B194" s="46">
        <v>24</v>
      </c>
      <c r="C194" s="1" t="str">
        <f>IF(OR(ISNUMBER(SEARCH("0",'Model output'!D193)), ISNUMBER(SEARCH("1",'Model output'!D193)), ISNUMBER(SEARCH("1a",'Model output'!D193)), ISNUMBER(SEARCH("1b",'Model output'!D193)), ISNUMBER(SEARCH("2",'Model output'!D193)), ISNUMBER(SEARCH("3",'Model output'!D193)), ISNUMBER(SEARCH("4a",'Model output'!D193)), ISNUMBER(SEARCH("4b",'Model output'!D193))), IF(ISNUMBER(SEARCH("pT",'Model output'!D193)),IF(OR(ISNUMBER(SEARCH("a",'Model output'!D193)),ISNUMBER(SEARCH("b",'Model output'!D193))),MID(SUBSTITUTE('Model output'!D193," ",""),SEARCH("pT",'Model output'!D193)+2,2),MID(SUBSTITUTE('Model output'!D193," ",""),SEARCH("pT",'Model output'!D193)+2,1)),IF(ISNUMBER(SEARCH("T",'Model output'!D193)),IF(OR(ISNUMBER(SEARCH("a",'Model output'!D193)),ISNUMBER(SEARCH("b",'Model output'!D193))),MID(SUBSTITUTE('Model output'!D193," ",""),SEARCH("T",'Model output'!D193)+1,2),MID(SUBSTITUTE('Model output'!D193," ",""),SEARCH("T",'Model output'!D193)+1,1)),SUBSTITUTE('Model output'!D193," ",""))),"")</f>
        <v>1</v>
      </c>
      <c r="D194" s="1" t="str">
        <f>IF(ISNUMBER(SEARCH("lymph node",'Model output'!E193)),"1", IF(AND('Model output'!E193&lt;&gt;"",ISNUMBER('Model output'!E193),'Model output'!E193&gt;0),"1",IF(OR(ISNUMBER(SEARCH("0",'Model output'!E193)), ISNUMBER(SEARCH("1",'Model output'!E193)), ISNUMBER(SEARCH("1a",'Model output'!E193)), ISNUMBER(SEARCH("1b",'Model output'!E193)), ISNUMBER(SEARCH("X",'Model output'!E193))), IF(ISNUMBER(SEARCH("pN",'Model output'!E193)),IF(OR(ISNUMBER(SEARCH("a",'Model output'!E193)),ISNUMBER(SEARCH("b",'Model output'!E193))),MID(SUBSTITUTE('Model output'!E193," ",""),SEARCH("pN",'Model output'!E193)+2,2),MID(SUBSTITUTE('Model output'!E193," ",""),SEARCH("pN",'Model output'!E193)+2,1)),IF(ISNUMBER(SEARCH("N",'Model output'!E193)),IF(OR(ISNUMBER(SEARCH("a",'Model output'!E193)),ISNUMBER(SEARCH("b",'Model output'!E193))),MID(SUBSTITUTE('Model output'!E193," ",""),SEARCH("N",'Model output'!E193)+1,2),MID(SUBSTITUTE('Model output'!E193," ",""),SEARCH("N",'Model output'!E193)+1,1)),SUBSTITUTE('Model output'!E193," ",""))),"")))</f>
        <v>1b</v>
      </c>
      <c r="E194" s="1" t="str">
        <f>IF(OR(ISNUMBER(SEARCH("Not applicable",'Model output'!F193)), ISNUMBER(SEARCH("N/A",'Model output'!F193))),"0",IF(OR(ISNUMBER(SEARCH("0",'Model output'!F193)), ISNUMBER(SEARCH("1",'Model output'!F193)), ISNUMBER(SEARCH("X",'Model output'!F193))), IF(ISNUMBER(SEARCH("pM",'Model output'!F193)),MID(SUBSTITUTE('Model output'!F193," ",""),SEARCH("pM",'Model output'!F193)+2,1),IF(ISNUMBER(SEARCH("M",'Model output'!F193)),MID(SUBSTITUTE('Model output'!F193," ",""),SEARCH("M",'Model output'!F193)+1,1),SUBSTITUTE('Model output'!F193," ",""))),""))</f>
        <v>X</v>
      </c>
      <c r="F194" t="str">
        <f t="shared" si="44"/>
        <v>positive</v>
      </c>
      <c r="G194" t="str">
        <f>IF(OR('Model output'!G193="",AND(ISNUMBER('Model output'!J193),'Model output'!J193&lt;1)),"",IF(OR(ISNUMBER(SEARCH("lateral",'Model output'!G193)),ISNUMBER(SEARCH("cervical",'Model output'!G193)),ISNUMBER(SEARCH("jugular",'Model output'!G193)),ISNUMBER(SEARCH("left neck",'Model output'!G193)),ISNUMBER(SEARCH("left anterior neck",'Model output'!G193)),ISNUMBER(SEARCH("left posterior neck",'Model output'!G193)),ISNUMBER(SEARCH("right neck",'Model output'!G193)),ISNUMBER(SEARCH("right anterior neck",'Model output'!G193)),ISNUMBER(SEARCH("right posterior neck",'Model output'!G193)),AND(ISNUMBER(SEARCH("level",'Model output'!G193)),OR(,ISNUMBER(SEARCH("II",'Model output'!G193)),ISNUMBER(SEARCH("two",'Model output'!G193)),AND(ISNUMBER(SEARCH("2",'Model output'!G193)),NOT(ISNUMBER(SEARCH("1 of 2",'Model output'!G193)))),ISNUMBER(SEARCH("III",'Model output'!G193)),ISNUMBER(SEARCH("three",'Model output'!G193)),AND(ISNUMBER(SEARCH("3",'Model output'!G193)), NOT(ISNUMBER(SEARCH("N3",'Model output'!G193)))),ISNUMBER(SEARCH("IV",'Model output'!G193)),ISNUMBER(SEARCH("four",'Model output'!G193)),AND(ISNUMBER(SEARCH("4",'Model output'!G193)),NOT(ISNUMBER(SEARCH("1/4",'Model output'!G193)))),ISNUMBER(SEARCH("V ",'Model output'!G193)),ISNUMBER(SEARCH("five",'Model output'!G193)),ISNUMBER(SEARCH("5",'Model output'!G193))))), "lateral", "central"))</f>
        <v>lateral</v>
      </c>
      <c r="H194" t="str">
        <f>IF('Model output'!H193="","negative", IF('Model output'!H193=" ", "negative", IF('Model output'!H193="[]", "negative", IF(ISNUMBER(SEARCH("lymph node",'Model output'!H193)),"negative", IF(ISNUMBER(SEARCH("adipose tissue",'Model output'!H193)), "negative", IF(ISNUMBER(SEARCH("neck dissection",'Model output'!H193)),"negative","positive"))))))</f>
        <v>negative</v>
      </c>
      <c r="I194">
        <f>IF('Model output'!I193="","",IF(ISNUMBER('Model output'!I193),'Model output'!I193,1))</f>
        <v>33</v>
      </c>
      <c r="J194">
        <f>IF('Model output'!J193="","",IF(AND(ISNUMBER('Model output'!J193),'Model output'!J193&lt;=I194),'Model output'!J193,IF(ISNUMBER(SEARCH("0/",'Model output'!J193)),0,1)))</f>
        <v>12</v>
      </c>
      <c r="K194" t="str" cm="1">
        <f t="array" ref="K194">IF(COUNT(FIND({0,1,2,3,4,5,6,7,8,9},'Model output'!K193))&gt;0,'Model output'!K193,"")</f>
        <v/>
      </c>
      <c r="L194" s="28" t="str">
        <f t="shared" si="46"/>
        <v/>
      </c>
      <c r="M194" t="str" cm="1">
        <f t="array" ref="M194">IF(L194="","",IF(ISNUMBER(SEARCH("cm",L194)),MAX(VALUE(SUBSTITUTE(_xlfn.FILTERXML("&lt;t&gt;&lt;s&gt;"&amp;SUBSTITUTE(L194,",","&lt;/s&gt;&lt;s&gt;")&amp;"&lt;/s&gt;&lt;/t&gt;","//s"),"cm",""))),MAX(VALUE(SUBSTITUTE(_xlfn.FILTERXML("&lt;t&gt;&lt;s&gt;"&amp;SUBSTITUTE(L194,",","&lt;/s&gt;&lt;s&gt;")&amp;"&lt;/s&gt;&lt;/t&gt;","//s"),"mm","")))/10))</f>
        <v/>
      </c>
      <c r="N194" t="str">
        <f>IF('Model output'!L193="","",'Model output'!L193)</f>
        <v>papillary</v>
      </c>
      <c r="O194" t="str">
        <f>IF('Model output'!M193="","",'Model output'!M193)</f>
        <v>classical</v>
      </c>
      <c r="P194" t="str">
        <f>IF('Model output'!N193="","",'Model output'!N193)</f>
        <v>1.0 cm</v>
      </c>
      <c r="Q194" t="str">
        <f t="shared" si="45"/>
        <v>1.0cm</v>
      </c>
      <c r="R194" cm="1">
        <f t="array" ref="R194">IF(Q194="","",IF(ISNUMBER(SEARCH("cm",Q194)),MAX(VALUE(SUBSTITUTE(_xlfn.FILTERXML("&lt;t&gt;&lt;s&gt;"&amp;SUBSTITUTE(Q194,",","&lt;/s&gt;&lt;s&gt;")&amp;"&lt;/s&gt;&lt;/t&gt;","//s"),"cm",""))),IF(ISNUMBER(SEARCH("mm",Q194)), MAX(VALUE(SUBSTITUTE(_xlfn.FILTERXML("&lt;t&gt;&lt;s&gt;"&amp;SUBSTITUTE(Q194,",","&lt;/s&gt;&lt;s&gt;")&amp;"&lt;/s&gt;&lt;/t&gt;","//s"),"mm","")))/10, MAX(VALUE(_xlfn.FILTERXML("&lt;t&gt;&lt;s&gt;"&amp;SUBSTITUTE(Q194,",","&lt;/s&gt;&lt;s&gt;")&amp;"&lt;/s&gt;&lt;/t&gt;","//s"))))))</f>
        <v>1</v>
      </c>
      <c r="S194" t="str">
        <f>IF(OR('Model output'!P193="",'Model output'!P193="C",ISNUMBER(SEARCH("Not identified", 'Model output'!P193)),ISNUMBER(SEARCH("Absent",'Model output'!P193)),ISNUMBER(SEARCH("Absence",'Model output'!P193)),AND(ISNUMBER(SEARCH("No",'Model output'!P193)),NOT(ISNUMBER(SEARCH("diagnostic",'Model output'!P193)))),ISNUMBER(SEARCH("Negative",'Model output'!P193))),"negative","positive")</f>
        <v>negative</v>
      </c>
      <c r="T194">
        <f>IF('Model output'!O193="","",'Model output'!O193)</f>
        <v>3</v>
      </c>
      <c r="U194" t="str">
        <f>IF('Model output'!Q193&lt;&gt;"",'Model output'!Q193,IF('Classification result'!S194="positive",IF(ISNUMBER(SEARCH("single",'Model output'!P193)),1,IF(OR(ISNUMBER(SEARCH("&lt;4",'Model output'!P193)),ISNUMBER(SEARCH("&lt; 4",'Model output'!P193)),ISNUMBER(SEARCH("less than 4",'Model output'!P193))),"&lt;4",IF(OR(ISNUMBER(SEARCH("&gt;4",'Model output'!P193)),ISNUMBER(SEARCH("&gt; 4",'Model output'!P193)),ISNUMBER(SEARCH("4 or more",'Model output'!P193))),"&gt;4",""))),""))</f>
        <v/>
      </c>
      <c r="V194" t="str">
        <f>IF(S194="negative","",IF(OR(ISNUMBER(SEARCH("Focal",'Model output'!P193)),'Classification result'!U194&lt;4,ISNUMBER(SEARCH("Focal",'Classification result'!U194)),ISNUMBER(SEARCH("&lt;4",'Classification result'!U194)),ISNUMBER(SEARCH("&lt; 4",'Classification result'!U194))),"minimal", IF(OR(ISNUMBER(SEARCH("Extensive",'Model output'!P193)),ISNUMBER(SEARCH("Extensive",'Classification result'!U194)),ISNUMBER(SEARCH("&gt;4",'Classification result'!U194)),ISNUMBER(SEARCH("&gt; 4",'Classification result'!U194)),ISNUMBER(SEARCH("4 or more",'Classification result'!U194))),"extensive","")))</f>
        <v/>
      </c>
      <c r="W194" t="str">
        <f>IF(OR('Model output'!R193="",ISNUMBER(SEARCH("Not identified", 'Model output'!R193)),ISNUMBER(SEARCH("Absent",'Model output'!R193)),ISNUMBER(SEARCH("No",'Model output'!R193)),ISNUMBER(SEARCH("Negative",'Model output'!R193)),ISNUMBER(SEARCH("None seen",'Model output'!R193)),ISNUMBER(SEARCH("Free",'Model output'!R193)),ISNUMBER(SEARCH("Cannot be assessed",'Model output'!R193))),"negative","positive")</f>
        <v>positive</v>
      </c>
      <c r="X194" s="15" t="str">
        <f>IF('Model output'!S193="","",'Model output'!S193)</f>
        <v>Absent</v>
      </c>
      <c r="Y194" t="str">
        <f>IF(OR('Model output'!S193="",ISNUMBER(SEARCH("No extension",'Model output'!S193)),ISNUMBER(SEARCH("Absent",'Model output'!S193)),ISNUMBER(SEARCH("Not identified",'Model output'!S193)),AND(ISNUMBER(SEARCH("No",'Model output'!S193)),NOT(ISNUMBER(SEARCH("carcinoma",'Model output'!S193)))),ISNUMBER(SEARCH("negative",'Model output'!S193))),"negative",IF(Z194="positive","gETE", "positive"))</f>
        <v>negative</v>
      </c>
      <c r="Z194" t="str">
        <f>IF(OR('Model output'!S193="",ISNUMBER(SEARCH("Absent",'Model output'!S193)),ISNUMBER(SEARCH("Not identified",'Model output'!S193)),ISNUMBER(SEARCH("No",'Model output'!S193)),ISNUMBER(SEARCH("Minimal",'Model output'!S193)),ISNUMBER(SEARCH("negative",'Model output'!S193))),"negative",IF(OR(ISNUMBER(SEARCH("extensive",X194)),ISNUMBER(SEARCH("skeletal muscle",X194)),ISNUMBER(SEARCH("larynx",X194)),ISNUMBER(SEARCH("trachea",X194)),ISNUMBER(SEARCH("esophagus",X194)),ISNUMBER(SEARCH("recurrent laryngeal nerve",X194))),"positive","negative"))</f>
        <v>negative</v>
      </c>
      <c r="AA194" t="str">
        <f>IF('Model output'!T193="","",IF('Model output'!T193="Not mentioned", "No", "Yes"))</f>
        <v/>
      </c>
      <c r="AB194" t="str">
        <f>IF(AA194&lt;&gt;"Yes","",IF(OR('Model output'!U193="",ISNUMBER(SEARCH("Not identified",'Model output'!U193))),"",'Model output'!U193))</f>
        <v/>
      </c>
      <c r="AC194" s="8" t="str">
        <f>IF(OR('Model output'!V193="", AND(ISERROR(SEARCH("Positive",'Model output'!V193)), ISNUMBER(SEARCH("Negative",'Model output'!V193))), ISNUMBER(SEARCH("Cannot be assessed",'Model output'!V193)), AND(ISNUMBER(SEARCH("Uninvolved",'Model output'!V193)),NOT(ISNUMBER(SEARCH("margin(s) involved",'Model output'!V193)))), ISNUMBER(SEARCH("No involvement",'Model output'!V193)), AND(NOT(ISNUMBER(SEARCH("focal",'Model output'!V193))),ISNUMBER(SEARCH("Free",'Model output'!V193))), ISNUMBER(SEARCH("narrowly excised",'Model output'!V193)), ISNUMBER(SEARCH("none",'Model output'!V193)), ISNUMBER(SEARCH("R0",'Model output'!V193)), ISNUMBER(SEARCH("1 mm",'Model output'!V193)), ISNUMBER(SEARCH("0.1 CM",'Model output'!V193)), ISNUMBER(SEARCH("less than 0.2 mm",'Model output'!V193)), ISNUMBER(SEARCH("less than 1.0 mm",'Model output'!V193)), ISNUMBER(SEARCH("less than 0.5 mm",'Model output'!V193)), ISNUMBER(SEARCH("abut",'Model output'!V193))), "negative", "positive")</f>
        <v>negative</v>
      </c>
      <c r="AE194" s="34" t="str" cm="1">
        <f t="array" aca="1" ref="AE194" ca="1">IF(OR(AC194="positive",Z194="positive",AND(OR(ISNUMBER(SEARCH("Follicular carcinoma",N194)),ISNUMBER(SEARCH("Follicular thyroid carcinoma",N194))),V194="extensive"),AND(AND(ISNUMBER(J194),J194&gt;0),AND(ISNUMBER(M194),M194&gt;3)),OR(H194="positive",AH194=1)),"high",IF(OR(ISNUMBER(SEARCH("lateral",G194,1)),ISNUMBER(SEARCH("positive",Y194,1)),ISNUMBER(SEARCH("tall",O194,1)),ISNUMBER(SEARCH("hobnail",O194,1)),ISNUMBER(SEARCH("cribriform",O194,1)),ISNUMBER(SEARCH("diffuse",O194,1)),ISNUMBER(SEARCH("columnar",O194,1)),ISNUMBER(SEARCH("solid",O194,1)),ISNUMBER(SEARCH("tall",N194,1)),ISNUMBER(SEARCH("hobnail",N194,1)),ISNUMBER(SEARCH("cribriform",N194,1)),ISNUMBER(SEARCH("diffuse",N194,1)),ISNUMBER(SEARCH("columnar",N194,1)),ISNUMBER(SEARCH("solid",N194,1)),AND(OR(ISNUMBER(SEARCH("papillary",N194,1)),ISNUMBER(SEARCH("papillary carcinoma",O194,1))),S194="positive"),AND(AND(ISNUMBER(J194),J194&gt;=5),M194=""),AND(AND(ISNUMBER(J194),J194&gt;=5),AND(ISNUMBER(M194),M194&gt;=1)),AND(ISNUMBER(SERACH("papillary",N194)),OR(Y194="positive",Z194="positive"), ISNUMBER(SEARCH("BRAF",AB194)))),"intermediate","low"))</f>
        <v>intermediate</v>
      </c>
      <c r="AF194" s="35" t="str">
        <f t="shared" si="47"/>
        <v>1a</v>
      </c>
      <c r="AG194" s="35" t="str">
        <f t="shared" si="48"/>
        <v>1b</v>
      </c>
      <c r="AH194" s="35" t="str">
        <f t="shared" si="49"/>
        <v>0</v>
      </c>
      <c r="AI194" s="40" t="str">
        <f t="shared" si="50"/>
        <v>I</v>
      </c>
      <c r="AJ194" s="34" t="s">
        <v>629</v>
      </c>
      <c r="AK194" s="39" t="s">
        <v>898</v>
      </c>
      <c r="AL194" s="39" t="s">
        <v>893</v>
      </c>
      <c r="AM194" s="39" t="s">
        <v>897</v>
      </c>
      <c r="AN194" s="39" t="s">
        <v>59</v>
      </c>
      <c r="AO194" s="34">
        <f t="shared" ca="1" si="51"/>
        <v>1</v>
      </c>
      <c r="AP194" s="39">
        <f t="shared" si="52"/>
        <v>1</v>
      </c>
      <c r="AQ194" s="39">
        <f t="shared" si="53"/>
        <v>1</v>
      </c>
      <c r="AR194" s="39">
        <f t="shared" si="54"/>
        <v>1</v>
      </c>
      <c r="AS194" s="40">
        <f t="shared" si="35"/>
        <v>1</v>
      </c>
    </row>
    <row r="195" spans="1:45">
      <c r="A195" t="str">
        <f>'Model output'!A194</f>
        <v>TCGA-EM-A3FK</v>
      </c>
      <c r="B195" s="46">
        <v>30</v>
      </c>
      <c r="C195" s="1" t="str">
        <f>IF(OR(ISNUMBER(SEARCH("0",'Model output'!D194)), ISNUMBER(SEARCH("1",'Model output'!D194)), ISNUMBER(SEARCH("1a",'Model output'!D194)), ISNUMBER(SEARCH("1b",'Model output'!D194)), ISNUMBER(SEARCH("2",'Model output'!D194)), ISNUMBER(SEARCH("3",'Model output'!D194)), ISNUMBER(SEARCH("4a",'Model output'!D194)), ISNUMBER(SEARCH("4b",'Model output'!D194))), IF(ISNUMBER(SEARCH("pT",'Model output'!D194)),IF(OR(ISNUMBER(SEARCH("a",'Model output'!D194)),ISNUMBER(SEARCH("b",'Model output'!D194))),MID(SUBSTITUTE('Model output'!D194," ",""),SEARCH("pT",'Model output'!D194)+2,2),MID(SUBSTITUTE('Model output'!D194," ",""),SEARCH("pT",'Model output'!D194)+2,1)),IF(ISNUMBER(SEARCH("T",'Model output'!D194)),IF(OR(ISNUMBER(SEARCH("a",'Model output'!D194)),ISNUMBER(SEARCH("b",'Model output'!D194))),MID(SUBSTITUTE('Model output'!D194," ",""),SEARCH("T",'Model output'!D194)+1,2),MID(SUBSTITUTE('Model output'!D194," ",""),SEARCH("T",'Model output'!D194)+1,1)),SUBSTITUTE('Model output'!D194," ",""))),"")</f>
        <v>1</v>
      </c>
      <c r="D195" s="1" t="str">
        <f>IF(ISNUMBER(SEARCH("lymph node",'Model output'!E194)),"1", IF(AND('Model output'!E194&lt;&gt;"",ISNUMBER('Model output'!E194),'Model output'!E194&gt;0),"1",IF(OR(ISNUMBER(SEARCH("0",'Model output'!E194)), ISNUMBER(SEARCH("1",'Model output'!E194)), ISNUMBER(SEARCH("1a",'Model output'!E194)), ISNUMBER(SEARCH("1b",'Model output'!E194)), ISNUMBER(SEARCH("X",'Model output'!E194))), IF(ISNUMBER(SEARCH("pN",'Model output'!E194)),IF(OR(ISNUMBER(SEARCH("a",'Model output'!E194)),ISNUMBER(SEARCH("b",'Model output'!E194))),MID(SUBSTITUTE('Model output'!E194," ",""),SEARCH("pN",'Model output'!E194)+2,2),MID(SUBSTITUTE('Model output'!E194," ",""),SEARCH("pN",'Model output'!E194)+2,1)),IF(ISNUMBER(SEARCH("N",'Model output'!E194)),IF(OR(ISNUMBER(SEARCH("a",'Model output'!E194)),ISNUMBER(SEARCH("b",'Model output'!E194))),MID(SUBSTITUTE('Model output'!E194," ",""),SEARCH("N",'Model output'!E194)+1,2),MID(SUBSTITUTE('Model output'!E194," ",""),SEARCH("N",'Model output'!E194)+1,1)),SUBSTITUTE('Model output'!E194," ",""))),"")))</f>
        <v>1b</v>
      </c>
      <c r="E195" s="1" t="str">
        <f>IF(OR(ISNUMBER(SEARCH("Not applicable",'Model output'!F194)), ISNUMBER(SEARCH("N/A",'Model output'!F194))),"0",IF(OR(ISNUMBER(SEARCH("0",'Model output'!F194)), ISNUMBER(SEARCH("1",'Model output'!F194)), ISNUMBER(SEARCH("X",'Model output'!F194))), IF(ISNUMBER(SEARCH("pM",'Model output'!F194)),MID(SUBSTITUTE('Model output'!F194," ",""),SEARCH("pM",'Model output'!F194)+2,1),IF(ISNUMBER(SEARCH("M",'Model output'!F194)),MID(SUBSTITUTE('Model output'!F194," ",""),SEARCH("M",'Model output'!F194)+1,1),SUBSTITUTE('Model output'!F194," ",""))),""))</f>
        <v/>
      </c>
      <c r="F195" t="str">
        <f t="shared" si="44"/>
        <v>positive</v>
      </c>
      <c r="G195" t="str">
        <f>IF(OR('Model output'!G194="",AND(ISNUMBER('Model output'!J194),'Model output'!J194&lt;1)),"",IF(OR(ISNUMBER(SEARCH("lateral",'Model output'!G194)),ISNUMBER(SEARCH("cervical",'Model output'!G194)),ISNUMBER(SEARCH("jugular",'Model output'!G194)),ISNUMBER(SEARCH("left neck",'Model output'!G194)),ISNUMBER(SEARCH("left anterior neck",'Model output'!G194)),ISNUMBER(SEARCH("left posterior neck",'Model output'!G194)),ISNUMBER(SEARCH("right neck",'Model output'!G194)),ISNUMBER(SEARCH("right anterior neck",'Model output'!G194)),ISNUMBER(SEARCH("right posterior neck",'Model output'!G194)),AND(ISNUMBER(SEARCH("level",'Model output'!G194)),OR(,ISNUMBER(SEARCH("II",'Model output'!G194)),ISNUMBER(SEARCH("two",'Model output'!G194)),AND(ISNUMBER(SEARCH("2",'Model output'!G194)),NOT(ISNUMBER(SEARCH("1 of 2",'Model output'!G194)))),ISNUMBER(SEARCH("III",'Model output'!G194)),ISNUMBER(SEARCH("three",'Model output'!G194)),AND(ISNUMBER(SEARCH("3",'Model output'!G194)), NOT(ISNUMBER(SEARCH("N3",'Model output'!G194)))),ISNUMBER(SEARCH("IV",'Model output'!G194)),ISNUMBER(SEARCH("four",'Model output'!G194)),AND(ISNUMBER(SEARCH("4",'Model output'!G194)),NOT(ISNUMBER(SEARCH("1/4",'Model output'!G194)))),ISNUMBER(SEARCH("V ",'Model output'!G194)),ISNUMBER(SEARCH("five",'Model output'!G194)),ISNUMBER(SEARCH("5",'Model output'!G194))))), "lateral", "central"))</f>
        <v>lateral</v>
      </c>
      <c r="H195" t="str">
        <f>IF('Model output'!H194="","negative", IF('Model output'!H194=" ", "negative", IF('Model output'!H194="[]", "negative", IF(ISNUMBER(SEARCH("lymph node",'Model output'!H194)),"negative", IF(ISNUMBER(SEARCH("adipose tissue",'Model output'!H194)), "negative", IF(ISNUMBER(SEARCH("neck dissection",'Model output'!H194)),"negative","positive"))))))</f>
        <v>negative</v>
      </c>
      <c r="I195">
        <f>IF('Model output'!I194="","",IF(ISNUMBER('Model output'!I194),'Model output'!I194,1))</f>
        <v>25</v>
      </c>
      <c r="J195">
        <f>IF('Model output'!J194="","",IF(AND(ISNUMBER('Model output'!J194),'Model output'!J194&lt;=I195),'Model output'!J194,IF(ISNUMBER(SEARCH("0/",'Model output'!J194)),0,1)))</f>
        <v>17</v>
      </c>
      <c r="K195" t="str" cm="1">
        <f t="array" ref="K195">IF(COUNT(FIND({0,1,2,3,4,5,6,7,8,9},'Model output'!K194))&gt;0,'Model output'!K194,"")</f>
        <v/>
      </c>
      <c r="L195" s="28" t="str">
        <f t="shared" si="46"/>
        <v/>
      </c>
      <c r="M195" t="str" cm="1">
        <f t="array" ref="M195">IF(L195="","",IF(ISNUMBER(SEARCH("cm",L195)),MAX(VALUE(SUBSTITUTE(_xlfn.FILTERXML("&lt;t&gt;&lt;s&gt;"&amp;SUBSTITUTE(L195,",","&lt;/s&gt;&lt;s&gt;")&amp;"&lt;/s&gt;&lt;/t&gt;","//s"),"cm",""))),MAX(VALUE(SUBSTITUTE(_xlfn.FILTERXML("&lt;t&gt;&lt;s&gt;"&amp;SUBSTITUTE(L195,",","&lt;/s&gt;&lt;s&gt;")&amp;"&lt;/s&gt;&lt;/t&gt;","//s"),"mm","")))/10))</f>
        <v/>
      </c>
      <c r="N195" t="str">
        <f>IF('Model output'!L194="","",'Model output'!L194)</f>
        <v>papillary</v>
      </c>
      <c r="O195" t="str">
        <f>IF('Model output'!M194="","",'Model output'!M194)</f>
        <v>classic (usual)</v>
      </c>
      <c r="P195" t="str">
        <f>IF('Model output'!N194="","",'Model output'!N194)</f>
        <v>1.2cm</v>
      </c>
      <c r="Q195" t="str">
        <f t="shared" si="45"/>
        <v>1.2cm</v>
      </c>
      <c r="R195" cm="1">
        <f t="array" ref="R195">IF(Q195="","",IF(ISNUMBER(SEARCH("cm",Q195)),MAX(VALUE(SUBSTITUTE(_xlfn.FILTERXML("&lt;t&gt;&lt;s&gt;"&amp;SUBSTITUTE(Q195,",","&lt;/s&gt;&lt;s&gt;")&amp;"&lt;/s&gt;&lt;/t&gt;","//s"),"cm",""))),IF(ISNUMBER(SEARCH("mm",Q195)), MAX(VALUE(SUBSTITUTE(_xlfn.FILTERXML("&lt;t&gt;&lt;s&gt;"&amp;SUBSTITUTE(Q195,",","&lt;/s&gt;&lt;s&gt;")&amp;"&lt;/s&gt;&lt;/t&gt;","//s"),"mm","")))/10, MAX(VALUE(_xlfn.FILTERXML("&lt;t&gt;&lt;s&gt;"&amp;SUBSTITUTE(Q195,",","&lt;/s&gt;&lt;s&gt;")&amp;"&lt;/s&gt;&lt;/t&gt;","//s"))))))</f>
        <v>1.2</v>
      </c>
      <c r="S195" t="str">
        <f>IF(OR('Model output'!P194="",'Model output'!P194="C",ISNUMBER(SEARCH("Not identified", 'Model output'!P194)),ISNUMBER(SEARCH("Absent",'Model output'!P194)),ISNUMBER(SEARCH("Absence",'Model output'!P194)),AND(ISNUMBER(SEARCH("No",'Model output'!P194)),NOT(ISNUMBER(SEARCH("diagnostic",'Model output'!P194)))),ISNUMBER(SEARCH("Negative",'Model output'!P194))),"negative","positive")</f>
        <v>positive</v>
      </c>
      <c r="T195">
        <f>IF('Model output'!O194="","",'Model output'!O194)</f>
        <v>2</v>
      </c>
      <c r="U195" t="str">
        <f>IF('Model output'!Q194&lt;&gt;"",'Model output'!Q194,IF('Classification result'!S195="positive",IF(ISNUMBER(SEARCH("single",'Model output'!P194)),1,IF(OR(ISNUMBER(SEARCH("&lt;4",'Model output'!P194)),ISNUMBER(SEARCH("&lt; 4",'Model output'!P194)),ISNUMBER(SEARCH("less than 4",'Model output'!P194))),"&lt;4",IF(OR(ISNUMBER(SEARCH("&gt;4",'Model output'!P194)),ISNUMBER(SEARCH("&gt; 4",'Model output'!P194)),ISNUMBER(SEARCH("4 or more",'Model output'!P194))),"&gt;4",""))),""))</f>
        <v/>
      </c>
      <c r="V195" t="str">
        <f>IF(S195="negative","",IF(OR(ISNUMBER(SEARCH("Focal",'Model output'!P194)),'Classification result'!U195&lt;4,ISNUMBER(SEARCH("Focal",'Classification result'!U195)),ISNUMBER(SEARCH("&lt;4",'Classification result'!U195)),ISNUMBER(SEARCH("&lt; 4",'Classification result'!U195))),"minimal", IF(OR(ISNUMBER(SEARCH("Extensive",'Model output'!P194)),ISNUMBER(SEARCH("Extensive",'Classification result'!U195)),ISNUMBER(SEARCH("&gt;4",'Classification result'!U195)),ISNUMBER(SEARCH("&gt; 4",'Classification result'!U195)),ISNUMBER(SEARCH("4 or more",'Classification result'!U195))),"extensive","")))</f>
        <v/>
      </c>
      <c r="W195" t="str">
        <f>IF(OR('Model output'!R194="",ISNUMBER(SEARCH("Not identified", 'Model output'!R194)),ISNUMBER(SEARCH("Absent",'Model output'!R194)),ISNUMBER(SEARCH("No",'Model output'!R194)),ISNUMBER(SEARCH("Negative",'Model output'!R194)),ISNUMBER(SEARCH("None seen",'Model output'!R194)),ISNUMBER(SEARCH("Free",'Model output'!R194)),ISNUMBER(SEARCH("Cannot be assessed",'Model output'!R194))),"negative","positive")</f>
        <v>positive</v>
      </c>
      <c r="X195" s="15" t="str">
        <f>IF('Model output'!S194="","",'Model output'!S194)</f>
        <v>Not identified</v>
      </c>
      <c r="Y195" t="str">
        <f>IF(OR('Model output'!S194="",ISNUMBER(SEARCH("No extension",'Model output'!S194)),ISNUMBER(SEARCH("Absent",'Model output'!S194)),ISNUMBER(SEARCH("Not identified",'Model output'!S194)),AND(ISNUMBER(SEARCH("No",'Model output'!S194)),NOT(ISNUMBER(SEARCH("carcinoma",'Model output'!S194)))),ISNUMBER(SEARCH("negative",'Model output'!S194))),"negative",IF(Z195="positive","gETE", "positive"))</f>
        <v>negative</v>
      </c>
      <c r="Z195" t="str">
        <f>IF(OR('Model output'!S194="",ISNUMBER(SEARCH("Absent",'Model output'!S194)),ISNUMBER(SEARCH("Not identified",'Model output'!S194)),ISNUMBER(SEARCH("No",'Model output'!S194)),ISNUMBER(SEARCH("Minimal",'Model output'!S194)),ISNUMBER(SEARCH("negative",'Model output'!S194))),"negative",IF(OR(ISNUMBER(SEARCH("extensive",X195)),ISNUMBER(SEARCH("skeletal muscle",X195)),ISNUMBER(SEARCH("larynx",X195)),ISNUMBER(SEARCH("trachea",X195)),ISNUMBER(SEARCH("esophagus",X195)),ISNUMBER(SEARCH("recurrent laryngeal nerve",X195))),"positive","negative"))</f>
        <v>negative</v>
      </c>
      <c r="AA195" t="str">
        <f>IF('Model output'!T194="","",IF('Model output'!T194="Not mentioned", "No", "Yes"))</f>
        <v/>
      </c>
      <c r="AB195" t="str">
        <f>IF(AA195&lt;&gt;"Yes","",IF(OR('Model output'!U194="",ISNUMBER(SEARCH("Not identified",'Model output'!U194))),"",'Model output'!U194))</f>
        <v/>
      </c>
      <c r="AC195" s="8" t="str">
        <f>IF(OR('Model output'!V194="", AND(ISERROR(SEARCH("Positive",'Model output'!V194)), ISNUMBER(SEARCH("Negative",'Model output'!V194))), ISNUMBER(SEARCH("Cannot be assessed",'Model output'!V194)), AND(ISNUMBER(SEARCH("Uninvolved",'Model output'!V194)),NOT(ISNUMBER(SEARCH("margin(s) involved",'Model output'!V194)))), ISNUMBER(SEARCH("No involvement",'Model output'!V194)), AND(NOT(ISNUMBER(SEARCH("focal",'Model output'!V194))),ISNUMBER(SEARCH("Free",'Model output'!V194))), ISNUMBER(SEARCH("narrowly excised",'Model output'!V194)), ISNUMBER(SEARCH("none",'Model output'!V194)), ISNUMBER(SEARCH("R0",'Model output'!V194)), ISNUMBER(SEARCH("1 mm",'Model output'!V194)), ISNUMBER(SEARCH("0.1 CM",'Model output'!V194)), ISNUMBER(SEARCH("less than 0.2 mm",'Model output'!V194)), ISNUMBER(SEARCH("less than 1.0 mm",'Model output'!V194)), ISNUMBER(SEARCH("less than 0.5 mm",'Model output'!V194)), ISNUMBER(SEARCH("abut",'Model output'!V194))), "negative", "positive")</f>
        <v>negative</v>
      </c>
      <c r="AE195" s="34" t="str" cm="1">
        <f t="array" aca="1" ref="AE195" ca="1">IF(OR(AC195="positive",Z195="positive",AND(OR(ISNUMBER(SEARCH("Follicular carcinoma",N195)),ISNUMBER(SEARCH("Follicular thyroid carcinoma",N195))),V195="extensive"),AND(AND(ISNUMBER(J195),J195&gt;0),AND(ISNUMBER(M195),M195&gt;3)),OR(H195="positive",AH195=1)),"high",IF(OR(ISNUMBER(SEARCH("lateral",G195,1)),ISNUMBER(SEARCH("positive",Y195,1)),ISNUMBER(SEARCH("tall",O195,1)),ISNUMBER(SEARCH("hobnail",O195,1)),ISNUMBER(SEARCH("cribriform",O195,1)),ISNUMBER(SEARCH("diffuse",O195,1)),ISNUMBER(SEARCH("columnar",O195,1)),ISNUMBER(SEARCH("solid",O195,1)),ISNUMBER(SEARCH("tall",N195,1)),ISNUMBER(SEARCH("hobnail",N195,1)),ISNUMBER(SEARCH("cribriform",N195,1)),ISNUMBER(SEARCH("diffuse",N195,1)),ISNUMBER(SEARCH("columnar",N195,1)),ISNUMBER(SEARCH("solid",N195,1)),AND(OR(ISNUMBER(SEARCH("papillary",N195,1)),ISNUMBER(SEARCH("papillary carcinoma",O195,1))),S195="positive"),AND(AND(ISNUMBER(J195),J195&gt;=5),M195=""),AND(AND(ISNUMBER(J195),J195&gt;=5),AND(ISNUMBER(M195),M195&gt;=1)),AND(ISNUMBER(SERACH("papillary",N195)),OR(Y195="positive",Z195="positive"), ISNUMBER(SEARCH("BRAF",AB195)))),"intermediate","low"))</f>
        <v>intermediate</v>
      </c>
      <c r="AF195" s="35" t="str">
        <f t="shared" si="47"/>
        <v>1b</v>
      </c>
      <c r="AG195" s="35" t="str">
        <f t="shared" si="48"/>
        <v>1b</v>
      </c>
      <c r="AH195" s="35" t="str">
        <f t="shared" si="49"/>
        <v>0</v>
      </c>
      <c r="AI195" s="40" t="str">
        <f t="shared" si="50"/>
        <v>I</v>
      </c>
      <c r="AJ195" s="34" t="s">
        <v>629</v>
      </c>
      <c r="AK195" s="39" t="s">
        <v>893</v>
      </c>
      <c r="AL195" s="39" t="s">
        <v>893</v>
      </c>
      <c r="AM195" s="39" t="s">
        <v>897</v>
      </c>
      <c r="AN195" s="39" t="s">
        <v>59</v>
      </c>
      <c r="AO195" s="34">
        <f t="shared" ca="1" si="51"/>
        <v>1</v>
      </c>
      <c r="AP195" s="39">
        <f t="shared" si="52"/>
        <v>1</v>
      </c>
      <c r="AQ195" s="39">
        <f t="shared" si="53"/>
        <v>1</v>
      </c>
      <c r="AR195" s="39">
        <f t="shared" si="54"/>
        <v>1</v>
      </c>
      <c r="AS195" s="40">
        <f t="shared" ref="AS195:AS258" si="55">IF(AI195=AN195,1,0)</f>
        <v>1</v>
      </c>
    </row>
    <row r="196" spans="1:45">
      <c r="A196" t="str">
        <f>'Model output'!A195</f>
        <v>TCGA-EM-A3FL</v>
      </c>
      <c r="B196" s="46">
        <v>63</v>
      </c>
      <c r="C196" s="1" t="str">
        <f>IF(OR(ISNUMBER(SEARCH("0",'Model output'!D195)), ISNUMBER(SEARCH("1",'Model output'!D195)), ISNUMBER(SEARCH("1a",'Model output'!D195)), ISNUMBER(SEARCH("1b",'Model output'!D195)), ISNUMBER(SEARCH("2",'Model output'!D195)), ISNUMBER(SEARCH("3",'Model output'!D195)), ISNUMBER(SEARCH("4a",'Model output'!D195)), ISNUMBER(SEARCH("4b",'Model output'!D195))), IF(ISNUMBER(SEARCH("pT",'Model output'!D195)),IF(OR(ISNUMBER(SEARCH("a",'Model output'!D195)),ISNUMBER(SEARCH("b",'Model output'!D195))),MID(SUBSTITUTE('Model output'!D195," ",""),SEARCH("pT",'Model output'!D195)+2,2),MID(SUBSTITUTE('Model output'!D195," ",""),SEARCH("pT",'Model output'!D195)+2,1)),IF(ISNUMBER(SEARCH("T",'Model output'!D195)),IF(OR(ISNUMBER(SEARCH("a",'Model output'!D195)),ISNUMBER(SEARCH("b",'Model output'!D195))),MID(SUBSTITUTE('Model output'!D195," ",""),SEARCH("T",'Model output'!D195)+1,2),MID(SUBSTITUTE('Model output'!D195," ",""),SEARCH("T",'Model output'!D195)+1,1)),SUBSTITUTE('Model output'!D195," ",""))),"")</f>
        <v>1b</v>
      </c>
      <c r="D196" s="1" t="str">
        <f>IF(ISNUMBER(SEARCH("lymph node",'Model output'!E195)),"1", IF(AND('Model output'!E195&lt;&gt;"",ISNUMBER('Model output'!E195),'Model output'!E195&gt;0),"1",IF(OR(ISNUMBER(SEARCH("0",'Model output'!E195)), ISNUMBER(SEARCH("1",'Model output'!E195)), ISNUMBER(SEARCH("1a",'Model output'!E195)), ISNUMBER(SEARCH("1b",'Model output'!E195)), ISNUMBER(SEARCH("X",'Model output'!E195))), IF(ISNUMBER(SEARCH("pN",'Model output'!E195)),IF(OR(ISNUMBER(SEARCH("a",'Model output'!E195)),ISNUMBER(SEARCH("b",'Model output'!E195))),MID(SUBSTITUTE('Model output'!E195," ",""),SEARCH("pN",'Model output'!E195)+2,2),MID(SUBSTITUTE('Model output'!E195," ",""),SEARCH("pN",'Model output'!E195)+2,1)),IF(ISNUMBER(SEARCH("N",'Model output'!E195)),IF(OR(ISNUMBER(SEARCH("a",'Model output'!E195)),ISNUMBER(SEARCH("b",'Model output'!E195))),MID(SUBSTITUTE('Model output'!E195," ",""),SEARCH("N",'Model output'!E195)+1,2),MID(SUBSTITUTE('Model output'!E195," ",""),SEARCH("N",'Model output'!E195)+1,1)),SUBSTITUTE('Model output'!E195," ",""))),"")))</f>
        <v>X</v>
      </c>
      <c r="E196" s="1" t="str">
        <f>IF(OR(ISNUMBER(SEARCH("Not applicable",'Model output'!F195)), ISNUMBER(SEARCH("N/A",'Model output'!F195))),"0",IF(OR(ISNUMBER(SEARCH("0",'Model output'!F195)), ISNUMBER(SEARCH("1",'Model output'!F195)), ISNUMBER(SEARCH("X",'Model output'!F195))), IF(ISNUMBER(SEARCH("pM",'Model output'!F195)),MID(SUBSTITUTE('Model output'!F195," ",""),SEARCH("pM",'Model output'!F195)+2,1),IF(ISNUMBER(SEARCH("M",'Model output'!F195)),MID(SUBSTITUTE('Model output'!F195," ",""),SEARCH("M",'Model output'!F195)+1,1),SUBSTITUTE('Model output'!F195," ",""))),""))</f>
        <v/>
      </c>
      <c r="F196" t="str">
        <f t="shared" si="44"/>
        <v>negative</v>
      </c>
      <c r="G196" t="str">
        <f>IF(OR('Model output'!G195="",AND(ISNUMBER('Model output'!J195),'Model output'!J195&lt;1)),"",IF(OR(ISNUMBER(SEARCH("lateral",'Model output'!G195)),ISNUMBER(SEARCH("cervical",'Model output'!G195)),ISNUMBER(SEARCH("jugular",'Model output'!G195)),ISNUMBER(SEARCH("left neck",'Model output'!G195)),ISNUMBER(SEARCH("left anterior neck",'Model output'!G195)),ISNUMBER(SEARCH("left posterior neck",'Model output'!G195)),ISNUMBER(SEARCH("right neck",'Model output'!G195)),ISNUMBER(SEARCH("right anterior neck",'Model output'!G195)),ISNUMBER(SEARCH("right posterior neck",'Model output'!G195)),AND(ISNUMBER(SEARCH("level",'Model output'!G195)),OR(,ISNUMBER(SEARCH("II",'Model output'!G195)),ISNUMBER(SEARCH("two",'Model output'!G195)),AND(ISNUMBER(SEARCH("2",'Model output'!G195)),NOT(ISNUMBER(SEARCH("1 of 2",'Model output'!G195)))),ISNUMBER(SEARCH("III",'Model output'!G195)),ISNUMBER(SEARCH("three",'Model output'!G195)),AND(ISNUMBER(SEARCH("3",'Model output'!G195)), NOT(ISNUMBER(SEARCH("N3",'Model output'!G195)))),ISNUMBER(SEARCH("IV",'Model output'!G195)),ISNUMBER(SEARCH("four",'Model output'!G195)),AND(ISNUMBER(SEARCH("4",'Model output'!G195)),NOT(ISNUMBER(SEARCH("1/4",'Model output'!G195)))),ISNUMBER(SEARCH("V ",'Model output'!G195)),ISNUMBER(SEARCH("five",'Model output'!G195)),ISNUMBER(SEARCH("5",'Model output'!G195))))), "lateral", "central"))</f>
        <v/>
      </c>
      <c r="H196" t="str">
        <f>IF('Model output'!H195="","negative", IF('Model output'!H195=" ", "negative", IF('Model output'!H195="[]", "negative", IF(ISNUMBER(SEARCH("lymph node",'Model output'!H195)),"negative", IF(ISNUMBER(SEARCH("adipose tissue",'Model output'!H195)), "negative", IF(ISNUMBER(SEARCH("neck dissection",'Model output'!H195)),"negative","positive"))))))</f>
        <v>negative</v>
      </c>
      <c r="I196" t="str">
        <f>IF('Model output'!I195="","",IF(ISNUMBER('Model output'!I195),'Model output'!I195,1))</f>
        <v/>
      </c>
      <c r="J196" t="str">
        <f>IF('Model output'!J195="","",IF(AND(ISNUMBER('Model output'!J195),'Model output'!J195&lt;=I196),'Model output'!J195,IF(ISNUMBER(SEARCH("0/",'Model output'!J195)),0,1)))</f>
        <v/>
      </c>
      <c r="K196" t="str" cm="1">
        <f t="array" ref="K196">IF(COUNT(FIND({0,1,2,3,4,5,6,7,8,9},'Model output'!K195))&gt;0,'Model output'!K195,"")</f>
        <v/>
      </c>
      <c r="L196" s="28" t="str">
        <f t="shared" si="46"/>
        <v/>
      </c>
      <c r="M196" t="str" cm="1">
        <f t="array" ref="M196">IF(L196="","",IF(ISNUMBER(SEARCH("cm",L196)),MAX(VALUE(SUBSTITUTE(_xlfn.FILTERXML("&lt;t&gt;&lt;s&gt;"&amp;SUBSTITUTE(L196,",","&lt;/s&gt;&lt;s&gt;")&amp;"&lt;/s&gt;&lt;/t&gt;","//s"),"cm",""))),MAX(VALUE(SUBSTITUTE(_xlfn.FILTERXML("&lt;t&gt;&lt;s&gt;"&amp;SUBSTITUTE(L196,",","&lt;/s&gt;&lt;s&gt;")&amp;"&lt;/s&gt;&lt;/t&gt;","//s"),"mm","")))/10))</f>
        <v/>
      </c>
      <c r="N196" t="str">
        <f>IF('Model output'!L195="","",'Model output'!L195)</f>
        <v>papillary</v>
      </c>
      <c r="O196" t="str">
        <f>IF('Model output'!M195="","",'Model output'!M195)</f>
        <v>follicular variant</v>
      </c>
      <c r="P196" t="str">
        <f>IF('Model output'!N195="","",'Model output'!N195)</f>
        <v>1.5 cm</v>
      </c>
      <c r="Q196" t="str">
        <f t="shared" si="45"/>
        <v>1.5cm</v>
      </c>
      <c r="R196" cm="1">
        <f t="array" ref="R196">IF(Q196="","",IF(ISNUMBER(SEARCH("cm",Q196)),MAX(VALUE(SUBSTITUTE(_xlfn.FILTERXML("&lt;t&gt;&lt;s&gt;"&amp;SUBSTITUTE(Q196,",","&lt;/s&gt;&lt;s&gt;")&amp;"&lt;/s&gt;&lt;/t&gt;","//s"),"cm",""))),IF(ISNUMBER(SEARCH("mm",Q196)), MAX(VALUE(SUBSTITUTE(_xlfn.FILTERXML("&lt;t&gt;&lt;s&gt;"&amp;SUBSTITUTE(Q196,",","&lt;/s&gt;&lt;s&gt;")&amp;"&lt;/s&gt;&lt;/t&gt;","//s"),"mm","")))/10, MAX(VALUE(_xlfn.FILTERXML("&lt;t&gt;&lt;s&gt;"&amp;SUBSTITUTE(Q196,",","&lt;/s&gt;&lt;s&gt;")&amp;"&lt;/s&gt;&lt;/t&gt;","//s"))))))</f>
        <v>1.5</v>
      </c>
      <c r="S196" t="str">
        <f>IF(OR('Model output'!P195="",'Model output'!P195="C",ISNUMBER(SEARCH("Not identified", 'Model output'!P195)),ISNUMBER(SEARCH("Absent",'Model output'!P195)),ISNUMBER(SEARCH("Absence",'Model output'!P195)),AND(ISNUMBER(SEARCH("No",'Model output'!P195)),NOT(ISNUMBER(SEARCH("diagnostic",'Model output'!P195)))),ISNUMBER(SEARCH("Negative",'Model output'!P195))),"negative","positive")</f>
        <v>negative</v>
      </c>
      <c r="T196">
        <f>IF('Model output'!O195="","",'Model output'!O195)</f>
        <v>2</v>
      </c>
      <c r="U196" t="str">
        <f>IF('Model output'!Q195&lt;&gt;"",'Model output'!Q195,IF('Classification result'!S196="positive",IF(ISNUMBER(SEARCH("single",'Model output'!P195)),1,IF(OR(ISNUMBER(SEARCH("&lt;4",'Model output'!P195)),ISNUMBER(SEARCH("&lt; 4",'Model output'!P195)),ISNUMBER(SEARCH("less than 4",'Model output'!P195))),"&lt;4",IF(OR(ISNUMBER(SEARCH("&gt;4",'Model output'!P195)),ISNUMBER(SEARCH("&gt; 4",'Model output'!P195)),ISNUMBER(SEARCH("4 or more",'Model output'!P195))),"&gt;4",""))),""))</f>
        <v/>
      </c>
      <c r="V196" t="str">
        <f>IF(S196="negative","",IF(OR(ISNUMBER(SEARCH("Focal",'Model output'!P195)),'Classification result'!U196&lt;4,ISNUMBER(SEARCH("Focal",'Classification result'!U196)),ISNUMBER(SEARCH("&lt;4",'Classification result'!U196)),ISNUMBER(SEARCH("&lt; 4",'Classification result'!U196))),"minimal", IF(OR(ISNUMBER(SEARCH("Extensive",'Model output'!P195)),ISNUMBER(SEARCH("Extensive",'Classification result'!U196)),ISNUMBER(SEARCH("&gt;4",'Classification result'!U196)),ISNUMBER(SEARCH("&gt; 4",'Classification result'!U196)),ISNUMBER(SEARCH("4 or more",'Classification result'!U196))),"extensive","")))</f>
        <v/>
      </c>
      <c r="W196" t="str">
        <f>IF(OR('Model output'!R195="",ISNUMBER(SEARCH("Not identified", 'Model output'!R195)),ISNUMBER(SEARCH("Absent",'Model output'!R195)),ISNUMBER(SEARCH("No",'Model output'!R195)),ISNUMBER(SEARCH("Negative",'Model output'!R195)),ISNUMBER(SEARCH("None seen",'Model output'!R195)),ISNUMBER(SEARCH("Free",'Model output'!R195)),ISNUMBER(SEARCH("Cannot be assessed",'Model output'!R195))),"negative","positive")</f>
        <v>negative</v>
      </c>
      <c r="X196" s="15" t="str">
        <f>IF('Model output'!S195="","",'Model output'!S195)</f>
        <v>Not identified</v>
      </c>
      <c r="Y196" t="str">
        <f>IF(OR('Model output'!S195="",ISNUMBER(SEARCH("No extension",'Model output'!S195)),ISNUMBER(SEARCH("Absent",'Model output'!S195)),ISNUMBER(SEARCH("Not identified",'Model output'!S195)),AND(ISNUMBER(SEARCH("No",'Model output'!S195)),NOT(ISNUMBER(SEARCH("carcinoma",'Model output'!S195)))),ISNUMBER(SEARCH("negative",'Model output'!S195))),"negative",IF(Z196="positive","gETE", "positive"))</f>
        <v>negative</v>
      </c>
      <c r="Z196" t="str">
        <f>IF(OR('Model output'!S195="",ISNUMBER(SEARCH("Absent",'Model output'!S195)),ISNUMBER(SEARCH("Not identified",'Model output'!S195)),ISNUMBER(SEARCH("No",'Model output'!S195)),ISNUMBER(SEARCH("Minimal",'Model output'!S195)),ISNUMBER(SEARCH("negative",'Model output'!S195))),"negative",IF(OR(ISNUMBER(SEARCH("extensive",X196)),ISNUMBER(SEARCH("skeletal muscle",X196)),ISNUMBER(SEARCH("larynx",X196)),ISNUMBER(SEARCH("trachea",X196)),ISNUMBER(SEARCH("esophagus",X196)),ISNUMBER(SEARCH("recurrent laryngeal nerve",X196))),"positive","negative"))</f>
        <v>negative</v>
      </c>
      <c r="AA196" t="str">
        <f>IF('Model output'!T195="","",IF('Model output'!T195="Not mentioned", "No", "Yes"))</f>
        <v/>
      </c>
      <c r="AB196" t="str">
        <f>IF(AA196&lt;&gt;"Yes","",IF(OR('Model output'!U195="",ISNUMBER(SEARCH("Not identified",'Model output'!U195))),"",'Model output'!U195))</f>
        <v/>
      </c>
      <c r="AC196" s="8" t="str">
        <f>IF(OR('Model output'!V195="", AND(ISERROR(SEARCH("Positive",'Model output'!V195)), ISNUMBER(SEARCH("Negative",'Model output'!V195))), ISNUMBER(SEARCH("Cannot be assessed",'Model output'!V195)), AND(ISNUMBER(SEARCH("Uninvolved",'Model output'!V195)),NOT(ISNUMBER(SEARCH("margin(s) involved",'Model output'!V195)))), ISNUMBER(SEARCH("No involvement",'Model output'!V195)), AND(NOT(ISNUMBER(SEARCH("focal",'Model output'!V195))),ISNUMBER(SEARCH("Free",'Model output'!V195))), ISNUMBER(SEARCH("narrowly excised",'Model output'!V195)), ISNUMBER(SEARCH("none",'Model output'!V195)), ISNUMBER(SEARCH("R0",'Model output'!V195)), ISNUMBER(SEARCH("1 mm",'Model output'!V195)), ISNUMBER(SEARCH("0.1 CM",'Model output'!V195)), ISNUMBER(SEARCH("less than 0.2 mm",'Model output'!V195)), ISNUMBER(SEARCH("less than 1.0 mm",'Model output'!V195)), ISNUMBER(SEARCH("less than 0.5 mm",'Model output'!V195)), ISNUMBER(SEARCH("abut",'Model output'!V195))), "negative", "positive")</f>
        <v>negative</v>
      </c>
      <c r="AE196" s="34" t="str" cm="1">
        <f t="array" aca="1" ref="AE196" ca="1">IF(OR(AC196="positive",Z196="positive",AND(OR(ISNUMBER(SEARCH("Follicular carcinoma",N196)),ISNUMBER(SEARCH("Follicular thyroid carcinoma",N196))),V196="extensive"),AND(AND(ISNUMBER(J196),J196&gt;0),AND(ISNUMBER(M196),M196&gt;3)),OR(H196="positive",AH196=1)),"high",IF(OR(ISNUMBER(SEARCH("lateral",G196,1)),ISNUMBER(SEARCH("positive",Y196,1)),ISNUMBER(SEARCH("tall",O196,1)),ISNUMBER(SEARCH("hobnail",O196,1)),ISNUMBER(SEARCH("cribriform",O196,1)),ISNUMBER(SEARCH("diffuse",O196,1)),ISNUMBER(SEARCH("columnar",O196,1)),ISNUMBER(SEARCH("solid",O196,1)),ISNUMBER(SEARCH("tall",N196,1)),ISNUMBER(SEARCH("hobnail",N196,1)),ISNUMBER(SEARCH("cribriform",N196,1)),ISNUMBER(SEARCH("diffuse",N196,1)),ISNUMBER(SEARCH("columnar",N196,1)),ISNUMBER(SEARCH("solid",N196,1)),AND(OR(ISNUMBER(SEARCH("papillary",N196,1)),ISNUMBER(SEARCH("papillary carcinoma",O196,1))),S196="positive"),AND(AND(ISNUMBER(J196),J196&gt;=5),M196=""),AND(AND(ISNUMBER(J196),J196&gt;=5),AND(ISNUMBER(M196),M196&gt;=1)),AND(ISNUMBER(SERACH("papillary",N196)),OR(Y196="positive",Z196="positive"), ISNUMBER(SEARCH("BRAF",AB196)))),"intermediate","low"))</f>
        <v>low</v>
      </c>
      <c r="AF196" s="35" t="str">
        <f t="shared" si="47"/>
        <v>1b</v>
      </c>
      <c r="AG196" s="35" t="str">
        <f t="shared" si="48"/>
        <v>0</v>
      </c>
      <c r="AH196" s="35" t="str">
        <f t="shared" si="49"/>
        <v>0</v>
      </c>
      <c r="AI196" s="40" t="str">
        <f t="shared" si="50"/>
        <v>I</v>
      </c>
      <c r="AJ196" s="34" t="s">
        <v>627</v>
      </c>
      <c r="AK196" s="39" t="s">
        <v>893</v>
      </c>
      <c r="AL196" s="39" t="s">
        <v>897</v>
      </c>
      <c r="AM196" s="39" t="s">
        <v>897</v>
      </c>
      <c r="AN196" s="39" t="s">
        <v>59</v>
      </c>
      <c r="AO196" s="34">
        <f t="shared" ca="1" si="51"/>
        <v>1</v>
      </c>
      <c r="AP196" s="39">
        <f t="shared" si="52"/>
        <v>1</v>
      </c>
      <c r="AQ196" s="39">
        <f t="shared" si="53"/>
        <v>1</v>
      </c>
      <c r="AR196" s="39">
        <f t="shared" si="54"/>
        <v>1</v>
      </c>
      <c r="AS196" s="40">
        <f t="shared" si="55"/>
        <v>1</v>
      </c>
    </row>
    <row r="197" spans="1:45">
      <c r="A197" t="str">
        <f>'Model output'!A196</f>
        <v>TCGA-EM-A3FM</v>
      </c>
      <c r="B197" s="46">
        <v>57</v>
      </c>
      <c r="C197" s="1" t="str">
        <f>IF(OR(ISNUMBER(SEARCH("0",'Model output'!D196)), ISNUMBER(SEARCH("1",'Model output'!D196)), ISNUMBER(SEARCH("1a",'Model output'!D196)), ISNUMBER(SEARCH("1b",'Model output'!D196)), ISNUMBER(SEARCH("2",'Model output'!D196)), ISNUMBER(SEARCH("3",'Model output'!D196)), ISNUMBER(SEARCH("4a",'Model output'!D196)), ISNUMBER(SEARCH("4b",'Model output'!D196))), IF(ISNUMBER(SEARCH("pT",'Model output'!D196)),IF(OR(ISNUMBER(SEARCH("a",'Model output'!D196)),ISNUMBER(SEARCH("b",'Model output'!D196))),MID(SUBSTITUTE('Model output'!D196," ",""),SEARCH("pT",'Model output'!D196)+2,2),MID(SUBSTITUTE('Model output'!D196," ",""),SEARCH("pT",'Model output'!D196)+2,1)),IF(ISNUMBER(SEARCH("T",'Model output'!D196)),IF(OR(ISNUMBER(SEARCH("a",'Model output'!D196)),ISNUMBER(SEARCH("b",'Model output'!D196))),MID(SUBSTITUTE('Model output'!D196," ",""),SEARCH("T",'Model output'!D196)+1,2),MID(SUBSTITUTE('Model output'!D196," ",""),SEARCH("T",'Model output'!D196)+1,1)),SUBSTITUTE('Model output'!D196," ",""))),"")</f>
        <v>2</v>
      </c>
      <c r="D197" s="1" t="str">
        <f>IF(ISNUMBER(SEARCH("lymph node",'Model output'!E196)),"1", IF(AND('Model output'!E196&lt;&gt;"",ISNUMBER('Model output'!E196),'Model output'!E196&gt;0),"1",IF(OR(ISNUMBER(SEARCH("0",'Model output'!E196)), ISNUMBER(SEARCH("1",'Model output'!E196)), ISNUMBER(SEARCH("1a",'Model output'!E196)), ISNUMBER(SEARCH("1b",'Model output'!E196)), ISNUMBER(SEARCH("X",'Model output'!E196))), IF(ISNUMBER(SEARCH("pN",'Model output'!E196)),IF(OR(ISNUMBER(SEARCH("a",'Model output'!E196)),ISNUMBER(SEARCH("b",'Model output'!E196))),MID(SUBSTITUTE('Model output'!E196," ",""),SEARCH("pN",'Model output'!E196)+2,2),MID(SUBSTITUTE('Model output'!E196," ",""),SEARCH("pN",'Model output'!E196)+2,1)),IF(ISNUMBER(SEARCH("N",'Model output'!E196)),IF(OR(ISNUMBER(SEARCH("a",'Model output'!E196)),ISNUMBER(SEARCH("b",'Model output'!E196))),MID(SUBSTITUTE('Model output'!E196," ",""),SEARCH("N",'Model output'!E196)+1,2),MID(SUBSTITUTE('Model output'!E196," ",""),SEARCH("N",'Model output'!E196)+1,1)),SUBSTITUTE('Model output'!E196," ",""))),"")))</f>
        <v>1b</v>
      </c>
      <c r="E197" s="1" t="str">
        <f>IF(OR(ISNUMBER(SEARCH("Not applicable",'Model output'!F196)), ISNUMBER(SEARCH("N/A",'Model output'!F196))),"0",IF(OR(ISNUMBER(SEARCH("0",'Model output'!F196)), ISNUMBER(SEARCH("1",'Model output'!F196)), ISNUMBER(SEARCH("X",'Model output'!F196))), IF(ISNUMBER(SEARCH("pM",'Model output'!F196)),MID(SUBSTITUTE('Model output'!F196," ",""),SEARCH("pM",'Model output'!F196)+2,1),IF(ISNUMBER(SEARCH("M",'Model output'!F196)),MID(SUBSTITUTE('Model output'!F196," ",""),SEARCH("M",'Model output'!F196)+1,1),SUBSTITUTE('Model output'!F196," ",""))),""))</f>
        <v/>
      </c>
      <c r="F197" t="str">
        <f t="shared" si="44"/>
        <v>positive</v>
      </c>
      <c r="G197" t="str">
        <f>IF(OR('Model output'!G196="",AND(ISNUMBER('Model output'!J196),'Model output'!J196&lt;1)),"",IF(OR(ISNUMBER(SEARCH("lateral",'Model output'!G196)),ISNUMBER(SEARCH("cervical",'Model output'!G196)),ISNUMBER(SEARCH("jugular",'Model output'!G196)),ISNUMBER(SEARCH("left neck",'Model output'!G196)),ISNUMBER(SEARCH("left anterior neck",'Model output'!G196)),ISNUMBER(SEARCH("left posterior neck",'Model output'!G196)),ISNUMBER(SEARCH("right neck",'Model output'!G196)),ISNUMBER(SEARCH("right anterior neck",'Model output'!G196)),ISNUMBER(SEARCH("right posterior neck",'Model output'!G196)),AND(ISNUMBER(SEARCH("level",'Model output'!G196)),OR(,ISNUMBER(SEARCH("II",'Model output'!G196)),ISNUMBER(SEARCH("two",'Model output'!G196)),AND(ISNUMBER(SEARCH("2",'Model output'!G196)),NOT(ISNUMBER(SEARCH("1 of 2",'Model output'!G196)))),ISNUMBER(SEARCH("III",'Model output'!G196)),ISNUMBER(SEARCH("three",'Model output'!G196)),AND(ISNUMBER(SEARCH("3",'Model output'!G196)), NOT(ISNUMBER(SEARCH("N3",'Model output'!G196)))),ISNUMBER(SEARCH("IV",'Model output'!G196)),ISNUMBER(SEARCH("four",'Model output'!G196)),AND(ISNUMBER(SEARCH("4",'Model output'!G196)),NOT(ISNUMBER(SEARCH("1/4",'Model output'!G196)))),ISNUMBER(SEARCH("V ",'Model output'!G196)),ISNUMBER(SEARCH("five",'Model output'!G196)),ISNUMBER(SEARCH("5",'Model output'!G196))))), "lateral", "central"))</f>
        <v>lateral</v>
      </c>
      <c r="H197" t="str">
        <f>IF('Model output'!H196="","negative", IF('Model output'!H196=" ", "negative", IF('Model output'!H196="[]", "negative", IF(ISNUMBER(SEARCH("lymph node",'Model output'!H196)),"negative", IF(ISNUMBER(SEARCH("adipose tissue",'Model output'!H196)), "negative", IF(ISNUMBER(SEARCH("neck dissection",'Model output'!H196)),"negative","positive"))))))</f>
        <v>negative</v>
      </c>
      <c r="I197">
        <f>IF('Model output'!I196="","",IF(ISNUMBER('Model output'!I196),'Model output'!I196,1))</f>
        <v>53</v>
      </c>
      <c r="J197">
        <f>IF('Model output'!J196="","",IF(AND(ISNUMBER('Model output'!J196),'Model output'!J196&lt;=I197),'Model output'!J196,IF(ISNUMBER(SEARCH("0/",'Model output'!J196)),0,1)))</f>
        <v>17</v>
      </c>
      <c r="K197" t="str" cm="1">
        <f t="array" ref="K197">IF(COUNT(FIND({0,1,2,3,4,5,6,7,8,9},'Model output'!K196))&gt;0,'Model output'!K196,"")</f>
        <v>2.1 cm</v>
      </c>
      <c r="L197" s="28" t="str">
        <f t="shared" si="46"/>
        <v>2.1cm</v>
      </c>
      <c r="M197" cm="1">
        <f t="array" ref="M197">IF(L197="","",IF(ISNUMBER(SEARCH("cm",L197)),MAX(VALUE(SUBSTITUTE(_xlfn.FILTERXML("&lt;t&gt;&lt;s&gt;"&amp;SUBSTITUTE(L197,",","&lt;/s&gt;&lt;s&gt;")&amp;"&lt;/s&gt;&lt;/t&gt;","//s"),"cm",""))),MAX(VALUE(SUBSTITUTE(_xlfn.FILTERXML("&lt;t&gt;&lt;s&gt;"&amp;SUBSTITUTE(L197,",","&lt;/s&gt;&lt;s&gt;")&amp;"&lt;/s&gt;&lt;/t&gt;","//s"),"mm","")))/10))</f>
        <v>2.1</v>
      </c>
      <c r="N197" t="str">
        <f>IF('Model output'!L196="","",'Model output'!L196)</f>
        <v>papillary</v>
      </c>
      <c r="O197" t="str">
        <f>IF('Model output'!M196="","",'Model output'!M196)</f>
        <v>classical, tall cell change, follicular variant</v>
      </c>
      <c r="P197" t="str">
        <f>IF('Model output'!N196="","",'Model output'!N196)</f>
        <v>2.2 cm</v>
      </c>
      <c r="Q197" t="str">
        <f t="shared" si="45"/>
        <v>2.2cm</v>
      </c>
      <c r="R197" cm="1">
        <f t="array" ref="R197">IF(Q197="","",IF(ISNUMBER(SEARCH("cm",Q197)),MAX(VALUE(SUBSTITUTE(_xlfn.FILTERXML("&lt;t&gt;&lt;s&gt;"&amp;SUBSTITUTE(Q197,",","&lt;/s&gt;&lt;s&gt;")&amp;"&lt;/s&gt;&lt;/t&gt;","//s"),"cm",""))),IF(ISNUMBER(SEARCH("mm",Q197)), MAX(VALUE(SUBSTITUTE(_xlfn.FILTERXML("&lt;t&gt;&lt;s&gt;"&amp;SUBSTITUTE(Q197,",","&lt;/s&gt;&lt;s&gt;")&amp;"&lt;/s&gt;&lt;/t&gt;","//s"),"mm","")))/10, MAX(VALUE(_xlfn.FILTERXML("&lt;t&gt;&lt;s&gt;"&amp;SUBSTITUTE(Q197,",","&lt;/s&gt;&lt;s&gt;")&amp;"&lt;/s&gt;&lt;/t&gt;","//s"))))))</f>
        <v>2.2000000000000002</v>
      </c>
      <c r="S197" t="str">
        <f>IF(OR('Model output'!P196="",'Model output'!P196="C",ISNUMBER(SEARCH("Not identified", 'Model output'!P196)),ISNUMBER(SEARCH("Absent",'Model output'!P196)),ISNUMBER(SEARCH("Absence",'Model output'!P196)),AND(ISNUMBER(SEARCH("No",'Model output'!P196)),NOT(ISNUMBER(SEARCH("diagnostic",'Model output'!P196)))),ISNUMBER(SEARCH("Negative",'Model output'!P196))),"negative","positive")</f>
        <v>positive</v>
      </c>
      <c r="T197">
        <f>IF('Model output'!O196="","",'Model output'!O196)</f>
        <v>2</v>
      </c>
      <c r="U197" t="str">
        <f>IF('Model output'!Q196&lt;&gt;"",'Model output'!Q196,IF('Classification result'!S197="positive",IF(ISNUMBER(SEARCH("single",'Model output'!P196)),1,IF(OR(ISNUMBER(SEARCH("&lt;4",'Model output'!P196)),ISNUMBER(SEARCH("&lt; 4",'Model output'!P196)),ISNUMBER(SEARCH("less than 4",'Model output'!P196))),"&lt;4",IF(OR(ISNUMBER(SEARCH("&gt;4",'Model output'!P196)),ISNUMBER(SEARCH("&gt; 4",'Model output'!P196)),ISNUMBER(SEARCH("4 or more",'Model output'!P196))),"&gt;4",""))),""))</f>
        <v/>
      </c>
      <c r="V197" t="str">
        <f>IF(S197="negative","",IF(OR(ISNUMBER(SEARCH("Focal",'Model output'!P196)),'Classification result'!U197&lt;4,ISNUMBER(SEARCH("Focal",'Classification result'!U197)),ISNUMBER(SEARCH("&lt;4",'Classification result'!U197)),ISNUMBER(SEARCH("&lt; 4",'Classification result'!U197))),"minimal", IF(OR(ISNUMBER(SEARCH("Extensive",'Model output'!P196)),ISNUMBER(SEARCH("Extensive",'Classification result'!U197)),ISNUMBER(SEARCH("&gt;4",'Classification result'!U197)),ISNUMBER(SEARCH("&gt; 4",'Classification result'!U197)),ISNUMBER(SEARCH("4 or more",'Classification result'!U197))),"extensive","")))</f>
        <v/>
      </c>
      <c r="W197" t="str">
        <f>IF(OR('Model output'!R196="",ISNUMBER(SEARCH("Not identified", 'Model output'!R196)),ISNUMBER(SEARCH("Absent",'Model output'!R196)),ISNUMBER(SEARCH("No",'Model output'!R196)),ISNUMBER(SEARCH("Negative",'Model output'!R196)),ISNUMBER(SEARCH("None seen",'Model output'!R196)),ISNUMBER(SEARCH("Free",'Model output'!R196)),ISNUMBER(SEARCH("Cannot be assessed",'Model output'!R196))),"negative","positive")</f>
        <v>positive</v>
      </c>
      <c r="X197" s="15" t="str">
        <f>IF('Model output'!S196="","",'Model output'!S196)</f>
        <v>Not identified</v>
      </c>
      <c r="Y197" t="str">
        <f>IF(OR('Model output'!S196="",ISNUMBER(SEARCH("No extension",'Model output'!S196)),ISNUMBER(SEARCH("Absent",'Model output'!S196)),ISNUMBER(SEARCH("Not identified",'Model output'!S196)),AND(ISNUMBER(SEARCH("No",'Model output'!S196)),NOT(ISNUMBER(SEARCH("carcinoma",'Model output'!S196)))),ISNUMBER(SEARCH("negative",'Model output'!S196))),"negative",IF(Z197="positive","gETE", "positive"))</f>
        <v>negative</v>
      </c>
      <c r="Z197" t="str">
        <f>IF(OR('Model output'!S196="",ISNUMBER(SEARCH("Absent",'Model output'!S196)),ISNUMBER(SEARCH("Not identified",'Model output'!S196)),ISNUMBER(SEARCH("No",'Model output'!S196)),ISNUMBER(SEARCH("Minimal",'Model output'!S196)),ISNUMBER(SEARCH("negative",'Model output'!S196))),"negative",IF(OR(ISNUMBER(SEARCH("extensive",X197)),ISNUMBER(SEARCH("skeletal muscle",X197)),ISNUMBER(SEARCH("larynx",X197)),ISNUMBER(SEARCH("trachea",X197)),ISNUMBER(SEARCH("esophagus",X197)),ISNUMBER(SEARCH("recurrent laryngeal nerve",X197))),"positive","negative"))</f>
        <v>negative</v>
      </c>
      <c r="AA197" t="str">
        <f>IF('Model output'!T196="","",IF('Model output'!T196="Not mentioned", "No", "Yes"))</f>
        <v/>
      </c>
      <c r="AB197" t="str">
        <f>IF(AA197&lt;&gt;"Yes","",IF(OR('Model output'!U196="",ISNUMBER(SEARCH("Not identified",'Model output'!U196))),"",'Model output'!U196))</f>
        <v/>
      </c>
      <c r="AC197" s="8" t="str">
        <f>IF(OR('Model output'!V196="", AND(ISERROR(SEARCH("Positive",'Model output'!V196)), ISNUMBER(SEARCH("Negative",'Model output'!V196))), ISNUMBER(SEARCH("Cannot be assessed",'Model output'!V196)), AND(ISNUMBER(SEARCH("Uninvolved",'Model output'!V196)),NOT(ISNUMBER(SEARCH("margin(s) involved",'Model output'!V196)))), ISNUMBER(SEARCH("No involvement",'Model output'!V196)), AND(NOT(ISNUMBER(SEARCH("focal",'Model output'!V196))),ISNUMBER(SEARCH("Free",'Model output'!V196))), ISNUMBER(SEARCH("narrowly excised",'Model output'!V196)), ISNUMBER(SEARCH("none",'Model output'!V196)), ISNUMBER(SEARCH("R0",'Model output'!V196)), ISNUMBER(SEARCH("1 mm",'Model output'!V196)), ISNUMBER(SEARCH("0.1 CM",'Model output'!V196)), ISNUMBER(SEARCH("less than 0.2 mm",'Model output'!V196)), ISNUMBER(SEARCH("less than 1.0 mm",'Model output'!V196)), ISNUMBER(SEARCH("less than 0.5 mm",'Model output'!V196)), ISNUMBER(SEARCH("abut",'Model output'!V196))), "negative", "positive")</f>
        <v>negative</v>
      </c>
      <c r="AE197" s="34" t="str" cm="1">
        <f t="array" aca="1" ref="AE197" ca="1">IF(OR(AC197="positive",Z197="positive",AND(OR(ISNUMBER(SEARCH("Follicular carcinoma",N197)),ISNUMBER(SEARCH("Follicular thyroid carcinoma",N197))),V197="extensive"),AND(AND(ISNUMBER(J197),J197&gt;0),AND(ISNUMBER(M197),M197&gt;3)),OR(H197="positive",AH197=1)),"high",IF(OR(ISNUMBER(SEARCH("lateral",G197,1)),ISNUMBER(SEARCH("positive",Y197,1)),ISNUMBER(SEARCH("tall",O197,1)),ISNUMBER(SEARCH("hobnail",O197,1)),ISNUMBER(SEARCH("cribriform",O197,1)),ISNUMBER(SEARCH("diffuse",O197,1)),ISNUMBER(SEARCH("columnar",O197,1)),ISNUMBER(SEARCH("solid",O197,1)),ISNUMBER(SEARCH("tall",N197,1)),ISNUMBER(SEARCH("hobnail",N197,1)),ISNUMBER(SEARCH("cribriform",N197,1)),ISNUMBER(SEARCH("diffuse",N197,1)),ISNUMBER(SEARCH("columnar",N197,1)),ISNUMBER(SEARCH("solid",N197,1)),AND(OR(ISNUMBER(SEARCH("papillary",N197,1)),ISNUMBER(SEARCH("papillary carcinoma",O197,1))),S197="positive"),AND(AND(ISNUMBER(J197),J197&gt;=5),M197=""),AND(AND(ISNUMBER(J197),J197&gt;=5),AND(ISNUMBER(M197),M197&gt;=1)),AND(ISNUMBER(SERACH("papillary",N197)),OR(Y197="positive",Z197="positive"), ISNUMBER(SEARCH("BRAF",AB197)))),"intermediate","low"))</f>
        <v>intermediate</v>
      </c>
      <c r="AF197" s="35" t="str">
        <f t="shared" si="47"/>
        <v>2</v>
      </c>
      <c r="AG197" s="35" t="str">
        <f t="shared" si="48"/>
        <v>1b</v>
      </c>
      <c r="AH197" s="35" t="str">
        <f t="shared" si="49"/>
        <v>0</v>
      </c>
      <c r="AI197" s="40" t="str">
        <f t="shared" si="50"/>
        <v>II</v>
      </c>
      <c r="AJ197" s="34" t="s">
        <v>629</v>
      </c>
      <c r="AK197" s="39" t="s">
        <v>896</v>
      </c>
      <c r="AL197" s="39" t="s">
        <v>893</v>
      </c>
      <c r="AM197" s="39" t="s">
        <v>897</v>
      </c>
      <c r="AN197" s="39" t="s">
        <v>895</v>
      </c>
      <c r="AO197" s="34">
        <f t="shared" ca="1" si="51"/>
        <v>1</v>
      </c>
      <c r="AP197" s="39">
        <f t="shared" si="52"/>
        <v>1</v>
      </c>
      <c r="AQ197" s="39">
        <f t="shared" si="53"/>
        <v>1</v>
      </c>
      <c r="AR197" s="39">
        <f t="shared" si="54"/>
        <v>1</v>
      </c>
      <c r="AS197" s="40">
        <f t="shared" si="55"/>
        <v>1</v>
      </c>
    </row>
    <row r="198" spans="1:45">
      <c r="A198" t="str">
        <f>'Model output'!A197</f>
        <v>TCGA-EM-A3FN</v>
      </c>
      <c r="B198" s="46">
        <v>42</v>
      </c>
      <c r="C198" s="1" t="str">
        <f>IF(OR(ISNUMBER(SEARCH("0",'Model output'!D197)), ISNUMBER(SEARCH("1",'Model output'!D197)), ISNUMBER(SEARCH("1a",'Model output'!D197)), ISNUMBER(SEARCH("1b",'Model output'!D197)), ISNUMBER(SEARCH("2",'Model output'!D197)), ISNUMBER(SEARCH("3",'Model output'!D197)), ISNUMBER(SEARCH("4a",'Model output'!D197)), ISNUMBER(SEARCH("4b",'Model output'!D197))), IF(ISNUMBER(SEARCH("pT",'Model output'!D197)),IF(OR(ISNUMBER(SEARCH("a",'Model output'!D197)),ISNUMBER(SEARCH("b",'Model output'!D197))),MID(SUBSTITUTE('Model output'!D197," ",""),SEARCH("pT",'Model output'!D197)+2,2),MID(SUBSTITUTE('Model output'!D197," ",""),SEARCH("pT",'Model output'!D197)+2,1)),IF(ISNUMBER(SEARCH("T",'Model output'!D197)),IF(OR(ISNUMBER(SEARCH("a",'Model output'!D197)),ISNUMBER(SEARCH("b",'Model output'!D197))),MID(SUBSTITUTE('Model output'!D197," ",""),SEARCH("T",'Model output'!D197)+1,2),MID(SUBSTITUTE('Model output'!D197," ",""),SEARCH("T",'Model output'!D197)+1,1)),SUBSTITUTE('Model output'!D197," ",""))),"")</f>
        <v>3</v>
      </c>
      <c r="D198" s="1" t="str">
        <f>IF(ISNUMBER(SEARCH("lymph node",'Model output'!E197)),"1", IF(AND('Model output'!E197&lt;&gt;"",ISNUMBER('Model output'!E197),'Model output'!E197&gt;0),"1",IF(OR(ISNUMBER(SEARCH("0",'Model output'!E197)), ISNUMBER(SEARCH("1",'Model output'!E197)), ISNUMBER(SEARCH("1a",'Model output'!E197)), ISNUMBER(SEARCH("1b",'Model output'!E197)), ISNUMBER(SEARCH("X",'Model output'!E197))), IF(ISNUMBER(SEARCH("pN",'Model output'!E197)),IF(OR(ISNUMBER(SEARCH("a",'Model output'!E197)),ISNUMBER(SEARCH("b",'Model output'!E197))),MID(SUBSTITUTE('Model output'!E197," ",""),SEARCH("pN",'Model output'!E197)+2,2),MID(SUBSTITUTE('Model output'!E197," ",""),SEARCH("pN",'Model output'!E197)+2,1)),IF(ISNUMBER(SEARCH("N",'Model output'!E197)),IF(OR(ISNUMBER(SEARCH("a",'Model output'!E197)),ISNUMBER(SEARCH("b",'Model output'!E197))),MID(SUBSTITUTE('Model output'!E197," ",""),SEARCH("N",'Model output'!E197)+1,2),MID(SUBSTITUTE('Model output'!E197," ",""),SEARCH("N",'Model output'!E197)+1,1)),SUBSTITUTE('Model output'!E197," ",""))),"")))</f>
        <v>0</v>
      </c>
      <c r="E198" s="1" t="str">
        <f>IF(OR(ISNUMBER(SEARCH("Not applicable",'Model output'!F197)), ISNUMBER(SEARCH("N/A",'Model output'!F197))),"0",IF(OR(ISNUMBER(SEARCH("0",'Model output'!F197)), ISNUMBER(SEARCH("1",'Model output'!F197)), ISNUMBER(SEARCH("X",'Model output'!F197))), IF(ISNUMBER(SEARCH("pM",'Model output'!F197)),MID(SUBSTITUTE('Model output'!F197," ",""),SEARCH("pM",'Model output'!F197)+2,1),IF(ISNUMBER(SEARCH("M",'Model output'!F197)),MID(SUBSTITUTE('Model output'!F197," ",""),SEARCH("M",'Model output'!F197)+1,1),SUBSTITUTE('Model output'!F197," ",""))),""))</f>
        <v/>
      </c>
      <c r="F198" t="str">
        <f t="shared" si="44"/>
        <v>negative</v>
      </c>
      <c r="G198" t="str">
        <f>IF(OR('Model output'!G197="",AND(ISNUMBER('Model output'!J197),'Model output'!J197&lt;1)),"",IF(OR(ISNUMBER(SEARCH("lateral",'Model output'!G197)),ISNUMBER(SEARCH("cervical",'Model output'!G197)),ISNUMBER(SEARCH("jugular",'Model output'!G197)),ISNUMBER(SEARCH("left neck",'Model output'!G197)),ISNUMBER(SEARCH("left anterior neck",'Model output'!G197)),ISNUMBER(SEARCH("left posterior neck",'Model output'!G197)),ISNUMBER(SEARCH("right neck",'Model output'!G197)),ISNUMBER(SEARCH("right anterior neck",'Model output'!G197)),ISNUMBER(SEARCH("right posterior neck",'Model output'!G197)),AND(ISNUMBER(SEARCH("level",'Model output'!G197)),OR(,ISNUMBER(SEARCH("II",'Model output'!G197)),ISNUMBER(SEARCH("two",'Model output'!G197)),AND(ISNUMBER(SEARCH("2",'Model output'!G197)),NOT(ISNUMBER(SEARCH("1 of 2",'Model output'!G197)))),ISNUMBER(SEARCH("III",'Model output'!G197)),ISNUMBER(SEARCH("three",'Model output'!G197)),AND(ISNUMBER(SEARCH("3",'Model output'!G197)), NOT(ISNUMBER(SEARCH("N3",'Model output'!G197)))),ISNUMBER(SEARCH("IV",'Model output'!G197)),ISNUMBER(SEARCH("four",'Model output'!G197)),AND(ISNUMBER(SEARCH("4",'Model output'!G197)),NOT(ISNUMBER(SEARCH("1/4",'Model output'!G197)))),ISNUMBER(SEARCH("V ",'Model output'!G197)),ISNUMBER(SEARCH("five",'Model output'!G197)),ISNUMBER(SEARCH("5",'Model output'!G197))))), "lateral", "central"))</f>
        <v/>
      </c>
      <c r="H198" t="str">
        <f>IF('Model output'!H197="","negative", IF('Model output'!H197=" ", "negative", IF('Model output'!H197="[]", "negative", IF(ISNUMBER(SEARCH("lymph node",'Model output'!H197)),"negative", IF(ISNUMBER(SEARCH("adipose tissue",'Model output'!H197)), "negative", IF(ISNUMBER(SEARCH("neck dissection",'Model output'!H197)),"negative","positive"))))))</f>
        <v>negative</v>
      </c>
      <c r="I198">
        <f>IF('Model output'!I197="","",IF(ISNUMBER('Model output'!I197),'Model output'!I197,1))</f>
        <v>2</v>
      </c>
      <c r="J198">
        <f>IF('Model output'!J197="","",IF(AND(ISNUMBER('Model output'!J197),'Model output'!J197&lt;=I198),'Model output'!J197,IF(ISNUMBER(SEARCH("0/",'Model output'!J197)),0,1)))</f>
        <v>0</v>
      </c>
      <c r="K198" t="str" cm="1">
        <f t="array" ref="K198">IF(COUNT(FIND({0,1,2,3,4,5,6,7,8,9},'Model output'!K197))&gt;0,'Model output'!K197,"")</f>
        <v/>
      </c>
      <c r="L198" s="28" t="str">
        <f t="shared" si="46"/>
        <v/>
      </c>
      <c r="M198" t="str" cm="1">
        <f t="array" ref="M198">IF(L198="","",IF(ISNUMBER(SEARCH("cm",L198)),MAX(VALUE(SUBSTITUTE(_xlfn.FILTERXML("&lt;t&gt;&lt;s&gt;"&amp;SUBSTITUTE(L198,",","&lt;/s&gt;&lt;s&gt;")&amp;"&lt;/s&gt;&lt;/t&gt;","//s"),"cm",""))),MAX(VALUE(SUBSTITUTE(_xlfn.FILTERXML("&lt;t&gt;&lt;s&gt;"&amp;SUBSTITUTE(L198,",","&lt;/s&gt;&lt;s&gt;")&amp;"&lt;/s&gt;&lt;/t&gt;","//s"),"mm","")))/10))</f>
        <v/>
      </c>
      <c r="N198" t="str">
        <f>IF('Model output'!L197="","",'Model output'!L197)</f>
        <v>papillary</v>
      </c>
      <c r="O198" t="str">
        <f>IF('Model output'!M197="","",'Model output'!M197)</f>
        <v>follicular variant</v>
      </c>
      <c r="P198" t="str">
        <f>IF('Model output'!N197="","",'Model output'!N197)</f>
        <v>4.2 cm</v>
      </c>
      <c r="Q198" t="str">
        <f t="shared" si="45"/>
        <v>4.2cm</v>
      </c>
      <c r="R198" cm="1">
        <f t="array" ref="R198">IF(Q198="","",IF(ISNUMBER(SEARCH("cm",Q198)),MAX(VALUE(SUBSTITUTE(_xlfn.FILTERXML("&lt;t&gt;&lt;s&gt;"&amp;SUBSTITUTE(Q198,",","&lt;/s&gt;&lt;s&gt;")&amp;"&lt;/s&gt;&lt;/t&gt;","//s"),"cm",""))),IF(ISNUMBER(SEARCH("mm",Q198)), MAX(VALUE(SUBSTITUTE(_xlfn.FILTERXML("&lt;t&gt;&lt;s&gt;"&amp;SUBSTITUTE(Q198,",","&lt;/s&gt;&lt;s&gt;")&amp;"&lt;/s&gt;&lt;/t&gt;","//s"),"mm","")))/10, MAX(VALUE(_xlfn.FILTERXML("&lt;t&gt;&lt;s&gt;"&amp;SUBSTITUTE(Q198,",","&lt;/s&gt;&lt;s&gt;")&amp;"&lt;/s&gt;&lt;/t&gt;","//s"))))))</f>
        <v>4.2</v>
      </c>
      <c r="S198" t="str">
        <f>IF(OR('Model output'!P197="",'Model output'!P197="C",ISNUMBER(SEARCH("Not identified", 'Model output'!P197)),ISNUMBER(SEARCH("Absent",'Model output'!P197)),ISNUMBER(SEARCH("Absence",'Model output'!P197)),AND(ISNUMBER(SEARCH("No",'Model output'!P197)),NOT(ISNUMBER(SEARCH("diagnostic",'Model output'!P197)))),ISNUMBER(SEARCH("Negative",'Model output'!P197))),"negative","positive")</f>
        <v>negative</v>
      </c>
      <c r="T198">
        <f>IF('Model output'!O197="","",'Model output'!O197)</f>
        <v>2</v>
      </c>
      <c r="U198" t="str">
        <f>IF('Model output'!Q197&lt;&gt;"",'Model output'!Q197,IF('Classification result'!S198="positive",IF(ISNUMBER(SEARCH("single",'Model output'!P197)),1,IF(OR(ISNUMBER(SEARCH("&lt;4",'Model output'!P197)),ISNUMBER(SEARCH("&lt; 4",'Model output'!P197)),ISNUMBER(SEARCH("less than 4",'Model output'!P197))),"&lt;4",IF(OR(ISNUMBER(SEARCH("&gt;4",'Model output'!P197)),ISNUMBER(SEARCH("&gt; 4",'Model output'!P197)),ISNUMBER(SEARCH("4 or more",'Model output'!P197))),"&gt;4",""))),""))</f>
        <v/>
      </c>
      <c r="V198" t="str">
        <f>IF(S198="negative","",IF(OR(ISNUMBER(SEARCH("Focal",'Model output'!P197)),'Classification result'!U198&lt;4,ISNUMBER(SEARCH("Focal",'Classification result'!U198)),ISNUMBER(SEARCH("&lt;4",'Classification result'!U198)),ISNUMBER(SEARCH("&lt; 4",'Classification result'!U198))),"minimal", IF(OR(ISNUMBER(SEARCH("Extensive",'Model output'!P197)),ISNUMBER(SEARCH("Extensive",'Classification result'!U198)),ISNUMBER(SEARCH("&gt;4",'Classification result'!U198)),ISNUMBER(SEARCH("&gt; 4",'Classification result'!U198)),ISNUMBER(SEARCH("4 or more",'Classification result'!U198))),"extensive","")))</f>
        <v/>
      </c>
      <c r="W198" t="str">
        <f>IF(OR('Model output'!R197="",ISNUMBER(SEARCH("Not identified", 'Model output'!R197)),ISNUMBER(SEARCH("Absent",'Model output'!R197)),ISNUMBER(SEARCH("No",'Model output'!R197)),ISNUMBER(SEARCH("Negative",'Model output'!R197)),ISNUMBER(SEARCH("None seen",'Model output'!R197)),ISNUMBER(SEARCH("Free",'Model output'!R197)),ISNUMBER(SEARCH("Cannot be assessed",'Model output'!R197))),"negative","positive")</f>
        <v>positive</v>
      </c>
      <c r="X198" s="15" t="str">
        <f>IF('Model output'!S197="","",'Model output'!S197)</f>
        <v>Not identified</v>
      </c>
      <c r="Y198" t="str">
        <f>IF(OR('Model output'!S197="",ISNUMBER(SEARCH("No extension",'Model output'!S197)),ISNUMBER(SEARCH("Absent",'Model output'!S197)),ISNUMBER(SEARCH("Not identified",'Model output'!S197)),AND(ISNUMBER(SEARCH("No",'Model output'!S197)),NOT(ISNUMBER(SEARCH("carcinoma",'Model output'!S197)))),ISNUMBER(SEARCH("negative",'Model output'!S197))),"negative",IF(Z198="positive","gETE", "positive"))</f>
        <v>negative</v>
      </c>
      <c r="Z198" t="str">
        <f>IF(OR('Model output'!S197="",ISNUMBER(SEARCH("Absent",'Model output'!S197)),ISNUMBER(SEARCH("Not identified",'Model output'!S197)),ISNUMBER(SEARCH("No",'Model output'!S197)),ISNUMBER(SEARCH("Minimal",'Model output'!S197)),ISNUMBER(SEARCH("negative",'Model output'!S197))),"negative",IF(OR(ISNUMBER(SEARCH("extensive",X198)),ISNUMBER(SEARCH("skeletal muscle",X198)),ISNUMBER(SEARCH("larynx",X198)),ISNUMBER(SEARCH("trachea",X198)),ISNUMBER(SEARCH("esophagus",X198)),ISNUMBER(SEARCH("recurrent laryngeal nerve",X198))),"positive","negative"))</f>
        <v>negative</v>
      </c>
      <c r="AA198" t="str">
        <f>IF('Model output'!T197="","",IF('Model output'!T197="Not mentioned", "No", "Yes"))</f>
        <v/>
      </c>
      <c r="AB198" t="str">
        <f>IF(AA198&lt;&gt;"Yes","",IF(OR('Model output'!U197="",ISNUMBER(SEARCH("Not identified",'Model output'!U197))),"",'Model output'!U197))</f>
        <v/>
      </c>
      <c r="AC198" s="8" t="str">
        <f>IF(OR('Model output'!V197="", AND(ISERROR(SEARCH("Positive",'Model output'!V197)), ISNUMBER(SEARCH("Negative",'Model output'!V197))), ISNUMBER(SEARCH("Cannot be assessed",'Model output'!V197)), AND(ISNUMBER(SEARCH("Uninvolved",'Model output'!V197)),NOT(ISNUMBER(SEARCH("margin(s) involved",'Model output'!V197)))), ISNUMBER(SEARCH("No involvement",'Model output'!V197)), AND(NOT(ISNUMBER(SEARCH("focal",'Model output'!V197))),ISNUMBER(SEARCH("Free",'Model output'!V197))), ISNUMBER(SEARCH("narrowly excised",'Model output'!V197)), ISNUMBER(SEARCH("none",'Model output'!V197)), ISNUMBER(SEARCH("R0",'Model output'!V197)), ISNUMBER(SEARCH("1 mm",'Model output'!V197)), ISNUMBER(SEARCH("0.1 CM",'Model output'!V197)), ISNUMBER(SEARCH("less than 0.2 mm",'Model output'!V197)), ISNUMBER(SEARCH("less than 1.0 mm",'Model output'!V197)), ISNUMBER(SEARCH("less than 0.5 mm",'Model output'!V197)), ISNUMBER(SEARCH("abut",'Model output'!V197))), "negative", "positive")</f>
        <v>negative</v>
      </c>
      <c r="AE198" s="34" t="str" cm="1">
        <f t="array" aca="1" ref="AE198" ca="1">IF(OR(AC198="positive",Z198="positive",AND(OR(ISNUMBER(SEARCH("Follicular carcinoma",N198)),ISNUMBER(SEARCH("Follicular thyroid carcinoma",N198))),V198="extensive"),AND(AND(ISNUMBER(J198),J198&gt;0),AND(ISNUMBER(M198),M198&gt;3)),OR(H198="positive",AH198=1)),"high",IF(OR(ISNUMBER(SEARCH("lateral",G198,1)),ISNUMBER(SEARCH("positive",Y198,1)),ISNUMBER(SEARCH("tall",O198,1)),ISNUMBER(SEARCH("hobnail",O198,1)),ISNUMBER(SEARCH("cribriform",O198,1)),ISNUMBER(SEARCH("diffuse",O198,1)),ISNUMBER(SEARCH("columnar",O198,1)),ISNUMBER(SEARCH("solid",O198,1)),ISNUMBER(SEARCH("tall",N198,1)),ISNUMBER(SEARCH("hobnail",N198,1)),ISNUMBER(SEARCH("cribriform",N198,1)),ISNUMBER(SEARCH("diffuse",N198,1)),ISNUMBER(SEARCH("columnar",N198,1)),ISNUMBER(SEARCH("solid",N198,1)),AND(OR(ISNUMBER(SEARCH("papillary",N198,1)),ISNUMBER(SEARCH("papillary carcinoma",O198,1))),S198="positive"),AND(AND(ISNUMBER(J198),J198&gt;=5),M198=""),AND(AND(ISNUMBER(J198),J198&gt;=5),AND(ISNUMBER(M198),M198&gt;=1)),AND(ISNUMBER(SERACH("papillary",N198)),OR(Y198="positive",Z198="positive"), ISNUMBER(SEARCH("BRAF",AB198)))),"intermediate","low"))</f>
        <v>low</v>
      </c>
      <c r="AF198" s="35" t="str">
        <f t="shared" si="47"/>
        <v>3a</v>
      </c>
      <c r="AG198" s="35" t="str">
        <f t="shared" si="48"/>
        <v>0</v>
      </c>
      <c r="AH198" s="35" t="str">
        <f t="shared" si="49"/>
        <v>0</v>
      </c>
      <c r="AI198" s="40" t="str">
        <f t="shared" si="50"/>
        <v>I</v>
      </c>
      <c r="AJ198" s="34" t="s">
        <v>627</v>
      </c>
      <c r="AK198" s="39" t="s">
        <v>899</v>
      </c>
      <c r="AL198" s="39" t="s">
        <v>894</v>
      </c>
      <c r="AM198" s="39" t="s">
        <v>897</v>
      </c>
      <c r="AN198" s="39" t="s">
        <v>59</v>
      </c>
      <c r="AO198" s="34">
        <f t="shared" ca="1" si="51"/>
        <v>1</v>
      </c>
      <c r="AP198" s="39">
        <f t="shared" si="52"/>
        <v>1</v>
      </c>
      <c r="AQ198" s="39">
        <f t="shared" si="53"/>
        <v>1</v>
      </c>
      <c r="AR198" s="39">
        <f t="shared" si="54"/>
        <v>1</v>
      </c>
      <c r="AS198" s="40">
        <f t="shared" si="55"/>
        <v>1</v>
      </c>
    </row>
    <row r="199" spans="1:45">
      <c r="A199" t="str">
        <f>'Model output'!A198</f>
        <v>TCGA-EM-A3FO</v>
      </c>
      <c r="B199" s="46">
        <v>40</v>
      </c>
      <c r="C199" s="1" t="str">
        <f>IF(OR(ISNUMBER(SEARCH("0",'Model output'!D198)), ISNUMBER(SEARCH("1",'Model output'!D198)), ISNUMBER(SEARCH("1a",'Model output'!D198)), ISNUMBER(SEARCH("1b",'Model output'!D198)), ISNUMBER(SEARCH("2",'Model output'!D198)), ISNUMBER(SEARCH("3",'Model output'!D198)), ISNUMBER(SEARCH("4a",'Model output'!D198)), ISNUMBER(SEARCH("4b",'Model output'!D198))), IF(ISNUMBER(SEARCH("pT",'Model output'!D198)),IF(OR(ISNUMBER(SEARCH("a",'Model output'!D198)),ISNUMBER(SEARCH("b",'Model output'!D198))),MID(SUBSTITUTE('Model output'!D198," ",""),SEARCH("pT",'Model output'!D198)+2,2),MID(SUBSTITUTE('Model output'!D198," ",""),SEARCH("pT",'Model output'!D198)+2,1)),IF(ISNUMBER(SEARCH("T",'Model output'!D198)),IF(OR(ISNUMBER(SEARCH("a",'Model output'!D198)),ISNUMBER(SEARCH("b",'Model output'!D198))),MID(SUBSTITUTE('Model output'!D198," ",""),SEARCH("T",'Model output'!D198)+1,2),MID(SUBSTITUTE('Model output'!D198," ",""),SEARCH("T",'Model output'!D198)+1,1)),SUBSTITUTE('Model output'!D198," ",""))),"")</f>
        <v>3</v>
      </c>
      <c r="D199" s="1" t="str">
        <f>IF(ISNUMBER(SEARCH("lymph node",'Model output'!E198)),"1", IF(AND('Model output'!E198&lt;&gt;"",ISNUMBER('Model output'!E198),'Model output'!E198&gt;0),"1",IF(OR(ISNUMBER(SEARCH("0",'Model output'!E198)), ISNUMBER(SEARCH("1",'Model output'!E198)), ISNUMBER(SEARCH("1a",'Model output'!E198)), ISNUMBER(SEARCH("1b",'Model output'!E198)), ISNUMBER(SEARCH("X",'Model output'!E198))), IF(ISNUMBER(SEARCH("pN",'Model output'!E198)),IF(OR(ISNUMBER(SEARCH("a",'Model output'!E198)),ISNUMBER(SEARCH("b",'Model output'!E198))),MID(SUBSTITUTE('Model output'!E198," ",""),SEARCH("pN",'Model output'!E198)+2,2),MID(SUBSTITUTE('Model output'!E198," ",""),SEARCH("pN",'Model output'!E198)+2,1)),IF(ISNUMBER(SEARCH("N",'Model output'!E198)),IF(OR(ISNUMBER(SEARCH("a",'Model output'!E198)),ISNUMBER(SEARCH("b",'Model output'!E198))),MID(SUBSTITUTE('Model output'!E198," ",""),SEARCH("N",'Model output'!E198)+1,2),MID(SUBSTITUTE('Model output'!E198," ",""),SEARCH("N",'Model output'!E198)+1,1)),SUBSTITUTE('Model output'!E198," ",""))),"")))</f>
        <v>0</v>
      </c>
      <c r="E199" s="1" t="str">
        <f>IF(OR(ISNUMBER(SEARCH("Not applicable",'Model output'!F198)), ISNUMBER(SEARCH("N/A",'Model output'!F198))),"0",IF(OR(ISNUMBER(SEARCH("0",'Model output'!F198)), ISNUMBER(SEARCH("1",'Model output'!F198)), ISNUMBER(SEARCH("X",'Model output'!F198))), IF(ISNUMBER(SEARCH("pM",'Model output'!F198)),MID(SUBSTITUTE('Model output'!F198," ",""),SEARCH("pM",'Model output'!F198)+2,1),IF(ISNUMBER(SEARCH("M",'Model output'!F198)),MID(SUBSTITUTE('Model output'!F198," ",""),SEARCH("M",'Model output'!F198)+1,1),SUBSTITUTE('Model output'!F198," ",""))),""))</f>
        <v/>
      </c>
      <c r="F199" t="str">
        <f t="shared" si="44"/>
        <v>negative</v>
      </c>
      <c r="G199" t="str">
        <f>IF(OR('Model output'!G198="",AND(ISNUMBER('Model output'!J198),'Model output'!J198&lt;1)),"",IF(OR(ISNUMBER(SEARCH("lateral",'Model output'!G198)),ISNUMBER(SEARCH("cervical",'Model output'!G198)),ISNUMBER(SEARCH("jugular",'Model output'!G198)),ISNUMBER(SEARCH("left neck",'Model output'!G198)),ISNUMBER(SEARCH("left anterior neck",'Model output'!G198)),ISNUMBER(SEARCH("left posterior neck",'Model output'!G198)),ISNUMBER(SEARCH("right neck",'Model output'!G198)),ISNUMBER(SEARCH("right anterior neck",'Model output'!G198)),ISNUMBER(SEARCH("right posterior neck",'Model output'!G198)),AND(ISNUMBER(SEARCH("level",'Model output'!G198)),OR(,ISNUMBER(SEARCH("II",'Model output'!G198)),ISNUMBER(SEARCH("two",'Model output'!G198)),AND(ISNUMBER(SEARCH("2",'Model output'!G198)),NOT(ISNUMBER(SEARCH("1 of 2",'Model output'!G198)))),ISNUMBER(SEARCH("III",'Model output'!G198)),ISNUMBER(SEARCH("three",'Model output'!G198)),AND(ISNUMBER(SEARCH("3",'Model output'!G198)), NOT(ISNUMBER(SEARCH("N3",'Model output'!G198)))),ISNUMBER(SEARCH("IV",'Model output'!G198)),ISNUMBER(SEARCH("four",'Model output'!G198)),AND(ISNUMBER(SEARCH("4",'Model output'!G198)),NOT(ISNUMBER(SEARCH("1/4",'Model output'!G198)))),ISNUMBER(SEARCH("V ",'Model output'!G198)),ISNUMBER(SEARCH("five",'Model output'!G198)),ISNUMBER(SEARCH("5",'Model output'!G198))))), "lateral", "central"))</f>
        <v/>
      </c>
      <c r="H199" t="str">
        <f>IF('Model output'!H198="","negative", IF('Model output'!H198=" ", "negative", IF('Model output'!H198="[]", "negative", IF(ISNUMBER(SEARCH("lymph node",'Model output'!H198)),"negative", IF(ISNUMBER(SEARCH("adipose tissue",'Model output'!H198)), "negative", IF(ISNUMBER(SEARCH("neck dissection",'Model output'!H198)),"negative","positive"))))))</f>
        <v>negative</v>
      </c>
      <c r="I199">
        <f>IF('Model output'!I198="","",IF(ISNUMBER('Model output'!I198),'Model output'!I198,1))</f>
        <v>3</v>
      </c>
      <c r="J199">
        <f>IF('Model output'!J198="","",IF(AND(ISNUMBER('Model output'!J198),'Model output'!J198&lt;=I199),'Model output'!J198,IF(ISNUMBER(SEARCH("0/",'Model output'!J198)),0,1)))</f>
        <v>0</v>
      </c>
      <c r="K199" t="str" cm="1">
        <f t="array" ref="K199">IF(COUNT(FIND({0,1,2,3,4,5,6,7,8,9},'Model output'!K198))&gt;0,'Model output'!K198,"")</f>
        <v/>
      </c>
      <c r="L199" s="28" t="str">
        <f t="shared" si="46"/>
        <v/>
      </c>
      <c r="M199" t="str" cm="1">
        <f t="array" ref="M199">IF(L199="","",IF(ISNUMBER(SEARCH("cm",L199)),MAX(VALUE(SUBSTITUTE(_xlfn.FILTERXML("&lt;t&gt;&lt;s&gt;"&amp;SUBSTITUTE(L199,",","&lt;/s&gt;&lt;s&gt;")&amp;"&lt;/s&gt;&lt;/t&gt;","//s"),"cm",""))),MAX(VALUE(SUBSTITUTE(_xlfn.FILTERXML("&lt;t&gt;&lt;s&gt;"&amp;SUBSTITUTE(L199,",","&lt;/s&gt;&lt;s&gt;")&amp;"&lt;/s&gt;&lt;/t&gt;","//s"),"mm","")))/10))</f>
        <v/>
      </c>
      <c r="N199" t="str">
        <f>IF('Model output'!L198="","",'Model output'!L198)</f>
        <v>papillary</v>
      </c>
      <c r="O199" t="str">
        <f>IF('Model output'!M198="","",'Model output'!M198)</f>
        <v>classical (usual)</v>
      </c>
      <c r="P199" t="str">
        <f>IF('Model output'!N198="","",'Model output'!N198)</f>
        <v>4.4 cm</v>
      </c>
      <c r="Q199" t="str">
        <f t="shared" si="45"/>
        <v>4.4cm</v>
      </c>
      <c r="R199" cm="1">
        <f t="array" ref="R199">IF(Q199="","",IF(ISNUMBER(SEARCH("cm",Q199)),MAX(VALUE(SUBSTITUTE(_xlfn.FILTERXML("&lt;t&gt;&lt;s&gt;"&amp;SUBSTITUTE(Q199,",","&lt;/s&gt;&lt;s&gt;")&amp;"&lt;/s&gt;&lt;/t&gt;","//s"),"cm",""))),IF(ISNUMBER(SEARCH("mm",Q199)), MAX(VALUE(SUBSTITUTE(_xlfn.FILTERXML("&lt;t&gt;&lt;s&gt;"&amp;SUBSTITUTE(Q199,",","&lt;/s&gt;&lt;s&gt;")&amp;"&lt;/s&gt;&lt;/t&gt;","//s"),"mm","")))/10, MAX(VALUE(_xlfn.FILTERXML("&lt;t&gt;&lt;s&gt;"&amp;SUBSTITUTE(Q199,",","&lt;/s&gt;&lt;s&gt;")&amp;"&lt;/s&gt;&lt;/t&gt;","//s"))))))</f>
        <v>4.4000000000000004</v>
      </c>
      <c r="S199" t="str">
        <f>IF(OR('Model output'!P198="",'Model output'!P198="C",ISNUMBER(SEARCH("Not identified", 'Model output'!P198)),ISNUMBER(SEARCH("Absent",'Model output'!P198)),ISNUMBER(SEARCH("Absence",'Model output'!P198)),AND(ISNUMBER(SEARCH("No",'Model output'!P198)),NOT(ISNUMBER(SEARCH("diagnostic",'Model output'!P198)))),ISNUMBER(SEARCH("Negative",'Model output'!P198))),"negative","positive")</f>
        <v>positive</v>
      </c>
      <c r="T199">
        <f>IF('Model output'!O198="","",'Model output'!O198)</f>
        <v>3</v>
      </c>
      <c r="U199" t="str">
        <f>IF('Model output'!Q198&lt;&gt;"",'Model output'!Q198,IF('Classification result'!S199="positive",IF(ISNUMBER(SEARCH("single",'Model output'!P198)),1,IF(OR(ISNUMBER(SEARCH("&lt;4",'Model output'!P198)),ISNUMBER(SEARCH("&lt; 4",'Model output'!P198)),ISNUMBER(SEARCH("less than 4",'Model output'!P198))),"&lt;4",IF(OR(ISNUMBER(SEARCH("&gt;4",'Model output'!P198)),ISNUMBER(SEARCH("&gt; 4",'Model output'!P198)),ISNUMBER(SEARCH("4 or more",'Model output'!P198))),"&gt;4",""))),""))</f>
        <v>&lt;4</v>
      </c>
      <c r="V199" t="str">
        <f>IF(S199="negative","",IF(OR(ISNUMBER(SEARCH("Focal",'Model output'!P198)),'Classification result'!U199&lt;4,ISNUMBER(SEARCH("Focal",'Classification result'!U199)),ISNUMBER(SEARCH("&lt;4",'Classification result'!U199)),ISNUMBER(SEARCH("&lt; 4",'Classification result'!U199))),"minimal", IF(OR(ISNUMBER(SEARCH("Extensive",'Model output'!P198)),ISNUMBER(SEARCH("Extensive",'Classification result'!U199)),ISNUMBER(SEARCH("&gt;4",'Classification result'!U199)),ISNUMBER(SEARCH("&gt; 4",'Classification result'!U199)),ISNUMBER(SEARCH("4 or more",'Classification result'!U199))),"extensive","")))</f>
        <v>minimal</v>
      </c>
      <c r="W199" t="str">
        <f>IF(OR('Model output'!R198="",ISNUMBER(SEARCH("Not identified", 'Model output'!R198)),ISNUMBER(SEARCH("Absent",'Model output'!R198)),ISNUMBER(SEARCH("No",'Model output'!R198)),ISNUMBER(SEARCH("Negative",'Model output'!R198)),ISNUMBER(SEARCH("None seen",'Model output'!R198)),ISNUMBER(SEARCH("Free",'Model output'!R198)),ISNUMBER(SEARCH("Cannot be assessed",'Model output'!R198))),"negative","positive")</f>
        <v>positive</v>
      </c>
      <c r="X199" s="15" t="str">
        <f>IF('Model output'!S198="","",'Model output'!S198)</f>
        <v/>
      </c>
      <c r="Y199" t="str">
        <f>IF(OR('Model output'!S198="",ISNUMBER(SEARCH("No extension",'Model output'!S198)),ISNUMBER(SEARCH("Absent",'Model output'!S198)),ISNUMBER(SEARCH("Not identified",'Model output'!S198)),AND(ISNUMBER(SEARCH("No",'Model output'!S198)),NOT(ISNUMBER(SEARCH("carcinoma",'Model output'!S198)))),ISNUMBER(SEARCH("negative",'Model output'!S198))),"negative",IF(Z199="positive","gETE", "positive"))</f>
        <v>negative</v>
      </c>
      <c r="Z199" t="str">
        <f>IF(OR('Model output'!S198="",ISNUMBER(SEARCH("Absent",'Model output'!S198)),ISNUMBER(SEARCH("Not identified",'Model output'!S198)),ISNUMBER(SEARCH("No",'Model output'!S198)),ISNUMBER(SEARCH("Minimal",'Model output'!S198)),ISNUMBER(SEARCH("negative",'Model output'!S198))),"negative",IF(OR(ISNUMBER(SEARCH("extensive",X199)),ISNUMBER(SEARCH("skeletal muscle",X199)),ISNUMBER(SEARCH("larynx",X199)),ISNUMBER(SEARCH("trachea",X199)),ISNUMBER(SEARCH("esophagus",X199)),ISNUMBER(SEARCH("recurrent laryngeal nerve",X199))),"positive","negative"))</f>
        <v>negative</v>
      </c>
      <c r="AA199" t="str">
        <f>IF('Model output'!T198="","",IF('Model output'!T198="Not mentioned", "No", "Yes"))</f>
        <v/>
      </c>
      <c r="AB199" t="str">
        <f>IF(AA199&lt;&gt;"Yes","",IF(OR('Model output'!U198="",ISNUMBER(SEARCH("Not identified",'Model output'!U198))),"",'Model output'!U198))</f>
        <v/>
      </c>
      <c r="AC199" s="8" t="str">
        <f>IF(OR('Model output'!V198="", AND(ISERROR(SEARCH("Positive",'Model output'!V198)), ISNUMBER(SEARCH("Negative",'Model output'!V198))), ISNUMBER(SEARCH("Cannot be assessed",'Model output'!V198)), AND(ISNUMBER(SEARCH("Uninvolved",'Model output'!V198)),NOT(ISNUMBER(SEARCH("margin(s) involved",'Model output'!V198)))), ISNUMBER(SEARCH("No involvement",'Model output'!V198)), AND(NOT(ISNUMBER(SEARCH("focal",'Model output'!V198))),ISNUMBER(SEARCH("Free",'Model output'!V198))), ISNUMBER(SEARCH("narrowly excised",'Model output'!V198)), ISNUMBER(SEARCH("none",'Model output'!V198)), ISNUMBER(SEARCH("R0",'Model output'!V198)), ISNUMBER(SEARCH("1 mm",'Model output'!V198)), ISNUMBER(SEARCH("0.1 CM",'Model output'!V198)), ISNUMBER(SEARCH("less than 0.2 mm",'Model output'!V198)), ISNUMBER(SEARCH("less than 1.0 mm",'Model output'!V198)), ISNUMBER(SEARCH("less than 0.5 mm",'Model output'!V198)), ISNUMBER(SEARCH("abut",'Model output'!V198))), "negative", "positive")</f>
        <v>negative</v>
      </c>
      <c r="AE199" s="34" t="str" cm="1">
        <f t="array" aca="1" ref="AE199" ca="1">IF(OR(AC199="positive",Z199="positive",AND(OR(ISNUMBER(SEARCH("Follicular carcinoma",N199)),ISNUMBER(SEARCH("Follicular thyroid carcinoma",N199))),V199="extensive"),AND(AND(ISNUMBER(J199),J199&gt;0),AND(ISNUMBER(M199),M199&gt;3)),OR(H199="positive",AH199=1)),"high",IF(OR(ISNUMBER(SEARCH("lateral",G199,1)),ISNUMBER(SEARCH("positive",Y199,1)),ISNUMBER(SEARCH("tall",O199,1)),ISNUMBER(SEARCH("hobnail",O199,1)),ISNUMBER(SEARCH("cribriform",O199,1)),ISNUMBER(SEARCH("diffuse",O199,1)),ISNUMBER(SEARCH("columnar",O199,1)),ISNUMBER(SEARCH("solid",O199,1)),ISNUMBER(SEARCH("tall",N199,1)),ISNUMBER(SEARCH("hobnail",N199,1)),ISNUMBER(SEARCH("cribriform",N199,1)),ISNUMBER(SEARCH("diffuse",N199,1)),ISNUMBER(SEARCH("columnar",N199,1)),ISNUMBER(SEARCH("solid",N199,1)),AND(OR(ISNUMBER(SEARCH("papillary",N199,1)),ISNUMBER(SEARCH("papillary carcinoma",O199,1))),S199="positive"),AND(AND(ISNUMBER(J199),J199&gt;=5),M199=""),AND(AND(ISNUMBER(J199),J199&gt;=5),AND(ISNUMBER(M199),M199&gt;=1)),AND(ISNUMBER(SERACH("papillary",N199)),OR(Y199="positive",Z199="positive"), ISNUMBER(SEARCH("BRAF",AB199)))),"intermediate","low"))</f>
        <v>intermediate</v>
      </c>
      <c r="AF199" s="35" t="str">
        <f t="shared" si="47"/>
        <v>3a</v>
      </c>
      <c r="AG199" s="35" t="str">
        <f t="shared" si="48"/>
        <v>0</v>
      </c>
      <c r="AH199" s="35" t="str">
        <f t="shared" si="49"/>
        <v>0</v>
      </c>
      <c r="AI199" s="40" t="str">
        <f t="shared" si="50"/>
        <v>I</v>
      </c>
      <c r="AJ199" s="34" t="s">
        <v>629</v>
      </c>
      <c r="AK199" s="39" t="s">
        <v>899</v>
      </c>
      <c r="AL199" s="39" t="s">
        <v>894</v>
      </c>
      <c r="AM199" s="39" t="s">
        <v>897</v>
      </c>
      <c r="AN199" s="39" t="s">
        <v>59</v>
      </c>
      <c r="AO199" s="34">
        <f t="shared" ca="1" si="51"/>
        <v>1</v>
      </c>
      <c r="AP199" s="39">
        <f t="shared" si="52"/>
        <v>1</v>
      </c>
      <c r="AQ199" s="39">
        <f t="shared" si="53"/>
        <v>1</v>
      </c>
      <c r="AR199" s="39">
        <f t="shared" si="54"/>
        <v>1</v>
      </c>
      <c r="AS199" s="40">
        <f t="shared" si="55"/>
        <v>1</v>
      </c>
    </row>
    <row r="200" spans="1:45">
      <c r="A200" t="str">
        <f>'Model output'!A199</f>
        <v>TCGA-EM-A3FP</v>
      </c>
      <c r="B200" s="46">
        <v>71</v>
      </c>
      <c r="C200" s="1" t="str">
        <f>IF(OR(ISNUMBER(SEARCH("0",'Model output'!D199)), ISNUMBER(SEARCH("1",'Model output'!D199)), ISNUMBER(SEARCH("1a",'Model output'!D199)), ISNUMBER(SEARCH("1b",'Model output'!D199)), ISNUMBER(SEARCH("2",'Model output'!D199)), ISNUMBER(SEARCH("3",'Model output'!D199)), ISNUMBER(SEARCH("4a",'Model output'!D199)), ISNUMBER(SEARCH("4b",'Model output'!D199))), IF(ISNUMBER(SEARCH("pT",'Model output'!D199)),IF(OR(ISNUMBER(SEARCH("a",'Model output'!D199)),ISNUMBER(SEARCH("b",'Model output'!D199))),MID(SUBSTITUTE('Model output'!D199," ",""),SEARCH("pT",'Model output'!D199)+2,2),MID(SUBSTITUTE('Model output'!D199," ",""),SEARCH("pT",'Model output'!D199)+2,1)),IF(ISNUMBER(SEARCH("T",'Model output'!D199)),IF(OR(ISNUMBER(SEARCH("a",'Model output'!D199)),ISNUMBER(SEARCH("b",'Model output'!D199))),MID(SUBSTITUTE('Model output'!D199," ",""),SEARCH("T",'Model output'!D199)+1,2),MID(SUBSTITUTE('Model output'!D199," ",""),SEARCH("T",'Model output'!D199)+1,1)),SUBSTITUTE('Model output'!D199," ",""))),"")</f>
        <v>2</v>
      </c>
      <c r="D200" s="1" t="str">
        <f>IF(ISNUMBER(SEARCH("lymph node",'Model output'!E199)),"1", IF(AND('Model output'!E199&lt;&gt;"",ISNUMBER('Model output'!E199),'Model output'!E199&gt;0),"1",IF(OR(ISNUMBER(SEARCH("0",'Model output'!E199)), ISNUMBER(SEARCH("1",'Model output'!E199)), ISNUMBER(SEARCH("1a",'Model output'!E199)), ISNUMBER(SEARCH("1b",'Model output'!E199)), ISNUMBER(SEARCH("X",'Model output'!E199))), IF(ISNUMBER(SEARCH("pN",'Model output'!E199)),IF(OR(ISNUMBER(SEARCH("a",'Model output'!E199)),ISNUMBER(SEARCH("b",'Model output'!E199))),MID(SUBSTITUTE('Model output'!E199," ",""),SEARCH("pN",'Model output'!E199)+2,2),MID(SUBSTITUTE('Model output'!E199," ",""),SEARCH("pN",'Model output'!E199)+2,1)),IF(ISNUMBER(SEARCH("N",'Model output'!E199)),IF(OR(ISNUMBER(SEARCH("a",'Model output'!E199)),ISNUMBER(SEARCH("b",'Model output'!E199))),MID(SUBSTITUTE('Model output'!E199," ",""),SEARCH("N",'Model output'!E199)+1,2),MID(SUBSTITUTE('Model output'!E199," ",""),SEARCH("N",'Model output'!E199)+1,1)),SUBSTITUTE('Model output'!E199," ",""))),"")))</f>
        <v>0</v>
      </c>
      <c r="E200" s="1" t="str">
        <f>IF(OR(ISNUMBER(SEARCH("Not applicable",'Model output'!F199)), ISNUMBER(SEARCH("N/A",'Model output'!F199))),"0",IF(OR(ISNUMBER(SEARCH("0",'Model output'!F199)), ISNUMBER(SEARCH("1",'Model output'!F199)), ISNUMBER(SEARCH("X",'Model output'!F199))), IF(ISNUMBER(SEARCH("pM",'Model output'!F199)),MID(SUBSTITUTE('Model output'!F199," ",""),SEARCH("pM",'Model output'!F199)+2,1),IF(ISNUMBER(SEARCH("M",'Model output'!F199)),MID(SUBSTITUTE('Model output'!F199," ",""),SEARCH("M",'Model output'!F199)+1,1),SUBSTITUTE('Model output'!F199," ",""))),""))</f>
        <v/>
      </c>
      <c r="F200" t="str">
        <f t="shared" si="44"/>
        <v>negative</v>
      </c>
      <c r="G200" t="str">
        <f>IF(OR('Model output'!G199="",AND(ISNUMBER('Model output'!J199),'Model output'!J199&lt;1)),"",IF(OR(ISNUMBER(SEARCH("lateral",'Model output'!G199)),ISNUMBER(SEARCH("cervical",'Model output'!G199)),ISNUMBER(SEARCH("jugular",'Model output'!G199)),ISNUMBER(SEARCH("left neck",'Model output'!G199)),ISNUMBER(SEARCH("left anterior neck",'Model output'!G199)),ISNUMBER(SEARCH("left posterior neck",'Model output'!G199)),ISNUMBER(SEARCH("right neck",'Model output'!G199)),ISNUMBER(SEARCH("right anterior neck",'Model output'!G199)),ISNUMBER(SEARCH("right posterior neck",'Model output'!G199)),AND(ISNUMBER(SEARCH("level",'Model output'!G199)),OR(,ISNUMBER(SEARCH("II",'Model output'!G199)),ISNUMBER(SEARCH("two",'Model output'!G199)),AND(ISNUMBER(SEARCH("2",'Model output'!G199)),NOT(ISNUMBER(SEARCH("1 of 2",'Model output'!G199)))),ISNUMBER(SEARCH("III",'Model output'!G199)),ISNUMBER(SEARCH("three",'Model output'!G199)),AND(ISNUMBER(SEARCH("3",'Model output'!G199)), NOT(ISNUMBER(SEARCH("N3",'Model output'!G199)))),ISNUMBER(SEARCH("IV",'Model output'!G199)),ISNUMBER(SEARCH("four",'Model output'!G199)),AND(ISNUMBER(SEARCH("4",'Model output'!G199)),NOT(ISNUMBER(SEARCH("1/4",'Model output'!G199)))),ISNUMBER(SEARCH("V ",'Model output'!G199)),ISNUMBER(SEARCH("five",'Model output'!G199)),ISNUMBER(SEARCH("5",'Model output'!G199))))), "lateral", "central"))</f>
        <v/>
      </c>
      <c r="H200" t="str">
        <f>IF('Model output'!H199="","negative", IF('Model output'!H199=" ", "negative", IF('Model output'!H199="[]", "negative", IF(ISNUMBER(SEARCH("lymph node",'Model output'!H199)),"negative", IF(ISNUMBER(SEARCH("adipose tissue",'Model output'!H199)), "negative", IF(ISNUMBER(SEARCH("neck dissection",'Model output'!H199)),"negative","positive"))))))</f>
        <v>negative</v>
      </c>
      <c r="I200" t="str">
        <f>IF('Model output'!I199="","",IF(ISNUMBER('Model output'!I199),'Model output'!I199,1))</f>
        <v/>
      </c>
      <c r="J200" t="str">
        <f>IF('Model output'!J199="","",IF(AND(ISNUMBER('Model output'!J199),'Model output'!J199&lt;=I200),'Model output'!J199,IF(ISNUMBER(SEARCH("0/",'Model output'!J199)),0,1)))</f>
        <v/>
      </c>
      <c r="K200" t="str" cm="1">
        <f t="array" ref="K200">IF(COUNT(FIND({0,1,2,3,4,5,6,7,8,9},'Model output'!K199))&gt;0,'Model output'!K199,"")</f>
        <v/>
      </c>
      <c r="L200" s="28" t="str">
        <f t="shared" si="46"/>
        <v/>
      </c>
      <c r="M200" t="str" cm="1">
        <f t="array" ref="M200">IF(L200="","",IF(ISNUMBER(SEARCH("cm",L200)),MAX(VALUE(SUBSTITUTE(_xlfn.FILTERXML("&lt;t&gt;&lt;s&gt;"&amp;SUBSTITUTE(L200,",","&lt;/s&gt;&lt;s&gt;")&amp;"&lt;/s&gt;&lt;/t&gt;","//s"),"cm",""))),MAX(VALUE(SUBSTITUTE(_xlfn.FILTERXML("&lt;t&gt;&lt;s&gt;"&amp;SUBSTITUTE(L200,",","&lt;/s&gt;&lt;s&gt;")&amp;"&lt;/s&gt;&lt;/t&gt;","//s"),"mm","")))/10))</f>
        <v/>
      </c>
      <c r="N200" t="str">
        <f>IF('Model output'!L199="","",'Model output'!L199)</f>
        <v>papillary</v>
      </c>
      <c r="O200" t="str">
        <f>IF('Model output'!M199="","",'Model output'!M199)</f>
        <v>follicular variant, microcarcinoma, oncocytic</v>
      </c>
      <c r="P200" t="str">
        <f>IF('Model output'!N199="","",'Model output'!N199)</f>
        <v>2.2 cm</v>
      </c>
      <c r="Q200" t="str">
        <f t="shared" si="45"/>
        <v>2.2cm</v>
      </c>
      <c r="R200" cm="1">
        <f t="array" ref="R200">IF(Q200="","",IF(ISNUMBER(SEARCH("cm",Q200)),MAX(VALUE(SUBSTITUTE(_xlfn.FILTERXML("&lt;t&gt;&lt;s&gt;"&amp;SUBSTITUTE(Q200,",","&lt;/s&gt;&lt;s&gt;")&amp;"&lt;/s&gt;&lt;/t&gt;","//s"),"cm",""))),IF(ISNUMBER(SEARCH("mm",Q200)), MAX(VALUE(SUBSTITUTE(_xlfn.FILTERXML("&lt;t&gt;&lt;s&gt;"&amp;SUBSTITUTE(Q200,",","&lt;/s&gt;&lt;s&gt;")&amp;"&lt;/s&gt;&lt;/t&gt;","//s"),"mm","")))/10, MAX(VALUE(_xlfn.FILTERXML("&lt;t&gt;&lt;s&gt;"&amp;SUBSTITUTE(Q200,",","&lt;/s&gt;&lt;s&gt;")&amp;"&lt;/s&gt;&lt;/t&gt;","//s"))))))</f>
        <v>2.2000000000000002</v>
      </c>
      <c r="S200" t="str">
        <f>IF(OR('Model output'!P199="",'Model output'!P199="C",ISNUMBER(SEARCH("Not identified", 'Model output'!P199)),ISNUMBER(SEARCH("Absent",'Model output'!P199)),ISNUMBER(SEARCH("Absence",'Model output'!P199)),AND(ISNUMBER(SEARCH("No",'Model output'!P199)),NOT(ISNUMBER(SEARCH("diagnostic",'Model output'!P199)))),ISNUMBER(SEARCH("Negative",'Model output'!P199))),"negative","positive")</f>
        <v>negative</v>
      </c>
      <c r="T200">
        <f>IF('Model output'!O199="","",'Model output'!O199)</f>
        <v>2</v>
      </c>
      <c r="U200" t="str">
        <f>IF('Model output'!Q199&lt;&gt;"",'Model output'!Q199,IF('Classification result'!S200="positive",IF(ISNUMBER(SEARCH("single",'Model output'!P199)),1,IF(OR(ISNUMBER(SEARCH("&lt;4",'Model output'!P199)),ISNUMBER(SEARCH("&lt; 4",'Model output'!P199)),ISNUMBER(SEARCH("less than 4",'Model output'!P199))),"&lt;4",IF(OR(ISNUMBER(SEARCH("&gt;4",'Model output'!P199)),ISNUMBER(SEARCH("&gt; 4",'Model output'!P199)),ISNUMBER(SEARCH("4 or more",'Model output'!P199))),"&gt;4",""))),""))</f>
        <v/>
      </c>
      <c r="V200" t="str">
        <f>IF(S200="negative","",IF(OR(ISNUMBER(SEARCH("Focal",'Model output'!P199)),'Classification result'!U200&lt;4,ISNUMBER(SEARCH("Focal",'Classification result'!U200)),ISNUMBER(SEARCH("&lt;4",'Classification result'!U200)),ISNUMBER(SEARCH("&lt; 4",'Classification result'!U200))),"minimal", IF(OR(ISNUMBER(SEARCH("Extensive",'Model output'!P199)),ISNUMBER(SEARCH("Extensive",'Classification result'!U200)),ISNUMBER(SEARCH("&gt;4",'Classification result'!U200)),ISNUMBER(SEARCH("&gt; 4",'Classification result'!U200)),ISNUMBER(SEARCH("4 or more",'Classification result'!U200))),"extensive","")))</f>
        <v/>
      </c>
      <c r="W200" t="str">
        <f>IF(OR('Model output'!R199="",ISNUMBER(SEARCH("Not identified", 'Model output'!R199)),ISNUMBER(SEARCH("Absent",'Model output'!R199)),ISNUMBER(SEARCH("No",'Model output'!R199)),ISNUMBER(SEARCH("Negative",'Model output'!R199)),ISNUMBER(SEARCH("None seen",'Model output'!R199)),ISNUMBER(SEARCH("Free",'Model output'!R199)),ISNUMBER(SEARCH("Cannot be assessed",'Model output'!R199))),"negative","positive")</f>
        <v>positive</v>
      </c>
      <c r="X200" s="15" t="str">
        <f>IF('Model output'!S199="","",'Model output'!S199)</f>
        <v>Not identified</v>
      </c>
      <c r="Y200" t="str">
        <f>IF(OR('Model output'!S199="",ISNUMBER(SEARCH("No extension",'Model output'!S199)),ISNUMBER(SEARCH("Absent",'Model output'!S199)),ISNUMBER(SEARCH("Not identified",'Model output'!S199)),AND(ISNUMBER(SEARCH("No",'Model output'!S199)),NOT(ISNUMBER(SEARCH("carcinoma",'Model output'!S199)))),ISNUMBER(SEARCH("negative",'Model output'!S199))),"negative",IF(Z200="positive","gETE", "positive"))</f>
        <v>negative</v>
      </c>
      <c r="Z200" t="str">
        <f>IF(OR('Model output'!S199="",ISNUMBER(SEARCH("Absent",'Model output'!S199)),ISNUMBER(SEARCH("Not identified",'Model output'!S199)),ISNUMBER(SEARCH("No",'Model output'!S199)),ISNUMBER(SEARCH("Minimal",'Model output'!S199)),ISNUMBER(SEARCH("negative",'Model output'!S199))),"negative",IF(OR(ISNUMBER(SEARCH("extensive",X200)),ISNUMBER(SEARCH("skeletal muscle",X200)),ISNUMBER(SEARCH("larynx",X200)),ISNUMBER(SEARCH("trachea",X200)),ISNUMBER(SEARCH("esophagus",X200)),ISNUMBER(SEARCH("recurrent laryngeal nerve",X200))),"positive","negative"))</f>
        <v>negative</v>
      </c>
      <c r="AA200" t="str">
        <f>IF('Model output'!T199="","",IF('Model output'!T199="Not mentioned", "No", "Yes"))</f>
        <v/>
      </c>
      <c r="AB200" t="str">
        <f>IF(AA200&lt;&gt;"Yes","",IF(OR('Model output'!U199="",ISNUMBER(SEARCH("Not identified",'Model output'!U199))),"",'Model output'!U199))</f>
        <v/>
      </c>
      <c r="AC200" s="8" t="str">
        <f>IF(OR('Model output'!V199="", AND(ISERROR(SEARCH("Positive",'Model output'!V199)), ISNUMBER(SEARCH("Negative",'Model output'!V199))), ISNUMBER(SEARCH("Cannot be assessed",'Model output'!V199)), AND(ISNUMBER(SEARCH("Uninvolved",'Model output'!V199)),NOT(ISNUMBER(SEARCH("margin(s) involved",'Model output'!V199)))), ISNUMBER(SEARCH("No involvement",'Model output'!V199)), AND(NOT(ISNUMBER(SEARCH("focal",'Model output'!V199))),ISNUMBER(SEARCH("Free",'Model output'!V199))), ISNUMBER(SEARCH("narrowly excised",'Model output'!V199)), ISNUMBER(SEARCH("none",'Model output'!V199)), ISNUMBER(SEARCH("R0",'Model output'!V199)), ISNUMBER(SEARCH("1 mm",'Model output'!V199)), ISNUMBER(SEARCH("0.1 CM",'Model output'!V199)), ISNUMBER(SEARCH("less than 0.2 mm",'Model output'!V199)), ISNUMBER(SEARCH("less than 1.0 mm",'Model output'!V199)), ISNUMBER(SEARCH("less than 0.5 mm",'Model output'!V199)), ISNUMBER(SEARCH("abut",'Model output'!V199))), "negative", "positive")</f>
        <v>negative</v>
      </c>
      <c r="AE200" s="34" t="str" cm="1">
        <f t="array" aca="1" ref="AE200" ca="1">IF(OR(AC200="positive",Z200="positive",AND(OR(ISNUMBER(SEARCH("Follicular carcinoma",N200)),ISNUMBER(SEARCH("Follicular thyroid carcinoma",N200))),V200="extensive"),AND(AND(ISNUMBER(J200),J200&gt;0),AND(ISNUMBER(M200),M200&gt;3)),OR(H200="positive",AH200=1)),"high",IF(OR(ISNUMBER(SEARCH("lateral",G200,1)),ISNUMBER(SEARCH("positive",Y200,1)),ISNUMBER(SEARCH("tall",O200,1)),ISNUMBER(SEARCH("hobnail",O200,1)),ISNUMBER(SEARCH("cribriform",O200,1)),ISNUMBER(SEARCH("diffuse",O200,1)),ISNUMBER(SEARCH("columnar",O200,1)),ISNUMBER(SEARCH("solid",O200,1)),ISNUMBER(SEARCH("tall",N200,1)),ISNUMBER(SEARCH("hobnail",N200,1)),ISNUMBER(SEARCH("cribriform",N200,1)),ISNUMBER(SEARCH("diffuse",N200,1)),ISNUMBER(SEARCH("columnar",N200,1)),ISNUMBER(SEARCH("solid",N200,1)),AND(OR(ISNUMBER(SEARCH("papillary",N200,1)),ISNUMBER(SEARCH("papillary carcinoma",O200,1))),S200="positive"),AND(AND(ISNUMBER(J200),J200&gt;=5),M200=""),AND(AND(ISNUMBER(J200),J200&gt;=5),AND(ISNUMBER(M200),M200&gt;=1)),AND(ISNUMBER(SERACH("papillary",N200)),OR(Y200="positive",Z200="positive"), ISNUMBER(SEARCH("BRAF",AB200)))),"intermediate","low"))</f>
        <v>low</v>
      </c>
      <c r="AF200" s="35" t="str">
        <f t="shared" si="47"/>
        <v>2</v>
      </c>
      <c r="AG200" s="35" t="str">
        <f t="shared" si="48"/>
        <v>0</v>
      </c>
      <c r="AH200" s="35" t="str">
        <f t="shared" si="49"/>
        <v>0</v>
      </c>
      <c r="AI200" s="40" t="str">
        <f t="shared" si="50"/>
        <v>I</v>
      </c>
      <c r="AJ200" s="34" t="s">
        <v>627</v>
      </c>
      <c r="AK200" s="39" t="s">
        <v>896</v>
      </c>
      <c r="AL200" s="39" t="s">
        <v>894</v>
      </c>
      <c r="AM200" s="39" t="s">
        <v>897</v>
      </c>
      <c r="AN200" s="39" t="s">
        <v>59</v>
      </c>
      <c r="AO200" s="34">
        <f t="shared" ca="1" si="51"/>
        <v>1</v>
      </c>
      <c r="AP200" s="39">
        <f t="shared" si="52"/>
        <v>1</v>
      </c>
      <c r="AQ200" s="39">
        <f t="shared" si="53"/>
        <v>1</v>
      </c>
      <c r="AR200" s="39">
        <f t="shared" si="54"/>
        <v>1</v>
      </c>
      <c r="AS200" s="40">
        <f t="shared" si="55"/>
        <v>1</v>
      </c>
    </row>
    <row r="201" spans="1:45">
      <c r="A201" t="str">
        <f>'Model output'!A200</f>
        <v>TCGA-EM-A3FQ</v>
      </c>
      <c r="B201" s="46">
        <v>19</v>
      </c>
      <c r="C201" s="1" t="str">
        <f>IF(OR(ISNUMBER(SEARCH("0",'Model output'!D200)), ISNUMBER(SEARCH("1",'Model output'!D200)), ISNUMBER(SEARCH("1a",'Model output'!D200)), ISNUMBER(SEARCH("1b",'Model output'!D200)), ISNUMBER(SEARCH("2",'Model output'!D200)), ISNUMBER(SEARCH("3",'Model output'!D200)), ISNUMBER(SEARCH("4a",'Model output'!D200)), ISNUMBER(SEARCH("4b",'Model output'!D200))), IF(ISNUMBER(SEARCH("pT",'Model output'!D200)),IF(OR(ISNUMBER(SEARCH("a",'Model output'!D200)),ISNUMBER(SEARCH("b",'Model output'!D200))),MID(SUBSTITUTE('Model output'!D200," ",""),SEARCH("pT",'Model output'!D200)+2,2),MID(SUBSTITUTE('Model output'!D200," ",""),SEARCH("pT",'Model output'!D200)+2,1)),IF(ISNUMBER(SEARCH("T",'Model output'!D200)),IF(OR(ISNUMBER(SEARCH("a",'Model output'!D200)),ISNUMBER(SEARCH("b",'Model output'!D200))),MID(SUBSTITUTE('Model output'!D200," ",""),SEARCH("T",'Model output'!D200)+1,2),MID(SUBSTITUTE('Model output'!D200," ",""),SEARCH("T",'Model output'!D200)+1,1)),SUBSTITUTE('Model output'!D200," ",""))),"")</f>
        <v>3</v>
      </c>
      <c r="D201" s="1" t="str">
        <f>IF(ISNUMBER(SEARCH("lymph node",'Model output'!E200)),"1", IF(AND('Model output'!E200&lt;&gt;"",ISNUMBER('Model output'!E200),'Model output'!E200&gt;0),"1",IF(OR(ISNUMBER(SEARCH("0",'Model output'!E200)), ISNUMBER(SEARCH("1",'Model output'!E200)), ISNUMBER(SEARCH("1a",'Model output'!E200)), ISNUMBER(SEARCH("1b",'Model output'!E200)), ISNUMBER(SEARCH("X",'Model output'!E200))), IF(ISNUMBER(SEARCH("pN",'Model output'!E200)),IF(OR(ISNUMBER(SEARCH("a",'Model output'!E200)),ISNUMBER(SEARCH("b",'Model output'!E200))),MID(SUBSTITUTE('Model output'!E200," ",""),SEARCH("pN",'Model output'!E200)+2,2),MID(SUBSTITUTE('Model output'!E200," ",""),SEARCH("pN",'Model output'!E200)+2,1)),IF(ISNUMBER(SEARCH("N",'Model output'!E200)),IF(OR(ISNUMBER(SEARCH("a",'Model output'!E200)),ISNUMBER(SEARCH("b",'Model output'!E200))),MID(SUBSTITUTE('Model output'!E200," ",""),SEARCH("N",'Model output'!E200)+1,2),MID(SUBSTITUTE('Model output'!E200," ",""),SEARCH("N",'Model output'!E200)+1,1)),SUBSTITUTE('Model output'!E200," ",""))),"")))</f>
        <v>1b</v>
      </c>
      <c r="E201" s="1" t="str">
        <f>IF(OR(ISNUMBER(SEARCH("Not applicable",'Model output'!F200)), ISNUMBER(SEARCH("N/A",'Model output'!F200))),"0",IF(OR(ISNUMBER(SEARCH("0",'Model output'!F200)), ISNUMBER(SEARCH("1",'Model output'!F200)), ISNUMBER(SEARCH("X",'Model output'!F200))), IF(ISNUMBER(SEARCH("pM",'Model output'!F200)),MID(SUBSTITUTE('Model output'!F200," ",""),SEARCH("pM",'Model output'!F200)+2,1),IF(ISNUMBER(SEARCH("M",'Model output'!F200)),MID(SUBSTITUTE('Model output'!F200," ",""),SEARCH("M",'Model output'!F200)+1,1),SUBSTITUTE('Model output'!F200," ",""))),""))</f>
        <v/>
      </c>
      <c r="F201" t="str">
        <f t="shared" si="44"/>
        <v>positive</v>
      </c>
      <c r="G201" t="str">
        <f>IF(OR('Model output'!G200="",AND(ISNUMBER('Model output'!J200),'Model output'!J200&lt;1)),"",IF(OR(ISNUMBER(SEARCH("lateral",'Model output'!G200)),ISNUMBER(SEARCH("cervical",'Model output'!G200)),ISNUMBER(SEARCH("jugular",'Model output'!G200)),ISNUMBER(SEARCH("left neck",'Model output'!G200)),ISNUMBER(SEARCH("left anterior neck",'Model output'!G200)),ISNUMBER(SEARCH("left posterior neck",'Model output'!G200)),ISNUMBER(SEARCH("right neck",'Model output'!G200)),ISNUMBER(SEARCH("right anterior neck",'Model output'!G200)),ISNUMBER(SEARCH("right posterior neck",'Model output'!G200)),AND(ISNUMBER(SEARCH("level",'Model output'!G200)),OR(,ISNUMBER(SEARCH("II",'Model output'!G200)),ISNUMBER(SEARCH("two",'Model output'!G200)),AND(ISNUMBER(SEARCH("2",'Model output'!G200)),NOT(ISNUMBER(SEARCH("1 of 2",'Model output'!G200)))),ISNUMBER(SEARCH("III",'Model output'!G200)),ISNUMBER(SEARCH("three",'Model output'!G200)),AND(ISNUMBER(SEARCH("3",'Model output'!G200)), NOT(ISNUMBER(SEARCH("N3",'Model output'!G200)))),ISNUMBER(SEARCH("IV",'Model output'!G200)),ISNUMBER(SEARCH("four",'Model output'!G200)),AND(ISNUMBER(SEARCH("4",'Model output'!G200)),NOT(ISNUMBER(SEARCH("1/4",'Model output'!G200)))),ISNUMBER(SEARCH("V ",'Model output'!G200)),ISNUMBER(SEARCH("five",'Model output'!G200)),ISNUMBER(SEARCH("5",'Model output'!G200))))), "lateral", "central"))</f>
        <v>lateral</v>
      </c>
      <c r="H201" t="str">
        <f>IF('Model output'!H200="","negative", IF('Model output'!H200=" ", "negative", IF('Model output'!H200="[]", "negative", IF(ISNUMBER(SEARCH("lymph node",'Model output'!H200)),"negative", IF(ISNUMBER(SEARCH("adipose tissue",'Model output'!H200)), "negative", IF(ISNUMBER(SEARCH("neck dissection",'Model output'!H200)),"negative","positive"))))))</f>
        <v>negative</v>
      </c>
      <c r="I201">
        <f>IF('Model output'!I200="","",IF(ISNUMBER('Model output'!I200),'Model output'!I200,1))</f>
        <v>66</v>
      </c>
      <c r="J201">
        <f>IF('Model output'!J200="","",IF(AND(ISNUMBER('Model output'!J200),'Model output'!J200&lt;=I201),'Model output'!J200,IF(ISNUMBER(SEARCH("0/",'Model output'!J200)),0,1)))</f>
        <v>41</v>
      </c>
      <c r="K201" t="str" cm="1">
        <f t="array" ref="K201">IF(COUNT(FIND({0,1,2,3,4,5,6,7,8,9},'Model output'!K200))&gt;0,'Model output'!K200,"")</f>
        <v>3.5 cm</v>
      </c>
      <c r="L201" s="28" t="str">
        <f t="shared" si="46"/>
        <v>3.5cm</v>
      </c>
      <c r="M201" cm="1">
        <f t="array" ref="M201">IF(L201="","",IF(ISNUMBER(SEARCH("cm",L201)),MAX(VALUE(SUBSTITUTE(_xlfn.FILTERXML("&lt;t&gt;&lt;s&gt;"&amp;SUBSTITUTE(L201,",","&lt;/s&gt;&lt;s&gt;")&amp;"&lt;/s&gt;&lt;/t&gt;","//s"),"cm",""))),MAX(VALUE(SUBSTITUTE(_xlfn.FILTERXML("&lt;t&gt;&lt;s&gt;"&amp;SUBSTITUTE(L201,",","&lt;/s&gt;&lt;s&gt;")&amp;"&lt;/s&gt;&lt;/t&gt;","//s"),"mm","")))/10))</f>
        <v>3.5</v>
      </c>
      <c r="N201" t="str">
        <f>IF('Model output'!L200="","",'Model output'!L200)</f>
        <v>papillary</v>
      </c>
      <c r="O201" t="str">
        <f>IF('Model output'!M200="","",'Model output'!M200)</f>
        <v>classical (usual)</v>
      </c>
      <c r="P201" t="str">
        <f>IF('Model output'!N200="","",'Model output'!N200)</f>
        <v>4.8 cm</v>
      </c>
      <c r="Q201" t="str">
        <f t="shared" si="45"/>
        <v>4.8cm</v>
      </c>
      <c r="R201" cm="1">
        <f t="array" ref="R201">IF(Q201="","",IF(ISNUMBER(SEARCH("cm",Q201)),MAX(VALUE(SUBSTITUTE(_xlfn.FILTERXML("&lt;t&gt;&lt;s&gt;"&amp;SUBSTITUTE(Q201,",","&lt;/s&gt;&lt;s&gt;")&amp;"&lt;/s&gt;&lt;/t&gt;","//s"),"cm",""))),IF(ISNUMBER(SEARCH("mm",Q201)), MAX(VALUE(SUBSTITUTE(_xlfn.FILTERXML("&lt;t&gt;&lt;s&gt;"&amp;SUBSTITUTE(Q201,",","&lt;/s&gt;&lt;s&gt;")&amp;"&lt;/s&gt;&lt;/t&gt;","//s"),"mm","")))/10, MAX(VALUE(_xlfn.FILTERXML("&lt;t&gt;&lt;s&gt;"&amp;SUBSTITUTE(Q201,",","&lt;/s&gt;&lt;s&gt;")&amp;"&lt;/s&gt;&lt;/t&gt;","//s"))))))</f>
        <v>4.8</v>
      </c>
      <c r="S201" t="str">
        <f>IF(OR('Model output'!P200="",'Model output'!P200="C",ISNUMBER(SEARCH("Not identified", 'Model output'!P200)),ISNUMBER(SEARCH("Absent",'Model output'!P200)),ISNUMBER(SEARCH("Absence",'Model output'!P200)),AND(ISNUMBER(SEARCH("No",'Model output'!P200)),NOT(ISNUMBER(SEARCH("diagnostic",'Model output'!P200)))),ISNUMBER(SEARCH("Negative",'Model output'!P200))),"negative","positive")</f>
        <v>negative</v>
      </c>
      <c r="T201">
        <f>IF('Model output'!O200="","",'Model output'!O200)</f>
        <v>2</v>
      </c>
      <c r="U201" t="str">
        <f>IF('Model output'!Q200&lt;&gt;"",'Model output'!Q200,IF('Classification result'!S201="positive",IF(ISNUMBER(SEARCH("single",'Model output'!P200)),1,IF(OR(ISNUMBER(SEARCH("&lt;4",'Model output'!P200)),ISNUMBER(SEARCH("&lt; 4",'Model output'!P200)),ISNUMBER(SEARCH("less than 4",'Model output'!P200))),"&lt;4",IF(OR(ISNUMBER(SEARCH("&gt;4",'Model output'!P200)),ISNUMBER(SEARCH("&gt; 4",'Model output'!P200)),ISNUMBER(SEARCH("4 or more",'Model output'!P200))),"&gt;4",""))),""))</f>
        <v/>
      </c>
      <c r="V201" t="str">
        <f>IF(S201="negative","",IF(OR(ISNUMBER(SEARCH("Focal",'Model output'!P200)),'Classification result'!U201&lt;4,ISNUMBER(SEARCH("Focal",'Classification result'!U201)),ISNUMBER(SEARCH("&lt;4",'Classification result'!U201)),ISNUMBER(SEARCH("&lt; 4",'Classification result'!U201))),"minimal", IF(OR(ISNUMBER(SEARCH("Extensive",'Model output'!P200)),ISNUMBER(SEARCH("Extensive",'Classification result'!U201)),ISNUMBER(SEARCH("&gt;4",'Classification result'!U201)),ISNUMBER(SEARCH("&gt; 4",'Classification result'!U201)),ISNUMBER(SEARCH("4 or more",'Classification result'!U201))),"extensive","")))</f>
        <v/>
      </c>
      <c r="W201" t="str">
        <f>IF(OR('Model output'!R200="",ISNUMBER(SEARCH("Not identified", 'Model output'!R200)),ISNUMBER(SEARCH("Absent",'Model output'!R200)),ISNUMBER(SEARCH("No",'Model output'!R200)),ISNUMBER(SEARCH("Negative",'Model output'!R200)),ISNUMBER(SEARCH("None seen",'Model output'!R200)),ISNUMBER(SEARCH("Free",'Model output'!R200)),ISNUMBER(SEARCH("Cannot be assessed",'Model output'!R200))),"negative","positive")</f>
        <v>positive</v>
      </c>
      <c r="X201" s="15" t="str">
        <f>IF('Model output'!S200="","",'Model output'!S200)</f>
        <v>Not identified</v>
      </c>
      <c r="Y201" t="str">
        <f>IF(OR('Model output'!S200="",ISNUMBER(SEARCH("No extension",'Model output'!S200)),ISNUMBER(SEARCH("Absent",'Model output'!S200)),ISNUMBER(SEARCH("Not identified",'Model output'!S200)),AND(ISNUMBER(SEARCH("No",'Model output'!S200)),NOT(ISNUMBER(SEARCH("carcinoma",'Model output'!S200)))),ISNUMBER(SEARCH("negative",'Model output'!S200))),"negative",IF(Z201="positive","gETE", "positive"))</f>
        <v>negative</v>
      </c>
      <c r="Z201" t="str">
        <f>IF(OR('Model output'!S200="",ISNUMBER(SEARCH("Absent",'Model output'!S200)),ISNUMBER(SEARCH("Not identified",'Model output'!S200)),ISNUMBER(SEARCH("No",'Model output'!S200)),ISNUMBER(SEARCH("Minimal",'Model output'!S200)),ISNUMBER(SEARCH("negative",'Model output'!S200))),"negative",IF(OR(ISNUMBER(SEARCH("extensive",X201)),ISNUMBER(SEARCH("skeletal muscle",X201)),ISNUMBER(SEARCH("larynx",X201)),ISNUMBER(SEARCH("trachea",X201)),ISNUMBER(SEARCH("esophagus",X201)),ISNUMBER(SEARCH("recurrent laryngeal nerve",X201))),"positive","negative"))</f>
        <v>negative</v>
      </c>
      <c r="AA201" t="str">
        <f>IF('Model output'!T200="","",IF('Model output'!T200="Not mentioned", "No", "Yes"))</f>
        <v/>
      </c>
      <c r="AB201" t="str">
        <f>IF(AA201&lt;&gt;"Yes","",IF(OR('Model output'!U200="",ISNUMBER(SEARCH("Not identified",'Model output'!U200))),"",'Model output'!U200))</f>
        <v/>
      </c>
      <c r="AC201" s="8" t="str">
        <f>IF(OR('Model output'!V200="", AND(ISERROR(SEARCH("Positive",'Model output'!V200)), ISNUMBER(SEARCH("Negative",'Model output'!V200))), ISNUMBER(SEARCH("Cannot be assessed",'Model output'!V200)), AND(ISNUMBER(SEARCH("Uninvolved",'Model output'!V200)),NOT(ISNUMBER(SEARCH("margin(s) involved",'Model output'!V200)))), ISNUMBER(SEARCH("No involvement",'Model output'!V200)), AND(NOT(ISNUMBER(SEARCH("focal",'Model output'!V200))),ISNUMBER(SEARCH("Free",'Model output'!V200))), ISNUMBER(SEARCH("narrowly excised",'Model output'!V200)), ISNUMBER(SEARCH("none",'Model output'!V200)), ISNUMBER(SEARCH("R0",'Model output'!V200)), ISNUMBER(SEARCH("1 mm",'Model output'!V200)), ISNUMBER(SEARCH("0.1 CM",'Model output'!V200)), ISNUMBER(SEARCH("less than 0.2 mm",'Model output'!V200)), ISNUMBER(SEARCH("less than 1.0 mm",'Model output'!V200)), ISNUMBER(SEARCH("less than 0.5 mm",'Model output'!V200)), ISNUMBER(SEARCH("abut",'Model output'!V200))), "negative", "positive")</f>
        <v>negative</v>
      </c>
      <c r="AE201" s="34" t="str" cm="1">
        <f t="array" ref="AE201">IF(OR(AC201="positive",Z201="positive",AND(OR(ISNUMBER(SEARCH("Follicular carcinoma",N201)),ISNUMBER(SEARCH("Follicular thyroid carcinoma",N201))),V201="extensive"),AND(AND(ISNUMBER(J201),J201&gt;0),AND(ISNUMBER(M201),M201&gt;3)),OR(H201="positive",AH201=1)),"high",IF(OR(ISNUMBER(SEARCH("lateral",G201,1)),ISNUMBER(SEARCH("positive",Y201,1)),ISNUMBER(SEARCH("tall",O201,1)),ISNUMBER(SEARCH("hobnail",O201,1)),ISNUMBER(SEARCH("cribriform",O201,1)),ISNUMBER(SEARCH("diffuse",O201,1)),ISNUMBER(SEARCH("columnar",O201,1)),ISNUMBER(SEARCH("solid",O201,1)),ISNUMBER(SEARCH("tall",N201,1)),ISNUMBER(SEARCH("hobnail",N201,1)),ISNUMBER(SEARCH("cribriform",N201,1)),ISNUMBER(SEARCH("diffuse",N201,1)),ISNUMBER(SEARCH("columnar",N201,1)),ISNUMBER(SEARCH("solid",N201,1)),AND(OR(ISNUMBER(SEARCH("papillary",N201,1)),ISNUMBER(SEARCH("papillary carcinoma",O201,1))),S201="positive"),AND(AND(ISNUMBER(J201),J201&gt;=5),M201=""),AND(AND(ISNUMBER(J201),J201&gt;=5),AND(ISNUMBER(M201),M201&gt;=1)),AND(ISNUMBER(SERACH("papillary",N201)),OR(Y201="positive",Z201="positive"), ISNUMBER(SEARCH("BRAF",AB201)))),"intermediate","low"))</f>
        <v>high</v>
      </c>
      <c r="AF201" s="35" t="str">
        <f t="shared" si="47"/>
        <v>3a</v>
      </c>
      <c r="AG201" s="35" t="str">
        <f t="shared" si="48"/>
        <v>1b</v>
      </c>
      <c r="AH201" s="35" t="str">
        <f t="shared" si="49"/>
        <v>0</v>
      </c>
      <c r="AI201" s="40" t="str">
        <f t="shared" si="50"/>
        <v>I</v>
      </c>
      <c r="AJ201" s="34" t="s">
        <v>629</v>
      </c>
      <c r="AK201" s="39" t="s">
        <v>899</v>
      </c>
      <c r="AL201" s="39" t="s">
        <v>893</v>
      </c>
      <c r="AM201" s="39" t="s">
        <v>897</v>
      </c>
      <c r="AN201" s="39" t="s">
        <v>59</v>
      </c>
      <c r="AO201" s="34">
        <f t="shared" si="51"/>
        <v>0</v>
      </c>
      <c r="AP201" s="39">
        <f t="shared" si="52"/>
        <v>1</v>
      </c>
      <c r="AQ201" s="39">
        <f t="shared" si="53"/>
        <v>1</v>
      </c>
      <c r="AR201" s="39">
        <f t="shared" si="54"/>
        <v>1</v>
      </c>
      <c r="AS201" s="40">
        <f t="shared" si="55"/>
        <v>1</v>
      </c>
    </row>
    <row r="202" spans="1:45">
      <c r="A202" t="str">
        <f>'Model output'!A201</f>
        <v>TCGA-EM-A3FR</v>
      </c>
      <c r="B202" s="46">
        <v>55</v>
      </c>
      <c r="C202" s="1" t="str">
        <f>IF(OR(ISNUMBER(SEARCH("0",'Model output'!D201)), ISNUMBER(SEARCH("1",'Model output'!D201)), ISNUMBER(SEARCH("1a",'Model output'!D201)), ISNUMBER(SEARCH("1b",'Model output'!D201)), ISNUMBER(SEARCH("2",'Model output'!D201)), ISNUMBER(SEARCH("3",'Model output'!D201)), ISNUMBER(SEARCH("4a",'Model output'!D201)), ISNUMBER(SEARCH("4b",'Model output'!D201))), IF(ISNUMBER(SEARCH("pT",'Model output'!D201)),IF(OR(ISNUMBER(SEARCH("a",'Model output'!D201)),ISNUMBER(SEARCH("b",'Model output'!D201))),MID(SUBSTITUTE('Model output'!D201," ",""),SEARCH("pT",'Model output'!D201)+2,2),MID(SUBSTITUTE('Model output'!D201," ",""),SEARCH("pT",'Model output'!D201)+2,1)),IF(ISNUMBER(SEARCH("T",'Model output'!D201)),IF(OR(ISNUMBER(SEARCH("a",'Model output'!D201)),ISNUMBER(SEARCH("b",'Model output'!D201))),MID(SUBSTITUTE('Model output'!D201," ",""),SEARCH("T",'Model output'!D201)+1,2),MID(SUBSTITUTE('Model output'!D201," ",""),SEARCH("T",'Model output'!D201)+1,1)),SUBSTITUTE('Model output'!D201," ",""))),"")</f>
        <v>2</v>
      </c>
      <c r="D202" s="1" t="str">
        <f>IF(ISNUMBER(SEARCH("lymph node",'Model output'!E201)),"1", IF(AND('Model output'!E201&lt;&gt;"",ISNUMBER('Model output'!E201),'Model output'!E201&gt;0),"1",IF(OR(ISNUMBER(SEARCH("0",'Model output'!E201)), ISNUMBER(SEARCH("1",'Model output'!E201)), ISNUMBER(SEARCH("1a",'Model output'!E201)), ISNUMBER(SEARCH("1b",'Model output'!E201)), ISNUMBER(SEARCH("X",'Model output'!E201))), IF(ISNUMBER(SEARCH("pN",'Model output'!E201)),IF(OR(ISNUMBER(SEARCH("a",'Model output'!E201)),ISNUMBER(SEARCH("b",'Model output'!E201))),MID(SUBSTITUTE('Model output'!E201," ",""),SEARCH("pN",'Model output'!E201)+2,2),MID(SUBSTITUTE('Model output'!E201," ",""),SEARCH("pN",'Model output'!E201)+2,1)),IF(ISNUMBER(SEARCH("N",'Model output'!E201)),IF(OR(ISNUMBER(SEARCH("a",'Model output'!E201)),ISNUMBER(SEARCH("b",'Model output'!E201))),MID(SUBSTITUTE('Model output'!E201," ",""),SEARCH("N",'Model output'!E201)+1,2),MID(SUBSTITUTE('Model output'!E201," ",""),SEARCH("N",'Model output'!E201)+1,1)),SUBSTITUTE('Model output'!E201," ",""))),"")))</f>
        <v>1a</v>
      </c>
      <c r="E202" s="1" t="str">
        <f>IF(OR(ISNUMBER(SEARCH("Not applicable",'Model output'!F201)), ISNUMBER(SEARCH("N/A",'Model output'!F201))),"0",IF(OR(ISNUMBER(SEARCH("0",'Model output'!F201)), ISNUMBER(SEARCH("1",'Model output'!F201)), ISNUMBER(SEARCH("X",'Model output'!F201))), IF(ISNUMBER(SEARCH("pM",'Model output'!F201)),MID(SUBSTITUTE('Model output'!F201," ",""),SEARCH("pM",'Model output'!F201)+2,1),IF(ISNUMBER(SEARCH("M",'Model output'!F201)),MID(SUBSTITUTE('Model output'!F201," ",""),SEARCH("M",'Model output'!F201)+1,1),SUBSTITUTE('Model output'!F201," ",""))),""))</f>
        <v/>
      </c>
      <c r="F202" t="str">
        <f t="shared" si="44"/>
        <v>positive</v>
      </c>
      <c r="G202" t="str">
        <f>IF(OR('Model output'!G201="",AND(ISNUMBER('Model output'!J201),'Model output'!J201&lt;1)),"",IF(OR(ISNUMBER(SEARCH("lateral",'Model output'!G201)),ISNUMBER(SEARCH("cervical",'Model output'!G201)),ISNUMBER(SEARCH("jugular",'Model output'!G201)),ISNUMBER(SEARCH("left neck",'Model output'!G201)),ISNUMBER(SEARCH("left anterior neck",'Model output'!G201)),ISNUMBER(SEARCH("left posterior neck",'Model output'!G201)),ISNUMBER(SEARCH("right neck",'Model output'!G201)),ISNUMBER(SEARCH("right anterior neck",'Model output'!G201)),ISNUMBER(SEARCH("right posterior neck",'Model output'!G201)),AND(ISNUMBER(SEARCH("level",'Model output'!G201)),OR(,ISNUMBER(SEARCH("II",'Model output'!G201)),ISNUMBER(SEARCH("two",'Model output'!G201)),AND(ISNUMBER(SEARCH("2",'Model output'!G201)),NOT(ISNUMBER(SEARCH("1 of 2",'Model output'!G201)))),ISNUMBER(SEARCH("III",'Model output'!G201)),ISNUMBER(SEARCH("three",'Model output'!G201)),AND(ISNUMBER(SEARCH("3",'Model output'!G201)), NOT(ISNUMBER(SEARCH("N3",'Model output'!G201)))),ISNUMBER(SEARCH("IV",'Model output'!G201)),ISNUMBER(SEARCH("four",'Model output'!G201)),AND(ISNUMBER(SEARCH("4",'Model output'!G201)),NOT(ISNUMBER(SEARCH("1/4",'Model output'!G201)))),ISNUMBER(SEARCH("V ",'Model output'!G201)),ISNUMBER(SEARCH("five",'Model output'!G201)),ISNUMBER(SEARCH("5",'Model output'!G201))))), "lateral", "central"))</f>
        <v>central</v>
      </c>
      <c r="H202" t="str">
        <f>IF('Model output'!H201="","negative", IF('Model output'!H201=" ", "negative", IF('Model output'!H201="[]", "negative", IF(ISNUMBER(SEARCH("lymph node",'Model output'!H201)),"negative", IF(ISNUMBER(SEARCH("adipose tissue",'Model output'!H201)), "negative", IF(ISNUMBER(SEARCH("neck dissection",'Model output'!H201)),"negative","positive"))))))</f>
        <v>negative</v>
      </c>
      <c r="I202" t="str">
        <f>IF('Model output'!I201="","",IF(ISNUMBER('Model output'!I201),'Model output'!I201,1))</f>
        <v/>
      </c>
      <c r="J202">
        <f>IF('Model output'!J201="","",IF(AND(ISNUMBER('Model output'!J201),'Model output'!J201&lt;=I202),'Model output'!J201,IF(ISNUMBER(SEARCH("0/",'Model output'!J201)),0,1)))</f>
        <v>2</v>
      </c>
      <c r="K202" t="str" cm="1">
        <f t="array" ref="K202">IF(COUNT(FIND({0,1,2,3,4,5,6,7,8,9},'Model output'!K201))&gt;0,'Model output'!K201,"")</f>
        <v/>
      </c>
      <c r="L202" s="28" t="str">
        <f t="shared" si="46"/>
        <v/>
      </c>
      <c r="M202" t="str" cm="1">
        <f t="array" ref="M202">IF(L202="","",IF(ISNUMBER(SEARCH("cm",L202)),MAX(VALUE(SUBSTITUTE(_xlfn.FILTERXML("&lt;t&gt;&lt;s&gt;"&amp;SUBSTITUTE(L202,",","&lt;/s&gt;&lt;s&gt;")&amp;"&lt;/s&gt;&lt;/t&gt;","//s"),"cm",""))),MAX(VALUE(SUBSTITUTE(_xlfn.FILTERXML("&lt;t&gt;&lt;s&gt;"&amp;SUBSTITUTE(L202,",","&lt;/s&gt;&lt;s&gt;")&amp;"&lt;/s&gt;&lt;/t&gt;","//s"),"mm","")))/10))</f>
        <v/>
      </c>
      <c r="N202" t="str">
        <f>IF('Model output'!L201="","",'Model output'!L201)</f>
        <v>papillary</v>
      </c>
      <c r="O202" t="str">
        <f>IF('Model output'!M201="","",'Model output'!M201)</f>
        <v>classical (usual)</v>
      </c>
      <c r="P202" t="str">
        <f>IF('Model output'!N201="","",'Model output'!N201)</f>
        <v>3.0 cm</v>
      </c>
      <c r="Q202" t="str">
        <f t="shared" si="45"/>
        <v>3.0cm</v>
      </c>
      <c r="R202" cm="1">
        <f t="array" ref="R202">IF(Q202="","",IF(ISNUMBER(SEARCH("cm",Q202)),MAX(VALUE(SUBSTITUTE(_xlfn.FILTERXML("&lt;t&gt;&lt;s&gt;"&amp;SUBSTITUTE(Q202,",","&lt;/s&gt;&lt;s&gt;")&amp;"&lt;/s&gt;&lt;/t&gt;","//s"),"cm",""))),IF(ISNUMBER(SEARCH("mm",Q202)), MAX(VALUE(SUBSTITUTE(_xlfn.FILTERXML("&lt;t&gt;&lt;s&gt;"&amp;SUBSTITUTE(Q202,",","&lt;/s&gt;&lt;s&gt;")&amp;"&lt;/s&gt;&lt;/t&gt;","//s"),"mm","")))/10, MAX(VALUE(_xlfn.FILTERXML("&lt;t&gt;&lt;s&gt;"&amp;SUBSTITUTE(Q202,",","&lt;/s&gt;&lt;s&gt;")&amp;"&lt;/s&gt;&lt;/t&gt;","//s"))))))</f>
        <v>3</v>
      </c>
      <c r="S202" t="str">
        <f>IF(OR('Model output'!P201="",'Model output'!P201="C",ISNUMBER(SEARCH("Not identified", 'Model output'!P201)),ISNUMBER(SEARCH("Absent",'Model output'!P201)),ISNUMBER(SEARCH("Absence",'Model output'!P201)),AND(ISNUMBER(SEARCH("No",'Model output'!P201)),NOT(ISNUMBER(SEARCH("diagnostic",'Model output'!P201)))),ISNUMBER(SEARCH("Negative",'Model output'!P201))),"negative","positive")</f>
        <v>negative</v>
      </c>
      <c r="T202">
        <f>IF('Model output'!O201="","",'Model output'!O201)</f>
        <v>2</v>
      </c>
      <c r="U202" t="str">
        <f>IF('Model output'!Q201&lt;&gt;"",'Model output'!Q201,IF('Classification result'!S202="positive",IF(ISNUMBER(SEARCH("single",'Model output'!P201)),1,IF(OR(ISNUMBER(SEARCH("&lt;4",'Model output'!P201)),ISNUMBER(SEARCH("&lt; 4",'Model output'!P201)),ISNUMBER(SEARCH("less than 4",'Model output'!P201))),"&lt;4",IF(OR(ISNUMBER(SEARCH("&gt;4",'Model output'!P201)),ISNUMBER(SEARCH("&gt; 4",'Model output'!P201)),ISNUMBER(SEARCH("4 or more",'Model output'!P201))),"&gt;4",""))),""))</f>
        <v/>
      </c>
      <c r="V202" t="str">
        <f>IF(S202="negative","",IF(OR(ISNUMBER(SEARCH("Focal",'Model output'!P201)),'Classification result'!U202&lt;4,ISNUMBER(SEARCH("Focal",'Classification result'!U202)),ISNUMBER(SEARCH("&lt;4",'Classification result'!U202)),ISNUMBER(SEARCH("&lt; 4",'Classification result'!U202))),"minimal", IF(OR(ISNUMBER(SEARCH("Extensive",'Model output'!P201)),ISNUMBER(SEARCH("Extensive",'Classification result'!U202)),ISNUMBER(SEARCH("&gt;4",'Classification result'!U202)),ISNUMBER(SEARCH("&gt; 4",'Classification result'!U202)),ISNUMBER(SEARCH("4 or more",'Classification result'!U202))),"extensive","")))</f>
        <v/>
      </c>
      <c r="W202" t="str">
        <f>IF(OR('Model output'!R201="",ISNUMBER(SEARCH("Not identified", 'Model output'!R201)),ISNUMBER(SEARCH("Absent",'Model output'!R201)),ISNUMBER(SEARCH("No",'Model output'!R201)),ISNUMBER(SEARCH("Negative",'Model output'!R201)),ISNUMBER(SEARCH("None seen",'Model output'!R201)),ISNUMBER(SEARCH("Free",'Model output'!R201)),ISNUMBER(SEARCH("Cannot be assessed",'Model output'!R201))),"negative","positive")</f>
        <v>positive</v>
      </c>
      <c r="X202" s="15" t="str">
        <f>IF('Model output'!S201="","",'Model output'!S201)</f>
        <v>Not identified</v>
      </c>
      <c r="Y202" t="str">
        <f>IF(OR('Model output'!S201="",ISNUMBER(SEARCH("No extension",'Model output'!S201)),ISNUMBER(SEARCH("Absent",'Model output'!S201)),ISNUMBER(SEARCH("Not identified",'Model output'!S201)),AND(ISNUMBER(SEARCH("No",'Model output'!S201)),NOT(ISNUMBER(SEARCH("carcinoma",'Model output'!S201)))),ISNUMBER(SEARCH("negative",'Model output'!S201))),"negative",IF(Z202="positive","gETE", "positive"))</f>
        <v>negative</v>
      </c>
      <c r="Z202" t="str">
        <f>IF(OR('Model output'!S201="",ISNUMBER(SEARCH("Absent",'Model output'!S201)),ISNUMBER(SEARCH("Not identified",'Model output'!S201)),ISNUMBER(SEARCH("No",'Model output'!S201)),ISNUMBER(SEARCH("Minimal",'Model output'!S201)),ISNUMBER(SEARCH("negative",'Model output'!S201))),"negative",IF(OR(ISNUMBER(SEARCH("extensive",X202)),ISNUMBER(SEARCH("skeletal muscle",X202)),ISNUMBER(SEARCH("larynx",X202)),ISNUMBER(SEARCH("trachea",X202)),ISNUMBER(SEARCH("esophagus",X202)),ISNUMBER(SEARCH("recurrent laryngeal nerve",X202))),"positive","negative"))</f>
        <v>negative</v>
      </c>
      <c r="AA202" t="str">
        <f>IF('Model output'!T201="","",IF('Model output'!T201="Not mentioned", "No", "Yes"))</f>
        <v/>
      </c>
      <c r="AB202" t="str">
        <f>IF(AA202&lt;&gt;"Yes","",IF(OR('Model output'!U201="",ISNUMBER(SEARCH("Not identified",'Model output'!U201))),"",'Model output'!U201))</f>
        <v/>
      </c>
      <c r="AC202" s="8" t="str">
        <f>IF(OR('Model output'!V201="", AND(ISERROR(SEARCH("Positive",'Model output'!V201)), ISNUMBER(SEARCH("Negative",'Model output'!V201))), ISNUMBER(SEARCH("Cannot be assessed",'Model output'!V201)), AND(ISNUMBER(SEARCH("Uninvolved",'Model output'!V201)),NOT(ISNUMBER(SEARCH("margin(s) involved",'Model output'!V201)))), ISNUMBER(SEARCH("No involvement",'Model output'!V201)), AND(NOT(ISNUMBER(SEARCH("focal",'Model output'!V201))),ISNUMBER(SEARCH("Free",'Model output'!V201))), ISNUMBER(SEARCH("narrowly excised",'Model output'!V201)), ISNUMBER(SEARCH("none",'Model output'!V201)), ISNUMBER(SEARCH("R0",'Model output'!V201)), ISNUMBER(SEARCH("1 mm",'Model output'!V201)), ISNUMBER(SEARCH("0.1 CM",'Model output'!V201)), ISNUMBER(SEARCH("less than 0.2 mm",'Model output'!V201)), ISNUMBER(SEARCH("less than 1.0 mm",'Model output'!V201)), ISNUMBER(SEARCH("less than 0.5 mm",'Model output'!V201)), ISNUMBER(SEARCH("abut",'Model output'!V201))), "negative", "positive")</f>
        <v>negative</v>
      </c>
      <c r="AE202" s="34" t="str" cm="1">
        <f t="array" aca="1" ref="AE202" ca="1">IF(OR(AC202="positive",Z202="positive",AND(OR(ISNUMBER(SEARCH("Follicular carcinoma",N202)),ISNUMBER(SEARCH("Follicular thyroid carcinoma",N202))),V202="extensive"),AND(AND(ISNUMBER(J202),J202&gt;0),AND(ISNUMBER(M202),M202&gt;3)),OR(H202="positive",AH202=1)),"high",IF(OR(ISNUMBER(SEARCH("lateral",G202,1)),ISNUMBER(SEARCH("positive",Y202,1)),ISNUMBER(SEARCH("tall",O202,1)),ISNUMBER(SEARCH("hobnail",O202,1)),ISNUMBER(SEARCH("cribriform",O202,1)),ISNUMBER(SEARCH("diffuse",O202,1)),ISNUMBER(SEARCH("columnar",O202,1)),ISNUMBER(SEARCH("solid",O202,1)),ISNUMBER(SEARCH("tall",N202,1)),ISNUMBER(SEARCH("hobnail",N202,1)),ISNUMBER(SEARCH("cribriform",N202,1)),ISNUMBER(SEARCH("diffuse",N202,1)),ISNUMBER(SEARCH("columnar",N202,1)),ISNUMBER(SEARCH("solid",N202,1)),AND(OR(ISNUMBER(SEARCH("papillary",N202,1)),ISNUMBER(SEARCH("papillary carcinoma",O202,1))),S202="positive"),AND(AND(ISNUMBER(J202),J202&gt;=5),M202=""),AND(AND(ISNUMBER(J202),J202&gt;=5),AND(ISNUMBER(M202),M202&gt;=1)),AND(ISNUMBER(SERACH("papillary",N202)),OR(Y202="positive",Z202="positive"), ISNUMBER(SEARCH("BRAF",AB202)))),"intermediate","low"))</f>
        <v>low</v>
      </c>
      <c r="AF202" s="35" t="str">
        <f t="shared" si="47"/>
        <v>2</v>
      </c>
      <c r="AG202" s="35" t="str">
        <f t="shared" si="48"/>
        <v>1a</v>
      </c>
      <c r="AH202" s="35" t="str">
        <f t="shared" si="49"/>
        <v>0</v>
      </c>
      <c r="AI202" s="40" t="str">
        <f t="shared" si="50"/>
        <v>II</v>
      </c>
      <c r="AJ202" s="34" t="s">
        <v>627</v>
      </c>
      <c r="AK202" s="39" t="s">
        <v>896</v>
      </c>
      <c r="AL202" s="39" t="s">
        <v>898</v>
      </c>
      <c r="AM202" s="39" t="s">
        <v>897</v>
      </c>
      <c r="AN202" s="39" t="s">
        <v>895</v>
      </c>
      <c r="AO202" s="34">
        <f t="shared" ca="1" si="51"/>
        <v>1</v>
      </c>
      <c r="AP202" s="39">
        <f t="shared" si="52"/>
        <v>1</v>
      </c>
      <c r="AQ202" s="39">
        <f t="shared" si="53"/>
        <v>1</v>
      </c>
      <c r="AR202" s="39">
        <f t="shared" si="54"/>
        <v>1</v>
      </c>
      <c r="AS202" s="40">
        <f t="shared" si="55"/>
        <v>1</v>
      </c>
    </row>
    <row r="203" spans="1:45">
      <c r="A203" t="str">
        <f>'Model output'!A202</f>
        <v>TCGA-EM-A3O3</v>
      </c>
      <c r="B203" s="46">
        <v>83</v>
      </c>
      <c r="C203" s="1" t="str">
        <f>IF(OR(ISNUMBER(SEARCH("0",'Model output'!D202)), ISNUMBER(SEARCH("1",'Model output'!D202)), ISNUMBER(SEARCH("1a",'Model output'!D202)), ISNUMBER(SEARCH("1b",'Model output'!D202)), ISNUMBER(SEARCH("2",'Model output'!D202)), ISNUMBER(SEARCH("3",'Model output'!D202)), ISNUMBER(SEARCH("4a",'Model output'!D202)), ISNUMBER(SEARCH("4b",'Model output'!D202))), IF(ISNUMBER(SEARCH("pT",'Model output'!D202)),IF(OR(ISNUMBER(SEARCH("a",'Model output'!D202)),ISNUMBER(SEARCH("b",'Model output'!D202))),MID(SUBSTITUTE('Model output'!D202," ",""),SEARCH("pT",'Model output'!D202)+2,2),MID(SUBSTITUTE('Model output'!D202," ",""),SEARCH("pT",'Model output'!D202)+2,1)),IF(ISNUMBER(SEARCH("T",'Model output'!D202)),IF(OR(ISNUMBER(SEARCH("a",'Model output'!D202)),ISNUMBER(SEARCH("b",'Model output'!D202))),MID(SUBSTITUTE('Model output'!D202," ",""),SEARCH("T",'Model output'!D202)+1,2),MID(SUBSTITUTE('Model output'!D202," ",""),SEARCH("T",'Model output'!D202)+1,1)),SUBSTITUTE('Model output'!D202," ",""))),"")</f>
        <v>2</v>
      </c>
      <c r="D203" s="1" t="str">
        <f>IF(ISNUMBER(SEARCH("lymph node",'Model output'!E202)),"1", IF(AND('Model output'!E202&lt;&gt;"",ISNUMBER('Model output'!E202),'Model output'!E202&gt;0),"1",IF(OR(ISNUMBER(SEARCH("0",'Model output'!E202)), ISNUMBER(SEARCH("1",'Model output'!E202)), ISNUMBER(SEARCH("1a",'Model output'!E202)), ISNUMBER(SEARCH("1b",'Model output'!E202)), ISNUMBER(SEARCH("X",'Model output'!E202))), IF(ISNUMBER(SEARCH("pN",'Model output'!E202)),IF(OR(ISNUMBER(SEARCH("a",'Model output'!E202)),ISNUMBER(SEARCH("b",'Model output'!E202))),MID(SUBSTITUTE('Model output'!E202," ",""),SEARCH("pN",'Model output'!E202)+2,2),MID(SUBSTITUTE('Model output'!E202," ",""),SEARCH("pN",'Model output'!E202)+2,1)),IF(ISNUMBER(SEARCH("N",'Model output'!E202)),IF(OR(ISNUMBER(SEARCH("a",'Model output'!E202)),ISNUMBER(SEARCH("b",'Model output'!E202))),MID(SUBSTITUTE('Model output'!E202," ",""),SEARCH("N",'Model output'!E202)+1,2),MID(SUBSTITUTE('Model output'!E202," ",""),SEARCH("N",'Model output'!E202)+1,1)),SUBSTITUTE('Model output'!E202," ",""))),"")))</f>
        <v>1a</v>
      </c>
      <c r="E203" s="1" t="str">
        <f>IF(OR(ISNUMBER(SEARCH("Not applicable",'Model output'!F202)), ISNUMBER(SEARCH("N/A",'Model output'!F202))),"0",IF(OR(ISNUMBER(SEARCH("0",'Model output'!F202)), ISNUMBER(SEARCH("1",'Model output'!F202)), ISNUMBER(SEARCH("X",'Model output'!F202))), IF(ISNUMBER(SEARCH("pM",'Model output'!F202)),MID(SUBSTITUTE('Model output'!F202," ",""),SEARCH("pM",'Model output'!F202)+2,1),IF(ISNUMBER(SEARCH("M",'Model output'!F202)),MID(SUBSTITUTE('Model output'!F202," ",""),SEARCH("M",'Model output'!F202)+1,1),SUBSTITUTE('Model output'!F202," ",""))),""))</f>
        <v/>
      </c>
      <c r="F203" t="str">
        <f t="shared" si="44"/>
        <v>positive</v>
      </c>
      <c r="G203" t="str">
        <f>IF(OR('Model output'!G202="",AND(ISNUMBER('Model output'!J202),'Model output'!J202&lt;1)),"",IF(OR(ISNUMBER(SEARCH("lateral",'Model output'!G202)),ISNUMBER(SEARCH("cervical",'Model output'!G202)),ISNUMBER(SEARCH("jugular",'Model output'!G202)),ISNUMBER(SEARCH("left neck",'Model output'!G202)),ISNUMBER(SEARCH("left anterior neck",'Model output'!G202)),ISNUMBER(SEARCH("left posterior neck",'Model output'!G202)),ISNUMBER(SEARCH("right neck",'Model output'!G202)),ISNUMBER(SEARCH("right anterior neck",'Model output'!G202)),ISNUMBER(SEARCH("right posterior neck",'Model output'!G202)),AND(ISNUMBER(SEARCH("level",'Model output'!G202)),OR(,ISNUMBER(SEARCH("II",'Model output'!G202)),ISNUMBER(SEARCH("two",'Model output'!G202)),AND(ISNUMBER(SEARCH("2",'Model output'!G202)),NOT(ISNUMBER(SEARCH("1 of 2",'Model output'!G202)))),ISNUMBER(SEARCH("III",'Model output'!G202)),ISNUMBER(SEARCH("three",'Model output'!G202)),AND(ISNUMBER(SEARCH("3",'Model output'!G202)), NOT(ISNUMBER(SEARCH("N3",'Model output'!G202)))),ISNUMBER(SEARCH("IV",'Model output'!G202)),ISNUMBER(SEARCH("four",'Model output'!G202)),AND(ISNUMBER(SEARCH("4",'Model output'!G202)),NOT(ISNUMBER(SEARCH("1/4",'Model output'!G202)))),ISNUMBER(SEARCH("V ",'Model output'!G202)),ISNUMBER(SEARCH("five",'Model output'!G202)),ISNUMBER(SEARCH("5",'Model output'!G202))))), "lateral", "central"))</f>
        <v>central</v>
      </c>
      <c r="H203" t="str">
        <f>IF('Model output'!H202="","negative", IF('Model output'!H202=" ", "negative", IF('Model output'!H202="[]", "negative", IF(ISNUMBER(SEARCH("lymph node",'Model output'!H202)),"negative", IF(ISNUMBER(SEARCH("adipose tissue",'Model output'!H202)), "negative", IF(ISNUMBER(SEARCH("neck dissection",'Model output'!H202)),"negative","positive"))))))</f>
        <v>negative</v>
      </c>
      <c r="I203" t="str">
        <f>IF('Model output'!I202="","",IF(ISNUMBER('Model output'!I202),'Model output'!I202,1))</f>
        <v/>
      </c>
      <c r="J203">
        <f>IF('Model output'!J202="","",IF(AND(ISNUMBER('Model output'!J202),'Model output'!J202&lt;=I203),'Model output'!J202,IF(ISNUMBER(SEARCH("0/",'Model output'!J202)),0,1)))</f>
        <v>3</v>
      </c>
      <c r="K203" t="str" cm="1">
        <f t="array" ref="K203">IF(COUNT(FIND({0,1,2,3,4,5,6,7,8,9},'Model output'!K202))&gt;0,'Model output'!K202,"")</f>
        <v/>
      </c>
      <c r="L203" s="28" t="str">
        <f t="shared" si="46"/>
        <v/>
      </c>
      <c r="M203" t="str" cm="1">
        <f t="array" ref="M203">IF(L203="","",IF(ISNUMBER(SEARCH("cm",L203)),MAX(VALUE(SUBSTITUTE(_xlfn.FILTERXML("&lt;t&gt;&lt;s&gt;"&amp;SUBSTITUTE(L203,",","&lt;/s&gt;&lt;s&gt;")&amp;"&lt;/s&gt;&lt;/t&gt;","//s"),"cm",""))),MAX(VALUE(SUBSTITUTE(_xlfn.FILTERXML("&lt;t&gt;&lt;s&gt;"&amp;SUBSTITUTE(L203,",","&lt;/s&gt;&lt;s&gt;")&amp;"&lt;/s&gt;&lt;/t&gt;","//s"),"mm","")))/10))</f>
        <v/>
      </c>
      <c r="N203" t="str">
        <f>IF('Model output'!L202="","",'Model output'!L202)</f>
        <v>papillary</v>
      </c>
      <c r="O203" t="str">
        <f>IF('Model output'!M202="","",'Model output'!M202)</f>
        <v>classical (usual)</v>
      </c>
      <c r="P203" t="str">
        <f>IF('Model output'!N202="","",'Model output'!N202)</f>
        <v>3.1 cm</v>
      </c>
      <c r="Q203" t="str">
        <f t="shared" si="45"/>
        <v>3.1cm</v>
      </c>
      <c r="R203" cm="1">
        <f t="array" ref="R203">IF(Q203="","",IF(ISNUMBER(SEARCH("cm",Q203)),MAX(VALUE(SUBSTITUTE(_xlfn.FILTERXML("&lt;t&gt;&lt;s&gt;"&amp;SUBSTITUTE(Q203,",","&lt;/s&gt;&lt;s&gt;")&amp;"&lt;/s&gt;&lt;/t&gt;","//s"),"cm",""))),IF(ISNUMBER(SEARCH("mm",Q203)), MAX(VALUE(SUBSTITUTE(_xlfn.FILTERXML("&lt;t&gt;&lt;s&gt;"&amp;SUBSTITUTE(Q203,",","&lt;/s&gt;&lt;s&gt;")&amp;"&lt;/s&gt;&lt;/t&gt;","//s"),"mm","")))/10, MAX(VALUE(_xlfn.FILTERXML("&lt;t&gt;&lt;s&gt;"&amp;SUBSTITUTE(Q203,",","&lt;/s&gt;&lt;s&gt;")&amp;"&lt;/s&gt;&lt;/t&gt;","//s"))))))</f>
        <v>3.1</v>
      </c>
      <c r="S203" t="str">
        <f>IF(OR('Model output'!P202="",'Model output'!P202="C",ISNUMBER(SEARCH("Not identified", 'Model output'!P202)),ISNUMBER(SEARCH("Absent",'Model output'!P202)),ISNUMBER(SEARCH("Absence",'Model output'!P202)),AND(ISNUMBER(SEARCH("No",'Model output'!P202)),NOT(ISNUMBER(SEARCH("diagnostic",'Model output'!P202)))),ISNUMBER(SEARCH("Negative",'Model output'!P202))),"negative","positive")</f>
        <v>negative</v>
      </c>
      <c r="T203">
        <f>IF('Model output'!O202="","",'Model output'!O202)</f>
        <v>1</v>
      </c>
      <c r="U203" t="str">
        <f>IF('Model output'!Q202&lt;&gt;"",'Model output'!Q202,IF('Classification result'!S203="positive",IF(ISNUMBER(SEARCH("single",'Model output'!P202)),1,IF(OR(ISNUMBER(SEARCH("&lt;4",'Model output'!P202)),ISNUMBER(SEARCH("&lt; 4",'Model output'!P202)),ISNUMBER(SEARCH("less than 4",'Model output'!P202))),"&lt;4",IF(OR(ISNUMBER(SEARCH("&gt;4",'Model output'!P202)),ISNUMBER(SEARCH("&gt; 4",'Model output'!P202)),ISNUMBER(SEARCH("4 or more",'Model output'!P202))),"&gt;4",""))),""))</f>
        <v/>
      </c>
      <c r="V203" t="str">
        <f>IF(S203="negative","",IF(OR(ISNUMBER(SEARCH("Focal",'Model output'!P202)),'Classification result'!U203&lt;4,ISNUMBER(SEARCH("Focal",'Classification result'!U203)),ISNUMBER(SEARCH("&lt;4",'Classification result'!U203)),ISNUMBER(SEARCH("&lt; 4",'Classification result'!U203))),"minimal", IF(OR(ISNUMBER(SEARCH("Extensive",'Model output'!P202)),ISNUMBER(SEARCH("Extensive",'Classification result'!U203)),ISNUMBER(SEARCH("&gt;4",'Classification result'!U203)),ISNUMBER(SEARCH("&gt; 4",'Classification result'!U203)),ISNUMBER(SEARCH("4 or more",'Classification result'!U203))),"extensive","")))</f>
        <v/>
      </c>
      <c r="W203" t="str">
        <f>IF(OR('Model output'!R202="",ISNUMBER(SEARCH("Not identified", 'Model output'!R202)),ISNUMBER(SEARCH("Absent",'Model output'!R202)),ISNUMBER(SEARCH("No",'Model output'!R202)),ISNUMBER(SEARCH("Negative",'Model output'!R202)),ISNUMBER(SEARCH("None seen",'Model output'!R202)),ISNUMBER(SEARCH("Free",'Model output'!R202)),ISNUMBER(SEARCH("Cannot be assessed",'Model output'!R202))),"negative","positive")</f>
        <v>positive</v>
      </c>
      <c r="X203" s="15" t="str">
        <f>IF('Model output'!S202="","",'Model output'!S202)</f>
        <v>Not identified</v>
      </c>
      <c r="Y203" t="str">
        <f>IF(OR('Model output'!S202="",ISNUMBER(SEARCH("No extension",'Model output'!S202)),ISNUMBER(SEARCH("Absent",'Model output'!S202)),ISNUMBER(SEARCH("Not identified",'Model output'!S202)),AND(ISNUMBER(SEARCH("No",'Model output'!S202)),NOT(ISNUMBER(SEARCH("carcinoma",'Model output'!S202)))),ISNUMBER(SEARCH("negative",'Model output'!S202))),"negative",IF(Z203="positive","gETE", "positive"))</f>
        <v>negative</v>
      </c>
      <c r="Z203" t="str">
        <f>IF(OR('Model output'!S202="",ISNUMBER(SEARCH("Absent",'Model output'!S202)),ISNUMBER(SEARCH("Not identified",'Model output'!S202)),ISNUMBER(SEARCH("No",'Model output'!S202)),ISNUMBER(SEARCH("Minimal",'Model output'!S202)),ISNUMBER(SEARCH("negative",'Model output'!S202))),"negative",IF(OR(ISNUMBER(SEARCH("extensive",X203)),ISNUMBER(SEARCH("skeletal muscle",X203)),ISNUMBER(SEARCH("larynx",X203)),ISNUMBER(SEARCH("trachea",X203)),ISNUMBER(SEARCH("esophagus",X203)),ISNUMBER(SEARCH("recurrent laryngeal nerve",X203))),"positive","negative"))</f>
        <v>negative</v>
      </c>
      <c r="AA203" t="str">
        <f>IF('Model output'!T202="","",IF('Model output'!T202="Not mentioned", "No", "Yes"))</f>
        <v/>
      </c>
      <c r="AB203" t="str">
        <f>IF(AA203&lt;&gt;"Yes","",IF(OR('Model output'!U202="",ISNUMBER(SEARCH("Not identified",'Model output'!U202))),"",'Model output'!U202))</f>
        <v/>
      </c>
      <c r="AC203" s="8" t="str">
        <f>IF(OR('Model output'!V202="", AND(ISERROR(SEARCH("Positive",'Model output'!V202)), ISNUMBER(SEARCH("Negative",'Model output'!V202))), ISNUMBER(SEARCH("Cannot be assessed",'Model output'!V202)), AND(ISNUMBER(SEARCH("Uninvolved",'Model output'!V202)),NOT(ISNUMBER(SEARCH("margin(s) involved",'Model output'!V202)))), ISNUMBER(SEARCH("No involvement",'Model output'!V202)), AND(NOT(ISNUMBER(SEARCH("focal",'Model output'!V202))),ISNUMBER(SEARCH("Free",'Model output'!V202))), ISNUMBER(SEARCH("narrowly excised",'Model output'!V202)), ISNUMBER(SEARCH("none",'Model output'!V202)), ISNUMBER(SEARCH("R0",'Model output'!V202)), ISNUMBER(SEARCH("1 mm",'Model output'!V202)), ISNUMBER(SEARCH("0.1 CM",'Model output'!V202)), ISNUMBER(SEARCH("less than 0.2 mm",'Model output'!V202)), ISNUMBER(SEARCH("less than 1.0 mm",'Model output'!V202)), ISNUMBER(SEARCH("less than 0.5 mm",'Model output'!V202)), ISNUMBER(SEARCH("abut",'Model output'!V202))), "negative", "positive")</f>
        <v>negative</v>
      </c>
      <c r="AE203" s="34" t="str" cm="1">
        <f t="array" aca="1" ref="AE203" ca="1">IF(OR(AC203="positive",Z203="positive",AND(OR(ISNUMBER(SEARCH("Follicular carcinoma",N203)),ISNUMBER(SEARCH("Follicular thyroid carcinoma",N203))),V203="extensive"),AND(AND(ISNUMBER(J203),J203&gt;0),AND(ISNUMBER(M203),M203&gt;3)),OR(H203="positive",AH203=1)),"high",IF(OR(ISNUMBER(SEARCH("lateral",G203,1)),ISNUMBER(SEARCH("positive",Y203,1)),ISNUMBER(SEARCH("tall",O203,1)),ISNUMBER(SEARCH("hobnail",O203,1)),ISNUMBER(SEARCH("cribriform",O203,1)),ISNUMBER(SEARCH("diffuse",O203,1)),ISNUMBER(SEARCH("columnar",O203,1)),ISNUMBER(SEARCH("solid",O203,1)),ISNUMBER(SEARCH("tall",N203,1)),ISNUMBER(SEARCH("hobnail",N203,1)),ISNUMBER(SEARCH("cribriform",N203,1)),ISNUMBER(SEARCH("diffuse",N203,1)),ISNUMBER(SEARCH("columnar",N203,1)),ISNUMBER(SEARCH("solid",N203,1)),AND(OR(ISNUMBER(SEARCH("papillary",N203,1)),ISNUMBER(SEARCH("papillary carcinoma",O203,1))),S203="positive"),AND(AND(ISNUMBER(J203),J203&gt;=5),M203=""),AND(AND(ISNUMBER(J203),J203&gt;=5),AND(ISNUMBER(M203),M203&gt;=1)),AND(ISNUMBER(SERACH("papillary",N203)),OR(Y203="positive",Z203="positive"), ISNUMBER(SEARCH("BRAF",AB203)))),"intermediate","low"))</f>
        <v>low</v>
      </c>
      <c r="AF203" s="35" t="str">
        <f t="shared" si="47"/>
        <v>2</v>
      </c>
      <c r="AG203" s="35" t="str">
        <f t="shared" si="48"/>
        <v>1a</v>
      </c>
      <c r="AH203" s="35" t="str">
        <f t="shared" si="49"/>
        <v>0</v>
      </c>
      <c r="AI203" s="40" t="str">
        <f t="shared" si="50"/>
        <v>II</v>
      </c>
      <c r="AJ203" s="34" t="s">
        <v>629</v>
      </c>
      <c r="AK203" s="39" t="s">
        <v>896</v>
      </c>
      <c r="AL203" s="39" t="s">
        <v>898</v>
      </c>
      <c r="AM203" s="39" t="s">
        <v>897</v>
      </c>
      <c r="AN203" s="39" t="s">
        <v>895</v>
      </c>
      <c r="AO203" s="34">
        <f t="shared" ca="1" si="51"/>
        <v>0</v>
      </c>
      <c r="AP203" s="39">
        <f t="shared" si="52"/>
        <v>1</v>
      </c>
      <c r="AQ203" s="39">
        <f t="shared" si="53"/>
        <v>1</v>
      </c>
      <c r="AR203" s="39">
        <f t="shared" si="54"/>
        <v>1</v>
      </c>
      <c r="AS203" s="40">
        <f t="shared" si="55"/>
        <v>1</v>
      </c>
    </row>
    <row r="204" spans="1:45">
      <c r="A204" t="str">
        <f>'Model output'!A203</f>
        <v>TCGA-EM-A3O6</v>
      </c>
      <c r="B204" s="46">
        <v>54</v>
      </c>
      <c r="C204" s="1" t="str">
        <f>IF(OR(ISNUMBER(SEARCH("0",'Model output'!D203)), ISNUMBER(SEARCH("1",'Model output'!D203)), ISNUMBER(SEARCH("1a",'Model output'!D203)), ISNUMBER(SEARCH("1b",'Model output'!D203)), ISNUMBER(SEARCH("2",'Model output'!D203)), ISNUMBER(SEARCH("3",'Model output'!D203)), ISNUMBER(SEARCH("4a",'Model output'!D203)), ISNUMBER(SEARCH("4b",'Model output'!D203))), IF(ISNUMBER(SEARCH("pT",'Model output'!D203)),IF(OR(ISNUMBER(SEARCH("a",'Model output'!D203)),ISNUMBER(SEARCH("b",'Model output'!D203))),MID(SUBSTITUTE('Model output'!D203," ",""),SEARCH("pT",'Model output'!D203)+2,2),MID(SUBSTITUTE('Model output'!D203," ",""),SEARCH("pT",'Model output'!D203)+2,1)),IF(ISNUMBER(SEARCH("T",'Model output'!D203)),IF(OR(ISNUMBER(SEARCH("a",'Model output'!D203)),ISNUMBER(SEARCH("b",'Model output'!D203))),MID(SUBSTITUTE('Model output'!D203," ",""),SEARCH("T",'Model output'!D203)+1,2),MID(SUBSTITUTE('Model output'!D203," ",""),SEARCH("T",'Model output'!D203)+1,1)),SUBSTITUTE('Model output'!D203," ",""))),"")</f>
        <v>2</v>
      </c>
      <c r="D204" s="1" t="str">
        <f>IF(ISNUMBER(SEARCH("lymph node",'Model output'!E203)),"1", IF(AND('Model output'!E203&lt;&gt;"",ISNUMBER('Model output'!E203),'Model output'!E203&gt;0),"1",IF(OR(ISNUMBER(SEARCH("0",'Model output'!E203)), ISNUMBER(SEARCH("1",'Model output'!E203)), ISNUMBER(SEARCH("1a",'Model output'!E203)), ISNUMBER(SEARCH("1b",'Model output'!E203)), ISNUMBER(SEARCH("X",'Model output'!E203))), IF(ISNUMBER(SEARCH("pN",'Model output'!E203)),IF(OR(ISNUMBER(SEARCH("a",'Model output'!E203)),ISNUMBER(SEARCH("b",'Model output'!E203))),MID(SUBSTITUTE('Model output'!E203," ",""),SEARCH("pN",'Model output'!E203)+2,2),MID(SUBSTITUTE('Model output'!E203," ",""),SEARCH("pN",'Model output'!E203)+2,1)),IF(ISNUMBER(SEARCH("N",'Model output'!E203)),IF(OR(ISNUMBER(SEARCH("a",'Model output'!E203)),ISNUMBER(SEARCH("b",'Model output'!E203))),MID(SUBSTITUTE('Model output'!E203," ",""),SEARCH("N",'Model output'!E203)+1,2),MID(SUBSTITUTE('Model output'!E203," ",""),SEARCH("N",'Model output'!E203)+1,1)),SUBSTITUTE('Model output'!E203," ",""))),"")))</f>
        <v>X</v>
      </c>
      <c r="E204" s="1" t="str">
        <f>IF(OR(ISNUMBER(SEARCH("Not applicable",'Model output'!F203)), ISNUMBER(SEARCH("N/A",'Model output'!F203))),"0",IF(OR(ISNUMBER(SEARCH("0",'Model output'!F203)), ISNUMBER(SEARCH("1",'Model output'!F203)), ISNUMBER(SEARCH("X",'Model output'!F203))), IF(ISNUMBER(SEARCH("pM",'Model output'!F203)),MID(SUBSTITUTE('Model output'!F203," ",""),SEARCH("pM",'Model output'!F203)+2,1),IF(ISNUMBER(SEARCH("M",'Model output'!F203)),MID(SUBSTITUTE('Model output'!F203," ",""),SEARCH("M",'Model output'!F203)+1,1),SUBSTITUTE('Model output'!F203," ",""))),""))</f>
        <v>0</v>
      </c>
      <c r="F204" t="str">
        <f t="shared" si="44"/>
        <v>negative</v>
      </c>
      <c r="G204" t="str">
        <f>IF(OR('Model output'!G203="",AND(ISNUMBER('Model output'!J203),'Model output'!J203&lt;1)),"",IF(OR(ISNUMBER(SEARCH("lateral",'Model output'!G203)),ISNUMBER(SEARCH("cervical",'Model output'!G203)),ISNUMBER(SEARCH("jugular",'Model output'!G203)),ISNUMBER(SEARCH("left neck",'Model output'!G203)),ISNUMBER(SEARCH("left anterior neck",'Model output'!G203)),ISNUMBER(SEARCH("left posterior neck",'Model output'!G203)),ISNUMBER(SEARCH("right neck",'Model output'!G203)),ISNUMBER(SEARCH("right anterior neck",'Model output'!G203)),ISNUMBER(SEARCH("right posterior neck",'Model output'!G203)),AND(ISNUMBER(SEARCH("level",'Model output'!G203)),OR(,ISNUMBER(SEARCH("II",'Model output'!G203)),ISNUMBER(SEARCH("two",'Model output'!G203)),AND(ISNUMBER(SEARCH("2",'Model output'!G203)),NOT(ISNUMBER(SEARCH("1 of 2",'Model output'!G203)))),ISNUMBER(SEARCH("III",'Model output'!G203)),ISNUMBER(SEARCH("three",'Model output'!G203)),AND(ISNUMBER(SEARCH("3",'Model output'!G203)), NOT(ISNUMBER(SEARCH("N3",'Model output'!G203)))),ISNUMBER(SEARCH("IV",'Model output'!G203)),ISNUMBER(SEARCH("four",'Model output'!G203)),AND(ISNUMBER(SEARCH("4",'Model output'!G203)),NOT(ISNUMBER(SEARCH("1/4",'Model output'!G203)))),ISNUMBER(SEARCH("V ",'Model output'!G203)),ISNUMBER(SEARCH("five",'Model output'!G203)),ISNUMBER(SEARCH("5",'Model output'!G203))))), "lateral", "central"))</f>
        <v/>
      </c>
      <c r="H204" t="str">
        <f>IF('Model output'!H203="","negative", IF('Model output'!H203=" ", "negative", IF('Model output'!H203="[]", "negative", IF(ISNUMBER(SEARCH("lymph node",'Model output'!H203)),"negative", IF(ISNUMBER(SEARCH("adipose tissue",'Model output'!H203)), "negative", IF(ISNUMBER(SEARCH("neck dissection",'Model output'!H203)),"negative","positive"))))))</f>
        <v>negative</v>
      </c>
      <c r="I204">
        <f>IF('Model output'!I203="","",IF(ISNUMBER('Model output'!I203),'Model output'!I203,1))</f>
        <v>0</v>
      </c>
      <c r="J204">
        <f>IF('Model output'!J203="","",IF(AND(ISNUMBER('Model output'!J203),'Model output'!J203&lt;=I204),'Model output'!J203,IF(ISNUMBER(SEARCH("0/",'Model output'!J203)),0,1)))</f>
        <v>0</v>
      </c>
      <c r="K204" t="str" cm="1">
        <f t="array" ref="K204">IF(COUNT(FIND({0,1,2,3,4,5,6,7,8,9},'Model output'!K203))&gt;0,'Model output'!K203,"")</f>
        <v/>
      </c>
      <c r="L204" s="28" t="str">
        <f t="shared" si="46"/>
        <v/>
      </c>
      <c r="M204" t="str" cm="1">
        <f t="array" ref="M204">IF(L204="","",IF(ISNUMBER(SEARCH("cm",L204)),MAX(VALUE(SUBSTITUTE(_xlfn.FILTERXML("&lt;t&gt;&lt;s&gt;"&amp;SUBSTITUTE(L204,",","&lt;/s&gt;&lt;s&gt;")&amp;"&lt;/s&gt;&lt;/t&gt;","//s"),"cm",""))),MAX(VALUE(SUBSTITUTE(_xlfn.FILTERXML("&lt;t&gt;&lt;s&gt;"&amp;SUBSTITUTE(L204,",","&lt;/s&gt;&lt;s&gt;")&amp;"&lt;/s&gt;&lt;/t&gt;","//s"),"mm","")))/10))</f>
        <v/>
      </c>
      <c r="N204" t="str">
        <f>IF('Model output'!L203="","",'Model output'!L203)</f>
        <v>papillary</v>
      </c>
      <c r="O204" t="str">
        <f>IF('Model output'!M203="","",'Model output'!M203)</f>
        <v>follicular variant</v>
      </c>
      <c r="P204" t="str">
        <f>IF('Model output'!N203="","",'Model output'!N203)</f>
        <v>4.0 cm</v>
      </c>
      <c r="Q204" t="str">
        <f t="shared" si="45"/>
        <v>4.0cm</v>
      </c>
      <c r="R204" cm="1">
        <f t="array" ref="R204">IF(Q204="","",IF(ISNUMBER(SEARCH("cm",Q204)),MAX(VALUE(SUBSTITUTE(_xlfn.FILTERXML("&lt;t&gt;&lt;s&gt;"&amp;SUBSTITUTE(Q204,",","&lt;/s&gt;&lt;s&gt;")&amp;"&lt;/s&gt;&lt;/t&gt;","//s"),"cm",""))),IF(ISNUMBER(SEARCH("mm",Q204)), MAX(VALUE(SUBSTITUTE(_xlfn.FILTERXML("&lt;t&gt;&lt;s&gt;"&amp;SUBSTITUTE(Q204,",","&lt;/s&gt;&lt;s&gt;")&amp;"&lt;/s&gt;&lt;/t&gt;","//s"),"mm","")))/10, MAX(VALUE(_xlfn.FILTERXML("&lt;t&gt;&lt;s&gt;"&amp;SUBSTITUTE(Q204,",","&lt;/s&gt;&lt;s&gt;")&amp;"&lt;/s&gt;&lt;/t&gt;","//s"))))))</f>
        <v>4</v>
      </c>
      <c r="S204" t="str">
        <f>IF(OR('Model output'!P203="",'Model output'!P203="C",ISNUMBER(SEARCH("Not identified", 'Model output'!P203)),ISNUMBER(SEARCH("Absent",'Model output'!P203)),ISNUMBER(SEARCH("Absence",'Model output'!P203)),AND(ISNUMBER(SEARCH("No",'Model output'!P203)),NOT(ISNUMBER(SEARCH("diagnostic",'Model output'!P203)))),ISNUMBER(SEARCH("Negative",'Model output'!P203))),"negative","positive")</f>
        <v>negative</v>
      </c>
      <c r="T204">
        <f>IF('Model output'!O203="","",'Model output'!O203)</f>
        <v>1</v>
      </c>
      <c r="U204" t="str">
        <f>IF('Model output'!Q203&lt;&gt;"",'Model output'!Q203,IF('Classification result'!S204="positive",IF(ISNUMBER(SEARCH("single",'Model output'!P203)),1,IF(OR(ISNUMBER(SEARCH("&lt;4",'Model output'!P203)),ISNUMBER(SEARCH("&lt; 4",'Model output'!P203)),ISNUMBER(SEARCH("less than 4",'Model output'!P203))),"&lt;4",IF(OR(ISNUMBER(SEARCH("&gt;4",'Model output'!P203)),ISNUMBER(SEARCH("&gt; 4",'Model output'!P203)),ISNUMBER(SEARCH("4 or more",'Model output'!P203))),"&gt;4",""))),""))</f>
        <v/>
      </c>
      <c r="V204" t="str">
        <f>IF(S204="negative","",IF(OR(ISNUMBER(SEARCH("Focal",'Model output'!P203)),'Classification result'!U204&lt;4,ISNUMBER(SEARCH("Focal",'Classification result'!U204)),ISNUMBER(SEARCH("&lt;4",'Classification result'!U204)),ISNUMBER(SEARCH("&lt; 4",'Classification result'!U204))),"minimal", IF(OR(ISNUMBER(SEARCH("Extensive",'Model output'!P203)),ISNUMBER(SEARCH("Extensive",'Classification result'!U204)),ISNUMBER(SEARCH("&gt;4",'Classification result'!U204)),ISNUMBER(SEARCH("&gt; 4",'Classification result'!U204)),ISNUMBER(SEARCH("4 or more",'Classification result'!U204))),"extensive","")))</f>
        <v/>
      </c>
      <c r="W204" t="str">
        <f>IF(OR('Model output'!R203="",ISNUMBER(SEARCH("Not identified", 'Model output'!R203)),ISNUMBER(SEARCH("Absent",'Model output'!R203)),ISNUMBER(SEARCH("No",'Model output'!R203)),ISNUMBER(SEARCH("Negative",'Model output'!R203)),ISNUMBER(SEARCH("None seen",'Model output'!R203)),ISNUMBER(SEARCH("Free",'Model output'!R203)),ISNUMBER(SEARCH("Cannot be assessed",'Model output'!R203))),"negative","positive")</f>
        <v>negative</v>
      </c>
      <c r="X204" s="15" t="str">
        <f>IF('Model output'!S203="","",'Model output'!S203)</f>
        <v>Not identified</v>
      </c>
      <c r="Y204" t="str">
        <f>IF(OR('Model output'!S203="",ISNUMBER(SEARCH("No extension",'Model output'!S203)),ISNUMBER(SEARCH("Absent",'Model output'!S203)),ISNUMBER(SEARCH("Not identified",'Model output'!S203)),AND(ISNUMBER(SEARCH("No",'Model output'!S203)),NOT(ISNUMBER(SEARCH("carcinoma",'Model output'!S203)))),ISNUMBER(SEARCH("negative",'Model output'!S203))),"negative",IF(Z204="positive","gETE", "positive"))</f>
        <v>negative</v>
      </c>
      <c r="Z204" t="str">
        <f>IF(OR('Model output'!S203="",ISNUMBER(SEARCH("Absent",'Model output'!S203)),ISNUMBER(SEARCH("Not identified",'Model output'!S203)),ISNUMBER(SEARCH("No",'Model output'!S203)),ISNUMBER(SEARCH("Minimal",'Model output'!S203)),ISNUMBER(SEARCH("negative",'Model output'!S203))),"negative",IF(OR(ISNUMBER(SEARCH("extensive",X204)),ISNUMBER(SEARCH("skeletal muscle",X204)),ISNUMBER(SEARCH("larynx",X204)),ISNUMBER(SEARCH("trachea",X204)),ISNUMBER(SEARCH("esophagus",X204)),ISNUMBER(SEARCH("recurrent laryngeal nerve",X204))),"positive","negative"))</f>
        <v>negative</v>
      </c>
      <c r="AA204" t="str">
        <f>IF('Model output'!T203="","",IF('Model output'!T203="Not mentioned", "No", "Yes"))</f>
        <v/>
      </c>
      <c r="AB204" t="str">
        <f>IF(AA204&lt;&gt;"Yes","",IF(OR('Model output'!U203="",ISNUMBER(SEARCH("Not identified",'Model output'!U203))),"",'Model output'!U203))</f>
        <v/>
      </c>
      <c r="AC204" s="8" t="str">
        <f>IF(OR('Model output'!V203="", AND(ISERROR(SEARCH("Positive",'Model output'!V203)), ISNUMBER(SEARCH("Negative",'Model output'!V203))), ISNUMBER(SEARCH("Cannot be assessed",'Model output'!V203)), AND(ISNUMBER(SEARCH("Uninvolved",'Model output'!V203)),NOT(ISNUMBER(SEARCH("margin(s) involved",'Model output'!V203)))), ISNUMBER(SEARCH("No involvement",'Model output'!V203)), AND(NOT(ISNUMBER(SEARCH("focal",'Model output'!V203))),ISNUMBER(SEARCH("Free",'Model output'!V203))), ISNUMBER(SEARCH("narrowly excised",'Model output'!V203)), ISNUMBER(SEARCH("none",'Model output'!V203)), ISNUMBER(SEARCH("R0",'Model output'!V203)), ISNUMBER(SEARCH("1 mm",'Model output'!V203)), ISNUMBER(SEARCH("0.1 CM",'Model output'!V203)), ISNUMBER(SEARCH("less than 0.2 mm",'Model output'!V203)), ISNUMBER(SEARCH("less than 1.0 mm",'Model output'!V203)), ISNUMBER(SEARCH("less than 0.5 mm",'Model output'!V203)), ISNUMBER(SEARCH("abut",'Model output'!V203))), "negative", "positive")</f>
        <v>negative</v>
      </c>
      <c r="AE204" s="34" t="str" cm="1">
        <f t="array" aca="1" ref="AE204" ca="1">IF(OR(AC204="positive",Z204="positive",AND(OR(ISNUMBER(SEARCH("Follicular carcinoma",N204)),ISNUMBER(SEARCH("Follicular thyroid carcinoma",N204))),V204="extensive"),AND(AND(ISNUMBER(J204),J204&gt;0),AND(ISNUMBER(M204),M204&gt;3)),OR(H204="positive",AH204=1)),"high",IF(OR(ISNUMBER(SEARCH("lateral",G204,1)),ISNUMBER(SEARCH("positive",Y204,1)),ISNUMBER(SEARCH("tall",O204,1)),ISNUMBER(SEARCH("hobnail",O204,1)),ISNUMBER(SEARCH("cribriform",O204,1)),ISNUMBER(SEARCH("diffuse",O204,1)),ISNUMBER(SEARCH("columnar",O204,1)),ISNUMBER(SEARCH("solid",O204,1)),ISNUMBER(SEARCH("tall",N204,1)),ISNUMBER(SEARCH("hobnail",N204,1)),ISNUMBER(SEARCH("cribriform",N204,1)),ISNUMBER(SEARCH("diffuse",N204,1)),ISNUMBER(SEARCH("columnar",N204,1)),ISNUMBER(SEARCH("solid",N204,1)),AND(OR(ISNUMBER(SEARCH("papillary",N204,1)),ISNUMBER(SEARCH("papillary carcinoma",O204,1))),S204="positive"),AND(AND(ISNUMBER(J204),J204&gt;=5),M204=""),AND(AND(ISNUMBER(J204),J204&gt;=5),AND(ISNUMBER(M204),M204&gt;=1)),AND(ISNUMBER(SERACH("papillary",N204)),OR(Y204="positive",Z204="positive"), ISNUMBER(SEARCH("BRAF",AB204)))),"intermediate","low"))</f>
        <v>low</v>
      </c>
      <c r="AF204" s="35" t="str">
        <f t="shared" si="47"/>
        <v>2</v>
      </c>
      <c r="AG204" s="35" t="str">
        <f t="shared" si="48"/>
        <v>0</v>
      </c>
      <c r="AH204" s="35" t="str">
        <f t="shared" si="49"/>
        <v>0</v>
      </c>
      <c r="AI204" s="40" t="str">
        <f t="shared" si="50"/>
        <v>I</v>
      </c>
      <c r="AJ204" s="34" t="s">
        <v>627</v>
      </c>
      <c r="AK204" s="39" t="s">
        <v>896</v>
      </c>
      <c r="AL204" s="39" t="s">
        <v>897</v>
      </c>
      <c r="AM204" s="39" t="s">
        <v>897</v>
      </c>
      <c r="AN204" s="39" t="s">
        <v>59</v>
      </c>
      <c r="AO204" s="34">
        <f t="shared" ca="1" si="51"/>
        <v>1</v>
      </c>
      <c r="AP204" s="39">
        <f t="shared" si="52"/>
        <v>1</v>
      </c>
      <c r="AQ204" s="39">
        <f t="shared" si="53"/>
        <v>1</v>
      </c>
      <c r="AR204" s="39">
        <f t="shared" si="54"/>
        <v>1</v>
      </c>
      <c r="AS204" s="40">
        <f t="shared" si="55"/>
        <v>1</v>
      </c>
    </row>
    <row r="205" spans="1:45">
      <c r="A205" t="str">
        <f>'Model output'!A204</f>
        <v>TCGA-EM-A3O7</v>
      </c>
      <c r="B205" s="46">
        <v>46</v>
      </c>
      <c r="C205" s="1" t="str">
        <f>IF(OR(ISNUMBER(SEARCH("0",'Model output'!D204)), ISNUMBER(SEARCH("1",'Model output'!D204)), ISNUMBER(SEARCH("1a",'Model output'!D204)), ISNUMBER(SEARCH("1b",'Model output'!D204)), ISNUMBER(SEARCH("2",'Model output'!D204)), ISNUMBER(SEARCH("3",'Model output'!D204)), ISNUMBER(SEARCH("4a",'Model output'!D204)), ISNUMBER(SEARCH("4b",'Model output'!D204))), IF(ISNUMBER(SEARCH("pT",'Model output'!D204)),IF(OR(ISNUMBER(SEARCH("a",'Model output'!D204)),ISNUMBER(SEARCH("b",'Model output'!D204))),MID(SUBSTITUTE('Model output'!D204," ",""),SEARCH("pT",'Model output'!D204)+2,2),MID(SUBSTITUTE('Model output'!D204," ",""),SEARCH("pT",'Model output'!D204)+2,1)),IF(ISNUMBER(SEARCH("T",'Model output'!D204)),IF(OR(ISNUMBER(SEARCH("a",'Model output'!D204)),ISNUMBER(SEARCH("b",'Model output'!D204))),MID(SUBSTITUTE('Model output'!D204," ",""),SEARCH("T",'Model output'!D204)+1,2),MID(SUBSTITUTE('Model output'!D204," ",""),SEARCH("T",'Model output'!D204)+1,1)),SUBSTITUTE('Model output'!D204," ",""))),"")</f>
        <v>3</v>
      </c>
      <c r="D205" s="1" t="str">
        <f>IF(ISNUMBER(SEARCH("lymph node",'Model output'!E204)),"1", IF(AND('Model output'!E204&lt;&gt;"",ISNUMBER('Model output'!E204),'Model output'!E204&gt;0),"1",IF(OR(ISNUMBER(SEARCH("0",'Model output'!E204)), ISNUMBER(SEARCH("1",'Model output'!E204)), ISNUMBER(SEARCH("1a",'Model output'!E204)), ISNUMBER(SEARCH("1b",'Model output'!E204)), ISNUMBER(SEARCH("X",'Model output'!E204))), IF(ISNUMBER(SEARCH("pN",'Model output'!E204)),IF(OR(ISNUMBER(SEARCH("a",'Model output'!E204)),ISNUMBER(SEARCH("b",'Model output'!E204))),MID(SUBSTITUTE('Model output'!E204," ",""),SEARCH("pN",'Model output'!E204)+2,2),MID(SUBSTITUTE('Model output'!E204," ",""),SEARCH("pN",'Model output'!E204)+2,1)),IF(ISNUMBER(SEARCH("N",'Model output'!E204)),IF(OR(ISNUMBER(SEARCH("a",'Model output'!E204)),ISNUMBER(SEARCH("b",'Model output'!E204))),MID(SUBSTITUTE('Model output'!E204," ",""),SEARCH("N",'Model output'!E204)+1,2),MID(SUBSTITUTE('Model output'!E204," ",""),SEARCH("N",'Model output'!E204)+1,1)),SUBSTITUTE('Model output'!E204," ",""))),"")))</f>
        <v>X</v>
      </c>
      <c r="E205" s="1" t="str">
        <f>IF(OR(ISNUMBER(SEARCH("Not applicable",'Model output'!F204)), ISNUMBER(SEARCH("N/A",'Model output'!F204))),"0",IF(OR(ISNUMBER(SEARCH("0",'Model output'!F204)), ISNUMBER(SEARCH("1",'Model output'!F204)), ISNUMBER(SEARCH("X",'Model output'!F204))), IF(ISNUMBER(SEARCH("pM",'Model output'!F204)),MID(SUBSTITUTE('Model output'!F204," ",""),SEARCH("pM",'Model output'!F204)+2,1),IF(ISNUMBER(SEARCH("M",'Model output'!F204)),MID(SUBSTITUTE('Model output'!F204," ",""),SEARCH("M",'Model output'!F204)+1,1),SUBSTITUTE('Model output'!F204," ",""))),""))</f>
        <v/>
      </c>
      <c r="F205" t="str">
        <f t="shared" si="44"/>
        <v>negative</v>
      </c>
      <c r="G205" t="str">
        <f>IF(OR('Model output'!G204="",AND(ISNUMBER('Model output'!J204),'Model output'!J204&lt;1)),"",IF(OR(ISNUMBER(SEARCH("lateral",'Model output'!G204)),ISNUMBER(SEARCH("cervical",'Model output'!G204)),ISNUMBER(SEARCH("jugular",'Model output'!G204)),ISNUMBER(SEARCH("left neck",'Model output'!G204)),ISNUMBER(SEARCH("left anterior neck",'Model output'!G204)),ISNUMBER(SEARCH("left posterior neck",'Model output'!G204)),ISNUMBER(SEARCH("right neck",'Model output'!G204)),ISNUMBER(SEARCH("right anterior neck",'Model output'!G204)),ISNUMBER(SEARCH("right posterior neck",'Model output'!G204)),AND(ISNUMBER(SEARCH("level",'Model output'!G204)),OR(,ISNUMBER(SEARCH("II",'Model output'!G204)),ISNUMBER(SEARCH("two",'Model output'!G204)),AND(ISNUMBER(SEARCH("2",'Model output'!G204)),NOT(ISNUMBER(SEARCH("1 of 2",'Model output'!G204)))),ISNUMBER(SEARCH("III",'Model output'!G204)),ISNUMBER(SEARCH("three",'Model output'!G204)),AND(ISNUMBER(SEARCH("3",'Model output'!G204)), NOT(ISNUMBER(SEARCH("N3",'Model output'!G204)))),ISNUMBER(SEARCH("IV",'Model output'!G204)),ISNUMBER(SEARCH("four",'Model output'!G204)),AND(ISNUMBER(SEARCH("4",'Model output'!G204)),NOT(ISNUMBER(SEARCH("1/4",'Model output'!G204)))),ISNUMBER(SEARCH("V ",'Model output'!G204)),ISNUMBER(SEARCH("five",'Model output'!G204)),ISNUMBER(SEARCH("5",'Model output'!G204))))), "lateral", "central"))</f>
        <v/>
      </c>
      <c r="H205" t="str">
        <f>IF('Model output'!H204="","negative", IF('Model output'!H204=" ", "negative", IF('Model output'!H204="[]", "negative", IF(ISNUMBER(SEARCH("lymph node",'Model output'!H204)),"negative", IF(ISNUMBER(SEARCH("adipose tissue",'Model output'!H204)), "negative", IF(ISNUMBER(SEARCH("neck dissection",'Model output'!H204)),"negative","positive"))))))</f>
        <v>negative</v>
      </c>
      <c r="I205" t="str">
        <f>IF('Model output'!I204="","",IF(ISNUMBER('Model output'!I204),'Model output'!I204,1))</f>
        <v/>
      </c>
      <c r="J205" t="str">
        <f>IF('Model output'!J204="","",IF(AND(ISNUMBER('Model output'!J204),'Model output'!J204&lt;=I205),'Model output'!J204,IF(ISNUMBER(SEARCH("0/",'Model output'!J204)),0,1)))</f>
        <v/>
      </c>
      <c r="K205" t="str" cm="1">
        <f t="array" ref="K205">IF(COUNT(FIND({0,1,2,3,4,5,6,7,8,9},'Model output'!K204))&gt;0,'Model output'!K204,"")</f>
        <v/>
      </c>
      <c r="L205" s="28" t="str">
        <f t="shared" si="46"/>
        <v/>
      </c>
      <c r="M205" t="str" cm="1">
        <f t="array" ref="M205">IF(L205="","",IF(ISNUMBER(SEARCH("cm",L205)),MAX(VALUE(SUBSTITUTE(_xlfn.FILTERXML("&lt;t&gt;&lt;s&gt;"&amp;SUBSTITUTE(L205,",","&lt;/s&gt;&lt;s&gt;")&amp;"&lt;/s&gt;&lt;/t&gt;","//s"),"cm",""))),MAX(VALUE(SUBSTITUTE(_xlfn.FILTERXML("&lt;t&gt;&lt;s&gt;"&amp;SUBSTITUTE(L205,",","&lt;/s&gt;&lt;s&gt;")&amp;"&lt;/s&gt;&lt;/t&gt;","//s"),"mm","")))/10))</f>
        <v/>
      </c>
      <c r="N205" t="str">
        <f>IF('Model output'!L204="","",'Model output'!L204)</f>
        <v>papillary</v>
      </c>
      <c r="O205" t="str">
        <f>IF('Model output'!M204="","",'Model output'!M204)</f>
        <v>classic</v>
      </c>
      <c r="P205" t="str">
        <f>IF('Model output'!N204="","",'Model output'!N204)</f>
        <v>5.0 cm</v>
      </c>
      <c r="Q205" t="str">
        <f t="shared" si="45"/>
        <v>5.0cm</v>
      </c>
      <c r="R205" cm="1">
        <f t="array" ref="R205">IF(Q205="","",IF(ISNUMBER(SEARCH("cm",Q205)),MAX(VALUE(SUBSTITUTE(_xlfn.FILTERXML("&lt;t&gt;&lt;s&gt;"&amp;SUBSTITUTE(Q205,",","&lt;/s&gt;&lt;s&gt;")&amp;"&lt;/s&gt;&lt;/t&gt;","//s"),"cm",""))),IF(ISNUMBER(SEARCH("mm",Q205)), MAX(VALUE(SUBSTITUTE(_xlfn.FILTERXML("&lt;t&gt;&lt;s&gt;"&amp;SUBSTITUTE(Q205,",","&lt;/s&gt;&lt;s&gt;")&amp;"&lt;/s&gt;&lt;/t&gt;","//s"),"mm","")))/10, MAX(VALUE(_xlfn.FILTERXML("&lt;t&gt;&lt;s&gt;"&amp;SUBSTITUTE(Q205,",","&lt;/s&gt;&lt;s&gt;")&amp;"&lt;/s&gt;&lt;/t&gt;","//s"))))))</f>
        <v>5</v>
      </c>
      <c r="S205" t="str">
        <f>IF(OR('Model output'!P204="",'Model output'!P204="C",ISNUMBER(SEARCH("Not identified", 'Model output'!P204)),ISNUMBER(SEARCH("Absent",'Model output'!P204)),ISNUMBER(SEARCH("Absence",'Model output'!P204)),AND(ISNUMBER(SEARCH("No",'Model output'!P204)),NOT(ISNUMBER(SEARCH("diagnostic",'Model output'!P204)))),ISNUMBER(SEARCH("Negative",'Model output'!P204))),"negative","positive")</f>
        <v>negative</v>
      </c>
      <c r="T205">
        <f>IF('Model output'!O204="","",'Model output'!O204)</f>
        <v>2</v>
      </c>
      <c r="U205" t="str">
        <f>IF('Model output'!Q204&lt;&gt;"",'Model output'!Q204,IF('Classification result'!S205="positive",IF(ISNUMBER(SEARCH("single",'Model output'!P204)),1,IF(OR(ISNUMBER(SEARCH("&lt;4",'Model output'!P204)),ISNUMBER(SEARCH("&lt; 4",'Model output'!P204)),ISNUMBER(SEARCH("less than 4",'Model output'!P204))),"&lt;4",IF(OR(ISNUMBER(SEARCH("&gt;4",'Model output'!P204)),ISNUMBER(SEARCH("&gt; 4",'Model output'!P204)),ISNUMBER(SEARCH("4 or more",'Model output'!P204))),"&gt;4",""))),""))</f>
        <v/>
      </c>
      <c r="V205" t="str">
        <f>IF(S205="negative","",IF(OR(ISNUMBER(SEARCH("Focal",'Model output'!P204)),'Classification result'!U205&lt;4,ISNUMBER(SEARCH("Focal",'Classification result'!U205)),ISNUMBER(SEARCH("&lt;4",'Classification result'!U205)),ISNUMBER(SEARCH("&lt; 4",'Classification result'!U205))),"minimal", IF(OR(ISNUMBER(SEARCH("Extensive",'Model output'!P204)),ISNUMBER(SEARCH("Extensive",'Classification result'!U205)),ISNUMBER(SEARCH("&gt;4",'Classification result'!U205)),ISNUMBER(SEARCH("&gt; 4",'Classification result'!U205)),ISNUMBER(SEARCH("4 or more",'Classification result'!U205))),"extensive","")))</f>
        <v/>
      </c>
      <c r="W205" t="str">
        <f>IF(OR('Model output'!R204="",ISNUMBER(SEARCH("Not identified", 'Model output'!R204)),ISNUMBER(SEARCH("Absent",'Model output'!R204)),ISNUMBER(SEARCH("No",'Model output'!R204)),ISNUMBER(SEARCH("Negative",'Model output'!R204)),ISNUMBER(SEARCH("None seen",'Model output'!R204)),ISNUMBER(SEARCH("Free",'Model output'!R204)),ISNUMBER(SEARCH("Cannot be assessed",'Model output'!R204))),"negative","positive")</f>
        <v>negative</v>
      </c>
      <c r="X205" s="15" t="str">
        <f>IF('Model output'!S204="","",'Model output'!S204)</f>
        <v>Not identified</v>
      </c>
      <c r="Y205" t="str">
        <f>IF(OR('Model output'!S204="",ISNUMBER(SEARCH("No extension",'Model output'!S204)),ISNUMBER(SEARCH("Absent",'Model output'!S204)),ISNUMBER(SEARCH("Not identified",'Model output'!S204)),AND(ISNUMBER(SEARCH("No",'Model output'!S204)),NOT(ISNUMBER(SEARCH("carcinoma",'Model output'!S204)))),ISNUMBER(SEARCH("negative",'Model output'!S204))),"negative",IF(Z205="positive","gETE", "positive"))</f>
        <v>negative</v>
      </c>
      <c r="Z205" t="str">
        <f>IF(OR('Model output'!S204="",ISNUMBER(SEARCH("Absent",'Model output'!S204)),ISNUMBER(SEARCH("Not identified",'Model output'!S204)),ISNUMBER(SEARCH("No",'Model output'!S204)),ISNUMBER(SEARCH("Minimal",'Model output'!S204)),ISNUMBER(SEARCH("negative",'Model output'!S204))),"negative",IF(OR(ISNUMBER(SEARCH("extensive",X205)),ISNUMBER(SEARCH("skeletal muscle",X205)),ISNUMBER(SEARCH("larynx",X205)),ISNUMBER(SEARCH("trachea",X205)),ISNUMBER(SEARCH("esophagus",X205)),ISNUMBER(SEARCH("recurrent laryngeal nerve",X205))),"positive","negative"))</f>
        <v>negative</v>
      </c>
      <c r="AA205" t="str">
        <f>IF('Model output'!T204="","",IF('Model output'!T204="Not mentioned", "No", "Yes"))</f>
        <v/>
      </c>
      <c r="AB205" t="str">
        <f>IF(AA205&lt;&gt;"Yes","",IF(OR('Model output'!U204="",ISNUMBER(SEARCH("Not identified",'Model output'!U204))),"",'Model output'!U204))</f>
        <v/>
      </c>
      <c r="AC205" s="8" t="str">
        <f>IF(OR('Model output'!V204="", AND(ISERROR(SEARCH("Positive",'Model output'!V204)), ISNUMBER(SEARCH("Negative",'Model output'!V204))), ISNUMBER(SEARCH("Cannot be assessed",'Model output'!V204)), AND(ISNUMBER(SEARCH("Uninvolved",'Model output'!V204)),NOT(ISNUMBER(SEARCH("margin(s) involved",'Model output'!V204)))), ISNUMBER(SEARCH("No involvement",'Model output'!V204)), AND(NOT(ISNUMBER(SEARCH("focal",'Model output'!V204))),ISNUMBER(SEARCH("Free",'Model output'!V204))), ISNUMBER(SEARCH("narrowly excised",'Model output'!V204)), ISNUMBER(SEARCH("none",'Model output'!V204)), ISNUMBER(SEARCH("R0",'Model output'!V204)), ISNUMBER(SEARCH("1 mm",'Model output'!V204)), ISNUMBER(SEARCH("0.1 CM",'Model output'!V204)), ISNUMBER(SEARCH("less than 0.2 mm",'Model output'!V204)), ISNUMBER(SEARCH("less than 1.0 mm",'Model output'!V204)), ISNUMBER(SEARCH("less than 0.5 mm",'Model output'!V204)), ISNUMBER(SEARCH("abut",'Model output'!V204))), "negative", "positive")</f>
        <v>negative</v>
      </c>
      <c r="AE205" s="34" t="str" cm="1">
        <f t="array" aca="1" ref="AE205" ca="1">IF(OR(AC205="positive",Z205="positive",AND(OR(ISNUMBER(SEARCH("Follicular carcinoma",N205)),ISNUMBER(SEARCH("Follicular thyroid carcinoma",N205))),V205="extensive"),AND(AND(ISNUMBER(J205),J205&gt;0),AND(ISNUMBER(M205),M205&gt;3)),OR(H205="positive",AH205=1)),"high",IF(OR(ISNUMBER(SEARCH("lateral",G205,1)),ISNUMBER(SEARCH("positive",Y205,1)),ISNUMBER(SEARCH("tall",O205,1)),ISNUMBER(SEARCH("hobnail",O205,1)),ISNUMBER(SEARCH("cribriform",O205,1)),ISNUMBER(SEARCH("diffuse",O205,1)),ISNUMBER(SEARCH("columnar",O205,1)),ISNUMBER(SEARCH("solid",O205,1)),ISNUMBER(SEARCH("tall",N205,1)),ISNUMBER(SEARCH("hobnail",N205,1)),ISNUMBER(SEARCH("cribriform",N205,1)),ISNUMBER(SEARCH("diffuse",N205,1)),ISNUMBER(SEARCH("columnar",N205,1)),ISNUMBER(SEARCH("solid",N205,1)),AND(OR(ISNUMBER(SEARCH("papillary",N205,1)),ISNUMBER(SEARCH("papillary carcinoma",O205,1))),S205="positive"),AND(AND(ISNUMBER(J205),J205&gt;=5),M205=""),AND(AND(ISNUMBER(J205),J205&gt;=5),AND(ISNUMBER(M205),M205&gt;=1)),AND(ISNUMBER(SERACH("papillary",N205)),OR(Y205="positive",Z205="positive"), ISNUMBER(SEARCH("BRAF",AB205)))),"intermediate","low"))</f>
        <v>low</v>
      </c>
      <c r="AF205" s="35" t="str">
        <f t="shared" si="47"/>
        <v>3a</v>
      </c>
      <c r="AG205" s="35" t="str">
        <f t="shared" si="48"/>
        <v>0</v>
      </c>
      <c r="AH205" s="35" t="str">
        <f t="shared" si="49"/>
        <v>0</v>
      </c>
      <c r="AI205" s="40" t="str">
        <f t="shared" si="50"/>
        <v>I</v>
      </c>
      <c r="AJ205" s="34" t="s">
        <v>627</v>
      </c>
      <c r="AK205" s="39" t="s">
        <v>899</v>
      </c>
      <c r="AL205" s="39" t="s">
        <v>897</v>
      </c>
      <c r="AM205" s="39" t="s">
        <v>897</v>
      </c>
      <c r="AN205" s="39" t="s">
        <v>59</v>
      </c>
      <c r="AO205" s="34">
        <f t="shared" ca="1" si="51"/>
        <v>1</v>
      </c>
      <c r="AP205" s="39">
        <f t="shared" si="52"/>
        <v>1</v>
      </c>
      <c r="AQ205" s="39">
        <f t="shared" si="53"/>
        <v>1</v>
      </c>
      <c r="AR205" s="39">
        <f t="shared" si="54"/>
        <v>1</v>
      </c>
      <c r="AS205" s="40">
        <f t="shared" si="55"/>
        <v>1</v>
      </c>
    </row>
    <row r="206" spans="1:45">
      <c r="A206" t="str">
        <f>'Model output'!A205</f>
        <v>TCGA-EM-A3O8</v>
      </c>
      <c r="B206" s="46">
        <v>33</v>
      </c>
      <c r="C206" s="1" t="str">
        <f>IF(OR(ISNUMBER(SEARCH("0",'Model output'!D205)), ISNUMBER(SEARCH("1",'Model output'!D205)), ISNUMBER(SEARCH("1a",'Model output'!D205)), ISNUMBER(SEARCH("1b",'Model output'!D205)), ISNUMBER(SEARCH("2",'Model output'!D205)), ISNUMBER(SEARCH("3",'Model output'!D205)), ISNUMBER(SEARCH("4a",'Model output'!D205)), ISNUMBER(SEARCH("4b",'Model output'!D205))), IF(ISNUMBER(SEARCH("pT",'Model output'!D205)),IF(OR(ISNUMBER(SEARCH("a",'Model output'!D205)),ISNUMBER(SEARCH("b",'Model output'!D205))),MID(SUBSTITUTE('Model output'!D205," ",""),SEARCH("pT",'Model output'!D205)+2,2),MID(SUBSTITUTE('Model output'!D205," ",""),SEARCH("pT",'Model output'!D205)+2,1)),IF(ISNUMBER(SEARCH("T",'Model output'!D205)),IF(OR(ISNUMBER(SEARCH("a",'Model output'!D205)),ISNUMBER(SEARCH("b",'Model output'!D205))),MID(SUBSTITUTE('Model output'!D205," ",""),SEARCH("T",'Model output'!D205)+1,2),MID(SUBSTITUTE('Model output'!D205," ",""),SEARCH("T",'Model output'!D205)+1,1)),SUBSTITUTE('Model output'!D205," ",""))),"")</f>
        <v>1b</v>
      </c>
      <c r="D206" s="1" t="str">
        <f>IF(ISNUMBER(SEARCH("lymph node",'Model output'!E205)),"1", IF(AND('Model output'!E205&lt;&gt;"",ISNUMBER('Model output'!E205),'Model output'!E205&gt;0),"1",IF(OR(ISNUMBER(SEARCH("0",'Model output'!E205)), ISNUMBER(SEARCH("1",'Model output'!E205)), ISNUMBER(SEARCH("1a",'Model output'!E205)), ISNUMBER(SEARCH("1b",'Model output'!E205)), ISNUMBER(SEARCH("X",'Model output'!E205))), IF(ISNUMBER(SEARCH("pN",'Model output'!E205)),IF(OR(ISNUMBER(SEARCH("a",'Model output'!E205)),ISNUMBER(SEARCH("b",'Model output'!E205))),MID(SUBSTITUTE('Model output'!E205," ",""),SEARCH("pN",'Model output'!E205)+2,2),MID(SUBSTITUTE('Model output'!E205," ",""),SEARCH("pN",'Model output'!E205)+2,1)),IF(ISNUMBER(SEARCH("N",'Model output'!E205)),IF(OR(ISNUMBER(SEARCH("a",'Model output'!E205)),ISNUMBER(SEARCH("b",'Model output'!E205))),MID(SUBSTITUTE('Model output'!E205," ",""),SEARCH("N",'Model output'!E205)+1,2),MID(SUBSTITUTE('Model output'!E205," ",""),SEARCH("N",'Model output'!E205)+1,1)),SUBSTITUTE('Model output'!E205," ",""))),"")))</f>
        <v>0</v>
      </c>
      <c r="E206" s="1" t="str">
        <f>IF(OR(ISNUMBER(SEARCH("Not applicable",'Model output'!F205)), ISNUMBER(SEARCH("N/A",'Model output'!F205))),"0",IF(OR(ISNUMBER(SEARCH("0",'Model output'!F205)), ISNUMBER(SEARCH("1",'Model output'!F205)), ISNUMBER(SEARCH("X",'Model output'!F205))), IF(ISNUMBER(SEARCH("pM",'Model output'!F205)),MID(SUBSTITUTE('Model output'!F205," ",""),SEARCH("pM",'Model output'!F205)+2,1),IF(ISNUMBER(SEARCH("M",'Model output'!F205)),MID(SUBSTITUTE('Model output'!F205," ",""),SEARCH("M",'Model output'!F205)+1,1),SUBSTITUTE('Model output'!F205," ",""))),""))</f>
        <v>0</v>
      </c>
      <c r="F206" t="str">
        <f t="shared" si="44"/>
        <v>negative</v>
      </c>
      <c r="G206" t="str">
        <f>IF(OR('Model output'!G205="",AND(ISNUMBER('Model output'!J205),'Model output'!J205&lt;1)),"",IF(OR(ISNUMBER(SEARCH("lateral",'Model output'!G205)),ISNUMBER(SEARCH("cervical",'Model output'!G205)),ISNUMBER(SEARCH("jugular",'Model output'!G205)),ISNUMBER(SEARCH("left neck",'Model output'!G205)),ISNUMBER(SEARCH("left anterior neck",'Model output'!G205)),ISNUMBER(SEARCH("left posterior neck",'Model output'!G205)),ISNUMBER(SEARCH("right neck",'Model output'!G205)),ISNUMBER(SEARCH("right anterior neck",'Model output'!G205)),ISNUMBER(SEARCH("right posterior neck",'Model output'!G205)),AND(ISNUMBER(SEARCH("level",'Model output'!G205)),OR(,ISNUMBER(SEARCH("II",'Model output'!G205)),ISNUMBER(SEARCH("two",'Model output'!G205)),AND(ISNUMBER(SEARCH("2",'Model output'!G205)),NOT(ISNUMBER(SEARCH("1 of 2",'Model output'!G205)))),ISNUMBER(SEARCH("III",'Model output'!G205)),ISNUMBER(SEARCH("three",'Model output'!G205)),AND(ISNUMBER(SEARCH("3",'Model output'!G205)), NOT(ISNUMBER(SEARCH("N3",'Model output'!G205)))),ISNUMBER(SEARCH("IV",'Model output'!G205)),ISNUMBER(SEARCH("four",'Model output'!G205)),AND(ISNUMBER(SEARCH("4",'Model output'!G205)),NOT(ISNUMBER(SEARCH("1/4",'Model output'!G205)))),ISNUMBER(SEARCH("V ",'Model output'!G205)),ISNUMBER(SEARCH("five",'Model output'!G205)),ISNUMBER(SEARCH("5",'Model output'!G205))))), "lateral", "central"))</f>
        <v/>
      </c>
      <c r="H206" t="str">
        <f>IF('Model output'!H205="","negative", IF('Model output'!H205=" ", "negative", IF('Model output'!H205="[]", "negative", IF(ISNUMBER(SEARCH("lymph node",'Model output'!H205)),"negative", IF(ISNUMBER(SEARCH("adipose tissue",'Model output'!H205)), "negative", IF(ISNUMBER(SEARCH("neck dissection",'Model output'!H205)),"negative","positive"))))))</f>
        <v>negative</v>
      </c>
      <c r="I206" t="str">
        <f>IF('Model output'!I205="","",IF(ISNUMBER('Model output'!I205),'Model output'!I205,1))</f>
        <v/>
      </c>
      <c r="J206">
        <f>IF('Model output'!J205="","",IF(AND(ISNUMBER('Model output'!J205),'Model output'!J205&lt;=I206),'Model output'!J205,IF(ISNUMBER(SEARCH("0/",'Model output'!J205)),0,1)))</f>
        <v>0</v>
      </c>
      <c r="K206" t="str" cm="1">
        <f t="array" ref="K206">IF(COUNT(FIND({0,1,2,3,4,5,6,7,8,9},'Model output'!K205))&gt;0,'Model output'!K205,"")</f>
        <v/>
      </c>
      <c r="L206" s="28" t="str">
        <f t="shared" si="46"/>
        <v/>
      </c>
      <c r="M206" t="str" cm="1">
        <f t="array" ref="M206">IF(L206="","",IF(ISNUMBER(SEARCH("cm",L206)),MAX(VALUE(SUBSTITUTE(_xlfn.FILTERXML("&lt;t&gt;&lt;s&gt;"&amp;SUBSTITUTE(L206,",","&lt;/s&gt;&lt;s&gt;")&amp;"&lt;/s&gt;&lt;/t&gt;","//s"),"cm",""))),MAX(VALUE(SUBSTITUTE(_xlfn.FILTERXML("&lt;t&gt;&lt;s&gt;"&amp;SUBSTITUTE(L206,",","&lt;/s&gt;&lt;s&gt;")&amp;"&lt;/s&gt;&lt;/t&gt;","//s"),"mm","")))/10))</f>
        <v/>
      </c>
      <c r="N206" t="str">
        <f>IF('Model output'!L205="","",'Model output'!L205)</f>
        <v>papillary carcinoma, follicular variant</v>
      </c>
      <c r="O206" t="str">
        <f>IF('Model output'!M205="","",'Model output'!M205)</f>
        <v>follicular variant</v>
      </c>
      <c r="P206" t="str">
        <f>IF('Model output'!N205="","",'Model output'!N205)</f>
        <v>1.3 cm</v>
      </c>
      <c r="Q206" t="str">
        <f t="shared" si="45"/>
        <v>1.3cm</v>
      </c>
      <c r="R206" cm="1">
        <f t="array" ref="R206">IF(Q206="","",IF(ISNUMBER(SEARCH("cm",Q206)),MAX(VALUE(SUBSTITUTE(_xlfn.FILTERXML("&lt;t&gt;&lt;s&gt;"&amp;SUBSTITUTE(Q206,",","&lt;/s&gt;&lt;s&gt;")&amp;"&lt;/s&gt;&lt;/t&gt;","//s"),"cm",""))),IF(ISNUMBER(SEARCH("mm",Q206)), MAX(VALUE(SUBSTITUTE(_xlfn.FILTERXML("&lt;t&gt;&lt;s&gt;"&amp;SUBSTITUTE(Q206,",","&lt;/s&gt;&lt;s&gt;")&amp;"&lt;/s&gt;&lt;/t&gt;","//s"),"mm","")))/10, MAX(VALUE(_xlfn.FILTERXML("&lt;t&gt;&lt;s&gt;"&amp;SUBSTITUTE(Q206,",","&lt;/s&gt;&lt;s&gt;")&amp;"&lt;/s&gt;&lt;/t&gt;","//s"))))))</f>
        <v>1.3</v>
      </c>
      <c r="S206" t="str">
        <f>IF(OR('Model output'!P205="",'Model output'!P205="C",ISNUMBER(SEARCH("Not identified", 'Model output'!P205)),ISNUMBER(SEARCH("Absent",'Model output'!P205)),ISNUMBER(SEARCH("Absence",'Model output'!P205)),AND(ISNUMBER(SEARCH("No",'Model output'!P205)),NOT(ISNUMBER(SEARCH("diagnostic",'Model output'!P205)))),ISNUMBER(SEARCH("Negative",'Model output'!P205))),"negative","positive")</f>
        <v>negative</v>
      </c>
      <c r="T206">
        <f>IF('Model output'!O205="","",'Model output'!O205)</f>
        <v>2</v>
      </c>
      <c r="U206" t="str">
        <f>IF('Model output'!Q205&lt;&gt;"",'Model output'!Q205,IF('Classification result'!S206="positive",IF(ISNUMBER(SEARCH("single",'Model output'!P205)),1,IF(OR(ISNUMBER(SEARCH("&lt;4",'Model output'!P205)),ISNUMBER(SEARCH("&lt; 4",'Model output'!P205)),ISNUMBER(SEARCH("less than 4",'Model output'!P205))),"&lt;4",IF(OR(ISNUMBER(SEARCH("&gt;4",'Model output'!P205)),ISNUMBER(SEARCH("&gt; 4",'Model output'!P205)),ISNUMBER(SEARCH("4 or more",'Model output'!P205))),"&gt;4",""))),""))</f>
        <v/>
      </c>
      <c r="V206" t="str">
        <f>IF(S206="negative","",IF(OR(ISNUMBER(SEARCH("Focal",'Model output'!P205)),'Classification result'!U206&lt;4,ISNUMBER(SEARCH("Focal",'Classification result'!U206)),ISNUMBER(SEARCH("&lt;4",'Classification result'!U206)),ISNUMBER(SEARCH("&lt; 4",'Classification result'!U206))),"minimal", IF(OR(ISNUMBER(SEARCH("Extensive",'Model output'!P205)),ISNUMBER(SEARCH("Extensive",'Classification result'!U206)),ISNUMBER(SEARCH("&gt;4",'Classification result'!U206)),ISNUMBER(SEARCH("&gt; 4",'Classification result'!U206)),ISNUMBER(SEARCH("4 or more",'Classification result'!U206))),"extensive","")))</f>
        <v/>
      </c>
      <c r="W206" t="str">
        <f>IF(OR('Model output'!R205="",ISNUMBER(SEARCH("Not identified", 'Model output'!R205)),ISNUMBER(SEARCH("Absent",'Model output'!R205)),ISNUMBER(SEARCH("No",'Model output'!R205)),ISNUMBER(SEARCH("Negative",'Model output'!R205)),ISNUMBER(SEARCH("None seen",'Model output'!R205)),ISNUMBER(SEARCH("Free",'Model output'!R205)),ISNUMBER(SEARCH("Cannot be assessed",'Model output'!R205))),"negative","positive")</f>
        <v>positive</v>
      </c>
      <c r="X206" s="15" t="str">
        <f>IF('Model output'!S205="","",'Model output'!S205)</f>
        <v>Not identified</v>
      </c>
      <c r="Y206" t="str">
        <f>IF(OR('Model output'!S205="",ISNUMBER(SEARCH("No extension",'Model output'!S205)),ISNUMBER(SEARCH("Absent",'Model output'!S205)),ISNUMBER(SEARCH("Not identified",'Model output'!S205)),AND(ISNUMBER(SEARCH("No",'Model output'!S205)),NOT(ISNUMBER(SEARCH("carcinoma",'Model output'!S205)))),ISNUMBER(SEARCH("negative",'Model output'!S205))),"negative",IF(Z206="positive","gETE", "positive"))</f>
        <v>negative</v>
      </c>
      <c r="Z206" t="str">
        <f>IF(OR('Model output'!S205="",ISNUMBER(SEARCH("Absent",'Model output'!S205)),ISNUMBER(SEARCH("Not identified",'Model output'!S205)),ISNUMBER(SEARCH("No",'Model output'!S205)),ISNUMBER(SEARCH("Minimal",'Model output'!S205)),ISNUMBER(SEARCH("negative",'Model output'!S205))),"negative",IF(OR(ISNUMBER(SEARCH("extensive",X206)),ISNUMBER(SEARCH("skeletal muscle",X206)),ISNUMBER(SEARCH("larynx",X206)),ISNUMBER(SEARCH("trachea",X206)),ISNUMBER(SEARCH("esophagus",X206)),ISNUMBER(SEARCH("recurrent laryngeal nerve",X206))),"positive","negative"))</f>
        <v>negative</v>
      </c>
      <c r="AA206" t="str">
        <f>IF('Model output'!T205="","",IF('Model output'!T205="Not mentioned", "No", "Yes"))</f>
        <v/>
      </c>
      <c r="AB206" t="str">
        <f>IF(AA206&lt;&gt;"Yes","",IF(OR('Model output'!U205="",ISNUMBER(SEARCH("Not identified",'Model output'!U205))),"",'Model output'!U205))</f>
        <v/>
      </c>
      <c r="AC206" s="8" t="str">
        <f>IF(OR('Model output'!V205="", AND(ISERROR(SEARCH("Positive",'Model output'!V205)), ISNUMBER(SEARCH("Negative",'Model output'!V205))), ISNUMBER(SEARCH("Cannot be assessed",'Model output'!V205)), AND(ISNUMBER(SEARCH("Uninvolved",'Model output'!V205)),NOT(ISNUMBER(SEARCH("margin(s) involved",'Model output'!V205)))), ISNUMBER(SEARCH("No involvement",'Model output'!V205)), AND(NOT(ISNUMBER(SEARCH("focal",'Model output'!V205))),ISNUMBER(SEARCH("Free",'Model output'!V205))), ISNUMBER(SEARCH("narrowly excised",'Model output'!V205)), ISNUMBER(SEARCH("none",'Model output'!V205)), ISNUMBER(SEARCH("R0",'Model output'!V205)), ISNUMBER(SEARCH("1 mm",'Model output'!V205)), ISNUMBER(SEARCH("0.1 CM",'Model output'!V205)), ISNUMBER(SEARCH("less than 0.2 mm",'Model output'!V205)), ISNUMBER(SEARCH("less than 1.0 mm",'Model output'!V205)), ISNUMBER(SEARCH("less than 0.5 mm",'Model output'!V205)), ISNUMBER(SEARCH("abut",'Model output'!V205))), "negative", "positive")</f>
        <v>negative</v>
      </c>
      <c r="AE206" s="34" t="str" cm="1">
        <f t="array" aca="1" ref="AE206" ca="1">IF(OR(AC206="positive",Z206="positive",AND(OR(ISNUMBER(SEARCH("Follicular carcinoma",N206)),ISNUMBER(SEARCH("Follicular thyroid carcinoma",N206))),V206="extensive"),AND(AND(ISNUMBER(J206),J206&gt;0),AND(ISNUMBER(M206),M206&gt;3)),OR(H206="positive",AH206=1)),"high",IF(OR(ISNUMBER(SEARCH("lateral",G206,1)),ISNUMBER(SEARCH("positive",Y206,1)),ISNUMBER(SEARCH("tall",O206,1)),ISNUMBER(SEARCH("hobnail",O206,1)),ISNUMBER(SEARCH("cribriform",O206,1)),ISNUMBER(SEARCH("diffuse",O206,1)),ISNUMBER(SEARCH("columnar",O206,1)),ISNUMBER(SEARCH("solid",O206,1)),ISNUMBER(SEARCH("tall",N206,1)),ISNUMBER(SEARCH("hobnail",N206,1)),ISNUMBER(SEARCH("cribriform",N206,1)),ISNUMBER(SEARCH("diffuse",N206,1)),ISNUMBER(SEARCH("columnar",N206,1)),ISNUMBER(SEARCH("solid",N206,1)),AND(OR(ISNUMBER(SEARCH("papillary",N206,1)),ISNUMBER(SEARCH("papillary carcinoma",O206,1))),S206="positive"),AND(AND(ISNUMBER(J206),J206&gt;=5),M206=""),AND(AND(ISNUMBER(J206),J206&gt;=5),AND(ISNUMBER(M206),M206&gt;=1)),AND(ISNUMBER(SERACH("papillary",N206)),OR(Y206="positive",Z206="positive"), ISNUMBER(SEARCH("BRAF",AB206)))),"intermediate","low"))</f>
        <v>low</v>
      </c>
      <c r="AF206" s="35" t="str">
        <f t="shared" si="47"/>
        <v>1b</v>
      </c>
      <c r="AG206" s="35" t="str">
        <f t="shared" si="48"/>
        <v>0</v>
      </c>
      <c r="AH206" s="35" t="str">
        <f t="shared" si="49"/>
        <v>0</v>
      </c>
      <c r="AI206" s="40" t="str">
        <f t="shared" si="50"/>
        <v>I</v>
      </c>
      <c r="AJ206" s="34" t="s">
        <v>627</v>
      </c>
      <c r="AK206" s="39" t="s">
        <v>893</v>
      </c>
      <c r="AL206" s="39" t="s">
        <v>894</v>
      </c>
      <c r="AM206" s="39" t="s">
        <v>897</v>
      </c>
      <c r="AN206" s="39" t="s">
        <v>59</v>
      </c>
      <c r="AO206" s="34">
        <f t="shared" ca="1" si="51"/>
        <v>1</v>
      </c>
      <c r="AP206" s="39">
        <f t="shared" si="52"/>
        <v>1</v>
      </c>
      <c r="AQ206" s="39">
        <f t="shared" si="53"/>
        <v>1</v>
      </c>
      <c r="AR206" s="39">
        <f t="shared" si="54"/>
        <v>1</v>
      </c>
      <c r="AS206" s="40">
        <f t="shared" si="55"/>
        <v>1</v>
      </c>
    </row>
    <row r="207" spans="1:45">
      <c r="A207" t="str">
        <f>'Model output'!A206</f>
        <v>TCGA-EM-A3O9</v>
      </c>
      <c r="B207" s="46">
        <v>40</v>
      </c>
      <c r="C207" s="1" t="str">
        <f>IF(OR(ISNUMBER(SEARCH("0",'Model output'!D206)), ISNUMBER(SEARCH("1",'Model output'!D206)), ISNUMBER(SEARCH("1a",'Model output'!D206)), ISNUMBER(SEARCH("1b",'Model output'!D206)), ISNUMBER(SEARCH("2",'Model output'!D206)), ISNUMBER(SEARCH("3",'Model output'!D206)), ISNUMBER(SEARCH("4a",'Model output'!D206)), ISNUMBER(SEARCH("4b",'Model output'!D206))), IF(ISNUMBER(SEARCH("pT",'Model output'!D206)),IF(OR(ISNUMBER(SEARCH("a",'Model output'!D206)),ISNUMBER(SEARCH("b",'Model output'!D206))),MID(SUBSTITUTE('Model output'!D206," ",""),SEARCH("pT",'Model output'!D206)+2,2),MID(SUBSTITUTE('Model output'!D206," ",""),SEARCH("pT",'Model output'!D206)+2,1)),IF(ISNUMBER(SEARCH("T",'Model output'!D206)),IF(OR(ISNUMBER(SEARCH("a",'Model output'!D206)),ISNUMBER(SEARCH("b",'Model output'!D206))),MID(SUBSTITUTE('Model output'!D206," ",""),SEARCH("T",'Model output'!D206)+1,2),MID(SUBSTITUTE('Model output'!D206," ",""),SEARCH("T",'Model output'!D206)+1,1)),SUBSTITUTE('Model output'!D206," ",""))),"")</f>
        <v>3</v>
      </c>
      <c r="D207" s="1" t="str">
        <f>IF(ISNUMBER(SEARCH("lymph node",'Model output'!E206)),"1", IF(AND('Model output'!E206&lt;&gt;"",ISNUMBER('Model output'!E206),'Model output'!E206&gt;0),"1",IF(OR(ISNUMBER(SEARCH("0",'Model output'!E206)), ISNUMBER(SEARCH("1",'Model output'!E206)), ISNUMBER(SEARCH("1a",'Model output'!E206)), ISNUMBER(SEARCH("1b",'Model output'!E206)), ISNUMBER(SEARCH("X",'Model output'!E206))), IF(ISNUMBER(SEARCH("pN",'Model output'!E206)),IF(OR(ISNUMBER(SEARCH("a",'Model output'!E206)),ISNUMBER(SEARCH("b",'Model output'!E206))),MID(SUBSTITUTE('Model output'!E206," ",""),SEARCH("pN",'Model output'!E206)+2,2),MID(SUBSTITUTE('Model output'!E206," ",""),SEARCH("pN",'Model output'!E206)+2,1)),IF(ISNUMBER(SEARCH("N",'Model output'!E206)),IF(OR(ISNUMBER(SEARCH("a",'Model output'!E206)),ISNUMBER(SEARCH("b",'Model output'!E206))),MID(SUBSTITUTE('Model output'!E206," ",""),SEARCH("N",'Model output'!E206)+1,2),MID(SUBSTITUTE('Model output'!E206," ",""),SEARCH("N",'Model output'!E206)+1,1)),SUBSTITUTE('Model output'!E206," ",""))),"")))</f>
        <v>0</v>
      </c>
      <c r="E207" s="1" t="str">
        <f>IF(OR(ISNUMBER(SEARCH("Not applicable",'Model output'!F206)), ISNUMBER(SEARCH("N/A",'Model output'!F206))),"0",IF(OR(ISNUMBER(SEARCH("0",'Model output'!F206)), ISNUMBER(SEARCH("1",'Model output'!F206)), ISNUMBER(SEARCH("X",'Model output'!F206))), IF(ISNUMBER(SEARCH("pM",'Model output'!F206)),MID(SUBSTITUTE('Model output'!F206," ",""),SEARCH("pM",'Model output'!F206)+2,1),IF(ISNUMBER(SEARCH("M",'Model output'!F206)),MID(SUBSTITUTE('Model output'!F206," ",""),SEARCH("M",'Model output'!F206)+1,1),SUBSTITUTE('Model output'!F206," ",""))),""))</f>
        <v/>
      </c>
      <c r="F207" t="str">
        <f t="shared" si="44"/>
        <v>negative</v>
      </c>
      <c r="G207" t="str">
        <f>IF(OR('Model output'!G206="",AND(ISNUMBER('Model output'!J206),'Model output'!J206&lt;1)),"",IF(OR(ISNUMBER(SEARCH("lateral",'Model output'!G206)),ISNUMBER(SEARCH("cervical",'Model output'!G206)),ISNUMBER(SEARCH("jugular",'Model output'!G206)),ISNUMBER(SEARCH("left neck",'Model output'!G206)),ISNUMBER(SEARCH("left anterior neck",'Model output'!G206)),ISNUMBER(SEARCH("left posterior neck",'Model output'!G206)),ISNUMBER(SEARCH("right neck",'Model output'!G206)),ISNUMBER(SEARCH("right anterior neck",'Model output'!G206)),ISNUMBER(SEARCH("right posterior neck",'Model output'!G206)),AND(ISNUMBER(SEARCH("level",'Model output'!G206)),OR(,ISNUMBER(SEARCH("II",'Model output'!G206)),ISNUMBER(SEARCH("two",'Model output'!G206)),AND(ISNUMBER(SEARCH("2",'Model output'!G206)),NOT(ISNUMBER(SEARCH("1 of 2",'Model output'!G206)))),ISNUMBER(SEARCH("III",'Model output'!G206)),ISNUMBER(SEARCH("three",'Model output'!G206)),AND(ISNUMBER(SEARCH("3",'Model output'!G206)), NOT(ISNUMBER(SEARCH("N3",'Model output'!G206)))),ISNUMBER(SEARCH("IV",'Model output'!G206)),ISNUMBER(SEARCH("four",'Model output'!G206)),AND(ISNUMBER(SEARCH("4",'Model output'!G206)),NOT(ISNUMBER(SEARCH("1/4",'Model output'!G206)))),ISNUMBER(SEARCH("V ",'Model output'!G206)),ISNUMBER(SEARCH("five",'Model output'!G206)),ISNUMBER(SEARCH("5",'Model output'!G206))))), "lateral", "central"))</f>
        <v/>
      </c>
      <c r="H207" t="str">
        <f>IF('Model output'!H206="","negative", IF('Model output'!H206=" ", "negative", IF('Model output'!H206="[]", "negative", IF(ISNUMBER(SEARCH("lymph node",'Model output'!H206)),"negative", IF(ISNUMBER(SEARCH("adipose tissue",'Model output'!H206)), "negative", IF(ISNUMBER(SEARCH("neck dissection",'Model output'!H206)),"negative","positive"))))))</f>
        <v>negative</v>
      </c>
      <c r="I207">
        <f>IF('Model output'!I206="","",IF(ISNUMBER('Model output'!I206),'Model output'!I206,1))</f>
        <v>2</v>
      </c>
      <c r="J207">
        <f>IF('Model output'!J206="","",IF(AND(ISNUMBER('Model output'!J206),'Model output'!J206&lt;=I207),'Model output'!J206,IF(ISNUMBER(SEARCH("0/",'Model output'!J206)),0,1)))</f>
        <v>0</v>
      </c>
      <c r="K207" t="str" cm="1">
        <f t="array" ref="K207">IF(COUNT(FIND({0,1,2,3,4,5,6,7,8,9},'Model output'!K206))&gt;0,'Model output'!K206,"")</f>
        <v/>
      </c>
      <c r="L207" s="28" t="str">
        <f t="shared" si="46"/>
        <v/>
      </c>
      <c r="M207" t="str" cm="1">
        <f t="array" ref="M207">IF(L207="","",IF(ISNUMBER(SEARCH("cm",L207)),MAX(VALUE(SUBSTITUTE(_xlfn.FILTERXML("&lt;t&gt;&lt;s&gt;"&amp;SUBSTITUTE(L207,",","&lt;/s&gt;&lt;s&gt;")&amp;"&lt;/s&gt;&lt;/t&gt;","//s"),"cm",""))),MAX(VALUE(SUBSTITUTE(_xlfn.FILTERXML("&lt;t&gt;&lt;s&gt;"&amp;SUBSTITUTE(L207,",","&lt;/s&gt;&lt;s&gt;")&amp;"&lt;/s&gt;&lt;/t&gt;","//s"),"mm","")))/10))</f>
        <v/>
      </c>
      <c r="N207" t="str">
        <f>IF('Model output'!L206="","",'Model output'!L206)</f>
        <v>papillary</v>
      </c>
      <c r="O207" t="str">
        <f>IF('Model output'!M206="","",'Model output'!M206)</f>
        <v>oncocytic or oxyphilic variant, follicular architecture, oncocytic or oxyphilic cytomorphology</v>
      </c>
      <c r="P207" t="str">
        <f>IF('Model output'!N206="","",'Model output'!N206)</f>
        <v>4.5 cm</v>
      </c>
      <c r="Q207" t="str">
        <f t="shared" si="45"/>
        <v>4.5cm</v>
      </c>
      <c r="R207" cm="1">
        <f t="array" ref="R207">IF(Q207="","",IF(ISNUMBER(SEARCH("cm",Q207)),MAX(VALUE(SUBSTITUTE(_xlfn.FILTERXML("&lt;t&gt;&lt;s&gt;"&amp;SUBSTITUTE(Q207,",","&lt;/s&gt;&lt;s&gt;")&amp;"&lt;/s&gt;&lt;/t&gt;","//s"),"cm",""))),IF(ISNUMBER(SEARCH("mm",Q207)), MAX(VALUE(SUBSTITUTE(_xlfn.FILTERXML("&lt;t&gt;&lt;s&gt;"&amp;SUBSTITUTE(Q207,",","&lt;/s&gt;&lt;s&gt;")&amp;"&lt;/s&gt;&lt;/t&gt;","//s"),"mm","")))/10, MAX(VALUE(_xlfn.FILTERXML("&lt;t&gt;&lt;s&gt;"&amp;SUBSTITUTE(Q207,",","&lt;/s&gt;&lt;s&gt;")&amp;"&lt;/s&gt;&lt;/t&gt;","//s"))))))</f>
        <v>4.5</v>
      </c>
      <c r="S207" t="str">
        <f>IF(OR('Model output'!P206="",'Model output'!P206="C",ISNUMBER(SEARCH("Not identified", 'Model output'!P206)),ISNUMBER(SEARCH("Absent",'Model output'!P206)),ISNUMBER(SEARCH("Absence",'Model output'!P206)),AND(ISNUMBER(SEARCH("No",'Model output'!P206)),NOT(ISNUMBER(SEARCH("diagnostic",'Model output'!P206)))),ISNUMBER(SEARCH("Negative",'Model output'!P206))),"negative","positive")</f>
        <v>negative</v>
      </c>
      <c r="T207">
        <f>IF('Model output'!O206="","",'Model output'!O206)</f>
        <v>2</v>
      </c>
      <c r="U207" t="str">
        <f>IF('Model output'!Q206&lt;&gt;"",'Model output'!Q206,IF('Classification result'!S207="positive",IF(ISNUMBER(SEARCH("single",'Model output'!P206)),1,IF(OR(ISNUMBER(SEARCH("&lt;4",'Model output'!P206)),ISNUMBER(SEARCH("&lt; 4",'Model output'!P206)),ISNUMBER(SEARCH("less than 4",'Model output'!P206))),"&lt;4",IF(OR(ISNUMBER(SEARCH("&gt;4",'Model output'!P206)),ISNUMBER(SEARCH("&gt; 4",'Model output'!P206)),ISNUMBER(SEARCH("4 or more",'Model output'!P206))),"&gt;4",""))),""))</f>
        <v/>
      </c>
      <c r="V207" t="str">
        <f>IF(S207="negative","",IF(OR(ISNUMBER(SEARCH("Focal",'Model output'!P206)),'Classification result'!U207&lt;4,ISNUMBER(SEARCH("Focal",'Classification result'!U207)),ISNUMBER(SEARCH("&lt;4",'Classification result'!U207)),ISNUMBER(SEARCH("&lt; 4",'Classification result'!U207))),"minimal", IF(OR(ISNUMBER(SEARCH("Extensive",'Model output'!P206)),ISNUMBER(SEARCH("Extensive",'Classification result'!U207)),ISNUMBER(SEARCH("&gt;4",'Classification result'!U207)),ISNUMBER(SEARCH("&gt; 4",'Classification result'!U207)),ISNUMBER(SEARCH("4 or more",'Classification result'!U207))),"extensive","")))</f>
        <v/>
      </c>
      <c r="W207" t="str">
        <f>IF(OR('Model output'!R206="",ISNUMBER(SEARCH("Not identified", 'Model output'!R206)),ISNUMBER(SEARCH("Absent",'Model output'!R206)),ISNUMBER(SEARCH("No",'Model output'!R206)),ISNUMBER(SEARCH("Negative",'Model output'!R206)),ISNUMBER(SEARCH("None seen",'Model output'!R206)),ISNUMBER(SEARCH("Free",'Model output'!R206)),ISNUMBER(SEARCH("Cannot be assessed",'Model output'!R206))),"negative","positive")</f>
        <v>positive</v>
      </c>
      <c r="X207" s="15" t="str">
        <f>IF('Model output'!S206="","",'Model output'!S206)</f>
        <v/>
      </c>
      <c r="Y207" t="str">
        <f>IF(OR('Model output'!S206="",ISNUMBER(SEARCH("No extension",'Model output'!S206)),ISNUMBER(SEARCH("Absent",'Model output'!S206)),ISNUMBER(SEARCH("Not identified",'Model output'!S206)),AND(ISNUMBER(SEARCH("No",'Model output'!S206)),NOT(ISNUMBER(SEARCH("carcinoma",'Model output'!S206)))),ISNUMBER(SEARCH("negative",'Model output'!S206))),"negative",IF(Z207="positive","gETE", "positive"))</f>
        <v>negative</v>
      </c>
      <c r="Z207" t="str">
        <f>IF(OR('Model output'!S206="",ISNUMBER(SEARCH("Absent",'Model output'!S206)),ISNUMBER(SEARCH("Not identified",'Model output'!S206)),ISNUMBER(SEARCH("No",'Model output'!S206)),ISNUMBER(SEARCH("Minimal",'Model output'!S206)),ISNUMBER(SEARCH("negative",'Model output'!S206))),"negative",IF(OR(ISNUMBER(SEARCH("extensive",X207)),ISNUMBER(SEARCH("skeletal muscle",X207)),ISNUMBER(SEARCH("larynx",X207)),ISNUMBER(SEARCH("trachea",X207)),ISNUMBER(SEARCH("esophagus",X207)),ISNUMBER(SEARCH("recurrent laryngeal nerve",X207))),"positive","negative"))</f>
        <v>negative</v>
      </c>
      <c r="AA207" t="str">
        <f>IF('Model output'!T206="","",IF('Model output'!T206="Not mentioned", "No", "Yes"))</f>
        <v/>
      </c>
      <c r="AB207" t="str">
        <f>IF(AA207&lt;&gt;"Yes","",IF(OR('Model output'!U206="",ISNUMBER(SEARCH("Not identified",'Model output'!U206))),"",'Model output'!U206))</f>
        <v/>
      </c>
      <c r="AC207" s="8" t="str">
        <f>IF(OR('Model output'!V206="", AND(ISERROR(SEARCH("Positive",'Model output'!V206)), ISNUMBER(SEARCH("Negative",'Model output'!V206))), ISNUMBER(SEARCH("Cannot be assessed",'Model output'!V206)), AND(ISNUMBER(SEARCH("Uninvolved",'Model output'!V206)),NOT(ISNUMBER(SEARCH("margin(s) involved",'Model output'!V206)))), ISNUMBER(SEARCH("No involvement",'Model output'!V206)), AND(NOT(ISNUMBER(SEARCH("focal",'Model output'!V206))),ISNUMBER(SEARCH("Free",'Model output'!V206))), ISNUMBER(SEARCH("narrowly excised",'Model output'!V206)), ISNUMBER(SEARCH("none",'Model output'!V206)), ISNUMBER(SEARCH("R0",'Model output'!V206)), ISNUMBER(SEARCH("1 mm",'Model output'!V206)), ISNUMBER(SEARCH("0.1 CM",'Model output'!V206)), ISNUMBER(SEARCH("less than 0.2 mm",'Model output'!V206)), ISNUMBER(SEARCH("less than 1.0 mm",'Model output'!V206)), ISNUMBER(SEARCH("less than 0.5 mm",'Model output'!V206)), ISNUMBER(SEARCH("abut",'Model output'!V206))), "negative", "positive")</f>
        <v>negative</v>
      </c>
      <c r="AE207" s="34" t="str" cm="1">
        <f t="array" aca="1" ref="AE207" ca="1">IF(OR(AC207="positive",Z207="positive",AND(OR(ISNUMBER(SEARCH("Follicular carcinoma",N207)),ISNUMBER(SEARCH("Follicular thyroid carcinoma",N207))),V207="extensive"),AND(AND(ISNUMBER(J207),J207&gt;0),AND(ISNUMBER(M207),M207&gt;3)),OR(H207="positive",AH207=1)),"high",IF(OR(ISNUMBER(SEARCH("lateral",G207,1)),ISNUMBER(SEARCH("positive",Y207,1)),ISNUMBER(SEARCH("tall",O207,1)),ISNUMBER(SEARCH("hobnail",O207,1)),ISNUMBER(SEARCH("cribriform",O207,1)),ISNUMBER(SEARCH("diffuse",O207,1)),ISNUMBER(SEARCH("columnar",O207,1)),ISNUMBER(SEARCH("solid",O207,1)),ISNUMBER(SEARCH("tall",N207,1)),ISNUMBER(SEARCH("hobnail",N207,1)),ISNUMBER(SEARCH("cribriform",N207,1)),ISNUMBER(SEARCH("diffuse",N207,1)),ISNUMBER(SEARCH("columnar",N207,1)),ISNUMBER(SEARCH("solid",N207,1)),AND(OR(ISNUMBER(SEARCH("papillary",N207,1)),ISNUMBER(SEARCH("papillary carcinoma",O207,1))),S207="positive"),AND(AND(ISNUMBER(J207),J207&gt;=5),M207=""),AND(AND(ISNUMBER(J207),J207&gt;=5),AND(ISNUMBER(M207),M207&gt;=1)),AND(ISNUMBER(SERACH("papillary",N207)),OR(Y207="positive",Z207="positive"), ISNUMBER(SEARCH("BRAF",AB207)))),"intermediate","low"))</f>
        <v>low</v>
      </c>
      <c r="AF207" s="35" t="str">
        <f t="shared" si="47"/>
        <v>3a</v>
      </c>
      <c r="AG207" s="35" t="str">
        <f t="shared" si="48"/>
        <v>0</v>
      </c>
      <c r="AH207" s="35" t="str">
        <f t="shared" si="49"/>
        <v>0</v>
      </c>
      <c r="AI207" s="40" t="str">
        <f t="shared" si="50"/>
        <v>I</v>
      </c>
      <c r="AJ207" s="34" t="s">
        <v>627</v>
      </c>
      <c r="AK207" s="39" t="s">
        <v>899</v>
      </c>
      <c r="AL207" s="39" t="s">
        <v>894</v>
      </c>
      <c r="AM207" s="39" t="s">
        <v>897</v>
      </c>
      <c r="AN207" s="39" t="s">
        <v>59</v>
      </c>
      <c r="AO207" s="34">
        <f t="shared" ca="1" si="51"/>
        <v>1</v>
      </c>
      <c r="AP207" s="39">
        <f t="shared" si="52"/>
        <v>1</v>
      </c>
      <c r="AQ207" s="39">
        <f t="shared" si="53"/>
        <v>1</v>
      </c>
      <c r="AR207" s="39">
        <f t="shared" si="54"/>
        <v>1</v>
      </c>
      <c r="AS207" s="40">
        <f t="shared" si="55"/>
        <v>1</v>
      </c>
    </row>
    <row r="208" spans="1:45">
      <c r="A208" t="str">
        <f>'Model output'!A207</f>
        <v>TCGA-EM-A3OA</v>
      </c>
      <c r="B208" s="46">
        <v>55</v>
      </c>
      <c r="C208" s="1" t="str">
        <f>IF(OR(ISNUMBER(SEARCH("0",'Model output'!D207)), ISNUMBER(SEARCH("1",'Model output'!D207)), ISNUMBER(SEARCH("1a",'Model output'!D207)), ISNUMBER(SEARCH("1b",'Model output'!D207)), ISNUMBER(SEARCH("2",'Model output'!D207)), ISNUMBER(SEARCH("3",'Model output'!D207)), ISNUMBER(SEARCH("4a",'Model output'!D207)), ISNUMBER(SEARCH("4b",'Model output'!D207))), IF(ISNUMBER(SEARCH("pT",'Model output'!D207)),IF(OR(ISNUMBER(SEARCH("a",'Model output'!D207)),ISNUMBER(SEARCH("b",'Model output'!D207))),MID(SUBSTITUTE('Model output'!D207," ",""),SEARCH("pT",'Model output'!D207)+2,2),MID(SUBSTITUTE('Model output'!D207," ",""),SEARCH("pT",'Model output'!D207)+2,1)),IF(ISNUMBER(SEARCH("T",'Model output'!D207)),IF(OR(ISNUMBER(SEARCH("a",'Model output'!D207)),ISNUMBER(SEARCH("b",'Model output'!D207))),MID(SUBSTITUTE('Model output'!D207," ",""),SEARCH("T",'Model output'!D207)+1,2),MID(SUBSTITUTE('Model output'!D207," ",""),SEARCH("T",'Model output'!D207)+1,1)),SUBSTITUTE('Model output'!D207," ",""))),"")</f>
        <v>2</v>
      </c>
      <c r="D208" s="1" t="str">
        <f>IF(ISNUMBER(SEARCH("lymph node",'Model output'!E207)),"1", IF(AND('Model output'!E207&lt;&gt;"",ISNUMBER('Model output'!E207),'Model output'!E207&gt;0),"1",IF(OR(ISNUMBER(SEARCH("0",'Model output'!E207)), ISNUMBER(SEARCH("1",'Model output'!E207)), ISNUMBER(SEARCH("1a",'Model output'!E207)), ISNUMBER(SEARCH("1b",'Model output'!E207)), ISNUMBER(SEARCH("X",'Model output'!E207))), IF(ISNUMBER(SEARCH("pN",'Model output'!E207)),IF(OR(ISNUMBER(SEARCH("a",'Model output'!E207)),ISNUMBER(SEARCH("b",'Model output'!E207))),MID(SUBSTITUTE('Model output'!E207," ",""),SEARCH("pN",'Model output'!E207)+2,2),MID(SUBSTITUTE('Model output'!E207," ",""),SEARCH("pN",'Model output'!E207)+2,1)),IF(ISNUMBER(SEARCH("N",'Model output'!E207)),IF(OR(ISNUMBER(SEARCH("a",'Model output'!E207)),ISNUMBER(SEARCH("b",'Model output'!E207))),MID(SUBSTITUTE('Model output'!E207," ",""),SEARCH("N",'Model output'!E207)+1,2),MID(SUBSTITUTE('Model output'!E207," ",""),SEARCH("N",'Model output'!E207)+1,1)),SUBSTITUTE('Model output'!E207," ",""))),"")))</f>
        <v>X</v>
      </c>
      <c r="E208" s="1" t="str">
        <f>IF(OR(ISNUMBER(SEARCH("Not applicable",'Model output'!F207)), ISNUMBER(SEARCH("N/A",'Model output'!F207))),"0",IF(OR(ISNUMBER(SEARCH("0",'Model output'!F207)), ISNUMBER(SEARCH("1",'Model output'!F207)), ISNUMBER(SEARCH("X",'Model output'!F207))), IF(ISNUMBER(SEARCH("pM",'Model output'!F207)),MID(SUBSTITUTE('Model output'!F207," ",""),SEARCH("pM",'Model output'!F207)+2,1),IF(ISNUMBER(SEARCH("M",'Model output'!F207)),MID(SUBSTITUTE('Model output'!F207," ",""),SEARCH("M",'Model output'!F207)+1,1),SUBSTITUTE('Model output'!F207," ",""))),""))</f>
        <v>0</v>
      </c>
      <c r="F208" t="str">
        <f t="shared" si="44"/>
        <v>negative</v>
      </c>
      <c r="G208" t="str">
        <f>IF(OR('Model output'!G207="",AND(ISNUMBER('Model output'!J207),'Model output'!J207&lt;1)),"",IF(OR(ISNUMBER(SEARCH("lateral",'Model output'!G207)),ISNUMBER(SEARCH("cervical",'Model output'!G207)),ISNUMBER(SEARCH("jugular",'Model output'!G207)),ISNUMBER(SEARCH("left neck",'Model output'!G207)),ISNUMBER(SEARCH("left anterior neck",'Model output'!G207)),ISNUMBER(SEARCH("left posterior neck",'Model output'!G207)),ISNUMBER(SEARCH("right neck",'Model output'!G207)),ISNUMBER(SEARCH("right anterior neck",'Model output'!G207)),ISNUMBER(SEARCH("right posterior neck",'Model output'!G207)),AND(ISNUMBER(SEARCH("level",'Model output'!G207)),OR(,ISNUMBER(SEARCH("II",'Model output'!G207)),ISNUMBER(SEARCH("two",'Model output'!G207)),AND(ISNUMBER(SEARCH("2",'Model output'!G207)),NOT(ISNUMBER(SEARCH("1 of 2",'Model output'!G207)))),ISNUMBER(SEARCH("III",'Model output'!G207)),ISNUMBER(SEARCH("three",'Model output'!G207)),AND(ISNUMBER(SEARCH("3",'Model output'!G207)), NOT(ISNUMBER(SEARCH("N3",'Model output'!G207)))),ISNUMBER(SEARCH("IV",'Model output'!G207)),ISNUMBER(SEARCH("four",'Model output'!G207)),AND(ISNUMBER(SEARCH("4",'Model output'!G207)),NOT(ISNUMBER(SEARCH("1/4",'Model output'!G207)))),ISNUMBER(SEARCH("V ",'Model output'!G207)),ISNUMBER(SEARCH("five",'Model output'!G207)),ISNUMBER(SEARCH("5",'Model output'!G207))))), "lateral", "central"))</f>
        <v/>
      </c>
      <c r="H208" t="str">
        <f>IF('Model output'!H207="","negative", IF('Model output'!H207=" ", "negative", IF('Model output'!H207="[]", "negative", IF(ISNUMBER(SEARCH("lymph node",'Model output'!H207)),"negative", IF(ISNUMBER(SEARCH("adipose tissue",'Model output'!H207)), "negative", IF(ISNUMBER(SEARCH("neck dissection",'Model output'!H207)),"negative","positive"))))))</f>
        <v>negative</v>
      </c>
      <c r="I208" t="str">
        <f>IF('Model output'!I207="","",IF(ISNUMBER('Model output'!I207),'Model output'!I207,1))</f>
        <v/>
      </c>
      <c r="J208" t="str">
        <f>IF('Model output'!J207="","",IF(AND(ISNUMBER('Model output'!J207),'Model output'!J207&lt;=I208),'Model output'!J207,IF(ISNUMBER(SEARCH("0/",'Model output'!J207)),0,1)))</f>
        <v/>
      </c>
      <c r="K208" t="str" cm="1">
        <f t="array" ref="K208">IF(COUNT(FIND({0,1,2,3,4,5,6,7,8,9},'Model output'!K207))&gt;0,'Model output'!K207,"")</f>
        <v/>
      </c>
      <c r="L208" s="28" t="str">
        <f t="shared" si="46"/>
        <v/>
      </c>
      <c r="M208" t="str" cm="1">
        <f t="array" ref="M208">IF(L208="","",IF(ISNUMBER(SEARCH("cm",L208)),MAX(VALUE(SUBSTITUTE(_xlfn.FILTERXML("&lt;t&gt;&lt;s&gt;"&amp;SUBSTITUTE(L208,",","&lt;/s&gt;&lt;s&gt;")&amp;"&lt;/s&gt;&lt;/t&gt;","//s"),"cm",""))),MAX(VALUE(SUBSTITUTE(_xlfn.FILTERXML("&lt;t&gt;&lt;s&gt;"&amp;SUBSTITUTE(L208,",","&lt;/s&gt;&lt;s&gt;")&amp;"&lt;/s&gt;&lt;/t&gt;","//s"),"mm","")))/10))</f>
        <v/>
      </c>
      <c r="N208" t="str">
        <f>IF('Model output'!L207="","",'Model output'!L207)</f>
        <v>papillary</v>
      </c>
      <c r="O208" t="str">
        <f>IF('Model output'!M207="","",'Model output'!M207)</f>
        <v>follicular variant</v>
      </c>
      <c r="P208" t="str">
        <f>IF('Model output'!N207="","",'Model output'!N207)</f>
        <v>2.2 cm</v>
      </c>
      <c r="Q208" t="str">
        <f t="shared" si="45"/>
        <v>2.2cm</v>
      </c>
      <c r="R208" cm="1">
        <f t="array" ref="R208">IF(Q208="","",IF(ISNUMBER(SEARCH("cm",Q208)),MAX(VALUE(SUBSTITUTE(_xlfn.FILTERXML("&lt;t&gt;&lt;s&gt;"&amp;SUBSTITUTE(Q208,",","&lt;/s&gt;&lt;s&gt;")&amp;"&lt;/s&gt;&lt;/t&gt;","//s"),"cm",""))),IF(ISNUMBER(SEARCH("mm",Q208)), MAX(VALUE(SUBSTITUTE(_xlfn.FILTERXML("&lt;t&gt;&lt;s&gt;"&amp;SUBSTITUTE(Q208,",","&lt;/s&gt;&lt;s&gt;")&amp;"&lt;/s&gt;&lt;/t&gt;","//s"),"mm","")))/10, MAX(VALUE(_xlfn.FILTERXML("&lt;t&gt;&lt;s&gt;"&amp;SUBSTITUTE(Q208,",","&lt;/s&gt;&lt;s&gt;")&amp;"&lt;/s&gt;&lt;/t&gt;","//s"))))))</f>
        <v>2.2000000000000002</v>
      </c>
      <c r="S208" t="str">
        <f>IF(OR('Model output'!P207="",'Model output'!P207="C",ISNUMBER(SEARCH("Not identified", 'Model output'!P207)),ISNUMBER(SEARCH("Absent",'Model output'!P207)),ISNUMBER(SEARCH("Absence",'Model output'!P207)),AND(ISNUMBER(SEARCH("No",'Model output'!P207)),NOT(ISNUMBER(SEARCH("diagnostic",'Model output'!P207)))),ISNUMBER(SEARCH("Negative",'Model output'!P207))),"negative","positive")</f>
        <v>negative</v>
      </c>
      <c r="T208">
        <f>IF('Model output'!O207="","",'Model output'!O207)</f>
        <v>1</v>
      </c>
      <c r="U208" t="str">
        <f>IF('Model output'!Q207&lt;&gt;"",'Model output'!Q207,IF('Classification result'!S208="positive",IF(ISNUMBER(SEARCH("single",'Model output'!P207)),1,IF(OR(ISNUMBER(SEARCH("&lt;4",'Model output'!P207)),ISNUMBER(SEARCH("&lt; 4",'Model output'!P207)),ISNUMBER(SEARCH("less than 4",'Model output'!P207))),"&lt;4",IF(OR(ISNUMBER(SEARCH("&gt;4",'Model output'!P207)),ISNUMBER(SEARCH("&gt; 4",'Model output'!P207)),ISNUMBER(SEARCH("4 or more",'Model output'!P207))),"&gt;4",""))),""))</f>
        <v/>
      </c>
      <c r="V208" t="str">
        <f>IF(S208="negative","",IF(OR(ISNUMBER(SEARCH("Focal",'Model output'!P207)),'Classification result'!U208&lt;4,ISNUMBER(SEARCH("Focal",'Classification result'!U208)),ISNUMBER(SEARCH("&lt;4",'Classification result'!U208)),ISNUMBER(SEARCH("&lt; 4",'Classification result'!U208))),"minimal", IF(OR(ISNUMBER(SEARCH("Extensive",'Model output'!P207)),ISNUMBER(SEARCH("Extensive",'Classification result'!U208)),ISNUMBER(SEARCH("&gt;4",'Classification result'!U208)),ISNUMBER(SEARCH("&gt; 4",'Classification result'!U208)),ISNUMBER(SEARCH("4 or more",'Classification result'!U208))),"extensive","")))</f>
        <v/>
      </c>
      <c r="W208" t="str">
        <f>IF(OR('Model output'!R207="",ISNUMBER(SEARCH("Not identified", 'Model output'!R207)),ISNUMBER(SEARCH("Absent",'Model output'!R207)),ISNUMBER(SEARCH("No",'Model output'!R207)),ISNUMBER(SEARCH("Negative",'Model output'!R207)),ISNUMBER(SEARCH("None seen",'Model output'!R207)),ISNUMBER(SEARCH("Free",'Model output'!R207)),ISNUMBER(SEARCH("Cannot be assessed",'Model output'!R207))),"negative","positive")</f>
        <v>positive</v>
      </c>
      <c r="X208" s="15" t="str">
        <f>IF('Model output'!S207="","",'Model output'!S207)</f>
        <v>Not identified</v>
      </c>
      <c r="Y208" t="str">
        <f>IF(OR('Model output'!S207="",ISNUMBER(SEARCH("No extension",'Model output'!S207)),ISNUMBER(SEARCH("Absent",'Model output'!S207)),ISNUMBER(SEARCH("Not identified",'Model output'!S207)),AND(ISNUMBER(SEARCH("No",'Model output'!S207)),NOT(ISNUMBER(SEARCH("carcinoma",'Model output'!S207)))),ISNUMBER(SEARCH("negative",'Model output'!S207))),"negative",IF(Z208="positive","gETE", "positive"))</f>
        <v>negative</v>
      </c>
      <c r="Z208" t="str">
        <f>IF(OR('Model output'!S207="",ISNUMBER(SEARCH("Absent",'Model output'!S207)),ISNUMBER(SEARCH("Not identified",'Model output'!S207)),ISNUMBER(SEARCH("No",'Model output'!S207)),ISNUMBER(SEARCH("Minimal",'Model output'!S207)),ISNUMBER(SEARCH("negative",'Model output'!S207))),"negative",IF(OR(ISNUMBER(SEARCH("extensive",X208)),ISNUMBER(SEARCH("skeletal muscle",X208)),ISNUMBER(SEARCH("larynx",X208)),ISNUMBER(SEARCH("trachea",X208)),ISNUMBER(SEARCH("esophagus",X208)),ISNUMBER(SEARCH("recurrent laryngeal nerve",X208))),"positive","negative"))</f>
        <v>negative</v>
      </c>
      <c r="AA208" t="str">
        <f>IF('Model output'!T207="","",IF('Model output'!T207="Not mentioned", "No", "Yes"))</f>
        <v/>
      </c>
      <c r="AB208" t="str">
        <f>IF(AA208&lt;&gt;"Yes","",IF(OR('Model output'!U207="",ISNUMBER(SEARCH("Not identified",'Model output'!U207))),"",'Model output'!U207))</f>
        <v/>
      </c>
      <c r="AC208" s="8" t="str">
        <f>IF(OR('Model output'!V207="", AND(ISERROR(SEARCH("Positive",'Model output'!V207)), ISNUMBER(SEARCH("Negative",'Model output'!V207))), ISNUMBER(SEARCH("Cannot be assessed",'Model output'!V207)), AND(ISNUMBER(SEARCH("Uninvolved",'Model output'!V207)),NOT(ISNUMBER(SEARCH("margin(s) involved",'Model output'!V207)))), ISNUMBER(SEARCH("No involvement",'Model output'!V207)), AND(NOT(ISNUMBER(SEARCH("focal",'Model output'!V207))),ISNUMBER(SEARCH("Free",'Model output'!V207))), ISNUMBER(SEARCH("narrowly excised",'Model output'!V207)), ISNUMBER(SEARCH("none",'Model output'!V207)), ISNUMBER(SEARCH("R0",'Model output'!V207)), ISNUMBER(SEARCH("1 mm",'Model output'!V207)), ISNUMBER(SEARCH("0.1 CM",'Model output'!V207)), ISNUMBER(SEARCH("less than 0.2 mm",'Model output'!V207)), ISNUMBER(SEARCH("less than 1.0 mm",'Model output'!V207)), ISNUMBER(SEARCH("less than 0.5 mm",'Model output'!V207)), ISNUMBER(SEARCH("abut",'Model output'!V207))), "negative", "positive")</f>
        <v>negative</v>
      </c>
      <c r="AE208" s="34" t="str" cm="1">
        <f t="array" aca="1" ref="AE208" ca="1">IF(OR(AC208="positive",Z208="positive",AND(OR(ISNUMBER(SEARCH("Follicular carcinoma",N208)),ISNUMBER(SEARCH("Follicular thyroid carcinoma",N208))),V208="extensive"),AND(AND(ISNUMBER(J208),J208&gt;0),AND(ISNUMBER(M208),M208&gt;3)),OR(H208="positive",AH208=1)),"high",IF(OR(ISNUMBER(SEARCH("lateral",G208,1)),ISNUMBER(SEARCH("positive",Y208,1)),ISNUMBER(SEARCH("tall",O208,1)),ISNUMBER(SEARCH("hobnail",O208,1)),ISNUMBER(SEARCH("cribriform",O208,1)),ISNUMBER(SEARCH("diffuse",O208,1)),ISNUMBER(SEARCH("columnar",O208,1)),ISNUMBER(SEARCH("solid",O208,1)),ISNUMBER(SEARCH("tall",N208,1)),ISNUMBER(SEARCH("hobnail",N208,1)),ISNUMBER(SEARCH("cribriform",N208,1)),ISNUMBER(SEARCH("diffuse",N208,1)),ISNUMBER(SEARCH("columnar",N208,1)),ISNUMBER(SEARCH("solid",N208,1)),AND(OR(ISNUMBER(SEARCH("papillary",N208,1)),ISNUMBER(SEARCH("papillary carcinoma",O208,1))),S208="positive"),AND(AND(ISNUMBER(J208),J208&gt;=5),M208=""),AND(AND(ISNUMBER(J208),J208&gt;=5),AND(ISNUMBER(M208),M208&gt;=1)),AND(ISNUMBER(SERACH("papillary",N208)),OR(Y208="positive",Z208="positive"), ISNUMBER(SEARCH("BRAF",AB208)))),"intermediate","low"))</f>
        <v>low</v>
      </c>
      <c r="AF208" s="35" t="str">
        <f t="shared" si="47"/>
        <v>2</v>
      </c>
      <c r="AG208" s="35" t="str">
        <f t="shared" si="48"/>
        <v>0</v>
      </c>
      <c r="AH208" s="35" t="str">
        <f t="shared" si="49"/>
        <v>0</v>
      </c>
      <c r="AI208" s="40" t="str">
        <f t="shared" si="50"/>
        <v>I</v>
      </c>
      <c r="AJ208" s="34" t="s">
        <v>627</v>
      </c>
      <c r="AK208" s="39" t="s">
        <v>896</v>
      </c>
      <c r="AL208" s="39" t="s">
        <v>897</v>
      </c>
      <c r="AM208" s="39" t="s">
        <v>897</v>
      </c>
      <c r="AN208" s="39" t="s">
        <v>59</v>
      </c>
      <c r="AO208" s="34">
        <f t="shared" ca="1" si="51"/>
        <v>1</v>
      </c>
      <c r="AP208" s="39">
        <f t="shared" si="52"/>
        <v>1</v>
      </c>
      <c r="AQ208" s="39">
        <f t="shared" si="53"/>
        <v>1</v>
      </c>
      <c r="AR208" s="39">
        <f t="shared" si="54"/>
        <v>1</v>
      </c>
      <c r="AS208" s="40">
        <f t="shared" si="55"/>
        <v>1</v>
      </c>
    </row>
    <row r="209" spans="1:45">
      <c r="A209" t="str">
        <f>'Model output'!A208</f>
        <v>TCGA-EM-A3OB</v>
      </c>
      <c r="B209" s="46">
        <v>33</v>
      </c>
      <c r="C209" s="1" t="str">
        <f>IF(OR(ISNUMBER(SEARCH("0",'Model output'!D208)), ISNUMBER(SEARCH("1",'Model output'!D208)), ISNUMBER(SEARCH("1a",'Model output'!D208)), ISNUMBER(SEARCH("1b",'Model output'!D208)), ISNUMBER(SEARCH("2",'Model output'!D208)), ISNUMBER(SEARCH("3",'Model output'!D208)), ISNUMBER(SEARCH("4a",'Model output'!D208)), ISNUMBER(SEARCH("4b",'Model output'!D208))), IF(ISNUMBER(SEARCH("pT",'Model output'!D208)),IF(OR(ISNUMBER(SEARCH("a",'Model output'!D208)),ISNUMBER(SEARCH("b",'Model output'!D208))),MID(SUBSTITUTE('Model output'!D208," ",""),SEARCH("pT",'Model output'!D208)+2,2),MID(SUBSTITUTE('Model output'!D208," ",""),SEARCH("pT",'Model output'!D208)+2,1)),IF(ISNUMBER(SEARCH("T",'Model output'!D208)),IF(OR(ISNUMBER(SEARCH("a",'Model output'!D208)),ISNUMBER(SEARCH("b",'Model output'!D208))),MID(SUBSTITUTE('Model output'!D208," ",""),SEARCH("T",'Model output'!D208)+1,2),MID(SUBSTITUTE('Model output'!D208," ",""),SEARCH("T",'Model output'!D208)+1,1)),SUBSTITUTE('Model output'!D208," ",""))),"")</f>
        <v>2</v>
      </c>
      <c r="D209" s="1" t="str">
        <f>IF(ISNUMBER(SEARCH("lymph node",'Model output'!E208)),"1", IF(AND('Model output'!E208&lt;&gt;"",ISNUMBER('Model output'!E208),'Model output'!E208&gt;0),"1",IF(OR(ISNUMBER(SEARCH("0",'Model output'!E208)), ISNUMBER(SEARCH("1",'Model output'!E208)), ISNUMBER(SEARCH("1a",'Model output'!E208)), ISNUMBER(SEARCH("1b",'Model output'!E208)), ISNUMBER(SEARCH("X",'Model output'!E208))), IF(ISNUMBER(SEARCH("pN",'Model output'!E208)),IF(OR(ISNUMBER(SEARCH("a",'Model output'!E208)),ISNUMBER(SEARCH("b",'Model output'!E208))),MID(SUBSTITUTE('Model output'!E208," ",""),SEARCH("pN",'Model output'!E208)+2,2),MID(SUBSTITUTE('Model output'!E208," ",""),SEARCH("pN",'Model output'!E208)+2,1)),IF(ISNUMBER(SEARCH("N",'Model output'!E208)),IF(OR(ISNUMBER(SEARCH("a",'Model output'!E208)),ISNUMBER(SEARCH("b",'Model output'!E208))),MID(SUBSTITUTE('Model output'!E208," ",""),SEARCH("N",'Model output'!E208)+1,2),MID(SUBSTITUTE('Model output'!E208," ",""),SEARCH("N",'Model output'!E208)+1,1)),SUBSTITUTE('Model output'!E208," ",""))),"")))</f>
        <v>0</v>
      </c>
      <c r="E209" s="1" t="str">
        <f>IF(OR(ISNUMBER(SEARCH("Not applicable",'Model output'!F208)), ISNUMBER(SEARCH("N/A",'Model output'!F208))),"0",IF(OR(ISNUMBER(SEARCH("0",'Model output'!F208)), ISNUMBER(SEARCH("1",'Model output'!F208)), ISNUMBER(SEARCH("X",'Model output'!F208))), IF(ISNUMBER(SEARCH("pM",'Model output'!F208)),MID(SUBSTITUTE('Model output'!F208," ",""),SEARCH("pM",'Model output'!F208)+2,1),IF(ISNUMBER(SEARCH("M",'Model output'!F208)),MID(SUBSTITUTE('Model output'!F208," ",""),SEARCH("M",'Model output'!F208)+1,1),SUBSTITUTE('Model output'!F208," ",""))),""))</f>
        <v/>
      </c>
      <c r="F209" t="str">
        <f t="shared" si="44"/>
        <v>negative</v>
      </c>
      <c r="G209" t="str">
        <f>IF(OR('Model output'!G208="",AND(ISNUMBER('Model output'!J208),'Model output'!J208&lt;1)),"",IF(OR(ISNUMBER(SEARCH("lateral",'Model output'!G208)),ISNUMBER(SEARCH("cervical",'Model output'!G208)),ISNUMBER(SEARCH("jugular",'Model output'!G208)),ISNUMBER(SEARCH("left neck",'Model output'!G208)),ISNUMBER(SEARCH("left anterior neck",'Model output'!G208)),ISNUMBER(SEARCH("left posterior neck",'Model output'!G208)),ISNUMBER(SEARCH("right neck",'Model output'!G208)),ISNUMBER(SEARCH("right anterior neck",'Model output'!G208)),ISNUMBER(SEARCH("right posterior neck",'Model output'!G208)),AND(ISNUMBER(SEARCH("level",'Model output'!G208)),OR(,ISNUMBER(SEARCH("II",'Model output'!G208)),ISNUMBER(SEARCH("two",'Model output'!G208)),AND(ISNUMBER(SEARCH("2",'Model output'!G208)),NOT(ISNUMBER(SEARCH("1 of 2",'Model output'!G208)))),ISNUMBER(SEARCH("III",'Model output'!G208)),ISNUMBER(SEARCH("three",'Model output'!G208)),AND(ISNUMBER(SEARCH("3",'Model output'!G208)), NOT(ISNUMBER(SEARCH("N3",'Model output'!G208)))),ISNUMBER(SEARCH("IV",'Model output'!G208)),ISNUMBER(SEARCH("four",'Model output'!G208)),AND(ISNUMBER(SEARCH("4",'Model output'!G208)),NOT(ISNUMBER(SEARCH("1/4",'Model output'!G208)))),ISNUMBER(SEARCH("V ",'Model output'!G208)),ISNUMBER(SEARCH("five",'Model output'!G208)),ISNUMBER(SEARCH("5",'Model output'!G208))))), "lateral", "central"))</f>
        <v/>
      </c>
      <c r="H209" t="str">
        <f>IF('Model output'!H208="","negative", IF('Model output'!H208=" ", "negative", IF('Model output'!H208="[]", "negative", IF(ISNUMBER(SEARCH("lymph node",'Model output'!H208)),"negative", IF(ISNUMBER(SEARCH("adipose tissue",'Model output'!H208)), "negative", IF(ISNUMBER(SEARCH("neck dissection",'Model output'!H208)),"negative","positive"))))))</f>
        <v>negative</v>
      </c>
      <c r="I209">
        <f>IF('Model output'!I208="","",IF(ISNUMBER('Model output'!I208),'Model output'!I208,1))</f>
        <v>4</v>
      </c>
      <c r="J209">
        <f>IF('Model output'!J208="","",IF(AND(ISNUMBER('Model output'!J208),'Model output'!J208&lt;=I209),'Model output'!J208,IF(ISNUMBER(SEARCH("0/",'Model output'!J208)),0,1)))</f>
        <v>0</v>
      </c>
      <c r="K209" t="str" cm="1">
        <f t="array" ref="K209">IF(COUNT(FIND({0,1,2,3,4,5,6,7,8,9},'Model output'!K208))&gt;0,'Model output'!K208,"")</f>
        <v/>
      </c>
      <c r="L209" s="28" t="str">
        <f t="shared" si="46"/>
        <v/>
      </c>
      <c r="M209" t="str" cm="1">
        <f t="array" ref="M209">IF(L209="","",IF(ISNUMBER(SEARCH("cm",L209)),MAX(VALUE(SUBSTITUTE(_xlfn.FILTERXML("&lt;t&gt;&lt;s&gt;"&amp;SUBSTITUTE(L209,",","&lt;/s&gt;&lt;s&gt;")&amp;"&lt;/s&gt;&lt;/t&gt;","//s"),"cm",""))),MAX(VALUE(SUBSTITUTE(_xlfn.FILTERXML("&lt;t&gt;&lt;s&gt;"&amp;SUBSTITUTE(L209,",","&lt;/s&gt;&lt;s&gt;")&amp;"&lt;/s&gt;&lt;/t&gt;","//s"),"mm","")))/10))</f>
        <v/>
      </c>
      <c r="N209" t="str">
        <f>IF('Model output'!L208="","",'Model output'!L208)</f>
        <v>papillary</v>
      </c>
      <c r="O209" t="str">
        <f>IF('Model output'!M208="","",'Model output'!M208)</f>
        <v>follicular variant</v>
      </c>
      <c r="P209" t="str">
        <f>IF('Model output'!N208="","",'Model output'!N208)</f>
        <v>2.2 cm</v>
      </c>
      <c r="Q209" t="str">
        <f t="shared" si="45"/>
        <v>2.2cm</v>
      </c>
      <c r="R209" cm="1">
        <f t="array" ref="R209">IF(Q209="","",IF(ISNUMBER(SEARCH("cm",Q209)),MAX(VALUE(SUBSTITUTE(_xlfn.FILTERXML("&lt;t&gt;&lt;s&gt;"&amp;SUBSTITUTE(Q209,",","&lt;/s&gt;&lt;s&gt;")&amp;"&lt;/s&gt;&lt;/t&gt;","//s"),"cm",""))),IF(ISNUMBER(SEARCH("mm",Q209)), MAX(VALUE(SUBSTITUTE(_xlfn.FILTERXML("&lt;t&gt;&lt;s&gt;"&amp;SUBSTITUTE(Q209,",","&lt;/s&gt;&lt;s&gt;")&amp;"&lt;/s&gt;&lt;/t&gt;","//s"),"mm","")))/10, MAX(VALUE(_xlfn.FILTERXML("&lt;t&gt;&lt;s&gt;"&amp;SUBSTITUTE(Q209,",","&lt;/s&gt;&lt;s&gt;")&amp;"&lt;/s&gt;&lt;/t&gt;","//s"))))))</f>
        <v>2.2000000000000002</v>
      </c>
      <c r="S209" t="str">
        <f>IF(OR('Model output'!P208="",'Model output'!P208="C",ISNUMBER(SEARCH("Not identified", 'Model output'!P208)),ISNUMBER(SEARCH("Absent",'Model output'!P208)),ISNUMBER(SEARCH("Absence",'Model output'!P208)),AND(ISNUMBER(SEARCH("No",'Model output'!P208)),NOT(ISNUMBER(SEARCH("diagnostic",'Model output'!P208)))),ISNUMBER(SEARCH("Negative",'Model output'!P208))),"negative","positive")</f>
        <v>negative</v>
      </c>
      <c r="T209">
        <f>IF('Model output'!O208="","",'Model output'!O208)</f>
        <v>1</v>
      </c>
      <c r="U209" t="str">
        <f>IF('Model output'!Q208&lt;&gt;"",'Model output'!Q208,IF('Classification result'!S209="positive",IF(ISNUMBER(SEARCH("single",'Model output'!P208)),1,IF(OR(ISNUMBER(SEARCH("&lt;4",'Model output'!P208)),ISNUMBER(SEARCH("&lt; 4",'Model output'!P208)),ISNUMBER(SEARCH("less than 4",'Model output'!P208))),"&lt;4",IF(OR(ISNUMBER(SEARCH("&gt;4",'Model output'!P208)),ISNUMBER(SEARCH("&gt; 4",'Model output'!P208)),ISNUMBER(SEARCH("4 or more",'Model output'!P208))),"&gt;4",""))),""))</f>
        <v/>
      </c>
      <c r="V209" t="str">
        <f>IF(S209="negative","",IF(OR(ISNUMBER(SEARCH("Focal",'Model output'!P208)),'Classification result'!U209&lt;4,ISNUMBER(SEARCH("Focal",'Classification result'!U209)),ISNUMBER(SEARCH("&lt;4",'Classification result'!U209)),ISNUMBER(SEARCH("&lt; 4",'Classification result'!U209))),"minimal", IF(OR(ISNUMBER(SEARCH("Extensive",'Model output'!P208)),ISNUMBER(SEARCH("Extensive",'Classification result'!U209)),ISNUMBER(SEARCH("&gt;4",'Classification result'!U209)),ISNUMBER(SEARCH("&gt; 4",'Classification result'!U209)),ISNUMBER(SEARCH("4 or more",'Classification result'!U209))),"extensive","")))</f>
        <v/>
      </c>
      <c r="W209" t="str">
        <f>IF(OR('Model output'!R208="",ISNUMBER(SEARCH("Not identified", 'Model output'!R208)),ISNUMBER(SEARCH("Absent",'Model output'!R208)),ISNUMBER(SEARCH("No",'Model output'!R208)),ISNUMBER(SEARCH("Negative",'Model output'!R208)),ISNUMBER(SEARCH("None seen",'Model output'!R208)),ISNUMBER(SEARCH("Free",'Model output'!R208)),ISNUMBER(SEARCH("Cannot be assessed",'Model output'!R208))),"negative","positive")</f>
        <v>negative</v>
      </c>
      <c r="X209" s="15" t="str">
        <f>IF('Model output'!S208="","",'Model output'!S208)</f>
        <v>Not identified</v>
      </c>
      <c r="Y209" t="str">
        <f>IF(OR('Model output'!S208="",ISNUMBER(SEARCH("No extension",'Model output'!S208)),ISNUMBER(SEARCH("Absent",'Model output'!S208)),ISNUMBER(SEARCH("Not identified",'Model output'!S208)),AND(ISNUMBER(SEARCH("No",'Model output'!S208)),NOT(ISNUMBER(SEARCH("carcinoma",'Model output'!S208)))),ISNUMBER(SEARCH("negative",'Model output'!S208))),"negative",IF(Z209="positive","gETE", "positive"))</f>
        <v>negative</v>
      </c>
      <c r="Z209" t="str">
        <f>IF(OR('Model output'!S208="",ISNUMBER(SEARCH("Absent",'Model output'!S208)),ISNUMBER(SEARCH("Not identified",'Model output'!S208)),ISNUMBER(SEARCH("No",'Model output'!S208)),ISNUMBER(SEARCH("Minimal",'Model output'!S208)),ISNUMBER(SEARCH("negative",'Model output'!S208))),"negative",IF(OR(ISNUMBER(SEARCH("extensive",X209)),ISNUMBER(SEARCH("skeletal muscle",X209)),ISNUMBER(SEARCH("larynx",X209)),ISNUMBER(SEARCH("trachea",X209)),ISNUMBER(SEARCH("esophagus",X209)),ISNUMBER(SEARCH("recurrent laryngeal nerve",X209))),"positive","negative"))</f>
        <v>negative</v>
      </c>
      <c r="AA209" t="str">
        <f>IF('Model output'!T208="","",IF('Model output'!T208="Not mentioned", "No", "Yes"))</f>
        <v/>
      </c>
      <c r="AB209" t="str">
        <f>IF(AA209&lt;&gt;"Yes","",IF(OR('Model output'!U208="",ISNUMBER(SEARCH("Not identified",'Model output'!U208))),"",'Model output'!U208))</f>
        <v/>
      </c>
      <c r="AC209" s="8" t="str">
        <f>IF(OR('Model output'!V208="", AND(ISERROR(SEARCH("Positive",'Model output'!V208)), ISNUMBER(SEARCH("Negative",'Model output'!V208))), ISNUMBER(SEARCH("Cannot be assessed",'Model output'!V208)), AND(ISNUMBER(SEARCH("Uninvolved",'Model output'!V208)),NOT(ISNUMBER(SEARCH("margin(s) involved",'Model output'!V208)))), ISNUMBER(SEARCH("No involvement",'Model output'!V208)), AND(NOT(ISNUMBER(SEARCH("focal",'Model output'!V208))),ISNUMBER(SEARCH("Free",'Model output'!V208))), ISNUMBER(SEARCH("narrowly excised",'Model output'!V208)), ISNUMBER(SEARCH("none",'Model output'!V208)), ISNUMBER(SEARCH("R0",'Model output'!V208)), ISNUMBER(SEARCH("1 mm",'Model output'!V208)), ISNUMBER(SEARCH("0.1 CM",'Model output'!V208)), ISNUMBER(SEARCH("less than 0.2 mm",'Model output'!V208)), ISNUMBER(SEARCH("less than 1.0 mm",'Model output'!V208)), ISNUMBER(SEARCH("less than 0.5 mm",'Model output'!V208)), ISNUMBER(SEARCH("abut",'Model output'!V208))), "negative", "positive")</f>
        <v>negative</v>
      </c>
      <c r="AE209" s="34" t="str" cm="1">
        <f t="array" aca="1" ref="AE209" ca="1">IF(OR(AC209="positive",Z209="positive",AND(OR(ISNUMBER(SEARCH("Follicular carcinoma",N209)),ISNUMBER(SEARCH("Follicular thyroid carcinoma",N209))),V209="extensive"),AND(AND(ISNUMBER(J209),J209&gt;0),AND(ISNUMBER(M209),M209&gt;3)),OR(H209="positive",AH209=1)),"high",IF(OR(ISNUMBER(SEARCH("lateral",G209,1)),ISNUMBER(SEARCH("positive",Y209,1)),ISNUMBER(SEARCH("tall",O209,1)),ISNUMBER(SEARCH("hobnail",O209,1)),ISNUMBER(SEARCH("cribriform",O209,1)),ISNUMBER(SEARCH("diffuse",O209,1)),ISNUMBER(SEARCH("columnar",O209,1)),ISNUMBER(SEARCH("solid",O209,1)),ISNUMBER(SEARCH("tall",N209,1)),ISNUMBER(SEARCH("hobnail",N209,1)),ISNUMBER(SEARCH("cribriform",N209,1)),ISNUMBER(SEARCH("diffuse",N209,1)),ISNUMBER(SEARCH("columnar",N209,1)),ISNUMBER(SEARCH("solid",N209,1)),AND(OR(ISNUMBER(SEARCH("papillary",N209,1)),ISNUMBER(SEARCH("papillary carcinoma",O209,1))),S209="positive"),AND(AND(ISNUMBER(J209),J209&gt;=5),M209=""),AND(AND(ISNUMBER(J209),J209&gt;=5),AND(ISNUMBER(M209),M209&gt;=1)),AND(ISNUMBER(SERACH("papillary",N209)),OR(Y209="positive",Z209="positive"), ISNUMBER(SEARCH("BRAF",AB209)))),"intermediate","low"))</f>
        <v>low</v>
      </c>
      <c r="AF209" s="35" t="str">
        <f t="shared" si="47"/>
        <v>2</v>
      </c>
      <c r="AG209" s="35" t="str">
        <f t="shared" si="48"/>
        <v>0</v>
      </c>
      <c r="AH209" s="35" t="str">
        <f t="shared" si="49"/>
        <v>0</v>
      </c>
      <c r="AI209" s="40" t="str">
        <f t="shared" si="50"/>
        <v>I</v>
      </c>
      <c r="AJ209" s="34" t="s">
        <v>627</v>
      </c>
      <c r="AK209" s="39" t="s">
        <v>896</v>
      </c>
      <c r="AL209" s="39" t="s">
        <v>894</v>
      </c>
      <c r="AM209" s="39" t="s">
        <v>897</v>
      </c>
      <c r="AN209" s="39" t="s">
        <v>59</v>
      </c>
      <c r="AO209" s="34">
        <f t="shared" ca="1" si="51"/>
        <v>1</v>
      </c>
      <c r="AP209" s="39">
        <f t="shared" si="52"/>
        <v>1</v>
      </c>
      <c r="AQ209" s="39">
        <f t="shared" si="53"/>
        <v>1</v>
      </c>
      <c r="AR209" s="39">
        <f t="shared" si="54"/>
        <v>1</v>
      </c>
      <c r="AS209" s="40">
        <f t="shared" si="55"/>
        <v>1</v>
      </c>
    </row>
    <row r="210" spans="1:45">
      <c r="A210" t="str">
        <f>'Model output'!A209</f>
        <v>TCGA-EM-A3ST</v>
      </c>
      <c r="B210" s="46">
        <v>62</v>
      </c>
      <c r="C210" s="1" t="str">
        <f>IF(OR(ISNUMBER(SEARCH("0",'Model output'!D209)), ISNUMBER(SEARCH("1",'Model output'!D209)), ISNUMBER(SEARCH("1a",'Model output'!D209)), ISNUMBER(SEARCH("1b",'Model output'!D209)), ISNUMBER(SEARCH("2",'Model output'!D209)), ISNUMBER(SEARCH("3",'Model output'!D209)), ISNUMBER(SEARCH("4a",'Model output'!D209)), ISNUMBER(SEARCH("4b",'Model output'!D209))), IF(ISNUMBER(SEARCH("pT",'Model output'!D209)),IF(OR(ISNUMBER(SEARCH("a",'Model output'!D209)),ISNUMBER(SEARCH("b",'Model output'!D209))),MID(SUBSTITUTE('Model output'!D209," ",""),SEARCH("pT",'Model output'!D209)+2,2),MID(SUBSTITUTE('Model output'!D209," ",""),SEARCH("pT",'Model output'!D209)+2,1)),IF(ISNUMBER(SEARCH("T",'Model output'!D209)),IF(OR(ISNUMBER(SEARCH("a",'Model output'!D209)),ISNUMBER(SEARCH("b",'Model output'!D209))),MID(SUBSTITUTE('Model output'!D209," ",""),SEARCH("T",'Model output'!D209)+1,2),MID(SUBSTITUTE('Model output'!D209," ",""),SEARCH("T",'Model output'!D209)+1,1)),SUBSTITUTE('Model output'!D209," ",""))),"")</f>
        <v>3</v>
      </c>
      <c r="D210" s="1" t="str">
        <f>IF(ISNUMBER(SEARCH("lymph node",'Model output'!E209)),"1", IF(AND('Model output'!E209&lt;&gt;"",ISNUMBER('Model output'!E209),'Model output'!E209&gt;0),"1",IF(OR(ISNUMBER(SEARCH("0",'Model output'!E209)), ISNUMBER(SEARCH("1",'Model output'!E209)), ISNUMBER(SEARCH("1a",'Model output'!E209)), ISNUMBER(SEARCH("1b",'Model output'!E209)), ISNUMBER(SEARCH("X",'Model output'!E209))), IF(ISNUMBER(SEARCH("pN",'Model output'!E209)),IF(OR(ISNUMBER(SEARCH("a",'Model output'!E209)),ISNUMBER(SEARCH("b",'Model output'!E209))),MID(SUBSTITUTE('Model output'!E209," ",""),SEARCH("pN",'Model output'!E209)+2,2),MID(SUBSTITUTE('Model output'!E209," ",""),SEARCH("pN",'Model output'!E209)+2,1)),IF(ISNUMBER(SEARCH("N",'Model output'!E209)),IF(OR(ISNUMBER(SEARCH("a",'Model output'!E209)),ISNUMBER(SEARCH("b",'Model output'!E209))),MID(SUBSTITUTE('Model output'!E209," ",""),SEARCH("N",'Model output'!E209)+1,2),MID(SUBSTITUTE('Model output'!E209," ",""),SEARCH("N",'Model output'!E209)+1,1)),SUBSTITUTE('Model output'!E209," ",""))),"")))</f>
        <v>0</v>
      </c>
      <c r="E210" s="1" t="str">
        <f>IF(OR(ISNUMBER(SEARCH("Not applicable",'Model output'!F209)), ISNUMBER(SEARCH("N/A",'Model output'!F209))),"0",IF(OR(ISNUMBER(SEARCH("0",'Model output'!F209)), ISNUMBER(SEARCH("1",'Model output'!F209)), ISNUMBER(SEARCH("X",'Model output'!F209))), IF(ISNUMBER(SEARCH("pM",'Model output'!F209)),MID(SUBSTITUTE('Model output'!F209," ",""),SEARCH("pM",'Model output'!F209)+2,1),IF(ISNUMBER(SEARCH("M",'Model output'!F209)),MID(SUBSTITUTE('Model output'!F209," ",""),SEARCH("M",'Model output'!F209)+1,1),SUBSTITUTE('Model output'!F209," ",""))),""))</f>
        <v/>
      </c>
      <c r="F210" t="str">
        <f t="shared" si="44"/>
        <v>negative</v>
      </c>
      <c r="G210" t="str">
        <f>IF(OR('Model output'!G209="",AND(ISNUMBER('Model output'!J209),'Model output'!J209&lt;1)),"",IF(OR(ISNUMBER(SEARCH("lateral",'Model output'!G209)),ISNUMBER(SEARCH("cervical",'Model output'!G209)),ISNUMBER(SEARCH("jugular",'Model output'!G209)),ISNUMBER(SEARCH("left neck",'Model output'!G209)),ISNUMBER(SEARCH("left anterior neck",'Model output'!G209)),ISNUMBER(SEARCH("left posterior neck",'Model output'!G209)),ISNUMBER(SEARCH("right neck",'Model output'!G209)),ISNUMBER(SEARCH("right anterior neck",'Model output'!G209)),ISNUMBER(SEARCH("right posterior neck",'Model output'!G209)),AND(ISNUMBER(SEARCH("level",'Model output'!G209)),OR(,ISNUMBER(SEARCH("II",'Model output'!G209)),ISNUMBER(SEARCH("two",'Model output'!G209)),AND(ISNUMBER(SEARCH("2",'Model output'!G209)),NOT(ISNUMBER(SEARCH("1 of 2",'Model output'!G209)))),ISNUMBER(SEARCH("III",'Model output'!G209)),ISNUMBER(SEARCH("three",'Model output'!G209)),AND(ISNUMBER(SEARCH("3",'Model output'!G209)), NOT(ISNUMBER(SEARCH("N3",'Model output'!G209)))),ISNUMBER(SEARCH("IV",'Model output'!G209)),ISNUMBER(SEARCH("four",'Model output'!G209)),AND(ISNUMBER(SEARCH("4",'Model output'!G209)),NOT(ISNUMBER(SEARCH("1/4",'Model output'!G209)))),ISNUMBER(SEARCH("V ",'Model output'!G209)),ISNUMBER(SEARCH("five",'Model output'!G209)),ISNUMBER(SEARCH("5",'Model output'!G209))))), "lateral", "central"))</f>
        <v/>
      </c>
      <c r="H210" t="str">
        <f>IF('Model output'!H209="","negative", IF('Model output'!H209=" ", "negative", IF('Model output'!H209="[]", "negative", IF(ISNUMBER(SEARCH("lymph node",'Model output'!H209)),"negative", IF(ISNUMBER(SEARCH("adipose tissue",'Model output'!H209)), "negative", IF(ISNUMBER(SEARCH("neck dissection",'Model output'!H209)),"negative","positive"))))))</f>
        <v>negative</v>
      </c>
      <c r="I210">
        <f>IF('Model output'!I209="","",IF(ISNUMBER('Model output'!I209),'Model output'!I209,1))</f>
        <v>1</v>
      </c>
      <c r="J210">
        <f>IF('Model output'!J209="","",IF(AND(ISNUMBER('Model output'!J209),'Model output'!J209&lt;=I210),'Model output'!J209,IF(ISNUMBER(SEARCH("0/",'Model output'!J209)),0,1)))</f>
        <v>0</v>
      </c>
      <c r="K210" t="str" cm="1">
        <f t="array" ref="K210">IF(COUNT(FIND({0,1,2,3,4,5,6,7,8,9},'Model output'!K209))&gt;0,'Model output'!K209,"")</f>
        <v/>
      </c>
      <c r="L210" s="28" t="str">
        <f t="shared" si="46"/>
        <v/>
      </c>
      <c r="M210" t="str" cm="1">
        <f t="array" ref="M210">IF(L210="","",IF(ISNUMBER(SEARCH("cm",L210)),MAX(VALUE(SUBSTITUTE(_xlfn.FILTERXML("&lt;t&gt;&lt;s&gt;"&amp;SUBSTITUTE(L210,",","&lt;/s&gt;&lt;s&gt;")&amp;"&lt;/s&gt;&lt;/t&gt;","//s"),"cm",""))),MAX(VALUE(SUBSTITUTE(_xlfn.FILTERXML("&lt;t&gt;&lt;s&gt;"&amp;SUBSTITUTE(L210,",","&lt;/s&gt;&lt;s&gt;")&amp;"&lt;/s&gt;&lt;/t&gt;","//s"),"mm","")))/10))</f>
        <v/>
      </c>
      <c r="N210" t="str">
        <f>IF('Model output'!L209="","",'Model output'!L209)</f>
        <v>papillary</v>
      </c>
      <c r="O210" t="str">
        <f>IF('Model output'!M209="","",'Model output'!M209)</f>
        <v>follicular variant</v>
      </c>
      <c r="P210" t="str">
        <f>IF('Model output'!N209="","",'Model output'!N209)</f>
        <v>5.4 cm</v>
      </c>
      <c r="Q210" t="str">
        <f t="shared" si="45"/>
        <v>5.4cm</v>
      </c>
      <c r="R210" cm="1">
        <f t="array" ref="R210">IF(Q210="","",IF(ISNUMBER(SEARCH("cm",Q210)),MAX(VALUE(SUBSTITUTE(_xlfn.FILTERXML("&lt;t&gt;&lt;s&gt;"&amp;SUBSTITUTE(Q210,",","&lt;/s&gt;&lt;s&gt;")&amp;"&lt;/s&gt;&lt;/t&gt;","//s"),"cm",""))),IF(ISNUMBER(SEARCH("mm",Q210)), MAX(VALUE(SUBSTITUTE(_xlfn.FILTERXML("&lt;t&gt;&lt;s&gt;"&amp;SUBSTITUTE(Q210,",","&lt;/s&gt;&lt;s&gt;")&amp;"&lt;/s&gt;&lt;/t&gt;","//s"),"mm","")))/10, MAX(VALUE(_xlfn.FILTERXML("&lt;t&gt;&lt;s&gt;"&amp;SUBSTITUTE(Q210,",","&lt;/s&gt;&lt;s&gt;")&amp;"&lt;/s&gt;&lt;/t&gt;","//s"))))))</f>
        <v>5.4</v>
      </c>
      <c r="S210" t="str">
        <f>IF(OR('Model output'!P209="",'Model output'!P209="C",ISNUMBER(SEARCH("Not identified", 'Model output'!P209)),ISNUMBER(SEARCH("Absent",'Model output'!P209)),ISNUMBER(SEARCH("Absence",'Model output'!P209)),AND(ISNUMBER(SEARCH("No",'Model output'!P209)),NOT(ISNUMBER(SEARCH("diagnostic",'Model output'!P209)))),ISNUMBER(SEARCH("Negative",'Model output'!P209))),"negative","positive")</f>
        <v>positive</v>
      </c>
      <c r="T210">
        <f>IF('Model output'!O209="","",'Model output'!O209)</f>
        <v>2</v>
      </c>
      <c r="U210" t="str">
        <f>IF('Model output'!Q209&lt;&gt;"",'Model output'!Q209,IF('Classification result'!S210="positive",IF(ISNUMBER(SEARCH("single",'Model output'!P209)),1,IF(OR(ISNUMBER(SEARCH("&lt;4",'Model output'!P209)),ISNUMBER(SEARCH("&lt; 4",'Model output'!P209)),ISNUMBER(SEARCH("less than 4",'Model output'!P209))),"&lt;4",IF(OR(ISNUMBER(SEARCH("&gt;4",'Model output'!P209)),ISNUMBER(SEARCH("&gt; 4",'Model output'!P209)),ISNUMBER(SEARCH("4 or more",'Model output'!P209))),"&gt;4",""))),""))</f>
        <v>&lt;4</v>
      </c>
      <c r="V210" t="str">
        <f>IF(S210="negative","",IF(OR(ISNUMBER(SEARCH("Focal",'Model output'!P209)),'Classification result'!U210&lt;4,ISNUMBER(SEARCH("Focal",'Classification result'!U210)),ISNUMBER(SEARCH("&lt;4",'Classification result'!U210)),ISNUMBER(SEARCH("&lt; 4",'Classification result'!U210))),"minimal", IF(OR(ISNUMBER(SEARCH("Extensive",'Model output'!P209)),ISNUMBER(SEARCH("Extensive",'Classification result'!U210)),ISNUMBER(SEARCH("&gt;4",'Classification result'!U210)),ISNUMBER(SEARCH("&gt; 4",'Classification result'!U210)),ISNUMBER(SEARCH("4 or more",'Classification result'!U210))),"extensive","")))</f>
        <v>minimal</v>
      </c>
      <c r="W210" t="str">
        <f>IF(OR('Model output'!R209="",ISNUMBER(SEARCH("Not identified", 'Model output'!R209)),ISNUMBER(SEARCH("Absent",'Model output'!R209)),ISNUMBER(SEARCH("No",'Model output'!R209)),ISNUMBER(SEARCH("Negative",'Model output'!R209)),ISNUMBER(SEARCH("None seen",'Model output'!R209)),ISNUMBER(SEARCH("Free",'Model output'!R209)),ISNUMBER(SEARCH("Cannot be assessed",'Model output'!R209))),"negative","positive")</f>
        <v>positive</v>
      </c>
      <c r="X210" s="15" t="str">
        <f>IF('Model output'!S209="","",'Model output'!S209)</f>
        <v/>
      </c>
      <c r="Y210" t="str">
        <f>IF(OR('Model output'!S209="",ISNUMBER(SEARCH("No extension",'Model output'!S209)),ISNUMBER(SEARCH("Absent",'Model output'!S209)),ISNUMBER(SEARCH("Not identified",'Model output'!S209)),AND(ISNUMBER(SEARCH("No",'Model output'!S209)),NOT(ISNUMBER(SEARCH("carcinoma",'Model output'!S209)))),ISNUMBER(SEARCH("negative",'Model output'!S209))),"negative",IF(Z210="positive","gETE", "positive"))</f>
        <v>negative</v>
      </c>
      <c r="Z210" t="str">
        <f>IF(OR('Model output'!S209="",ISNUMBER(SEARCH("Absent",'Model output'!S209)),ISNUMBER(SEARCH("Not identified",'Model output'!S209)),ISNUMBER(SEARCH("No",'Model output'!S209)),ISNUMBER(SEARCH("Minimal",'Model output'!S209)),ISNUMBER(SEARCH("negative",'Model output'!S209))),"negative",IF(OR(ISNUMBER(SEARCH("extensive",X210)),ISNUMBER(SEARCH("skeletal muscle",X210)),ISNUMBER(SEARCH("larynx",X210)),ISNUMBER(SEARCH("trachea",X210)),ISNUMBER(SEARCH("esophagus",X210)),ISNUMBER(SEARCH("recurrent laryngeal nerve",X210))),"positive","negative"))</f>
        <v>negative</v>
      </c>
      <c r="AA210" t="str">
        <f>IF('Model output'!T209="","",IF('Model output'!T209="Not mentioned", "No", "Yes"))</f>
        <v/>
      </c>
      <c r="AB210" t="str">
        <f>IF(AA210&lt;&gt;"Yes","",IF(OR('Model output'!U209="",ISNUMBER(SEARCH("Not identified",'Model output'!U209))),"",'Model output'!U209))</f>
        <v/>
      </c>
      <c r="AC210" s="8" t="str">
        <f>IF(OR('Model output'!V209="", AND(ISERROR(SEARCH("Positive",'Model output'!V209)), ISNUMBER(SEARCH("Negative",'Model output'!V209))), ISNUMBER(SEARCH("Cannot be assessed",'Model output'!V209)), AND(ISNUMBER(SEARCH("Uninvolved",'Model output'!V209)),NOT(ISNUMBER(SEARCH("margin(s) involved",'Model output'!V209)))), ISNUMBER(SEARCH("No involvement",'Model output'!V209)), AND(NOT(ISNUMBER(SEARCH("focal",'Model output'!V209))),ISNUMBER(SEARCH("Free",'Model output'!V209))), ISNUMBER(SEARCH("narrowly excised",'Model output'!V209)), ISNUMBER(SEARCH("none",'Model output'!V209)), ISNUMBER(SEARCH("R0",'Model output'!V209)), ISNUMBER(SEARCH("1 mm",'Model output'!V209)), ISNUMBER(SEARCH("0.1 CM",'Model output'!V209)), ISNUMBER(SEARCH("less than 0.2 mm",'Model output'!V209)), ISNUMBER(SEARCH("less than 1.0 mm",'Model output'!V209)), ISNUMBER(SEARCH("less than 0.5 mm",'Model output'!V209)), ISNUMBER(SEARCH("abut",'Model output'!V209))), "negative", "positive")</f>
        <v>negative</v>
      </c>
      <c r="AE210" s="34" t="str" cm="1">
        <f t="array" aca="1" ref="AE210" ca="1">IF(OR(AC210="positive",Z210="positive",AND(OR(ISNUMBER(SEARCH("Follicular carcinoma",N210)),ISNUMBER(SEARCH("Follicular thyroid carcinoma",N210))),V210="extensive"),AND(AND(ISNUMBER(J210),J210&gt;0),AND(ISNUMBER(M210),M210&gt;3)),OR(H210="positive",AH210=1)),"high",IF(OR(ISNUMBER(SEARCH("lateral",G210,1)),ISNUMBER(SEARCH("positive",Y210,1)),ISNUMBER(SEARCH("tall",O210,1)),ISNUMBER(SEARCH("hobnail",O210,1)),ISNUMBER(SEARCH("cribriform",O210,1)),ISNUMBER(SEARCH("diffuse",O210,1)),ISNUMBER(SEARCH("columnar",O210,1)),ISNUMBER(SEARCH("solid",O210,1)),ISNUMBER(SEARCH("tall",N210,1)),ISNUMBER(SEARCH("hobnail",N210,1)),ISNUMBER(SEARCH("cribriform",N210,1)),ISNUMBER(SEARCH("diffuse",N210,1)),ISNUMBER(SEARCH("columnar",N210,1)),ISNUMBER(SEARCH("solid",N210,1)),AND(OR(ISNUMBER(SEARCH("papillary",N210,1)),ISNUMBER(SEARCH("papillary carcinoma",O210,1))),S210="positive"),AND(AND(ISNUMBER(J210),J210&gt;=5),M210=""),AND(AND(ISNUMBER(J210),J210&gt;=5),AND(ISNUMBER(M210),M210&gt;=1)),AND(ISNUMBER(SERACH("papillary",N210)),OR(Y210="positive",Z210="positive"), ISNUMBER(SEARCH("BRAF",AB210)))),"intermediate","low"))</f>
        <v>intermediate</v>
      </c>
      <c r="AF210" s="35" t="str">
        <f t="shared" si="47"/>
        <v>3a</v>
      </c>
      <c r="AG210" s="35" t="str">
        <f t="shared" si="48"/>
        <v>0</v>
      </c>
      <c r="AH210" s="35" t="str">
        <f t="shared" si="49"/>
        <v>0</v>
      </c>
      <c r="AI210" s="40" t="str">
        <f t="shared" si="50"/>
        <v>II</v>
      </c>
      <c r="AJ210" s="34" t="s">
        <v>629</v>
      </c>
      <c r="AK210" s="39" t="s">
        <v>899</v>
      </c>
      <c r="AL210" s="39" t="s">
        <v>894</v>
      </c>
      <c r="AM210" s="39" t="s">
        <v>897</v>
      </c>
      <c r="AN210" s="39" t="s">
        <v>895</v>
      </c>
      <c r="AO210" s="34">
        <f t="shared" ca="1" si="51"/>
        <v>1</v>
      </c>
      <c r="AP210" s="39">
        <f t="shared" si="52"/>
        <v>1</v>
      </c>
      <c r="AQ210" s="39">
        <f t="shared" si="53"/>
        <v>1</v>
      </c>
      <c r="AR210" s="39">
        <f t="shared" si="54"/>
        <v>1</v>
      </c>
      <c r="AS210" s="40">
        <f t="shared" si="55"/>
        <v>1</v>
      </c>
    </row>
    <row r="211" spans="1:45">
      <c r="A211" t="str">
        <f>'Model output'!A210</f>
        <v>TCGA-EM-A3SU</v>
      </c>
      <c r="B211" s="46">
        <v>43</v>
      </c>
      <c r="C211" s="1" t="str">
        <f>IF(OR(ISNUMBER(SEARCH("0",'Model output'!D210)), ISNUMBER(SEARCH("1",'Model output'!D210)), ISNUMBER(SEARCH("1a",'Model output'!D210)), ISNUMBER(SEARCH("1b",'Model output'!D210)), ISNUMBER(SEARCH("2",'Model output'!D210)), ISNUMBER(SEARCH("3",'Model output'!D210)), ISNUMBER(SEARCH("4a",'Model output'!D210)), ISNUMBER(SEARCH("4b",'Model output'!D210))), IF(ISNUMBER(SEARCH("pT",'Model output'!D210)),IF(OR(ISNUMBER(SEARCH("a",'Model output'!D210)),ISNUMBER(SEARCH("b",'Model output'!D210))),MID(SUBSTITUTE('Model output'!D210," ",""),SEARCH("pT",'Model output'!D210)+2,2),MID(SUBSTITUTE('Model output'!D210," ",""),SEARCH("pT",'Model output'!D210)+2,1)),IF(ISNUMBER(SEARCH("T",'Model output'!D210)),IF(OR(ISNUMBER(SEARCH("a",'Model output'!D210)),ISNUMBER(SEARCH("b",'Model output'!D210))),MID(SUBSTITUTE('Model output'!D210," ",""),SEARCH("T",'Model output'!D210)+1,2),MID(SUBSTITUTE('Model output'!D210," ",""),SEARCH("T",'Model output'!D210)+1,1)),SUBSTITUTE('Model output'!D210," ",""))),"")</f>
        <v>2</v>
      </c>
      <c r="D211" s="1" t="str">
        <f>IF(ISNUMBER(SEARCH("lymph node",'Model output'!E210)),"1", IF(AND('Model output'!E210&lt;&gt;"",ISNUMBER('Model output'!E210),'Model output'!E210&gt;0),"1",IF(OR(ISNUMBER(SEARCH("0",'Model output'!E210)), ISNUMBER(SEARCH("1",'Model output'!E210)), ISNUMBER(SEARCH("1a",'Model output'!E210)), ISNUMBER(SEARCH("1b",'Model output'!E210)), ISNUMBER(SEARCH("X",'Model output'!E210))), IF(ISNUMBER(SEARCH("pN",'Model output'!E210)),IF(OR(ISNUMBER(SEARCH("a",'Model output'!E210)),ISNUMBER(SEARCH("b",'Model output'!E210))),MID(SUBSTITUTE('Model output'!E210," ",""),SEARCH("pN",'Model output'!E210)+2,2),MID(SUBSTITUTE('Model output'!E210," ",""),SEARCH("pN",'Model output'!E210)+2,1)),IF(ISNUMBER(SEARCH("N",'Model output'!E210)),IF(OR(ISNUMBER(SEARCH("a",'Model output'!E210)),ISNUMBER(SEARCH("b",'Model output'!E210))),MID(SUBSTITUTE('Model output'!E210," ",""),SEARCH("N",'Model output'!E210)+1,2),MID(SUBSTITUTE('Model output'!E210," ",""),SEARCH("N",'Model output'!E210)+1,1)),SUBSTITUTE('Model output'!E210," ",""))),"")))</f>
        <v>1b</v>
      </c>
      <c r="E211" s="1" t="str">
        <f>IF(OR(ISNUMBER(SEARCH("Not applicable",'Model output'!F210)), ISNUMBER(SEARCH("N/A",'Model output'!F210))),"0",IF(OR(ISNUMBER(SEARCH("0",'Model output'!F210)), ISNUMBER(SEARCH("1",'Model output'!F210)), ISNUMBER(SEARCH("X",'Model output'!F210))), IF(ISNUMBER(SEARCH("pM",'Model output'!F210)),MID(SUBSTITUTE('Model output'!F210," ",""),SEARCH("pM",'Model output'!F210)+2,1),IF(ISNUMBER(SEARCH("M",'Model output'!F210)),MID(SUBSTITUTE('Model output'!F210," ",""),SEARCH("M",'Model output'!F210)+1,1),SUBSTITUTE('Model output'!F210," ",""))),""))</f>
        <v/>
      </c>
      <c r="F211" t="str">
        <f t="shared" si="44"/>
        <v>positive</v>
      </c>
      <c r="G211" t="str">
        <f>IF(OR('Model output'!G210="",AND(ISNUMBER('Model output'!J210),'Model output'!J210&lt;1)),"",IF(OR(ISNUMBER(SEARCH("lateral",'Model output'!G210)),ISNUMBER(SEARCH("cervical",'Model output'!G210)),ISNUMBER(SEARCH("jugular",'Model output'!G210)),ISNUMBER(SEARCH("left neck",'Model output'!G210)),ISNUMBER(SEARCH("left anterior neck",'Model output'!G210)),ISNUMBER(SEARCH("left posterior neck",'Model output'!G210)),ISNUMBER(SEARCH("right neck",'Model output'!G210)),ISNUMBER(SEARCH("right anterior neck",'Model output'!G210)),ISNUMBER(SEARCH("right posterior neck",'Model output'!G210)),AND(ISNUMBER(SEARCH("level",'Model output'!G210)),OR(,ISNUMBER(SEARCH("II",'Model output'!G210)),ISNUMBER(SEARCH("two",'Model output'!G210)),AND(ISNUMBER(SEARCH("2",'Model output'!G210)),NOT(ISNUMBER(SEARCH("1 of 2",'Model output'!G210)))),ISNUMBER(SEARCH("III",'Model output'!G210)),ISNUMBER(SEARCH("three",'Model output'!G210)),AND(ISNUMBER(SEARCH("3",'Model output'!G210)), NOT(ISNUMBER(SEARCH("N3",'Model output'!G210)))),ISNUMBER(SEARCH("IV",'Model output'!G210)),ISNUMBER(SEARCH("four",'Model output'!G210)),AND(ISNUMBER(SEARCH("4",'Model output'!G210)),NOT(ISNUMBER(SEARCH("1/4",'Model output'!G210)))),ISNUMBER(SEARCH("V ",'Model output'!G210)),ISNUMBER(SEARCH("five",'Model output'!G210)),ISNUMBER(SEARCH("5",'Model output'!G210))))), "lateral", "central"))</f>
        <v>lateral</v>
      </c>
      <c r="H211" t="str">
        <f>IF('Model output'!H210="","negative", IF('Model output'!H210=" ", "negative", IF('Model output'!H210="[]", "negative", IF(ISNUMBER(SEARCH("lymph node",'Model output'!H210)),"negative", IF(ISNUMBER(SEARCH("adipose tissue",'Model output'!H210)), "negative", IF(ISNUMBER(SEARCH("neck dissection",'Model output'!H210)),"negative","positive"))))))</f>
        <v>negative</v>
      </c>
      <c r="I211">
        <f>IF('Model output'!I210="","",IF(ISNUMBER('Model output'!I210),'Model output'!I210,1))</f>
        <v>33</v>
      </c>
      <c r="J211">
        <f>IF('Model output'!J210="","",IF(AND(ISNUMBER('Model output'!J210),'Model output'!J210&lt;=I211),'Model output'!J210,IF(ISNUMBER(SEARCH("0/",'Model output'!J210)),0,1)))</f>
        <v>3</v>
      </c>
      <c r="K211" t="str" cm="1">
        <f t="array" ref="K211">IF(COUNT(FIND({0,1,2,3,4,5,6,7,8,9},'Model output'!K210))&gt;0,'Model output'!K210,"")</f>
        <v/>
      </c>
      <c r="L211" s="28" t="str">
        <f t="shared" si="46"/>
        <v/>
      </c>
      <c r="M211" t="str" cm="1">
        <f t="array" ref="M211">IF(L211="","",IF(ISNUMBER(SEARCH("cm",L211)),MAX(VALUE(SUBSTITUTE(_xlfn.FILTERXML("&lt;t&gt;&lt;s&gt;"&amp;SUBSTITUTE(L211,",","&lt;/s&gt;&lt;s&gt;")&amp;"&lt;/s&gt;&lt;/t&gt;","//s"),"cm",""))),MAX(VALUE(SUBSTITUTE(_xlfn.FILTERXML("&lt;t&gt;&lt;s&gt;"&amp;SUBSTITUTE(L211,",","&lt;/s&gt;&lt;s&gt;")&amp;"&lt;/s&gt;&lt;/t&gt;","//s"),"mm","")))/10))</f>
        <v/>
      </c>
      <c r="N211" t="str">
        <f>IF('Model output'!L210="","",'Model output'!L210)</f>
        <v>papillary</v>
      </c>
      <c r="O211" t="str">
        <f>IF('Model output'!M210="","",'Model output'!M210)</f>
        <v>classical (usual), with focal Warthin-like areas (10%) and tall cell change (&lt;5%)</v>
      </c>
      <c r="P211" t="str">
        <f>IF('Model output'!N210="","",'Model output'!N210)</f>
        <v>2.1 cm</v>
      </c>
      <c r="Q211" t="str">
        <f t="shared" si="45"/>
        <v>2.1cm</v>
      </c>
      <c r="R211" cm="1">
        <f t="array" ref="R211">IF(Q211="","",IF(ISNUMBER(SEARCH("cm",Q211)),MAX(VALUE(SUBSTITUTE(_xlfn.FILTERXML("&lt;t&gt;&lt;s&gt;"&amp;SUBSTITUTE(Q211,",","&lt;/s&gt;&lt;s&gt;")&amp;"&lt;/s&gt;&lt;/t&gt;","//s"),"cm",""))),IF(ISNUMBER(SEARCH("mm",Q211)), MAX(VALUE(SUBSTITUTE(_xlfn.FILTERXML("&lt;t&gt;&lt;s&gt;"&amp;SUBSTITUTE(Q211,",","&lt;/s&gt;&lt;s&gt;")&amp;"&lt;/s&gt;&lt;/t&gt;","//s"),"mm","")))/10, MAX(VALUE(_xlfn.FILTERXML("&lt;t&gt;&lt;s&gt;"&amp;SUBSTITUTE(Q211,",","&lt;/s&gt;&lt;s&gt;")&amp;"&lt;/s&gt;&lt;/t&gt;","//s"))))))</f>
        <v>2.1</v>
      </c>
      <c r="S211" t="str">
        <f>IF(OR('Model output'!P210="",'Model output'!P210="C",ISNUMBER(SEARCH("Not identified", 'Model output'!P210)),ISNUMBER(SEARCH("Absent",'Model output'!P210)),ISNUMBER(SEARCH("Absence",'Model output'!P210)),AND(ISNUMBER(SEARCH("No",'Model output'!P210)),NOT(ISNUMBER(SEARCH("diagnostic",'Model output'!P210)))),ISNUMBER(SEARCH("Negative",'Model output'!P210))),"negative","positive")</f>
        <v>positive</v>
      </c>
      <c r="T211">
        <f>IF('Model output'!O210="","",'Model output'!O210)</f>
        <v>2</v>
      </c>
      <c r="U211" t="str">
        <f>IF('Model output'!Q210&lt;&gt;"",'Model output'!Q210,IF('Classification result'!S211="positive",IF(ISNUMBER(SEARCH("single",'Model output'!P210)),1,IF(OR(ISNUMBER(SEARCH("&lt;4",'Model output'!P210)),ISNUMBER(SEARCH("&lt; 4",'Model output'!P210)),ISNUMBER(SEARCH("less than 4",'Model output'!P210))),"&lt;4",IF(OR(ISNUMBER(SEARCH("&gt;4",'Model output'!P210)),ISNUMBER(SEARCH("&gt; 4",'Model output'!P210)),ISNUMBER(SEARCH("4 or more",'Model output'!P210))),"&gt;4",""))),""))</f>
        <v/>
      </c>
      <c r="V211" t="str">
        <f>IF(S211="negative","",IF(OR(ISNUMBER(SEARCH("Focal",'Model output'!P210)),'Classification result'!U211&lt;4,ISNUMBER(SEARCH("Focal",'Classification result'!U211)),ISNUMBER(SEARCH("&lt;4",'Classification result'!U211)),ISNUMBER(SEARCH("&lt; 4",'Classification result'!U211))),"minimal", IF(OR(ISNUMBER(SEARCH("Extensive",'Model output'!P210)),ISNUMBER(SEARCH("Extensive",'Classification result'!U211)),ISNUMBER(SEARCH("&gt;4",'Classification result'!U211)),ISNUMBER(SEARCH("&gt; 4",'Classification result'!U211)),ISNUMBER(SEARCH("4 or more",'Classification result'!U211))),"extensive","")))</f>
        <v/>
      </c>
      <c r="W211" t="str">
        <f>IF(OR('Model output'!R210="",ISNUMBER(SEARCH("Not identified", 'Model output'!R210)),ISNUMBER(SEARCH("Absent",'Model output'!R210)),ISNUMBER(SEARCH("No",'Model output'!R210)),ISNUMBER(SEARCH("Negative",'Model output'!R210)),ISNUMBER(SEARCH("None seen",'Model output'!R210)),ISNUMBER(SEARCH("Free",'Model output'!R210)),ISNUMBER(SEARCH("Cannot be assessed",'Model output'!R210))),"negative","positive")</f>
        <v>positive</v>
      </c>
      <c r="X211" s="15" t="str">
        <f>IF('Model output'!S210="","",'Model output'!S210)</f>
        <v>Not identified</v>
      </c>
      <c r="Y211" t="str">
        <f>IF(OR('Model output'!S210="",ISNUMBER(SEARCH("No extension",'Model output'!S210)),ISNUMBER(SEARCH("Absent",'Model output'!S210)),ISNUMBER(SEARCH("Not identified",'Model output'!S210)),AND(ISNUMBER(SEARCH("No",'Model output'!S210)),NOT(ISNUMBER(SEARCH("carcinoma",'Model output'!S210)))),ISNUMBER(SEARCH("negative",'Model output'!S210))),"negative",IF(Z211="positive","gETE", "positive"))</f>
        <v>negative</v>
      </c>
      <c r="Z211" t="str">
        <f>IF(OR('Model output'!S210="",ISNUMBER(SEARCH("Absent",'Model output'!S210)),ISNUMBER(SEARCH("Not identified",'Model output'!S210)),ISNUMBER(SEARCH("No",'Model output'!S210)),ISNUMBER(SEARCH("Minimal",'Model output'!S210)),ISNUMBER(SEARCH("negative",'Model output'!S210))),"negative",IF(OR(ISNUMBER(SEARCH("extensive",X211)),ISNUMBER(SEARCH("skeletal muscle",X211)),ISNUMBER(SEARCH("larynx",X211)),ISNUMBER(SEARCH("trachea",X211)),ISNUMBER(SEARCH("esophagus",X211)),ISNUMBER(SEARCH("recurrent laryngeal nerve",X211))),"positive","negative"))</f>
        <v>negative</v>
      </c>
      <c r="AA211" t="str">
        <f>IF('Model output'!T210="","",IF('Model output'!T210="Not mentioned", "No", "Yes"))</f>
        <v/>
      </c>
      <c r="AB211" t="str">
        <f>IF(AA211&lt;&gt;"Yes","",IF(OR('Model output'!U210="",ISNUMBER(SEARCH("Not identified",'Model output'!U210))),"",'Model output'!U210))</f>
        <v/>
      </c>
      <c r="AC211" s="8" t="str">
        <f>IF(OR('Model output'!V210="", AND(ISERROR(SEARCH("Positive",'Model output'!V210)), ISNUMBER(SEARCH("Negative",'Model output'!V210))), ISNUMBER(SEARCH("Cannot be assessed",'Model output'!V210)), AND(ISNUMBER(SEARCH("Uninvolved",'Model output'!V210)),NOT(ISNUMBER(SEARCH("margin(s) involved",'Model output'!V210)))), ISNUMBER(SEARCH("No involvement",'Model output'!V210)), AND(NOT(ISNUMBER(SEARCH("focal",'Model output'!V210))),ISNUMBER(SEARCH("Free",'Model output'!V210))), ISNUMBER(SEARCH("narrowly excised",'Model output'!V210)), ISNUMBER(SEARCH("none",'Model output'!V210)), ISNUMBER(SEARCH("R0",'Model output'!V210)), ISNUMBER(SEARCH("1 mm",'Model output'!V210)), ISNUMBER(SEARCH("0.1 CM",'Model output'!V210)), ISNUMBER(SEARCH("less than 0.2 mm",'Model output'!V210)), ISNUMBER(SEARCH("less than 1.0 mm",'Model output'!V210)), ISNUMBER(SEARCH("less than 0.5 mm",'Model output'!V210)), ISNUMBER(SEARCH("abut",'Model output'!V210))), "negative", "positive")</f>
        <v>negative</v>
      </c>
      <c r="AE211" s="34" t="str" cm="1">
        <f t="array" aca="1" ref="AE211" ca="1">IF(OR(AC211="positive",Z211="positive",AND(OR(ISNUMBER(SEARCH("Follicular carcinoma",N211)),ISNUMBER(SEARCH("Follicular thyroid carcinoma",N211))),V211="extensive"),AND(AND(ISNUMBER(J211),J211&gt;0),AND(ISNUMBER(M211),M211&gt;3)),OR(H211="positive",AH211=1)),"high",IF(OR(ISNUMBER(SEARCH("lateral",G211,1)),ISNUMBER(SEARCH("positive",Y211,1)),ISNUMBER(SEARCH("tall",O211,1)),ISNUMBER(SEARCH("hobnail",O211,1)),ISNUMBER(SEARCH("cribriform",O211,1)),ISNUMBER(SEARCH("diffuse",O211,1)),ISNUMBER(SEARCH("columnar",O211,1)),ISNUMBER(SEARCH("solid",O211,1)),ISNUMBER(SEARCH("tall",N211,1)),ISNUMBER(SEARCH("hobnail",N211,1)),ISNUMBER(SEARCH("cribriform",N211,1)),ISNUMBER(SEARCH("diffuse",N211,1)),ISNUMBER(SEARCH("columnar",N211,1)),ISNUMBER(SEARCH("solid",N211,1)),AND(OR(ISNUMBER(SEARCH("papillary",N211,1)),ISNUMBER(SEARCH("papillary carcinoma",O211,1))),S211="positive"),AND(AND(ISNUMBER(J211),J211&gt;=5),M211=""),AND(AND(ISNUMBER(J211),J211&gt;=5),AND(ISNUMBER(M211),M211&gt;=1)),AND(ISNUMBER(SERACH("papillary",N211)),OR(Y211="positive",Z211="positive"), ISNUMBER(SEARCH("BRAF",AB211)))),"intermediate","low"))</f>
        <v>intermediate</v>
      </c>
      <c r="AF211" s="35" t="str">
        <f t="shared" si="47"/>
        <v>2</v>
      </c>
      <c r="AG211" s="35" t="str">
        <f t="shared" si="48"/>
        <v>1b</v>
      </c>
      <c r="AH211" s="35" t="str">
        <f t="shared" si="49"/>
        <v>0</v>
      </c>
      <c r="AI211" s="40" t="str">
        <f t="shared" si="50"/>
        <v>I</v>
      </c>
      <c r="AJ211" s="34" t="s">
        <v>629</v>
      </c>
      <c r="AK211" s="39" t="s">
        <v>896</v>
      </c>
      <c r="AL211" s="39" t="s">
        <v>893</v>
      </c>
      <c r="AM211" s="39" t="s">
        <v>897</v>
      </c>
      <c r="AN211" s="39" t="s">
        <v>59</v>
      </c>
      <c r="AO211" s="34">
        <f t="shared" ca="1" si="51"/>
        <v>1</v>
      </c>
      <c r="AP211" s="39">
        <f t="shared" si="52"/>
        <v>1</v>
      </c>
      <c r="AQ211" s="39">
        <f t="shared" si="53"/>
        <v>1</v>
      </c>
      <c r="AR211" s="39">
        <f t="shared" si="54"/>
        <v>1</v>
      </c>
      <c r="AS211" s="40">
        <f t="shared" si="55"/>
        <v>1</v>
      </c>
    </row>
    <row r="212" spans="1:45">
      <c r="A212" t="str">
        <f>'Model output'!A211</f>
        <v>TCGA-EM-A3SX</v>
      </c>
      <c r="B212" s="46">
        <v>28</v>
      </c>
      <c r="C212" s="1" t="str">
        <f>IF(OR(ISNUMBER(SEARCH("0",'Model output'!D211)), ISNUMBER(SEARCH("1",'Model output'!D211)), ISNUMBER(SEARCH("1a",'Model output'!D211)), ISNUMBER(SEARCH("1b",'Model output'!D211)), ISNUMBER(SEARCH("2",'Model output'!D211)), ISNUMBER(SEARCH("3",'Model output'!D211)), ISNUMBER(SEARCH("4a",'Model output'!D211)), ISNUMBER(SEARCH("4b",'Model output'!D211))), IF(ISNUMBER(SEARCH("pT",'Model output'!D211)),IF(OR(ISNUMBER(SEARCH("a",'Model output'!D211)),ISNUMBER(SEARCH("b",'Model output'!D211))),MID(SUBSTITUTE('Model output'!D211," ",""),SEARCH("pT",'Model output'!D211)+2,2),MID(SUBSTITUTE('Model output'!D211," ",""),SEARCH("pT",'Model output'!D211)+2,1)),IF(ISNUMBER(SEARCH("T",'Model output'!D211)),IF(OR(ISNUMBER(SEARCH("a",'Model output'!D211)),ISNUMBER(SEARCH("b",'Model output'!D211))),MID(SUBSTITUTE('Model output'!D211," ",""),SEARCH("T",'Model output'!D211)+1,2),MID(SUBSTITUTE('Model output'!D211," ",""),SEARCH("T",'Model output'!D211)+1,1)),SUBSTITUTE('Model output'!D211," ",""))),"")</f>
        <v>3</v>
      </c>
      <c r="D212" s="1" t="str">
        <f>IF(ISNUMBER(SEARCH("lymph node",'Model output'!E211)),"1", IF(AND('Model output'!E211&lt;&gt;"",ISNUMBER('Model output'!E211),'Model output'!E211&gt;0),"1",IF(OR(ISNUMBER(SEARCH("0",'Model output'!E211)), ISNUMBER(SEARCH("1",'Model output'!E211)), ISNUMBER(SEARCH("1a",'Model output'!E211)), ISNUMBER(SEARCH("1b",'Model output'!E211)), ISNUMBER(SEARCH("X",'Model output'!E211))), IF(ISNUMBER(SEARCH("pN",'Model output'!E211)),IF(OR(ISNUMBER(SEARCH("a",'Model output'!E211)),ISNUMBER(SEARCH("b",'Model output'!E211))),MID(SUBSTITUTE('Model output'!E211," ",""),SEARCH("pN",'Model output'!E211)+2,2),MID(SUBSTITUTE('Model output'!E211," ",""),SEARCH("pN",'Model output'!E211)+2,1)),IF(ISNUMBER(SEARCH("N",'Model output'!E211)),IF(OR(ISNUMBER(SEARCH("a",'Model output'!E211)),ISNUMBER(SEARCH("b",'Model output'!E211))),MID(SUBSTITUTE('Model output'!E211," ",""),SEARCH("N",'Model output'!E211)+1,2),MID(SUBSTITUTE('Model output'!E211," ",""),SEARCH("N",'Model output'!E211)+1,1)),SUBSTITUTE('Model output'!E211," ",""))),"")))</f>
        <v>1a</v>
      </c>
      <c r="E212" s="1" t="str">
        <f>IF(OR(ISNUMBER(SEARCH("Not applicable",'Model output'!F211)), ISNUMBER(SEARCH("N/A",'Model output'!F211))),"0",IF(OR(ISNUMBER(SEARCH("0",'Model output'!F211)), ISNUMBER(SEARCH("1",'Model output'!F211)), ISNUMBER(SEARCH("X",'Model output'!F211))), IF(ISNUMBER(SEARCH("pM",'Model output'!F211)),MID(SUBSTITUTE('Model output'!F211," ",""),SEARCH("pM",'Model output'!F211)+2,1),IF(ISNUMBER(SEARCH("M",'Model output'!F211)),MID(SUBSTITUTE('Model output'!F211," ",""),SEARCH("M",'Model output'!F211)+1,1),SUBSTITUTE('Model output'!F211," ",""))),""))</f>
        <v/>
      </c>
      <c r="F212" t="str">
        <f t="shared" si="44"/>
        <v>positive</v>
      </c>
      <c r="G212" t="str">
        <f>IF(OR('Model output'!G211="",AND(ISNUMBER('Model output'!J211),'Model output'!J211&lt;1)),"",IF(OR(ISNUMBER(SEARCH("lateral",'Model output'!G211)),ISNUMBER(SEARCH("cervical",'Model output'!G211)),ISNUMBER(SEARCH("jugular",'Model output'!G211)),ISNUMBER(SEARCH("left neck",'Model output'!G211)),ISNUMBER(SEARCH("left anterior neck",'Model output'!G211)),ISNUMBER(SEARCH("left posterior neck",'Model output'!G211)),ISNUMBER(SEARCH("right neck",'Model output'!G211)),ISNUMBER(SEARCH("right anterior neck",'Model output'!G211)),ISNUMBER(SEARCH("right posterior neck",'Model output'!G211)),AND(ISNUMBER(SEARCH("level",'Model output'!G211)),OR(,ISNUMBER(SEARCH("II",'Model output'!G211)),ISNUMBER(SEARCH("two",'Model output'!G211)),AND(ISNUMBER(SEARCH("2",'Model output'!G211)),NOT(ISNUMBER(SEARCH("1 of 2",'Model output'!G211)))),ISNUMBER(SEARCH("III",'Model output'!G211)),ISNUMBER(SEARCH("three",'Model output'!G211)),AND(ISNUMBER(SEARCH("3",'Model output'!G211)), NOT(ISNUMBER(SEARCH("N3",'Model output'!G211)))),ISNUMBER(SEARCH("IV",'Model output'!G211)),ISNUMBER(SEARCH("four",'Model output'!G211)),AND(ISNUMBER(SEARCH("4",'Model output'!G211)),NOT(ISNUMBER(SEARCH("1/4",'Model output'!G211)))),ISNUMBER(SEARCH("V ",'Model output'!G211)),ISNUMBER(SEARCH("five",'Model output'!G211)),ISNUMBER(SEARCH("5",'Model output'!G211))))), "lateral", "central"))</f>
        <v>central</v>
      </c>
      <c r="H212" t="str">
        <f>IF('Model output'!H211="","negative", IF('Model output'!H211=" ", "negative", IF('Model output'!H211="[]", "negative", IF(ISNUMBER(SEARCH("lymph node",'Model output'!H211)),"negative", IF(ISNUMBER(SEARCH("adipose tissue",'Model output'!H211)), "negative", IF(ISNUMBER(SEARCH("neck dissection",'Model output'!H211)),"negative","positive"))))))</f>
        <v>negative</v>
      </c>
      <c r="I212" t="str">
        <f>IF('Model output'!I211="","",IF(ISNUMBER('Model output'!I211),'Model output'!I211,1))</f>
        <v/>
      </c>
      <c r="J212">
        <f>IF('Model output'!J211="","",IF(AND(ISNUMBER('Model output'!J211),'Model output'!J211&lt;=I212),'Model output'!J211,IF(ISNUMBER(SEARCH("0/",'Model output'!J211)),0,1)))</f>
        <v>3</v>
      </c>
      <c r="K212" t="str" cm="1">
        <f t="array" ref="K212">IF(COUNT(FIND({0,1,2,3,4,5,6,7,8,9},'Model output'!K211))&gt;0,'Model output'!K211,"")</f>
        <v/>
      </c>
      <c r="L212" s="28" t="str">
        <f t="shared" si="46"/>
        <v/>
      </c>
      <c r="M212" t="str" cm="1">
        <f t="array" ref="M212">IF(L212="","",IF(ISNUMBER(SEARCH("cm",L212)),MAX(VALUE(SUBSTITUTE(_xlfn.FILTERXML("&lt;t&gt;&lt;s&gt;"&amp;SUBSTITUTE(L212,",","&lt;/s&gt;&lt;s&gt;")&amp;"&lt;/s&gt;&lt;/t&gt;","//s"),"cm",""))),MAX(VALUE(SUBSTITUTE(_xlfn.FILTERXML("&lt;t&gt;&lt;s&gt;"&amp;SUBSTITUTE(L212,",","&lt;/s&gt;&lt;s&gt;")&amp;"&lt;/s&gt;&lt;/t&gt;","//s"),"mm","")))/10))</f>
        <v/>
      </c>
      <c r="N212" t="str">
        <f>IF('Model output'!L211="","",'Model output'!L211)</f>
        <v>papillary</v>
      </c>
      <c r="O212" t="str">
        <f>IF('Model output'!M211="","",'Model output'!M211)</f>
        <v>classical (usual)</v>
      </c>
      <c r="P212" t="str">
        <f>IF('Model output'!N211="","",'Model output'!N211)</f>
        <v>4.4 cm</v>
      </c>
      <c r="Q212" t="str">
        <f t="shared" si="45"/>
        <v>4.4cm</v>
      </c>
      <c r="R212" cm="1">
        <f t="array" ref="R212">IF(Q212="","",IF(ISNUMBER(SEARCH("cm",Q212)),MAX(VALUE(SUBSTITUTE(_xlfn.FILTERXML("&lt;t&gt;&lt;s&gt;"&amp;SUBSTITUTE(Q212,",","&lt;/s&gt;&lt;s&gt;")&amp;"&lt;/s&gt;&lt;/t&gt;","//s"),"cm",""))),IF(ISNUMBER(SEARCH("mm",Q212)), MAX(VALUE(SUBSTITUTE(_xlfn.FILTERXML("&lt;t&gt;&lt;s&gt;"&amp;SUBSTITUTE(Q212,",","&lt;/s&gt;&lt;s&gt;")&amp;"&lt;/s&gt;&lt;/t&gt;","//s"),"mm","")))/10, MAX(VALUE(_xlfn.FILTERXML("&lt;t&gt;&lt;s&gt;"&amp;SUBSTITUTE(Q212,",","&lt;/s&gt;&lt;s&gt;")&amp;"&lt;/s&gt;&lt;/t&gt;","//s"))))))</f>
        <v>4.4000000000000004</v>
      </c>
      <c r="S212" t="str">
        <f>IF(OR('Model output'!P211="",'Model output'!P211="C",ISNUMBER(SEARCH("Not identified", 'Model output'!P211)),ISNUMBER(SEARCH("Absent",'Model output'!P211)),ISNUMBER(SEARCH("Absence",'Model output'!P211)),AND(ISNUMBER(SEARCH("No",'Model output'!P211)),NOT(ISNUMBER(SEARCH("diagnostic",'Model output'!P211)))),ISNUMBER(SEARCH("Negative",'Model output'!P211))),"negative","positive")</f>
        <v>negative</v>
      </c>
      <c r="T212">
        <f>IF('Model output'!O211="","",'Model output'!O211)</f>
        <v>2</v>
      </c>
      <c r="U212" t="str">
        <f>IF('Model output'!Q211&lt;&gt;"",'Model output'!Q211,IF('Classification result'!S212="positive",IF(ISNUMBER(SEARCH("single",'Model output'!P211)),1,IF(OR(ISNUMBER(SEARCH("&lt;4",'Model output'!P211)),ISNUMBER(SEARCH("&lt; 4",'Model output'!P211)),ISNUMBER(SEARCH("less than 4",'Model output'!P211))),"&lt;4",IF(OR(ISNUMBER(SEARCH("&gt;4",'Model output'!P211)),ISNUMBER(SEARCH("&gt; 4",'Model output'!P211)),ISNUMBER(SEARCH("4 or more",'Model output'!P211))),"&gt;4",""))),""))</f>
        <v/>
      </c>
      <c r="V212" t="str">
        <f>IF(S212="negative","",IF(OR(ISNUMBER(SEARCH("Focal",'Model output'!P211)),'Classification result'!U212&lt;4,ISNUMBER(SEARCH("Focal",'Classification result'!U212)),ISNUMBER(SEARCH("&lt;4",'Classification result'!U212)),ISNUMBER(SEARCH("&lt; 4",'Classification result'!U212))),"minimal", IF(OR(ISNUMBER(SEARCH("Extensive",'Model output'!P211)),ISNUMBER(SEARCH("Extensive",'Classification result'!U212)),ISNUMBER(SEARCH("&gt;4",'Classification result'!U212)),ISNUMBER(SEARCH("&gt; 4",'Classification result'!U212)),ISNUMBER(SEARCH("4 or more",'Classification result'!U212))),"extensive","")))</f>
        <v/>
      </c>
      <c r="W212" t="str">
        <f>IF(OR('Model output'!R211="",ISNUMBER(SEARCH("Not identified", 'Model output'!R211)),ISNUMBER(SEARCH("Absent",'Model output'!R211)),ISNUMBER(SEARCH("No",'Model output'!R211)),ISNUMBER(SEARCH("Negative",'Model output'!R211)),ISNUMBER(SEARCH("None seen",'Model output'!R211)),ISNUMBER(SEARCH("Free",'Model output'!R211)),ISNUMBER(SEARCH("Cannot be assessed",'Model output'!R211))),"negative","positive")</f>
        <v>positive</v>
      </c>
      <c r="X212" s="15" t="str">
        <f>IF('Model output'!S211="","",'Model output'!S211)</f>
        <v>Not identified</v>
      </c>
      <c r="Y212" t="str">
        <f>IF(OR('Model output'!S211="",ISNUMBER(SEARCH("No extension",'Model output'!S211)),ISNUMBER(SEARCH("Absent",'Model output'!S211)),ISNUMBER(SEARCH("Not identified",'Model output'!S211)),AND(ISNUMBER(SEARCH("No",'Model output'!S211)),NOT(ISNUMBER(SEARCH("carcinoma",'Model output'!S211)))),ISNUMBER(SEARCH("negative",'Model output'!S211))),"negative",IF(Z212="positive","gETE", "positive"))</f>
        <v>negative</v>
      </c>
      <c r="Z212" t="str">
        <f>IF(OR('Model output'!S211="",ISNUMBER(SEARCH("Absent",'Model output'!S211)),ISNUMBER(SEARCH("Not identified",'Model output'!S211)),ISNUMBER(SEARCH("No",'Model output'!S211)),ISNUMBER(SEARCH("Minimal",'Model output'!S211)),ISNUMBER(SEARCH("negative",'Model output'!S211))),"negative",IF(OR(ISNUMBER(SEARCH("extensive",X212)),ISNUMBER(SEARCH("skeletal muscle",X212)),ISNUMBER(SEARCH("larynx",X212)),ISNUMBER(SEARCH("trachea",X212)),ISNUMBER(SEARCH("esophagus",X212)),ISNUMBER(SEARCH("recurrent laryngeal nerve",X212))),"positive","negative"))</f>
        <v>negative</v>
      </c>
      <c r="AA212" t="str">
        <f>IF('Model output'!T211="","",IF('Model output'!T211="Not mentioned", "No", "Yes"))</f>
        <v/>
      </c>
      <c r="AB212" t="str">
        <f>IF(AA212&lt;&gt;"Yes","",IF(OR('Model output'!U211="",ISNUMBER(SEARCH("Not identified",'Model output'!U211))),"",'Model output'!U211))</f>
        <v/>
      </c>
      <c r="AC212" s="8" t="str">
        <f>IF(OR('Model output'!V211="", AND(ISERROR(SEARCH("Positive",'Model output'!V211)), ISNUMBER(SEARCH("Negative",'Model output'!V211))), ISNUMBER(SEARCH("Cannot be assessed",'Model output'!V211)), AND(ISNUMBER(SEARCH("Uninvolved",'Model output'!V211)),NOT(ISNUMBER(SEARCH("margin(s) involved",'Model output'!V211)))), ISNUMBER(SEARCH("No involvement",'Model output'!V211)), AND(NOT(ISNUMBER(SEARCH("focal",'Model output'!V211))),ISNUMBER(SEARCH("Free",'Model output'!V211))), ISNUMBER(SEARCH("narrowly excised",'Model output'!V211)), ISNUMBER(SEARCH("none",'Model output'!V211)), ISNUMBER(SEARCH("R0",'Model output'!V211)), ISNUMBER(SEARCH("1 mm",'Model output'!V211)), ISNUMBER(SEARCH("0.1 CM",'Model output'!V211)), ISNUMBER(SEARCH("less than 0.2 mm",'Model output'!V211)), ISNUMBER(SEARCH("less than 1.0 mm",'Model output'!V211)), ISNUMBER(SEARCH("less than 0.5 mm",'Model output'!V211)), ISNUMBER(SEARCH("abut",'Model output'!V211))), "negative", "positive")</f>
        <v>positive</v>
      </c>
      <c r="AE212" s="34" t="str" cm="1">
        <f t="array" ref="AE212">IF(OR(AC212="positive",Z212="positive",AND(OR(ISNUMBER(SEARCH("Follicular carcinoma",N212)),ISNUMBER(SEARCH("Follicular thyroid carcinoma",N212))),V212="extensive"),AND(AND(ISNUMBER(J212),J212&gt;0),AND(ISNUMBER(M212),M212&gt;3)),OR(H212="positive",AH212=1)),"high",IF(OR(ISNUMBER(SEARCH("lateral",G212,1)),ISNUMBER(SEARCH("positive",Y212,1)),ISNUMBER(SEARCH("tall",O212,1)),ISNUMBER(SEARCH("hobnail",O212,1)),ISNUMBER(SEARCH("cribriform",O212,1)),ISNUMBER(SEARCH("diffuse",O212,1)),ISNUMBER(SEARCH("columnar",O212,1)),ISNUMBER(SEARCH("solid",O212,1)),ISNUMBER(SEARCH("tall",N212,1)),ISNUMBER(SEARCH("hobnail",N212,1)),ISNUMBER(SEARCH("cribriform",N212,1)),ISNUMBER(SEARCH("diffuse",N212,1)),ISNUMBER(SEARCH("columnar",N212,1)),ISNUMBER(SEARCH("solid",N212,1)),AND(OR(ISNUMBER(SEARCH("papillary",N212,1)),ISNUMBER(SEARCH("papillary carcinoma",O212,1))),S212="positive"),AND(AND(ISNUMBER(J212),J212&gt;=5),M212=""),AND(AND(ISNUMBER(J212),J212&gt;=5),AND(ISNUMBER(M212),M212&gt;=1)),AND(ISNUMBER(SERACH("papillary",N212)),OR(Y212="positive",Z212="positive"), ISNUMBER(SEARCH("BRAF",AB212)))),"intermediate","low"))</f>
        <v>high</v>
      </c>
      <c r="AF212" s="35" t="str">
        <f t="shared" si="47"/>
        <v>3a</v>
      </c>
      <c r="AG212" s="35" t="str">
        <f t="shared" si="48"/>
        <v>1a</v>
      </c>
      <c r="AH212" s="35" t="str">
        <f t="shared" si="49"/>
        <v>0</v>
      </c>
      <c r="AI212" s="40" t="str">
        <f t="shared" si="50"/>
        <v>I</v>
      </c>
      <c r="AJ212" s="34" t="s">
        <v>624</v>
      </c>
      <c r="AK212" s="39" t="s">
        <v>899</v>
      </c>
      <c r="AL212" s="39" t="s">
        <v>898</v>
      </c>
      <c r="AM212" s="39" t="s">
        <v>897</v>
      </c>
      <c r="AN212" s="39" t="s">
        <v>59</v>
      </c>
      <c r="AO212" s="34">
        <f t="shared" si="51"/>
        <v>1</v>
      </c>
      <c r="AP212" s="39">
        <f t="shared" si="52"/>
        <v>1</v>
      </c>
      <c r="AQ212" s="39">
        <f t="shared" si="53"/>
        <v>1</v>
      </c>
      <c r="AR212" s="39">
        <f t="shared" si="54"/>
        <v>1</v>
      </c>
      <c r="AS212" s="40">
        <f t="shared" si="55"/>
        <v>1</v>
      </c>
    </row>
    <row r="213" spans="1:45">
      <c r="A213" t="str">
        <f>'Model output'!A212</f>
        <v>TCGA-EM-A3SY</v>
      </c>
      <c r="B213" s="46">
        <v>36</v>
      </c>
      <c r="C213" s="1" t="str">
        <f>IF(OR(ISNUMBER(SEARCH("0",'Model output'!D212)), ISNUMBER(SEARCH("1",'Model output'!D212)), ISNUMBER(SEARCH("1a",'Model output'!D212)), ISNUMBER(SEARCH("1b",'Model output'!D212)), ISNUMBER(SEARCH("2",'Model output'!D212)), ISNUMBER(SEARCH("3",'Model output'!D212)), ISNUMBER(SEARCH("4a",'Model output'!D212)), ISNUMBER(SEARCH("4b",'Model output'!D212))), IF(ISNUMBER(SEARCH("pT",'Model output'!D212)),IF(OR(ISNUMBER(SEARCH("a",'Model output'!D212)),ISNUMBER(SEARCH("b",'Model output'!D212))),MID(SUBSTITUTE('Model output'!D212," ",""),SEARCH("pT",'Model output'!D212)+2,2),MID(SUBSTITUTE('Model output'!D212," ",""),SEARCH("pT",'Model output'!D212)+2,1)),IF(ISNUMBER(SEARCH("T",'Model output'!D212)),IF(OR(ISNUMBER(SEARCH("a",'Model output'!D212)),ISNUMBER(SEARCH("b",'Model output'!D212))),MID(SUBSTITUTE('Model output'!D212," ",""),SEARCH("T",'Model output'!D212)+1,2),MID(SUBSTITUTE('Model output'!D212," ",""),SEARCH("T",'Model output'!D212)+1,1)),SUBSTITUTE('Model output'!D212," ",""))),"")</f>
        <v>1b</v>
      </c>
      <c r="D213" s="1" t="str">
        <f>IF(ISNUMBER(SEARCH("lymph node",'Model output'!E212)),"1", IF(AND('Model output'!E212&lt;&gt;"",ISNUMBER('Model output'!E212),'Model output'!E212&gt;0),"1",IF(OR(ISNUMBER(SEARCH("0",'Model output'!E212)), ISNUMBER(SEARCH("1",'Model output'!E212)), ISNUMBER(SEARCH("1a",'Model output'!E212)), ISNUMBER(SEARCH("1b",'Model output'!E212)), ISNUMBER(SEARCH("X",'Model output'!E212))), IF(ISNUMBER(SEARCH("pN",'Model output'!E212)),IF(OR(ISNUMBER(SEARCH("a",'Model output'!E212)),ISNUMBER(SEARCH("b",'Model output'!E212))),MID(SUBSTITUTE('Model output'!E212," ",""),SEARCH("pN",'Model output'!E212)+2,2),MID(SUBSTITUTE('Model output'!E212," ",""),SEARCH("pN",'Model output'!E212)+2,1)),IF(ISNUMBER(SEARCH("N",'Model output'!E212)),IF(OR(ISNUMBER(SEARCH("a",'Model output'!E212)),ISNUMBER(SEARCH("b",'Model output'!E212))),MID(SUBSTITUTE('Model output'!E212," ",""),SEARCH("N",'Model output'!E212)+1,2),MID(SUBSTITUTE('Model output'!E212," ",""),SEARCH("N",'Model output'!E212)+1,1)),SUBSTITUTE('Model output'!E212," ",""))),"")))</f>
        <v>X</v>
      </c>
      <c r="E213" s="1" t="str">
        <f>IF(OR(ISNUMBER(SEARCH("Not applicable",'Model output'!F212)), ISNUMBER(SEARCH("N/A",'Model output'!F212))),"0",IF(OR(ISNUMBER(SEARCH("0",'Model output'!F212)), ISNUMBER(SEARCH("1",'Model output'!F212)), ISNUMBER(SEARCH("X",'Model output'!F212))), IF(ISNUMBER(SEARCH("pM",'Model output'!F212)),MID(SUBSTITUTE('Model output'!F212," ",""),SEARCH("pM",'Model output'!F212)+2,1),IF(ISNUMBER(SEARCH("M",'Model output'!F212)),MID(SUBSTITUTE('Model output'!F212," ",""),SEARCH("M",'Model output'!F212)+1,1),SUBSTITUTE('Model output'!F212," ",""))),""))</f>
        <v/>
      </c>
      <c r="F213" t="str">
        <f t="shared" si="44"/>
        <v>negative</v>
      </c>
      <c r="G213" t="str">
        <f>IF(OR('Model output'!G212="",AND(ISNUMBER('Model output'!J212),'Model output'!J212&lt;1)),"",IF(OR(ISNUMBER(SEARCH("lateral",'Model output'!G212)),ISNUMBER(SEARCH("cervical",'Model output'!G212)),ISNUMBER(SEARCH("jugular",'Model output'!G212)),ISNUMBER(SEARCH("left neck",'Model output'!G212)),ISNUMBER(SEARCH("left anterior neck",'Model output'!G212)),ISNUMBER(SEARCH("left posterior neck",'Model output'!G212)),ISNUMBER(SEARCH("right neck",'Model output'!G212)),ISNUMBER(SEARCH("right anterior neck",'Model output'!G212)),ISNUMBER(SEARCH("right posterior neck",'Model output'!G212)),AND(ISNUMBER(SEARCH("level",'Model output'!G212)),OR(,ISNUMBER(SEARCH("II",'Model output'!G212)),ISNUMBER(SEARCH("two",'Model output'!G212)),AND(ISNUMBER(SEARCH("2",'Model output'!G212)),NOT(ISNUMBER(SEARCH("1 of 2",'Model output'!G212)))),ISNUMBER(SEARCH("III",'Model output'!G212)),ISNUMBER(SEARCH("three",'Model output'!G212)),AND(ISNUMBER(SEARCH("3",'Model output'!G212)), NOT(ISNUMBER(SEARCH("N3",'Model output'!G212)))),ISNUMBER(SEARCH("IV",'Model output'!G212)),ISNUMBER(SEARCH("four",'Model output'!G212)),AND(ISNUMBER(SEARCH("4",'Model output'!G212)),NOT(ISNUMBER(SEARCH("1/4",'Model output'!G212)))),ISNUMBER(SEARCH("V ",'Model output'!G212)),ISNUMBER(SEARCH("five",'Model output'!G212)),ISNUMBER(SEARCH("5",'Model output'!G212))))), "lateral", "central"))</f>
        <v/>
      </c>
      <c r="H213" t="str">
        <f>IF('Model output'!H212="","negative", IF('Model output'!H212=" ", "negative", IF('Model output'!H212="[]", "negative", IF(ISNUMBER(SEARCH("lymph node",'Model output'!H212)),"negative", IF(ISNUMBER(SEARCH("adipose tissue",'Model output'!H212)), "negative", IF(ISNUMBER(SEARCH("neck dissection",'Model output'!H212)),"negative","positive"))))))</f>
        <v>negative</v>
      </c>
      <c r="I213">
        <f>IF('Model output'!I212="","",IF(ISNUMBER('Model output'!I212),'Model output'!I212,1))</f>
        <v>0</v>
      </c>
      <c r="J213">
        <f>IF('Model output'!J212="","",IF(AND(ISNUMBER('Model output'!J212),'Model output'!J212&lt;=I213),'Model output'!J212,IF(ISNUMBER(SEARCH("0/",'Model output'!J212)),0,1)))</f>
        <v>0</v>
      </c>
      <c r="K213" t="str" cm="1">
        <f t="array" ref="K213">IF(COUNT(FIND({0,1,2,3,4,5,6,7,8,9},'Model output'!K212))&gt;0,'Model output'!K212,"")</f>
        <v/>
      </c>
      <c r="L213" s="28" t="str">
        <f t="shared" si="46"/>
        <v/>
      </c>
      <c r="M213" t="str" cm="1">
        <f t="array" ref="M213">IF(L213="","",IF(ISNUMBER(SEARCH("cm",L213)),MAX(VALUE(SUBSTITUTE(_xlfn.FILTERXML("&lt;t&gt;&lt;s&gt;"&amp;SUBSTITUTE(L213,",","&lt;/s&gt;&lt;s&gt;")&amp;"&lt;/s&gt;&lt;/t&gt;","//s"),"cm",""))),MAX(VALUE(SUBSTITUTE(_xlfn.FILTERXML("&lt;t&gt;&lt;s&gt;"&amp;SUBSTITUTE(L213,",","&lt;/s&gt;&lt;s&gt;")&amp;"&lt;/s&gt;&lt;/t&gt;","//s"),"mm","")))/10))</f>
        <v/>
      </c>
      <c r="N213" t="str">
        <f>IF('Model output'!L212="","",'Model output'!L212)</f>
        <v>papillary</v>
      </c>
      <c r="O213" t="str">
        <f>IF('Model output'!M212="","",'Model output'!M212)</f>
        <v>oncocytic</v>
      </c>
      <c r="P213" t="str">
        <f>IF('Model output'!N212="","",'Model output'!N212)</f>
        <v>1.4 cm</v>
      </c>
      <c r="Q213" t="str">
        <f t="shared" si="45"/>
        <v>1.4cm</v>
      </c>
      <c r="R213" cm="1">
        <f t="array" ref="R213">IF(Q213="","",IF(ISNUMBER(SEARCH("cm",Q213)),MAX(VALUE(SUBSTITUTE(_xlfn.FILTERXML("&lt;t&gt;&lt;s&gt;"&amp;SUBSTITUTE(Q213,",","&lt;/s&gt;&lt;s&gt;")&amp;"&lt;/s&gt;&lt;/t&gt;","//s"),"cm",""))),IF(ISNUMBER(SEARCH("mm",Q213)), MAX(VALUE(SUBSTITUTE(_xlfn.FILTERXML("&lt;t&gt;&lt;s&gt;"&amp;SUBSTITUTE(Q213,",","&lt;/s&gt;&lt;s&gt;")&amp;"&lt;/s&gt;&lt;/t&gt;","//s"),"mm","")))/10, MAX(VALUE(_xlfn.FILTERXML("&lt;t&gt;&lt;s&gt;"&amp;SUBSTITUTE(Q213,",","&lt;/s&gt;&lt;s&gt;")&amp;"&lt;/s&gt;&lt;/t&gt;","//s"))))))</f>
        <v>1.4</v>
      </c>
      <c r="S213" t="str">
        <f>IF(OR('Model output'!P212="",'Model output'!P212="C",ISNUMBER(SEARCH("Not identified", 'Model output'!P212)),ISNUMBER(SEARCH("Absent",'Model output'!P212)),ISNUMBER(SEARCH("Absence",'Model output'!P212)),AND(ISNUMBER(SEARCH("No",'Model output'!P212)),NOT(ISNUMBER(SEARCH("diagnostic",'Model output'!P212)))),ISNUMBER(SEARCH("Negative",'Model output'!P212))),"negative","positive")</f>
        <v>negative</v>
      </c>
      <c r="T213">
        <f>IF('Model output'!O212="","",'Model output'!O212)</f>
        <v>1</v>
      </c>
      <c r="U213" t="str">
        <f>IF('Model output'!Q212&lt;&gt;"",'Model output'!Q212,IF('Classification result'!S213="positive",IF(ISNUMBER(SEARCH("single",'Model output'!P212)),1,IF(OR(ISNUMBER(SEARCH("&lt;4",'Model output'!P212)),ISNUMBER(SEARCH("&lt; 4",'Model output'!P212)),ISNUMBER(SEARCH("less than 4",'Model output'!P212))),"&lt;4",IF(OR(ISNUMBER(SEARCH("&gt;4",'Model output'!P212)),ISNUMBER(SEARCH("&gt; 4",'Model output'!P212)),ISNUMBER(SEARCH("4 or more",'Model output'!P212))),"&gt;4",""))),""))</f>
        <v/>
      </c>
      <c r="V213" t="str">
        <f>IF(S213="negative","",IF(OR(ISNUMBER(SEARCH("Focal",'Model output'!P212)),'Classification result'!U213&lt;4,ISNUMBER(SEARCH("Focal",'Classification result'!U213)),ISNUMBER(SEARCH("&lt;4",'Classification result'!U213)),ISNUMBER(SEARCH("&lt; 4",'Classification result'!U213))),"minimal", IF(OR(ISNUMBER(SEARCH("Extensive",'Model output'!P212)),ISNUMBER(SEARCH("Extensive",'Classification result'!U213)),ISNUMBER(SEARCH("&gt;4",'Classification result'!U213)),ISNUMBER(SEARCH("&gt; 4",'Classification result'!U213)),ISNUMBER(SEARCH("4 or more",'Classification result'!U213))),"extensive","")))</f>
        <v/>
      </c>
      <c r="W213" t="str">
        <f>IF(OR('Model output'!R212="",ISNUMBER(SEARCH("Not identified", 'Model output'!R212)),ISNUMBER(SEARCH("Absent",'Model output'!R212)),ISNUMBER(SEARCH("No",'Model output'!R212)),ISNUMBER(SEARCH("Negative",'Model output'!R212)),ISNUMBER(SEARCH("None seen",'Model output'!R212)),ISNUMBER(SEARCH("Free",'Model output'!R212)),ISNUMBER(SEARCH("Cannot be assessed",'Model output'!R212))),"negative","positive")</f>
        <v>positive</v>
      </c>
      <c r="X213" s="15" t="str">
        <f>IF('Model output'!S212="","",'Model output'!S212)</f>
        <v>Not identified</v>
      </c>
      <c r="Y213" t="str">
        <f>IF(OR('Model output'!S212="",ISNUMBER(SEARCH("No extension",'Model output'!S212)),ISNUMBER(SEARCH("Absent",'Model output'!S212)),ISNUMBER(SEARCH("Not identified",'Model output'!S212)),AND(ISNUMBER(SEARCH("No",'Model output'!S212)),NOT(ISNUMBER(SEARCH("carcinoma",'Model output'!S212)))),ISNUMBER(SEARCH("negative",'Model output'!S212))),"negative",IF(Z213="positive","gETE", "positive"))</f>
        <v>negative</v>
      </c>
      <c r="Z213" t="str">
        <f>IF(OR('Model output'!S212="",ISNUMBER(SEARCH("Absent",'Model output'!S212)),ISNUMBER(SEARCH("Not identified",'Model output'!S212)),ISNUMBER(SEARCH("No",'Model output'!S212)),ISNUMBER(SEARCH("Minimal",'Model output'!S212)),ISNUMBER(SEARCH("negative",'Model output'!S212))),"negative",IF(OR(ISNUMBER(SEARCH("extensive",X213)),ISNUMBER(SEARCH("skeletal muscle",X213)),ISNUMBER(SEARCH("larynx",X213)),ISNUMBER(SEARCH("trachea",X213)),ISNUMBER(SEARCH("esophagus",X213)),ISNUMBER(SEARCH("recurrent laryngeal nerve",X213))),"positive","negative"))</f>
        <v>negative</v>
      </c>
      <c r="AA213" t="str">
        <f>IF('Model output'!T212="","",IF('Model output'!T212="Not mentioned", "No", "Yes"))</f>
        <v/>
      </c>
      <c r="AB213" t="str">
        <f>IF(AA213&lt;&gt;"Yes","",IF(OR('Model output'!U212="",ISNUMBER(SEARCH("Not identified",'Model output'!U212))),"",'Model output'!U212))</f>
        <v/>
      </c>
      <c r="AC213" s="8" t="str">
        <f>IF(OR('Model output'!V212="", AND(ISERROR(SEARCH("Positive",'Model output'!V212)), ISNUMBER(SEARCH("Negative",'Model output'!V212))), ISNUMBER(SEARCH("Cannot be assessed",'Model output'!V212)), AND(ISNUMBER(SEARCH("Uninvolved",'Model output'!V212)),NOT(ISNUMBER(SEARCH("margin(s) involved",'Model output'!V212)))), ISNUMBER(SEARCH("No involvement",'Model output'!V212)), AND(NOT(ISNUMBER(SEARCH("focal",'Model output'!V212))),ISNUMBER(SEARCH("Free",'Model output'!V212))), ISNUMBER(SEARCH("narrowly excised",'Model output'!V212)), ISNUMBER(SEARCH("none",'Model output'!V212)), ISNUMBER(SEARCH("R0",'Model output'!V212)), ISNUMBER(SEARCH("1 mm",'Model output'!V212)), ISNUMBER(SEARCH("0.1 CM",'Model output'!V212)), ISNUMBER(SEARCH("less than 0.2 mm",'Model output'!V212)), ISNUMBER(SEARCH("less than 1.0 mm",'Model output'!V212)), ISNUMBER(SEARCH("less than 0.5 mm",'Model output'!V212)), ISNUMBER(SEARCH("abut",'Model output'!V212))), "negative", "positive")</f>
        <v>negative</v>
      </c>
      <c r="AE213" s="34" t="str" cm="1">
        <f t="array" aca="1" ref="AE213" ca="1">IF(OR(AC213="positive",Z213="positive",AND(OR(ISNUMBER(SEARCH("Follicular carcinoma",N213)),ISNUMBER(SEARCH("Follicular thyroid carcinoma",N213))),V213="extensive"),AND(AND(ISNUMBER(J213),J213&gt;0),AND(ISNUMBER(M213),M213&gt;3)),OR(H213="positive",AH213=1)),"high",IF(OR(ISNUMBER(SEARCH("lateral",G213,1)),ISNUMBER(SEARCH("positive",Y213,1)),ISNUMBER(SEARCH("tall",O213,1)),ISNUMBER(SEARCH("hobnail",O213,1)),ISNUMBER(SEARCH("cribriform",O213,1)),ISNUMBER(SEARCH("diffuse",O213,1)),ISNUMBER(SEARCH("columnar",O213,1)),ISNUMBER(SEARCH("solid",O213,1)),ISNUMBER(SEARCH("tall",N213,1)),ISNUMBER(SEARCH("hobnail",N213,1)),ISNUMBER(SEARCH("cribriform",N213,1)),ISNUMBER(SEARCH("diffuse",N213,1)),ISNUMBER(SEARCH("columnar",N213,1)),ISNUMBER(SEARCH("solid",N213,1)),AND(OR(ISNUMBER(SEARCH("papillary",N213,1)),ISNUMBER(SEARCH("papillary carcinoma",O213,1))),S213="positive"),AND(AND(ISNUMBER(J213),J213&gt;=5),M213=""),AND(AND(ISNUMBER(J213),J213&gt;=5),AND(ISNUMBER(M213),M213&gt;=1)),AND(ISNUMBER(SERACH("papillary",N213)),OR(Y213="positive",Z213="positive"), ISNUMBER(SEARCH("BRAF",AB213)))),"intermediate","low"))</f>
        <v>low</v>
      </c>
      <c r="AF213" s="35" t="str">
        <f t="shared" si="47"/>
        <v>1b</v>
      </c>
      <c r="AG213" s="35" t="str">
        <f t="shared" si="48"/>
        <v>0</v>
      </c>
      <c r="AH213" s="35" t="str">
        <f t="shared" si="49"/>
        <v>0</v>
      </c>
      <c r="AI213" s="40" t="str">
        <f t="shared" si="50"/>
        <v>I</v>
      </c>
      <c r="AJ213" s="34" t="s">
        <v>627</v>
      </c>
      <c r="AK213" s="39" t="s">
        <v>893</v>
      </c>
      <c r="AL213" s="39" t="s">
        <v>897</v>
      </c>
      <c r="AM213" s="39" t="s">
        <v>897</v>
      </c>
      <c r="AN213" s="39" t="s">
        <v>59</v>
      </c>
      <c r="AO213" s="34">
        <f t="shared" ca="1" si="51"/>
        <v>1</v>
      </c>
      <c r="AP213" s="39">
        <f t="shared" si="52"/>
        <v>1</v>
      </c>
      <c r="AQ213" s="39">
        <f t="shared" si="53"/>
        <v>1</v>
      </c>
      <c r="AR213" s="39">
        <f t="shared" si="54"/>
        <v>1</v>
      </c>
      <c r="AS213" s="40">
        <f t="shared" si="55"/>
        <v>1</v>
      </c>
    </row>
    <row r="214" spans="1:45">
      <c r="A214" t="str">
        <f>'Model output'!A213</f>
        <v>TCGA-EM-A3SZ</v>
      </c>
      <c r="B214" s="46">
        <v>42</v>
      </c>
      <c r="C214" s="1" t="str">
        <f>IF(OR(ISNUMBER(SEARCH("0",'Model output'!D213)), ISNUMBER(SEARCH("1",'Model output'!D213)), ISNUMBER(SEARCH("1a",'Model output'!D213)), ISNUMBER(SEARCH("1b",'Model output'!D213)), ISNUMBER(SEARCH("2",'Model output'!D213)), ISNUMBER(SEARCH("3",'Model output'!D213)), ISNUMBER(SEARCH("4a",'Model output'!D213)), ISNUMBER(SEARCH("4b",'Model output'!D213))), IF(ISNUMBER(SEARCH("pT",'Model output'!D213)),IF(OR(ISNUMBER(SEARCH("a",'Model output'!D213)),ISNUMBER(SEARCH("b",'Model output'!D213))),MID(SUBSTITUTE('Model output'!D213," ",""),SEARCH("pT",'Model output'!D213)+2,2),MID(SUBSTITUTE('Model output'!D213," ",""),SEARCH("pT",'Model output'!D213)+2,1)),IF(ISNUMBER(SEARCH("T",'Model output'!D213)),IF(OR(ISNUMBER(SEARCH("a",'Model output'!D213)),ISNUMBER(SEARCH("b",'Model output'!D213))),MID(SUBSTITUTE('Model output'!D213," ",""),SEARCH("T",'Model output'!D213)+1,2),MID(SUBSTITUTE('Model output'!D213," ",""),SEARCH("T",'Model output'!D213)+1,1)),SUBSTITUTE('Model output'!D213," ",""))),"")</f>
        <v>2</v>
      </c>
      <c r="D214" s="1" t="str">
        <f>IF(ISNUMBER(SEARCH("lymph node",'Model output'!E213)),"1", IF(AND('Model output'!E213&lt;&gt;"",ISNUMBER('Model output'!E213),'Model output'!E213&gt;0),"1",IF(OR(ISNUMBER(SEARCH("0",'Model output'!E213)), ISNUMBER(SEARCH("1",'Model output'!E213)), ISNUMBER(SEARCH("1a",'Model output'!E213)), ISNUMBER(SEARCH("1b",'Model output'!E213)), ISNUMBER(SEARCH("X",'Model output'!E213))), IF(ISNUMBER(SEARCH("pN",'Model output'!E213)),IF(OR(ISNUMBER(SEARCH("a",'Model output'!E213)),ISNUMBER(SEARCH("b",'Model output'!E213))),MID(SUBSTITUTE('Model output'!E213," ",""),SEARCH("pN",'Model output'!E213)+2,2),MID(SUBSTITUTE('Model output'!E213," ",""),SEARCH("pN",'Model output'!E213)+2,1)),IF(ISNUMBER(SEARCH("N",'Model output'!E213)),IF(OR(ISNUMBER(SEARCH("a",'Model output'!E213)),ISNUMBER(SEARCH("b",'Model output'!E213))),MID(SUBSTITUTE('Model output'!E213," ",""),SEARCH("N",'Model output'!E213)+1,2),MID(SUBSTITUTE('Model output'!E213," ",""),SEARCH("N",'Model output'!E213)+1,1)),SUBSTITUTE('Model output'!E213," ",""))),"")))</f>
        <v>0</v>
      </c>
      <c r="E214" s="1" t="str">
        <f>IF(OR(ISNUMBER(SEARCH("Not applicable",'Model output'!F213)), ISNUMBER(SEARCH("N/A",'Model output'!F213))),"0",IF(OR(ISNUMBER(SEARCH("0",'Model output'!F213)), ISNUMBER(SEARCH("1",'Model output'!F213)), ISNUMBER(SEARCH("X",'Model output'!F213))), IF(ISNUMBER(SEARCH("pM",'Model output'!F213)),MID(SUBSTITUTE('Model output'!F213," ",""),SEARCH("pM",'Model output'!F213)+2,1),IF(ISNUMBER(SEARCH("M",'Model output'!F213)),MID(SUBSTITUTE('Model output'!F213," ",""),SEARCH("M",'Model output'!F213)+1,1),SUBSTITUTE('Model output'!F213," ",""))),""))</f>
        <v/>
      </c>
      <c r="F214" t="str">
        <f t="shared" si="44"/>
        <v>negative</v>
      </c>
      <c r="G214" t="str">
        <f>IF(OR('Model output'!G213="",AND(ISNUMBER('Model output'!J213),'Model output'!J213&lt;1)),"",IF(OR(ISNUMBER(SEARCH("lateral",'Model output'!G213)),ISNUMBER(SEARCH("cervical",'Model output'!G213)),ISNUMBER(SEARCH("jugular",'Model output'!G213)),ISNUMBER(SEARCH("left neck",'Model output'!G213)),ISNUMBER(SEARCH("left anterior neck",'Model output'!G213)),ISNUMBER(SEARCH("left posterior neck",'Model output'!G213)),ISNUMBER(SEARCH("right neck",'Model output'!G213)),ISNUMBER(SEARCH("right anterior neck",'Model output'!G213)),ISNUMBER(SEARCH("right posterior neck",'Model output'!G213)),AND(ISNUMBER(SEARCH("level",'Model output'!G213)),OR(,ISNUMBER(SEARCH("II",'Model output'!G213)),ISNUMBER(SEARCH("two",'Model output'!G213)),AND(ISNUMBER(SEARCH("2",'Model output'!G213)),NOT(ISNUMBER(SEARCH("1 of 2",'Model output'!G213)))),ISNUMBER(SEARCH("III",'Model output'!G213)),ISNUMBER(SEARCH("three",'Model output'!G213)),AND(ISNUMBER(SEARCH("3",'Model output'!G213)), NOT(ISNUMBER(SEARCH("N3",'Model output'!G213)))),ISNUMBER(SEARCH("IV",'Model output'!G213)),ISNUMBER(SEARCH("four",'Model output'!G213)),AND(ISNUMBER(SEARCH("4",'Model output'!G213)),NOT(ISNUMBER(SEARCH("1/4",'Model output'!G213)))),ISNUMBER(SEARCH("V ",'Model output'!G213)),ISNUMBER(SEARCH("five",'Model output'!G213)),ISNUMBER(SEARCH("5",'Model output'!G213))))), "lateral", "central"))</f>
        <v/>
      </c>
      <c r="H214" t="str">
        <f>IF('Model output'!H213="","negative", IF('Model output'!H213=" ", "negative", IF('Model output'!H213="[]", "negative", IF(ISNUMBER(SEARCH("lymph node",'Model output'!H213)),"negative", IF(ISNUMBER(SEARCH("adipose tissue",'Model output'!H213)), "negative", IF(ISNUMBER(SEARCH("neck dissection",'Model output'!H213)),"negative","positive"))))))</f>
        <v>negative</v>
      </c>
      <c r="I214">
        <f>IF('Model output'!I213="","",IF(ISNUMBER('Model output'!I213),'Model output'!I213,1))</f>
        <v>4</v>
      </c>
      <c r="J214">
        <f>IF('Model output'!J213="","",IF(AND(ISNUMBER('Model output'!J213),'Model output'!J213&lt;=I214),'Model output'!J213,IF(ISNUMBER(SEARCH("0/",'Model output'!J213)),0,1)))</f>
        <v>0</v>
      </c>
      <c r="K214" t="str" cm="1">
        <f t="array" ref="K214">IF(COUNT(FIND({0,1,2,3,4,5,6,7,8,9},'Model output'!K213))&gt;0,'Model output'!K213,"")</f>
        <v/>
      </c>
      <c r="L214" s="28" t="str">
        <f t="shared" si="46"/>
        <v/>
      </c>
      <c r="M214" t="str" cm="1">
        <f t="array" ref="M214">IF(L214="","",IF(ISNUMBER(SEARCH("cm",L214)),MAX(VALUE(SUBSTITUTE(_xlfn.FILTERXML("&lt;t&gt;&lt;s&gt;"&amp;SUBSTITUTE(L214,",","&lt;/s&gt;&lt;s&gt;")&amp;"&lt;/s&gt;&lt;/t&gt;","//s"),"cm",""))),MAX(VALUE(SUBSTITUTE(_xlfn.FILTERXML("&lt;t&gt;&lt;s&gt;"&amp;SUBSTITUTE(L214,",","&lt;/s&gt;&lt;s&gt;")&amp;"&lt;/s&gt;&lt;/t&gt;","//s"),"mm","")))/10))</f>
        <v/>
      </c>
      <c r="N214" t="str">
        <f>IF('Model output'!L213="","",'Model output'!L213)</f>
        <v>papillary</v>
      </c>
      <c r="O214" t="str">
        <f>IF('Model output'!M213="","",'Model output'!M213)</f>
        <v>classical (usual), Warthin-like variant, other variant: with focal tall cell (&lt;10%) and hobnail cell change (&lt;20%)</v>
      </c>
      <c r="P214" t="str">
        <f>IF('Model output'!N213="","",'Model output'!N213)</f>
        <v>2.6 cm</v>
      </c>
      <c r="Q214" t="str">
        <f t="shared" si="45"/>
        <v>2.6cm</v>
      </c>
      <c r="R214" cm="1">
        <f t="array" ref="R214">IF(Q214="","",IF(ISNUMBER(SEARCH("cm",Q214)),MAX(VALUE(SUBSTITUTE(_xlfn.FILTERXML("&lt;t&gt;&lt;s&gt;"&amp;SUBSTITUTE(Q214,",","&lt;/s&gt;&lt;s&gt;")&amp;"&lt;/s&gt;&lt;/t&gt;","//s"),"cm",""))),IF(ISNUMBER(SEARCH("mm",Q214)), MAX(VALUE(SUBSTITUTE(_xlfn.FILTERXML("&lt;t&gt;&lt;s&gt;"&amp;SUBSTITUTE(Q214,",","&lt;/s&gt;&lt;s&gt;")&amp;"&lt;/s&gt;&lt;/t&gt;","//s"),"mm","")))/10, MAX(VALUE(_xlfn.FILTERXML("&lt;t&gt;&lt;s&gt;"&amp;SUBSTITUTE(Q214,",","&lt;/s&gt;&lt;s&gt;")&amp;"&lt;/s&gt;&lt;/t&gt;","//s"))))))</f>
        <v>2.6</v>
      </c>
      <c r="S214" t="str">
        <f>IF(OR('Model output'!P213="",'Model output'!P213="C",ISNUMBER(SEARCH("Not identified", 'Model output'!P213)),ISNUMBER(SEARCH("Absent",'Model output'!P213)),ISNUMBER(SEARCH("Absence",'Model output'!P213)),AND(ISNUMBER(SEARCH("No",'Model output'!P213)),NOT(ISNUMBER(SEARCH("diagnostic",'Model output'!P213)))),ISNUMBER(SEARCH("Negative",'Model output'!P213))),"negative","positive")</f>
        <v>negative</v>
      </c>
      <c r="T214">
        <f>IF('Model output'!O213="","",'Model output'!O213)</f>
        <v>2</v>
      </c>
      <c r="U214" t="str">
        <f>IF('Model output'!Q213&lt;&gt;"",'Model output'!Q213,IF('Classification result'!S214="positive",IF(ISNUMBER(SEARCH("single",'Model output'!P213)),1,IF(OR(ISNUMBER(SEARCH("&lt;4",'Model output'!P213)),ISNUMBER(SEARCH("&lt; 4",'Model output'!P213)),ISNUMBER(SEARCH("less than 4",'Model output'!P213))),"&lt;4",IF(OR(ISNUMBER(SEARCH("&gt;4",'Model output'!P213)),ISNUMBER(SEARCH("&gt; 4",'Model output'!P213)),ISNUMBER(SEARCH("4 or more",'Model output'!P213))),"&gt;4",""))),""))</f>
        <v/>
      </c>
      <c r="V214" t="str">
        <f>IF(S214="negative","",IF(OR(ISNUMBER(SEARCH("Focal",'Model output'!P213)),'Classification result'!U214&lt;4,ISNUMBER(SEARCH("Focal",'Classification result'!U214)),ISNUMBER(SEARCH("&lt;4",'Classification result'!U214)),ISNUMBER(SEARCH("&lt; 4",'Classification result'!U214))),"minimal", IF(OR(ISNUMBER(SEARCH("Extensive",'Model output'!P213)),ISNUMBER(SEARCH("Extensive",'Classification result'!U214)),ISNUMBER(SEARCH("&gt;4",'Classification result'!U214)),ISNUMBER(SEARCH("&gt; 4",'Classification result'!U214)),ISNUMBER(SEARCH("4 or more",'Classification result'!U214))),"extensive","")))</f>
        <v/>
      </c>
      <c r="W214" t="str">
        <f>IF(OR('Model output'!R213="",ISNUMBER(SEARCH("Not identified", 'Model output'!R213)),ISNUMBER(SEARCH("Absent",'Model output'!R213)),ISNUMBER(SEARCH("No",'Model output'!R213)),ISNUMBER(SEARCH("Negative",'Model output'!R213)),ISNUMBER(SEARCH("None seen",'Model output'!R213)),ISNUMBER(SEARCH("Free",'Model output'!R213)),ISNUMBER(SEARCH("Cannot be assessed",'Model output'!R213))),"negative","positive")</f>
        <v>positive</v>
      </c>
      <c r="X214" s="15" t="str">
        <f>IF('Model output'!S213="","",'Model output'!S213)</f>
        <v/>
      </c>
      <c r="Y214" t="str">
        <f>IF(OR('Model output'!S213="",ISNUMBER(SEARCH("No extension",'Model output'!S213)),ISNUMBER(SEARCH("Absent",'Model output'!S213)),ISNUMBER(SEARCH("Not identified",'Model output'!S213)),AND(ISNUMBER(SEARCH("No",'Model output'!S213)),NOT(ISNUMBER(SEARCH("carcinoma",'Model output'!S213)))),ISNUMBER(SEARCH("negative",'Model output'!S213))),"negative",IF(Z214="positive","gETE", "positive"))</f>
        <v>negative</v>
      </c>
      <c r="Z214" t="str">
        <f>IF(OR('Model output'!S213="",ISNUMBER(SEARCH("Absent",'Model output'!S213)),ISNUMBER(SEARCH("Not identified",'Model output'!S213)),ISNUMBER(SEARCH("No",'Model output'!S213)),ISNUMBER(SEARCH("Minimal",'Model output'!S213)),ISNUMBER(SEARCH("negative",'Model output'!S213))),"negative",IF(OR(ISNUMBER(SEARCH("extensive",X214)),ISNUMBER(SEARCH("skeletal muscle",X214)),ISNUMBER(SEARCH("larynx",X214)),ISNUMBER(SEARCH("trachea",X214)),ISNUMBER(SEARCH("esophagus",X214)),ISNUMBER(SEARCH("recurrent laryngeal nerve",X214))),"positive","negative"))</f>
        <v>negative</v>
      </c>
      <c r="AA214" t="str">
        <f>IF('Model output'!T213="","",IF('Model output'!T213="Not mentioned", "No", "Yes"))</f>
        <v/>
      </c>
      <c r="AB214" t="str">
        <f>IF(AA214&lt;&gt;"Yes","",IF(OR('Model output'!U213="",ISNUMBER(SEARCH("Not identified",'Model output'!U213))),"",'Model output'!U213))</f>
        <v/>
      </c>
      <c r="AC214" s="8" t="str">
        <f>IF(OR('Model output'!V213="", AND(ISERROR(SEARCH("Positive",'Model output'!V213)), ISNUMBER(SEARCH("Negative",'Model output'!V213))), ISNUMBER(SEARCH("Cannot be assessed",'Model output'!V213)), AND(ISNUMBER(SEARCH("Uninvolved",'Model output'!V213)),NOT(ISNUMBER(SEARCH("margin(s) involved",'Model output'!V213)))), ISNUMBER(SEARCH("No involvement",'Model output'!V213)), AND(NOT(ISNUMBER(SEARCH("focal",'Model output'!V213))),ISNUMBER(SEARCH("Free",'Model output'!V213))), ISNUMBER(SEARCH("narrowly excised",'Model output'!V213)), ISNUMBER(SEARCH("none",'Model output'!V213)), ISNUMBER(SEARCH("R0",'Model output'!V213)), ISNUMBER(SEARCH("1 mm",'Model output'!V213)), ISNUMBER(SEARCH("0.1 CM",'Model output'!V213)), ISNUMBER(SEARCH("less than 0.2 mm",'Model output'!V213)), ISNUMBER(SEARCH("less than 1.0 mm",'Model output'!V213)), ISNUMBER(SEARCH("less than 0.5 mm",'Model output'!V213)), ISNUMBER(SEARCH("abut",'Model output'!V213))), "negative", "positive")</f>
        <v>negative</v>
      </c>
      <c r="AE214" s="34" t="str" cm="1">
        <f t="array" aca="1" ref="AE214" ca="1">IF(OR(AC214="positive",Z214="positive",AND(OR(ISNUMBER(SEARCH("Follicular carcinoma",N214)),ISNUMBER(SEARCH("Follicular thyroid carcinoma",N214))),V214="extensive"),AND(AND(ISNUMBER(J214),J214&gt;0),AND(ISNUMBER(M214),M214&gt;3)),OR(H214="positive",AH214=1)),"high",IF(OR(ISNUMBER(SEARCH("lateral",G214,1)),ISNUMBER(SEARCH("positive",Y214,1)),ISNUMBER(SEARCH("tall",O214,1)),ISNUMBER(SEARCH("hobnail",O214,1)),ISNUMBER(SEARCH("cribriform",O214,1)),ISNUMBER(SEARCH("diffuse",O214,1)),ISNUMBER(SEARCH("columnar",O214,1)),ISNUMBER(SEARCH("solid",O214,1)),ISNUMBER(SEARCH("tall",N214,1)),ISNUMBER(SEARCH("hobnail",N214,1)),ISNUMBER(SEARCH("cribriform",N214,1)),ISNUMBER(SEARCH("diffuse",N214,1)),ISNUMBER(SEARCH("columnar",N214,1)),ISNUMBER(SEARCH("solid",N214,1)),AND(OR(ISNUMBER(SEARCH("papillary",N214,1)),ISNUMBER(SEARCH("papillary carcinoma",O214,1))),S214="positive"),AND(AND(ISNUMBER(J214),J214&gt;=5),M214=""),AND(AND(ISNUMBER(J214),J214&gt;=5),AND(ISNUMBER(M214),M214&gt;=1)),AND(ISNUMBER(SERACH("papillary",N214)),OR(Y214="positive",Z214="positive"), ISNUMBER(SEARCH("BRAF",AB214)))),"intermediate","low"))</f>
        <v>intermediate</v>
      </c>
      <c r="AF214" s="35" t="str">
        <f t="shared" si="47"/>
        <v>2</v>
      </c>
      <c r="AG214" s="35" t="str">
        <f t="shared" si="48"/>
        <v>0</v>
      </c>
      <c r="AH214" s="35" t="str">
        <f t="shared" si="49"/>
        <v>0</v>
      </c>
      <c r="AI214" s="40" t="str">
        <f t="shared" si="50"/>
        <v>I</v>
      </c>
      <c r="AJ214" s="34" t="s">
        <v>629</v>
      </c>
      <c r="AK214" s="39" t="s">
        <v>896</v>
      </c>
      <c r="AL214" s="39" t="s">
        <v>894</v>
      </c>
      <c r="AM214" s="39" t="s">
        <v>897</v>
      </c>
      <c r="AN214" s="39" t="s">
        <v>59</v>
      </c>
      <c r="AO214" s="34">
        <f t="shared" ca="1" si="51"/>
        <v>1</v>
      </c>
      <c r="AP214" s="39">
        <f t="shared" si="52"/>
        <v>1</v>
      </c>
      <c r="AQ214" s="39">
        <f t="shared" si="53"/>
        <v>1</v>
      </c>
      <c r="AR214" s="39">
        <f t="shared" si="54"/>
        <v>1</v>
      </c>
      <c r="AS214" s="40">
        <f t="shared" si="55"/>
        <v>1</v>
      </c>
    </row>
    <row r="215" spans="1:45">
      <c r="A215" t="str">
        <f>'Model output'!A214</f>
        <v>TCGA-EM-A4FH</v>
      </c>
      <c r="B215" s="46">
        <v>69</v>
      </c>
      <c r="C215" s="1" t="str">
        <f>IF(OR(ISNUMBER(SEARCH("0",'Model output'!D214)), ISNUMBER(SEARCH("1",'Model output'!D214)), ISNUMBER(SEARCH("1a",'Model output'!D214)), ISNUMBER(SEARCH("1b",'Model output'!D214)), ISNUMBER(SEARCH("2",'Model output'!D214)), ISNUMBER(SEARCH("3",'Model output'!D214)), ISNUMBER(SEARCH("4a",'Model output'!D214)), ISNUMBER(SEARCH("4b",'Model output'!D214))), IF(ISNUMBER(SEARCH("pT",'Model output'!D214)),IF(OR(ISNUMBER(SEARCH("a",'Model output'!D214)),ISNUMBER(SEARCH("b",'Model output'!D214))),MID(SUBSTITUTE('Model output'!D214," ",""),SEARCH("pT",'Model output'!D214)+2,2),MID(SUBSTITUTE('Model output'!D214," ",""),SEARCH("pT",'Model output'!D214)+2,1)),IF(ISNUMBER(SEARCH("T",'Model output'!D214)),IF(OR(ISNUMBER(SEARCH("a",'Model output'!D214)),ISNUMBER(SEARCH("b",'Model output'!D214))),MID(SUBSTITUTE('Model output'!D214," ",""),SEARCH("T",'Model output'!D214)+1,2),MID(SUBSTITUTE('Model output'!D214," ",""),SEARCH("T",'Model output'!D214)+1,1)),SUBSTITUTE('Model output'!D214," ",""))),"")</f>
        <v>3</v>
      </c>
      <c r="D215" s="1" t="str">
        <f>IF(ISNUMBER(SEARCH("lymph node",'Model output'!E214)),"1", IF(AND('Model output'!E214&lt;&gt;"",ISNUMBER('Model output'!E214),'Model output'!E214&gt;0),"1",IF(OR(ISNUMBER(SEARCH("0",'Model output'!E214)), ISNUMBER(SEARCH("1",'Model output'!E214)), ISNUMBER(SEARCH("1a",'Model output'!E214)), ISNUMBER(SEARCH("1b",'Model output'!E214)), ISNUMBER(SEARCH("X",'Model output'!E214))), IF(ISNUMBER(SEARCH("pN",'Model output'!E214)),IF(OR(ISNUMBER(SEARCH("a",'Model output'!E214)),ISNUMBER(SEARCH("b",'Model output'!E214))),MID(SUBSTITUTE('Model output'!E214," ",""),SEARCH("pN",'Model output'!E214)+2,2),MID(SUBSTITUTE('Model output'!E214," ",""),SEARCH("pN",'Model output'!E214)+2,1)),IF(ISNUMBER(SEARCH("N",'Model output'!E214)),IF(OR(ISNUMBER(SEARCH("a",'Model output'!E214)),ISNUMBER(SEARCH("b",'Model output'!E214))),MID(SUBSTITUTE('Model output'!E214," ",""),SEARCH("N",'Model output'!E214)+1,2),MID(SUBSTITUTE('Model output'!E214," ",""),SEARCH("N",'Model output'!E214)+1,1)),SUBSTITUTE('Model output'!E214," ",""))),"")))</f>
        <v>X</v>
      </c>
      <c r="E215" s="1" t="str">
        <f>IF(OR(ISNUMBER(SEARCH("Not applicable",'Model output'!F214)), ISNUMBER(SEARCH("N/A",'Model output'!F214))),"0",IF(OR(ISNUMBER(SEARCH("0",'Model output'!F214)), ISNUMBER(SEARCH("1",'Model output'!F214)), ISNUMBER(SEARCH("X",'Model output'!F214))), IF(ISNUMBER(SEARCH("pM",'Model output'!F214)),MID(SUBSTITUTE('Model output'!F214," ",""),SEARCH("pM",'Model output'!F214)+2,1),IF(ISNUMBER(SEARCH("M",'Model output'!F214)),MID(SUBSTITUTE('Model output'!F214," ",""),SEARCH("M",'Model output'!F214)+1,1),SUBSTITUTE('Model output'!F214," ",""))),""))</f>
        <v/>
      </c>
      <c r="F215" t="str">
        <f t="shared" si="44"/>
        <v>negative</v>
      </c>
      <c r="G215" t="str">
        <f>IF(OR('Model output'!G214="",AND(ISNUMBER('Model output'!J214),'Model output'!J214&lt;1)),"",IF(OR(ISNUMBER(SEARCH("lateral",'Model output'!G214)),ISNUMBER(SEARCH("cervical",'Model output'!G214)),ISNUMBER(SEARCH("jugular",'Model output'!G214)),ISNUMBER(SEARCH("left neck",'Model output'!G214)),ISNUMBER(SEARCH("left anterior neck",'Model output'!G214)),ISNUMBER(SEARCH("left posterior neck",'Model output'!G214)),ISNUMBER(SEARCH("right neck",'Model output'!G214)),ISNUMBER(SEARCH("right anterior neck",'Model output'!G214)),ISNUMBER(SEARCH("right posterior neck",'Model output'!G214)),AND(ISNUMBER(SEARCH("level",'Model output'!G214)),OR(,ISNUMBER(SEARCH("II",'Model output'!G214)),ISNUMBER(SEARCH("two",'Model output'!G214)),AND(ISNUMBER(SEARCH("2",'Model output'!G214)),NOT(ISNUMBER(SEARCH("1 of 2",'Model output'!G214)))),ISNUMBER(SEARCH("III",'Model output'!G214)),ISNUMBER(SEARCH("three",'Model output'!G214)),AND(ISNUMBER(SEARCH("3",'Model output'!G214)), NOT(ISNUMBER(SEARCH("N3",'Model output'!G214)))),ISNUMBER(SEARCH("IV",'Model output'!G214)),ISNUMBER(SEARCH("four",'Model output'!G214)),AND(ISNUMBER(SEARCH("4",'Model output'!G214)),NOT(ISNUMBER(SEARCH("1/4",'Model output'!G214)))),ISNUMBER(SEARCH("V ",'Model output'!G214)),ISNUMBER(SEARCH("five",'Model output'!G214)),ISNUMBER(SEARCH("5",'Model output'!G214))))), "lateral", "central"))</f>
        <v/>
      </c>
      <c r="H215" t="str">
        <f>IF('Model output'!H214="","negative", IF('Model output'!H214=" ", "negative", IF('Model output'!H214="[]", "negative", IF(ISNUMBER(SEARCH("lymph node",'Model output'!H214)),"negative", IF(ISNUMBER(SEARCH("adipose tissue",'Model output'!H214)), "negative", IF(ISNUMBER(SEARCH("neck dissection",'Model output'!H214)),"negative","positive"))))))</f>
        <v>negative</v>
      </c>
      <c r="I215">
        <f>IF('Model output'!I214="","",IF(ISNUMBER('Model output'!I214),'Model output'!I214,1))</f>
        <v>0</v>
      </c>
      <c r="J215">
        <f>IF('Model output'!J214="","",IF(AND(ISNUMBER('Model output'!J214),'Model output'!J214&lt;=I215),'Model output'!J214,IF(ISNUMBER(SEARCH("0/",'Model output'!J214)),0,1)))</f>
        <v>0</v>
      </c>
      <c r="K215" t="str" cm="1">
        <f t="array" ref="K215">IF(COUNT(FIND({0,1,2,3,4,5,6,7,8,9},'Model output'!K214))&gt;0,'Model output'!K214,"")</f>
        <v/>
      </c>
      <c r="L215" s="28" t="str">
        <f t="shared" si="46"/>
        <v/>
      </c>
      <c r="M215" t="str" cm="1">
        <f t="array" ref="M215">IF(L215="","",IF(ISNUMBER(SEARCH("cm",L215)),MAX(VALUE(SUBSTITUTE(_xlfn.FILTERXML("&lt;t&gt;&lt;s&gt;"&amp;SUBSTITUTE(L215,",","&lt;/s&gt;&lt;s&gt;")&amp;"&lt;/s&gt;&lt;/t&gt;","//s"),"cm",""))),MAX(VALUE(SUBSTITUTE(_xlfn.FILTERXML("&lt;t&gt;&lt;s&gt;"&amp;SUBSTITUTE(L215,",","&lt;/s&gt;&lt;s&gt;")&amp;"&lt;/s&gt;&lt;/t&gt;","//s"),"mm","")))/10))</f>
        <v/>
      </c>
      <c r="N215" t="str">
        <f>IF('Model output'!L214="","",'Model output'!L214)</f>
        <v>papillary</v>
      </c>
      <c r="O215" t="str">
        <f>IF('Model output'!M214="","",'Model output'!M214)</f>
        <v>follicular variant</v>
      </c>
      <c r="P215" t="str">
        <f>IF('Model output'!N214="","",'Model output'!N214)</f>
        <v>4.7cm</v>
      </c>
      <c r="Q215" t="str">
        <f t="shared" si="45"/>
        <v>4.7cm</v>
      </c>
      <c r="R215" cm="1">
        <f t="array" ref="R215">IF(Q215="","",IF(ISNUMBER(SEARCH("cm",Q215)),MAX(VALUE(SUBSTITUTE(_xlfn.FILTERXML("&lt;t&gt;&lt;s&gt;"&amp;SUBSTITUTE(Q215,",","&lt;/s&gt;&lt;s&gt;")&amp;"&lt;/s&gt;&lt;/t&gt;","//s"),"cm",""))),IF(ISNUMBER(SEARCH("mm",Q215)), MAX(VALUE(SUBSTITUTE(_xlfn.FILTERXML("&lt;t&gt;&lt;s&gt;"&amp;SUBSTITUTE(Q215,",","&lt;/s&gt;&lt;s&gt;")&amp;"&lt;/s&gt;&lt;/t&gt;","//s"),"mm","")))/10, MAX(VALUE(_xlfn.FILTERXML("&lt;t&gt;&lt;s&gt;"&amp;SUBSTITUTE(Q215,",","&lt;/s&gt;&lt;s&gt;")&amp;"&lt;/s&gt;&lt;/t&gt;","//s"))))))</f>
        <v>4.7</v>
      </c>
      <c r="S215" t="str">
        <f>IF(OR('Model output'!P214="",'Model output'!P214="C",ISNUMBER(SEARCH("Not identified", 'Model output'!P214)),ISNUMBER(SEARCH("Absent",'Model output'!P214)),ISNUMBER(SEARCH("Absence",'Model output'!P214)),AND(ISNUMBER(SEARCH("No",'Model output'!P214)),NOT(ISNUMBER(SEARCH("diagnostic",'Model output'!P214)))),ISNUMBER(SEARCH("Negative",'Model output'!P214))),"negative","positive")</f>
        <v>negative</v>
      </c>
      <c r="T215">
        <f>IF('Model output'!O214="","",'Model output'!O214)</f>
        <v>2</v>
      </c>
      <c r="U215" t="str">
        <f>IF('Model output'!Q214&lt;&gt;"",'Model output'!Q214,IF('Classification result'!S215="positive",IF(ISNUMBER(SEARCH("single",'Model output'!P214)),1,IF(OR(ISNUMBER(SEARCH("&lt;4",'Model output'!P214)),ISNUMBER(SEARCH("&lt; 4",'Model output'!P214)),ISNUMBER(SEARCH("less than 4",'Model output'!P214))),"&lt;4",IF(OR(ISNUMBER(SEARCH("&gt;4",'Model output'!P214)),ISNUMBER(SEARCH("&gt; 4",'Model output'!P214)),ISNUMBER(SEARCH("4 or more",'Model output'!P214))),"&gt;4",""))),""))</f>
        <v/>
      </c>
      <c r="V215" t="str">
        <f>IF(S215="negative","",IF(OR(ISNUMBER(SEARCH("Focal",'Model output'!P214)),'Classification result'!U215&lt;4,ISNUMBER(SEARCH("Focal",'Classification result'!U215)),ISNUMBER(SEARCH("&lt;4",'Classification result'!U215)),ISNUMBER(SEARCH("&lt; 4",'Classification result'!U215))),"minimal", IF(OR(ISNUMBER(SEARCH("Extensive",'Model output'!P214)),ISNUMBER(SEARCH("Extensive",'Classification result'!U215)),ISNUMBER(SEARCH("&gt;4",'Classification result'!U215)),ISNUMBER(SEARCH("&gt; 4",'Classification result'!U215)),ISNUMBER(SEARCH("4 or more",'Classification result'!U215))),"extensive","")))</f>
        <v/>
      </c>
      <c r="W215" t="str">
        <f>IF(OR('Model output'!R214="",ISNUMBER(SEARCH("Not identified", 'Model output'!R214)),ISNUMBER(SEARCH("Absent",'Model output'!R214)),ISNUMBER(SEARCH("No",'Model output'!R214)),ISNUMBER(SEARCH("Negative",'Model output'!R214)),ISNUMBER(SEARCH("None seen",'Model output'!R214)),ISNUMBER(SEARCH("Free",'Model output'!R214)),ISNUMBER(SEARCH("Cannot be assessed",'Model output'!R214))),"negative","positive")</f>
        <v>positive</v>
      </c>
      <c r="X215" s="15" t="str">
        <f>IF('Model output'!S214="","",'Model output'!S214)</f>
        <v>Not identified</v>
      </c>
      <c r="Y215" t="str">
        <f>IF(OR('Model output'!S214="",ISNUMBER(SEARCH("No extension",'Model output'!S214)),ISNUMBER(SEARCH("Absent",'Model output'!S214)),ISNUMBER(SEARCH("Not identified",'Model output'!S214)),AND(ISNUMBER(SEARCH("No",'Model output'!S214)),NOT(ISNUMBER(SEARCH("carcinoma",'Model output'!S214)))),ISNUMBER(SEARCH("negative",'Model output'!S214))),"negative",IF(Z215="positive","gETE", "positive"))</f>
        <v>negative</v>
      </c>
      <c r="Z215" t="str">
        <f>IF(OR('Model output'!S214="",ISNUMBER(SEARCH("Absent",'Model output'!S214)),ISNUMBER(SEARCH("Not identified",'Model output'!S214)),ISNUMBER(SEARCH("No",'Model output'!S214)),ISNUMBER(SEARCH("Minimal",'Model output'!S214)),ISNUMBER(SEARCH("negative",'Model output'!S214))),"negative",IF(OR(ISNUMBER(SEARCH("extensive",X215)),ISNUMBER(SEARCH("skeletal muscle",X215)),ISNUMBER(SEARCH("larynx",X215)),ISNUMBER(SEARCH("trachea",X215)),ISNUMBER(SEARCH("esophagus",X215)),ISNUMBER(SEARCH("recurrent laryngeal nerve",X215))),"positive","negative"))</f>
        <v>negative</v>
      </c>
      <c r="AA215" t="str">
        <f>IF('Model output'!T214="","",IF('Model output'!T214="Not mentioned", "No", "Yes"))</f>
        <v/>
      </c>
      <c r="AB215" t="str">
        <f>IF(AA215&lt;&gt;"Yes","",IF(OR('Model output'!U214="",ISNUMBER(SEARCH("Not identified",'Model output'!U214))),"",'Model output'!U214))</f>
        <v/>
      </c>
      <c r="AC215" s="8" t="str">
        <f>IF(OR('Model output'!V214="", AND(ISERROR(SEARCH("Positive",'Model output'!V214)), ISNUMBER(SEARCH("Negative",'Model output'!V214))), ISNUMBER(SEARCH("Cannot be assessed",'Model output'!V214)), AND(ISNUMBER(SEARCH("Uninvolved",'Model output'!V214)),NOT(ISNUMBER(SEARCH("margin(s) involved",'Model output'!V214)))), ISNUMBER(SEARCH("No involvement",'Model output'!V214)), AND(NOT(ISNUMBER(SEARCH("focal",'Model output'!V214))),ISNUMBER(SEARCH("Free",'Model output'!V214))), ISNUMBER(SEARCH("narrowly excised",'Model output'!V214)), ISNUMBER(SEARCH("none",'Model output'!V214)), ISNUMBER(SEARCH("R0",'Model output'!V214)), ISNUMBER(SEARCH("1 mm",'Model output'!V214)), ISNUMBER(SEARCH("0.1 CM",'Model output'!V214)), ISNUMBER(SEARCH("less than 0.2 mm",'Model output'!V214)), ISNUMBER(SEARCH("less than 1.0 mm",'Model output'!V214)), ISNUMBER(SEARCH("less than 0.5 mm",'Model output'!V214)), ISNUMBER(SEARCH("abut",'Model output'!V214))), "negative", "positive")</f>
        <v>negative</v>
      </c>
      <c r="AE215" s="34" t="str" cm="1">
        <f t="array" aca="1" ref="AE215" ca="1">IF(OR(AC215="positive",Z215="positive",AND(OR(ISNUMBER(SEARCH("Follicular carcinoma",N215)),ISNUMBER(SEARCH("Follicular thyroid carcinoma",N215))),V215="extensive"),AND(AND(ISNUMBER(J215),J215&gt;0),AND(ISNUMBER(M215),M215&gt;3)),OR(H215="positive",AH215=1)),"high",IF(OR(ISNUMBER(SEARCH("lateral",G215,1)),ISNUMBER(SEARCH("positive",Y215,1)),ISNUMBER(SEARCH("tall",O215,1)),ISNUMBER(SEARCH("hobnail",O215,1)),ISNUMBER(SEARCH("cribriform",O215,1)),ISNUMBER(SEARCH("diffuse",O215,1)),ISNUMBER(SEARCH("columnar",O215,1)),ISNUMBER(SEARCH("solid",O215,1)),ISNUMBER(SEARCH("tall",N215,1)),ISNUMBER(SEARCH("hobnail",N215,1)),ISNUMBER(SEARCH("cribriform",N215,1)),ISNUMBER(SEARCH("diffuse",N215,1)),ISNUMBER(SEARCH("columnar",N215,1)),ISNUMBER(SEARCH("solid",N215,1)),AND(OR(ISNUMBER(SEARCH("papillary",N215,1)),ISNUMBER(SEARCH("papillary carcinoma",O215,1))),S215="positive"),AND(AND(ISNUMBER(J215),J215&gt;=5),M215=""),AND(AND(ISNUMBER(J215),J215&gt;=5),AND(ISNUMBER(M215),M215&gt;=1)),AND(ISNUMBER(SERACH("papillary",N215)),OR(Y215="positive",Z215="positive"), ISNUMBER(SEARCH("BRAF",AB215)))),"intermediate","low"))</f>
        <v>low</v>
      </c>
      <c r="AF215" s="35" t="str">
        <f t="shared" si="47"/>
        <v>3a</v>
      </c>
      <c r="AG215" s="35" t="str">
        <f t="shared" si="48"/>
        <v>0</v>
      </c>
      <c r="AH215" s="35" t="str">
        <f t="shared" si="49"/>
        <v>0</v>
      </c>
      <c r="AI215" s="40" t="str">
        <f t="shared" si="50"/>
        <v>II</v>
      </c>
      <c r="AJ215" s="34" t="s">
        <v>627</v>
      </c>
      <c r="AK215" s="39" t="s">
        <v>899</v>
      </c>
      <c r="AL215" s="39" t="s">
        <v>897</v>
      </c>
      <c r="AM215" s="39" t="s">
        <v>897</v>
      </c>
      <c r="AN215" s="39" t="s">
        <v>895</v>
      </c>
      <c r="AO215" s="34">
        <f t="shared" ca="1" si="51"/>
        <v>1</v>
      </c>
      <c r="AP215" s="39">
        <f t="shared" si="52"/>
        <v>1</v>
      </c>
      <c r="AQ215" s="39">
        <f t="shared" si="53"/>
        <v>1</v>
      </c>
      <c r="AR215" s="39">
        <f t="shared" si="54"/>
        <v>1</v>
      </c>
      <c r="AS215" s="40">
        <f t="shared" si="55"/>
        <v>1</v>
      </c>
    </row>
    <row r="216" spans="1:45">
      <c r="A216" t="str">
        <f>'Model output'!A215</f>
        <v>TCGA-EM-A4FK</v>
      </c>
      <c r="B216" s="46">
        <v>33</v>
      </c>
      <c r="C216" s="1" t="str">
        <f>IF(OR(ISNUMBER(SEARCH("0",'Model output'!D215)), ISNUMBER(SEARCH("1",'Model output'!D215)), ISNUMBER(SEARCH("1a",'Model output'!D215)), ISNUMBER(SEARCH("1b",'Model output'!D215)), ISNUMBER(SEARCH("2",'Model output'!D215)), ISNUMBER(SEARCH("3",'Model output'!D215)), ISNUMBER(SEARCH("4a",'Model output'!D215)), ISNUMBER(SEARCH("4b",'Model output'!D215))), IF(ISNUMBER(SEARCH("pT",'Model output'!D215)),IF(OR(ISNUMBER(SEARCH("a",'Model output'!D215)),ISNUMBER(SEARCH("b",'Model output'!D215))),MID(SUBSTITUTE('Model output'!D215," ",""),SEARCH("pT",'Model output'!D215)+2,2),MID(SUBSTITUTE('Model output'!D215," ",""),SEARCH("pT",'Model output'!D215)+2,1)),IF(ISNUMBER(SEARCH("T",'Model output'!D215)),IF(OR(ISNUMBER(SEARCH("a",'Model output'!D215)),ISNUMBER(SEARCH("b",'Model output'!D215))),MID(SUBSTITUTE('Model output'!D215," ",""),SEARCH("T",'Model output'!D215)+1,2),MID(SUBSTITUTE('Model output'!D215," ",""),SEARCH("T",'Model output'!D215)+1,1)),SUBSTITUTE('Model output'!D215," ",""))),"")</f>
        <v>2</v>
      </c>
      <c r="D216" s="1" t="str">
        <f>IF(ISNUMBER(SEARCH("lymph node",'Model output'!E215)),"1", IF(AND('Model output'!E215&lt;&gt;"",ISNUMBER('Model output'!E215),'Model output'!E215&gt;0),"1",IF(OR(ISNUMBER(SEARCH("0",'Model output'!E215)), ISNUMBER(SEARCH("1",'Model output'!E215)), ISNUMBER(SEARCH("1a",'Model output'!E215)), ISNUMBER(SEARCH("1b",'Model output'!E215)), ISNUMBER(SEARCH("X",'Model output'!E215))), IF(ISNUMBER(SEARCH("pN",'Model output'!E215)),IF(OR(ISNUMBER(SEARCH("a",'Model output'!E215)),ISNUMBER(SEARCH("b",'Model output'!E215))),MID(SUBSTITUTE('Model output'!E215," ",""),SEARCH("pN",'Model output'!E215)+2,2),MID(SUBSTITUTE('Model output'!E215," ",""),SEARCH("pN",'Model output'!E215)+2,1)),IF(ISNUMBER(SEARCH("N",'Model output'!E215)),IF(OR(ISNUMBER(SEARCH("a",'Model output'!E215)),ISNUMBER(SEARCH("b",'Model output'!E215))),MID(SUBSTITUTE('Model output'!E215," ",""),SEARCH("N",'Model output'!E215)+1,2),MID(SUBSTITUTE('Model output'!E215," ",""),SEARCH("N",'Model output'!E215)+1,1)),SUBSTITUTE('Model output'!E215," ",""))),"")))</f>
        <v>X</v>
      </c>
      <c r="E216" s="1" t="str">
        <f>IF(OR(ISNUMBER(SEARCH("Not applicable",'Model output'!F215)), ISNUMBER(SEARCH("N/A",'Model output'!F215))),"0",IF(OR(ISNUMBER(SEARCH("0",'Model output'!F215)), ISNUMBER(SEARCH("1",'Model output'!F215)), ISNUMBER(SEARCH("X",'Model output'!F215))), IF(ISNUMBER(SEARCH("pM",'Model output'!F215)),MID(SUBSTITUTE('Model output'!F215," ",""),SEARCH("pM",'Model output'!F215)+2,1),IF(ISNUMBER(SEARCH("M",'Model output'!F215)),MID(SUBSTITUTE('Model output'!F215," ",""),SEARCH("M",'Model output'!F215)+1,1),SUBSTITUTE('Model output'!F215," ",""))),""))</f>
        <v/>
      </c>
      <c r="F216" t="str">
        <f t="shared" si="44"/>
        <v>negative</v>
      </c>
      <c r="G216" t="str">
        <f>IF(OR('Model output'!G215="",AND(ISNUMBER('Model output'!J215),'Model output'!J215&lt;1)),"",IF(OR(ISNUMBER(SEARCH("lateral",'Model output'!G215)),ISNUMBER(SEARCH("cervical",'Model output'!G215)),ISNUMBER(SEARCH("jugular",'Model output'!G215)),ISNUMBER(SEARCH("left neck",'Model output'!G215)),ISNUMBER(SEARCH("left anterior neck",'Model output'!G215)),ISNUMBER(SEARCH("left posterior neck",'Model output'!G215)),ISNUMBER(SEARCH("right neck",'Model output'!G215)),ISNUMBER(SEARCH("right anterior neck",'Model output'!G215)),ISNUMBER(SEARCH("right posterior neck",'Model output'!G215)),AND(ISNUMBER(SEARCH("level",'Model output'!G215)),OR(,ISNUMBER(SEARCH("II",'Model output'!G215)),ISNUMBER(SEARCH("two",'Model output'!G215)),AND(ISNUMBER(SEARCH("2",'Model output'!G215)),NOT(ISNUMBER(SEARCH("1 of 2",'Model output'!G215)))),ISNUMBER(SEARCH("III",'Model output'!G215)),ISNUMBER(SEARCH("three",'Model output'!G215)),AND(ISNUMBER(SEARCH("3",'Model output'!G215)), NOT(ISNUMBER(SEARCH("N3",'Model output'!G215)))),ISNUMBER(SEARCH("IV",'Model output'!G215)),ISNUMBER(SEARCH("four",'Model output'!G215)),AND(ISNUMBER(SEARCH("4",'Model output'!G215)),NOT(ISNUMBER(SEARCH("1/4",'Model output'!G215)))),ISNUMBER(SEARCH("V ",'Model output'!G215)),ISNUMBER(SEARCH("five",'Model output'!G215)),ISNUMBER(SEARCH("5",'Model output'!G215))))), "lateral", "central"))</f>
        <v/>
      </c>
      <c r="H216" t="str">
        <f>IF('Model output'!H215="","negative", IF('Model output'!H215=" ", "negative", IF('Model output'!H215="[]", "negative", IF(ISNUMBER(SEARCH("lymph node",'Model output'!H215)),"negative", IF(ISNUMBER(SEARCH("adipose tissue",'Model output'!H215)), "negative", IF(ISNUMBER(SEARCH("neck dissection",'Model output'!H215)),"negative","positive"))))))</f>
        <v>negative</v>
      </c>
      <c r="I216">
        <f>IF('Model output'!I215="","",IF(ISNUMBER('Model output'!I215),'Model output'!I215,1))</f>
        <v>0</v>
      </c>
      <c r="J216">
        <f>IF('Model output'!J215="","",IF(AND(ISNUMBER('Model output'!J215),'Model output'!J215&lt;=I216),'Model output'!J215,IF(ISNUMBER(SEARCH("0/",'Model output'!J215)),0,1)))</f>
        <v>0</v>
      </c>
      <c r="K216" t="str" cm="1">
        <f t="array" ref="K216">IF(COUNT(FIND({0,1,2,3,4,5,6,7,8,9},'Model output'!K215))&gt;0,'Model output'!K215,"")</f>
        <v/>
      </c>
      <c r="L216" s="28" t="str">
        <f t="shared" si="46"/>
        <v/>
      </c>
      <c r="M216" t="str" cm="1">
        <f t="array" ref="M216">IF(L216="","",IF(ISNUMBER(SEARCH("cm",L216)),MAX(VALUE(SUBSTITUTE(_xlfn.FILTERXML("&lt;t&gt;&lt;s&gt;"&amp;SUBSTITUTE(L216,",","&lt;/s&gt;&lt;s&gt;")&amp;"&lt;/s&gt;&lt;/t&gt;","//s"),"cm",""))),MAX(VALUE(SUBSTITUTE(_xlfn.FILTERXML("&lt;t&gt;&lt;s&gt;"&amp;SUBSTITUTE(L216,",","&lt;/s&gt;&lt;s&gt;")&amp;"&lt;/s&gt;&lt;/t&gt;","//s"),"mm","")))/10))</f>
        <v/>
      </c>
      <c r="N216" t="str">
        <f>IF('Model output'!L215="","",'Model output'!L215)</f>
        <v>papillary</v>
      </c>
      <c r="O216" t="str">
        <f>IF('Model output'!M215="","",'Model output'!M215)</f>
        <v>oncocytic</v>
      </c>
      <c r="P216" t="str">
        <f>IF('Model output'!N215="","",'Model output'!N215)</f>
        <v>2.6 cm</v>
      </c>
      <c r="Q216" t="str">
        <f t="shared" si="45"/>
        <v>2.6cm</v>
      </c>
      <c r="R216" cm="1">
        <f t="array" ref="R216">IF(Q216="","",IF(ISNUMBER(SEARCH("cm",Q216)),MAX(VALUE(SUBSTITUTE(_xlfn.FILTERXML("&lt;t&gt;&lt;s&gt;"&amp;SUBSTITUTE(Q216,",","&lt;/s&gt;&lt;s&gt;")&amp;"&lt;/s&gt;&lt;/t&gt;","//s"),"cm",""))),IF(ISNUMBER(SEARCH("mm",Q216)), MAX(VALUE(SUBSTITUTE(_xlfn.FILTERXML("&lt;t&gt;&lt;s&gt;"&amp;SUBSTITUTE(Q216,",","&lt;/s&gt;&lt;s&gt;")&amp;"&lt;/s&gt;&lt;/t&gt;","//s"),"mm","")))/10, MAX(VALUE(_xlfn.FILTERXML("&lt;t&gt;&lt;s&gt;"&amp;SUBSTITUTE(Q216,",","&lt;/s&gt;&lt;s&gt;")&amp;"&lt;/s&gt;&lt;/t&gt;","//s"))))))</f>
        <v>2.6</v>
      </c>
      <c r="S216" t="str">
        <f>IF(OR('Model output'!P215="",'Model output'!P215="C",ISNUMBER(SEARCH("Not identified", 'Model output'!P215)),ISNUMBER(SEARCH("Absent",'Model output'!P215)),ISNUMBER(SEARCH("Absence",'Model output'!P215)),AND(ISNUMBER(SEARCH("No",'Model output'!P215)),NOT(ISNUMBER(SEARCH("diagnostic",'Model output'!P215)))),ISNUMBER(SEARCH("Negative",'Model output'!P215))),"negative","positive")</f>
        <v>negative</v>
      </c>
      <c r="T216">
        <f>IF('Model output'!O215="","",'Model output'!O215)</f>
        <v>1</v>
      </c>
      <c r="U216" t="str">
        <f>IF('Model output'!Q215&lt;&gt;"",'Model output'!Q215,IF('Classification result'!S216="positive",IF(ISNUMBER(SEARCH("single",'Model output'!P215)),1,IF(OR(ISNUMBER(SEARCH("&lt;4",'Model output'!P215)),ISNUMBER(SEARCH("&lt; 4",'Model output'!P215)),ISNUMBER(SEARCH("less than 4",'Model output'!P215))),"&lt;4",IF(OR(ISNUMBER(SEARCH("&gt;4",'Model output'!P215)),ISNUMBER(SEARCH("&gt; 4",'Model output'!P215)),ISNUMBER(SEARCH("4 or more",'Model output'!P215))),"&gt;4",""))),""))</f>
        <v/>
      </c>
      <c r="V216" t="str">
        <f>IF(S216="negative","",IF(OR(ISNUMBER(SEARCH("Focal",'Model output'!P215)),'Classification result'!U216&lt;4,ISNUMBER(SEARCH("Focal",'Classification result'!U216)),ISNUMBER(SEARCH("&lt;4",'Classification result'!U216)),ISNUMBER(SEARCH("&lt; 4",'Classification result'!U216))),"minimal", IF(OR(ISNUMBER(SEARCH("Extensive",'Model output'!P215)),ISNUMBER(SEARCH("Extensive",'Classification result'!U216)),ISNUMBER(SEARCH("&gt;4",'Classification result'!U216)),ISNUMBER(SEARCH("&gt; 4",'Classification result'!U216)),ISNUMBER(SEARCH("4 or more",'Classification result'!U216))),"extensive","")))</f>
        <v/>
      </c>
      <c r="W216" t="str">
        <f>IF(OR('Model output'!R215="",ISNUMBER(SEARCH("Not identified", 'Model output'!R215)),ISNUMBER(SEARCH("Absent",'Model output'!R215)),ISNUMBER(SEARCH("No",'Model output'!R215)),ISNUMBER(SEARCH("Negative",'Model output'!R215)),ISNUMBER(SEARCH("None seen",'Model output'!R215)),ISNUMBER(SEARCH("Free",'Model output'!R215)),ISNUMBER(SEARCH("Cannot be assessed",'Model output'!R215))),"negative","positive")</f>
        <v>negative</v>
      </c>
      <c r="X216" s="15" t="str">
        <f>IF('Model output'!S215="","",'Model output'!S215)</f>
        <v>Not identified</v>
      </c>
      <c r="Y216" t="str">
        <f>IF(OR('Model output'!S215="",ISNUMBER(SEARCH("No extension",'Model output'!S215)),ISNUMBER(SEARCH("Absent",'Model output'!S215)),ISNUMBER(SEARCH("Not identified",'Model output'!S215)),AND(ISNUMBER(SEARCH("No",'Model output'!S215)),NOT(ISNUMBER(SEARCH("carcinoma",'Model output'!S215)))),ISNUMBER(SEARCH("negative",'Model output'!S215))),"negative",IF(Z216="positive","gETE", "positive"))</f>
        <v>negative</v>
      </c>
      <c r="Z216" t="str">
        <f>IF(OR('Model output'!S215="",ISNUMBER(SEARCH("Absent",'Model output'!S215)),ISNUMBER(SEARCH("Not identified",'Model output'!S215)),ISNUMBER(SEARCH("No",'Model output'!S215)),ISNUMBER(SEARCH("Minimal",'Model output'!S215)),ISNUMBER(SEARCH("negative",'Model output'!S215))),"negative",IF(OR(ISNUMBER(SEARCH("extensive",X216)),ISNUMBER(SEARCH("skeletal muscle",X216)),ISNUMBER(SEARCH("larynx",X216)),ISNUMBER(SEARCH("trachea",X216)),ISNUMBER(SEARCH("esophagus",X216)),ISNUMBER(SEARCH("recurrent laryngeal nerve",X216))),"positive","negative"))</f>
        <v>negative</v>
      </c>
      <c r="AA216" t="str">
        <f>IF('Model output'!T215="","",IF('Model output'!T215="Not mentioned", "No", "Yes"))</f>
        <v/>
      </c>
      <c r="AB216" t="str">
        <f>IF(AA216&lt;&gt;"Yes","",IF(OR('Model output'!U215="",ISNUMBER(SEARCH("Not identified",'Model output'!U215))),"",'Model output'!U215))</f>
        <v/>
      </c>
      <c r="AC216" s="8" t="str">
        <f>IF(OR('Model output'!V215="", AND(ISERROR(SEARCH("Positive",'Model output'!V215)), ISNUMBER(SEARCH("Negative",'Model output'!V215))), ISNUMBER(SEARCH("Cannot be assessed",'Model output'!V215)), AND(ISNUMBER(SEARCH("Uninvolved",'Model output'!V215)),NOT(ISNUMBER(SEARCH("margin(s) involved",'Model output'!V215)))), ISNUMBER(SEARCH("No involvement",'Model output'!V215)), AND(NOT(ISNUMBER(SEARCH("focal",'Model output'!V215))),ISNUMBER(SEARCH("Free",'Model output'!V215))), ISNUMBER(SEARCH("narrowly excised",'Model output'!V215)), ISNUMBER(SEARCH("none",'Model output'!V215)), ISNUMBER(SEARCH("R0",'Model output'!V215)), ISNUMBER(SEARCH("1 mm",'Model output'!V215)), ISNUMBER(SEARCH("0.1 CM",'Model output'!V215)), ISNUMBER(SEARCH("less than 0.2 mm",'Model output'!V215)), ISNUMBER(SEARCH("less than 1.0 mm",'Model output'!V215)), ISNUMBER(SEARCH("less than 0.5 mm",'Model output'!V215)), ISNUMBER(SEARCH("abut",'Model output'!V215))), "negative", "positive")</f>
        <v>negative</v>
      </c>
      <c r="AE216" s="34" t="str" cm="1">
        <f t="array" aca="1" ref="AE216" ca="1">IF(OR(AC216="positive",Z216="positive",AND(OR(ISNUMBER(SEARCH("Follicular carcinoma",N216)),ISNUMBER(SEARCH("Follicular thyroid carcinoma",N216))),V216="extensive"),AND(AND(ISNUMBER(J216),J216&gt;0),AND(ISNUMBER(M216),M216&gt;3)),OR(H216="positive",AH216=1)),"high",IF(OR(ISNUMBER(SEARCH("lateral",G216,1)),ISNUMBER(SEARCH("positive",Y216,1)),ISNUMBER(SEARCH("tall",O216,1)),ISNUMBER(SEARCH("hobnail",O216,1)),ISNUMBER(SEARCH("cribriform",O216,1)),ISNUMBER(SEARCH("diffuse",O216,1)),ISNUMBER(SEARCH("columnar",O216,1)),ISNUMBER(SEARCH("solid",O216,1)),ISNUMBER(SEARCH("tall",N216,1)),ISNUMBER(SEARCH("hobnail",N216,1)),ISNUMBER(SEARCH("cribriform",N216,1)),ISNUMBER(SEARCH("diffuse",N216,1)),ISNUMBER(SEARCH("columnar",N216,1)),ISNUMBER(SEARCH("solid",N216,1)),AND(OR(ISNUMBER(SEARCH("papillary",N216,1)),ISNUMBER(SEARCH("papillary carcinoma",O216,1))),S216="positive"),AND(AND(ISNUMBER(J216),J216&gt;=5),M216=""),AND(AND(ISNUMBER(J216),J216&gt;=5),AND(ISNUMBER(M216),M216&gt;=1)),AND(ISNUMBER(SERACH("papillary",N216)),OR(Y216="positive",Z216="positive"), ISNUMBER(SEARCH("BRAF",AB216)))),"intermediate","low"))</f>
        <v>low</v>
      </c>
      <c r="AF216" s="35" t="str">
        <f t="shared" si="47"/>
        <v>2</v>
      </c>
      <c r="AG216" s="35" t="str">
        <f t="shared" si="48"/>
        <v>0</v>
      </c>
      <c r="AH216" s="35" t="str">
        <f t="shared" si="49"/>
        <v>0</v>
      </c>
      <c r="AI216" s="40" t="str">
        <f t="shared" si="50"/>
        <v>I</v>
      </c>
      <c r="AJ216" s="34" t="s">
        <v>627</v>
      </c>
      <c r="AK216" s="39" t="s">
        <v>896</v>
      </c>
      <c r="AL216" s="39" t="s">
        <v>897</v>
      </c>
      <c r="AM216" s="39" t="s">
        <v>897</v>
      </c>
      <c r="AN216" s="39" t="s">
        <v>59</v>
      </c>
      <c r="AO216" s="34">
        <f t="shared" ca="1" si="51"/>
        <v>1</v>
      </c>
      <c r="AP216" s="39">
        <f t="shared" si="52"/>
        <v>1</v>
      </c>
      <c r="AQ216" s="39">
        <f t="shared" si="53"/>
        <v>1</v>
      </c>
      <c r="AR216" s="39">
        <f t="shared" si="54"/>
        <v>1</v>
      </c>
      <c r="AS216" s="40">
        <f t="shared" si="55"/>
        <v>1</v>
      </c>
    </row>
    <row r="217" spans="1:45">
      <c r="A217" t="str">
        <f>'Model output'!A216</f>
        <v>TCGA-EM-A4FM</v>
      </c>
      <c r="B217" s="46">
        <v>59</v>
      </c>
      <c r="C217" s="1" t="str">
        <f>IF(OR(ISNUMBER(SEARCH("0",'Model output'!D216)), ISNUMBER(SEARCH("1",'Model output'!D216)), ISNUMBER(SEARCH("1a",'Model output'!D216)), ISNUMBER(SEARCH("1b",'Model output'!D216)), ISNUMBER(SEARCH("2",'Model output'!D216)), ISNUMBER(SEARCH("3",'Model output'!D216)), ISNUMBER(SEARCH("4a",'Model output'!D216)), ISNUMBER(SEARCH("4b",'Model output'!D216))), IF(ISNUMBER(SEARCH("pT",'Model output'!D216)),IF(OR(ISNUMBER(SEARCH("a",'Model output'!D216)),ISNUMBER(SEARCH("b",'Model output'!D216))),MID(SUBSTITUTE('Model output'!D216," ",""),SEARCH("pT",'Model output'!D216)+2,2),MID(SUBSTITUTE('Model output'!D216," ",""),SEARCH("pT",'Model output'!D216)+2,1)),IF(ISNUMBER(SEARCH("T",'Model output'!D216)),IF(OR(ISNUMBER(SEARCH("a",'Model output'!D216)),ISNUMBER(SEARCH("b",'Model output'!D216))),MID(SUBSTITUTE('Model output'!D216," ",""),SEARCH("T",'Model output'!D216)+1,2),MID(SUBSTITUTE('Model output'!D216," ",""),SEARCH("T",'Model output'!D216)+1,1)),SUBSTITUTE('Model output'!D216," ",""))),"")</f>
        <v>3</v>
      </c>
      <c r="D217" s="1" t="str">
        <f>IF(ISNUMBER(SEARCH("lymph node",'Model output'!E216)),"1", IF(AND('Model output'!E216&lt;&gt;"",ISNUMBER('Model output'!E216),'Model output'!E216&gt;0),"1",IF(OR(ISNUMBER(SEARCH("0",'Model output'!E216)), ISNUMBER(SEARCH("1",'Model output'!E216)), ISNUMBER(SEARCH("1a",'Model output'!E216)), ISNUMBER(SEARCH("1b",'Model output'!E216)), ISNUMBER(SEARCH("X",'Model output'!E216))), IF(ISNUMBER(SEARCH("pN",'Model output'!E216)),IF(OR(ISNUMBER(SEARCH("a",'Model output'!E216)),ISNUMBER(SEARCH("b",'Model output'!E216))),MID(SUBSTITUTE('Model output'!E216," ",""),SEARCH("pN",'Model output'!E216)+2,2),MID(SUBSTITUTE('Model output'!E216," ",""),SEARCH("pN",'Model output'!E216)+2,1)),IF(ISNUMBER(SEARCH("N",'Model output'!E216)),IF(OR(ISNUMBER(SEARCH("a",'Model output'!E216)),ISNUMBER(SEARCH("b",'Model output'!E216))),MID(SUBSTITUTE('Model output'!E216," ",""),SEARCH("N",'Model output'!E216)+1,2),MID(SUBSTITUTE('Model output'!E216," ",""),SEARCH("N",'Model output'!E216)+1,1)),SUBSTITUTE('Model output'!E216," ",""))),"")))</f>
        <v>1b</v>
      </c>
      <c r="E217" s="1" t="str">
        <f>IF(OR(ISNUMBER(SEARCH("Not applicable",'Model output'!F216)), ISNUMBER(SEARCH("N/A",'Model output'!F216))),"0",IF(OR(ISNUMBER(SEARCH("0",'Model output'!F216)), ISNUMBER(SEARCH("1",'Model output'!F216)), ISNUMBER(SEARCH("X",'Model output'!F216))), IF(ISNUMBER(SEARCH("pM",'Model output'!F216)),MID(SUBSTITUTE('Model output'!F216," ",""),SEARCH("pM",'Model output'!F216)+2,1),IF(ISNUMBER(SEARCH("M",'Model output'!F216)),MID(SUBSTITUTE('Model output'!F216," ",""),SEARCH("M",'Model output'!F216)+1,1),SUBSTITUTE('Model output'!F216," ",""))),""))</f>
        <v/>
      </c>
      <c r="F217" t="str">
        <f t="shared" si="44"/>
        <v>positive</v>
      </c>
      <c r="G217" t="str">
        <f>IF(OR('Model output'!G216="",AND(ISNUMBER('Model output'!J216),'Model output'!J216&lt;1)),"",IF(OR(ISNUMBER(SEARCH("lateral",'Model output'!G216)),ISNUMBER(SEARCH("cervical",'Model output'!G216)),ISNUMBER(SEARCH("jugular",'Model output'!G216)),ISNUMBER(SEARCH("left neck",'Model output'!G216)),ISNUMBER(SEARCH("left anterior neck",'Model output'!G216)),ISNUMBER(SEARCH("left posterior neck",'Model output'!G216)),ISNUMBER(SEARCH("right neck",'Model output'!G216)),ISNUMBER(SEARCH("right anterior neck",'Model output'!G216)),ISNUMBER(SEARCH("right posterior neck",'Model output'!G216)),AND(ISNUMBER(SEARCH("level",'Model output'!G216)),OR(,ISNUMBER(SEARCH("II",'Model output'!G216)),ISNUMBER(SEARCH("two",'Model output'!G216)),AND(ISNUMBER(SEARCH("2",'Model output'!G216)),NOT(ISNUMBER(SEARCH("1 of 2",'Model output'!G216)))),ISNUMBER(SEARCH("III",'Model output'!G216)),ISNUMBER(SEARCH("three",'Model output'!G216)),AND(ISNUMBER(SEARCH("3",'Model output'!G216)), NOT(ISNUMBER(SEARCH("N3",'Model output'!G216)))),ISNUMBER(SEARCH("IV",'Model output'!G216)),ISNUMBER(SEARCH("four",'Model output'!G216)),AND(ISNUMBER(SEARCH("4",'Model output'!G216)),NOT(ISNUMBER(SEARCH("1/4",'Model output'!G216)))),ISNUMBER(SEARCH("V ",'Model output'!G216)),ISNUMBER(SEARCH("five",'Model output'!G216)),ISNUMBER(SEARCH("5",'Model output'!G216))))), "lateral", "central"))</f>
        <v>lateral</v>
      </c>
      <c r="H217" t="str">
        <f>IF('Model output'!H216="","negative", IF('Model output'!H216=" ", "negative", IF('Model output'!H216="[]", "negative", IF(ISNUMBER(SEARCH("lymph node",'Model output'!H216)),"negative", IF(ISNUMBER(SEARCH("adipose tissue",'Model output'!H216)), "negative", IF(ISNUMBER(SEARCH("neck dissection",'Model output'!H216)),"negative","positive"))))))</f>
        <v>negative</v>
      </c>
      <c r="I217">
        <f>IF('Model output'!I216="","",IF(ISNUMBER('Model output'!I216),'Model output'!I216,1))</f>
        <v>40</v>
      </c>
      <c r="J217">
        <f>IF('Model output'!J216="","",IF(AND(ISNUMBER('Model output'!J216),'Model output'!J216&lt;=I217),'Model output'!J216,IF(ISNUMBER(SEARCH("0/",'Model output'!J216)),0,1)))</f>
        <v>12</v>
      </c>
      <c r="K217" t="str" cm="1">
        <f t="array" ref="K217">IF(COUNT(FIND({0,1,2,3,4,5,6,7,8,9},'Model output'!K216))&gt;0,'Model output'!K216,"")</f>
        <v>2.5 cm</v>
      </c>
      <c r="L217" s="28" t="str">
        <f t="shared" si="46"/>
        <v>2.5cm</v>
      </c>
      <c r="M217" cm="1">
        <f t="array" ref="M217">IF(L217="","",IF(ISNUMBER(SEARCH("cm",L217)),MAX(VALUE(SUBSTITUTE(_xlfn.FILTERXML("&lt;t&gt;&lt;s&gt;"&amp;SUBSTITUTE(L217,",","&lt;/s&gt;&lt;s&gt;")&amp;"&lt;/s&gt;&lt;/t&gt;","//s"),"cm",""))),MAX(VALUE(SUBSTITUTE(_xlfn.FILTERXML("&lt;t&gt;&lt;s&gt;"&amp;SUBSTITUTE(L217,",","&lt;/s&gt;&lt;s&gt;")&amp;"&lt;/s&gt;&lt;/t&gt;","//s"),"mm","")))/10))</f>
        <v>2.5</v>
      </c>
      <c r="N217" t="str">
        <f>IF('Model output'!L216="","",'Model output'!L216)</f>
        <v>papillary</v>
      </c>
      <c r="O217" t="str">
        <f>IF('Model output'!M216="","",'Model output'!M216)</f>
        <v>classical, follicular variant, tall cell change</v>
      </c>
      <c r="P217" t="str">
        <f>IF('Model output'!N216="","",'Model output'!N216)</f>
        <v>3.0 cm</v>
      </c>
      <c r="Q217" t="str">
        <f t="shared" si="45"/>
        <v>3.0cm</v>
      </c>
      <c r="R217" cm="1">
        <f t="array" ref="R217">IF(Q217="","",IF(ISNUMBER(SEARCH("cm",Q217)),MAX(VALUE(SUBSTITUTE(_xlfn.FILTERXML("&lt;t&gt;&lt;s&gt;"&amp;SUBSTITUTE(Q217,",","&lt;/s&gt;&lt;s&gt;")&amp;"&lt;/s&gt;&lt;/t&gt;","//s"),"cm",""))),IF(ISNUMBER(SEARCH("mm",Q217)), MAX(VALUE(SUBSTITUTE(_xlfn.FILTERXML("&lt;t&gt;&lt;s&gt;"&amp;SUBSTITUTE(Q217,",","&lt;/s&gt;&lt;s&gt;")&amp;"&lt;/s&gt;&lt;/t&gt;","//s"),"mm","")))/10, MAX(VALUE(_xlfn.FILTERXML("&lt;t&gt;&lt;s&gt;"&amp;SUBSTITUTE(Q217,",","&lt;/s&gt;&lt;s&gt;")&amp;"&lt;/s&gt;&lt;/t&gt;","//s"))))))</f>
        <v>3</v>
      </c>
      <c r="S217" t="str">
        <f>IF(OR('Model output'!P216="",'Model output'!P216="C",ISNUMBER(SEARCH("Not identified", 'Model output'!P216)),ISNUMBER(SEARCH("Absent",'Model output'!P216)),ISNUMBER(SEARCH("Absence",'Model output'!P216)),AND(ISNUMBER(SEARCH("No",'Model output'!P216)),NOT(ISNUMBER(SEARCH("diagnostic",'Model output'!P216)))),ISNUMBER(SEARCH("Negative",'Model output'!P216))),"negative","positive")</f>
        <v>negative</v>
      </c>
      <c r="T217">
        <f>IF('Model output'!O216="","",'Model output'!O216)</f>
        <v>2</v>
      </c>
      <c r="U217" t="str">
        <f>IF('Model output'!Q216&lt;&gt;"",'Model output'!Q216,IF('Classification result'!S217="positive",IF(ISNUMBER(SEARCH("single",'Model output'!P216)),1,IF(OR(ISNUMBER(SEARCH("&lt;4",'Model output'!P216)),ISNUMBER(SEARCH("&lt; 4",'Model output'!P216)),ISNUMBER(SEARCH("less than 4",'Model output'!P216))),"&lt;4",IF(OR(ISNUMBER(SEARCH("&gt;4",'Model output'!P216)),ISNUMBER(SEARCH("&gt; 4",'Model output'!P216)),ISNUMBER(SEARCH("4 or more",'Model output'!P216))),"&gt;4",""))),""))</f>
        <v/>
      </c>
      <c r="V217" t="str">
        <f>IF(S217="negative","",IF(OR(ISNUMBER(SEARCH("Focal",'Model output'!P216)),'Classification result'!U217&lt;4,ISNUMBER(SEARCH("Focal",'Classification result'!U217)),ISNUMBER(SEARCH("&lt;4",'Classification result'!U217)),ISNUMBER(SEARCH("&lt; 4",'Classification result'!U217))),"minimal", IF(OR(ISNUMBER(SEARCH("Extensive",'Model output'!P216)),ISNUMBER(SEARCH("Extensive",'Classification result'!U217)),ISNUMBER(SEARCH("&gt;4",'Classification result'!U217)),ISNUMBER(SEARCH("&gt; 4",'Classification result'!U217)),ISNUMBER(SEARCH("4 or more",'Classification result'!U217))),"extensive","")))</f>
        <v/>
      </c>
      <c r="W217" t="str">
        <f>IF(OR('Model output'!R216="",ISNUMBER(SEARCH("Not identified", 'Model output'!R216)),ISNUMBER(SEARCH("Absent",'Model output'!R216)),ISNUMBER(SEARCH("No",'Model output'!R216)),ISNUMBER(SEARCH("Negative",'Model output'!R216)),ISNUMBER(SEARCH("None seen",'Model output'!R216)),ISNUMBER(SEARCH("Free",'Model output'!R216)),ISNUMBER(SEARCH("Cannot be assessed",'Model output'!R216))),"negative","positive")</f>
        <v>positive</v>
      </c>
      <c r="X217" s="15" t="str">
        <f>IF('Model output'!S216="","",'Model output'!S216)</f>
        <v>Present, minimal</v>
      </c>
      <c r="Y217" t="str">
        <f>IF(OR('Model output'!S216="",ISNUMBER(SEARCH("No extension",'Model output'!S216)),ISNUMBER(SEARCH("Absent",'Model output'!S216)),ISNUMBER(SEARCH("Not identified",'Model output'!S216)),AND(ISNUMBER(SEARCH("No",'Model output'!S216)),NOT(ISNUMBER(SEARCH("carcinoma",'Model output'!S216)))),ISNUMBER(SEARCH("negative",'Model output'!S216))),"negative",IF(Z217="positive","gETE", "positive"))</f>
        <v>positive</v>
      </c>
      <c r="Z217" t="str">
        <f>IF(OR('Model output'!S216="",ISNUMBER(SEARCH("Absent",'Model output'!S216)),ISNUMBER(SEARCH("Not identified",'Model output'!S216)),ISNUMBER(SEARCH("No",'Model output'!S216)),ISNUMBER(SEARCH("Minimal",'Model output'!S216)),ISNUMBER(SEARCH("negative",'Model output'!S216))),"negative",IF(OR(ISNUMBER(SEARCH("extensive",X217)),ISNUMBER(SEARCH("skeletal muscle",X217)),ISNUMBER(SEARCH("larynx",X217)),ISNUMBER(SEARCH("trachea",X217)),ISNUMBER(SEARCH("esophagus",X217)),ISNUMBER(SEARCH("recurrent laryngeal nerve",X217))),"positive","negative"))</f>
        <v>negative</v>
      </c>
      <c r="AA217" t="str">
        <f>IF('Model output'!T216="","",IF('Model output'!T216="Not mentioned", "No", "Yes"))</f>
        <v/>
      </c>
      <c r="AB217" t="str">
        <f>IF(AA217&lt;&gt;"Yes","",IF(OR('Model output'!U216="",ISNUMBER(SEARCH("Not identified",'Model output'!U216))),"",'Model output'!U216))</f>
        <v/>
      </c>
      <c r="AC217" s="8" t="str">
        <f>IF(OR('Model output'!V216="", AND(ISERROR(SEARCH("Positive",'Model output'!V216)), ISNUMBER(SEARCH("Negative",'Model output'!V216))), ISNUMBER(SEARCH("Cannot be assessed",'Model output'!V216)), AND(ISNUMBER(SEARCH("Uninvolved",'Model output'!V216)),NOT(ISNUMBER(SEARCH("margin(s) involved",'Model output'!V216)))), ISNUMBER(SEARCH("No involvement",'Model output'!V216)), AND(NOT(ISNUMBER(SEARCH("focal",'Model output'!V216))),ISNUMBER(SEARCH("Free",'Model output'!V216))), ISNUMBER(SEARCH("narrowly excised",'Model output'!V216)), ISNUMBER(SEARCH("none",'Model output'!V216)), ISNUMBER(SEARCH("R0",'Model output'!V216)), ISNUMBER(SEARCH("1 mm",'Model output'!V216)), ISNUMBER(SEARCH("0.1 CM",'Model output'!V216)), ISNUMBER(SEARCH("less than 0.2 mm",'Model output'!V216)), ISNUMBER(SEARCH("less than 1.0 mm",'Model output'!V216)), ISNUMBER(SEARCH("less than 0.5 mm",'Model output'!V216)), ISNUMBER(SEARCH("abut",'Model output'!V216))), "negative", "positive")</f>
        <v>positive</v>
      </c>
      <c r="AE217" s="34" t="str" cm="1">
        <f t="array" ref="AE217">IF(OR(AC217="positive",Z217="positive",AND(OR(ISNUMBER(SEARCH("Follicular carcinoma",N217)),ISNUMBER(SEARCH("Follicular thyroid carcinoma",N217))),V217="extensive"),AND(AND(ISNUMBER(J217),J217&gt;0),AND(ISNUMBER(M217),M217&gt;3)),OR(H217="positive",AH217=1)),"high",IF(OR(ISNUMBER(SEARCH("lateral",G217,1)),ISNUMBER(SEARCH("positive",Y217,1)),ISNUMBER(SEARCH("tall",O217,1)),ISNUMBER(SEARCH("hobnail",O217,1)),ISNUMBER(SEARCH("cribriform",O217,1)),ISNUMBER(SEARCH("diffuse",O217,1)),ISNUMBER(SEARCH("columnar",O217,1)),ISNUMBER(SEARCH("solid",O217,1)),ISNUMBER(SEARCH("tall",N217,1)),ISNUMBER(SEARCH("hobnail",N217,1)),ISNUMBER(SEARCH("cribriform",N217,1)),ISNUMBER(SEARCH("diffuse",N217,1)),ISNUMBER(SEARCH("columnar",N217,1)),ISNUMBER(SEARCH("solid",N217,1)),AND(OR(ISNUMBER(SEARCH("papillary",N217,1)),ISNUMBER(SEARCH("papillary carcinoma",O217,1))),S217="positive"),AND(AND(ISNUMBER(J217),J217&gt;=5),M217=""),AND(AND(ISNUMBER(J217),J217&gt;=5),AND(ISNUMBER(M217),M217&gt;=1)),AND(ISNUMBER(SERACH("papillary",N217)),OR(Y217="positive",Z217="positive"), ISNUMBER(SEARCH("BRAF",AB217)))),"intermediate","low"))</f>
        <v>high</v>
      </c>
      <c r="AF217" s="35" t="str">
        <f t="shared" si="47"/>
        <v>2</v>
      </c>
      <c r="AG217" s="35" t="str">
        <f t="shared" si="48"/>
        <v>1b</v>
      </c>
      <c r="AH217" s="35" t="str">
        <f t="shared" si="49"/>
        <v>0</v>
      </c>
      <c r="AI217" s="40" t="str">
        <f t="shared" si="50"/>
        <v>II</v>
      </c>
      <c r="AJ217" s="34" t="s">
        <v>624</v>
      </c>
      <c r="AK217" s="39" t="s">
        <v>896</v>
      </c>
      <c r="AL217" s="39" t="s">
        <v>893</v>
      </c>
      <c r="AM217" s="39" t="s">
        <v>897</v>
      </c>
      <c r="AN217" s="39" t="s">
        <v>895</v>
      </c>
      <c r="AO217" s="34">
        <f t="shared" si="51"/>
        <v>1</v>
      </c>
      <c r="AP217" s="39">
        <f t="shared" si="52"/>
        <v>1</v>
      </c>
      <c r="AQ217" s="39">
        <f t="shared" si="53"/>
        <v>1</v>
      </c>
      <c r="AR217" s="39">
        <f t="shared" si="54"/>
        <v>1</v>
      </c>
      <c r="AS217" s="40">
        <f t="shared" si="55"/>
        <v>1</v>
      </c>
    </row>
    <row r="218" spans="1:45">
      <c r="A218" t="str">
        <f>'Model output'!A217</f>
        <v>TCGA-EM-A4FN</v>
      </c>
      <c r="B218" s="46">
        <v>49</v>
      </c>
      <c r="C218" s="1" t="str">
        <f>IF(OR(ISNUMBER(SEARCH("0",'Model output'!D217)), ISNUMBER(SEARCH("1",'Model output'!D217)), ISNUMBER(SEARCH("1a",'Model output'!D217)), ISNUMBER(SEARCH("1b",'Model output'!D217)), ISNUMBER(SEARCH("2",'Model output'!D217)), ISNUMBER(SEARCH("3",'Model output'!D217)), ISNUMBER(SEARCH("4a",'Model output'!D217)), ISNUMBER(SEARCH("4b",'Model output'!D217))), IF(ISNUMBER(SEARCH("pT",'Model output'!D217)),IF(OR(ISNUMBER(SEARCH("a",'Model output'!D217)),ISNUMBER(SEARCH("b",'Model output'!D217))),MID(SUBSTITUTE('Model output'!D217," ",""),SEARCH("pT",'Model output'!D217)+2,2),MID(SUBSTITUTE('Model output'!D217," ",""),SEARCH("pT",'Model output'!D217)+2,1)),IF(ISNUMBER(SEARCH("T",'Model output'!D217)),IF(OR(ISNUMBER(SEARCH("a",'Model output'!D217)),ISNUMBER(SEARCH("b",'Model output'!D217))),MID(SUBSTITUTE('Model output'!D217," ",""),SEARCH("T",'Model output'!D217)+1,2),MID(SUBSTITUTE('Model output'!D217," ",""),SEARCH("T",'Model output'!D217)+1,1)),SUBSTITUTE('Model output'!D217," ",""))),"")</f>
        <v>1b</v>
      </c>
      <c r="D218" s="1" t="str">
        <f>IF(ISNUMBER(SEARCH("lymph node",'Model output'!E217)),"1", IF(AND('Model output'!E217&lt;&gt;"",ISNUMBER('Model output'!E217),'Model output'!E217&gt;0),"1",IF(OR(ISNUMBER(SEARCH("0",'Model output'!E217)), ISNUMBER(SEARCH("1",'Model output'!E217)), ISNUMBER(SEARCH("1a",'Model output'!E217)), ISNUMBER(SEARCH("1b",'Model output'!E217)), ISNUMBER(SEARCH("X",'Model output'!E217))), IF(ISNUMBER(SEARCH("pN",'Model output'!E217)),IF(OR(ISNUMBER(SEARCH("a",'Model output'!E217)),ISNUMBER(SEARCH("b",'Model output'!E217))),MID(SUBSTITUTE('Model output'!E217," ",""),SEARCH("pN",'Model output'!E217)+2,2),MID(SUBSTITUTE('Model output'!E217," ",""),SEARCH("pN",'Model output'!E217)+2,1)),IF(ISNUMBER(SEARCH("N",'Model output'!E217)),IF(OR(ISNUMBER(SEARCH("a",'Model output'!E217)),ISNUMBER(SEARCH("b",'Model output'!E217))),MID(SUBSTITUTE('Model output'!E217," ",""),SEARCH("N",'Model output'!E217)+1,2),MID(SUBSTITUTE('Model output'!E217," ",""),SEARCH("N",'Model output'!E217)+1,1)),SUBSTITUTE('Model output'!E217," ",""))),"")))</f>
        <v>1b</v>
      </c>
      <c r="E218" s="1" t="str">
        <f>IF(OR(ISNUMBER(SEARCH("Not applicable",'Model output'!F217)), ISNUMBER(SEARCH("N/A",'Model output'!F217))),"0",IF(OR(ISNUMBER(SEARCH("0",'Model output'!F217)), ISNUMBER(SEARCH("1",'Model output'!F217)), ISNUMBER(SEARCH("X",'Model output'!F217))), IF(ISNUMBER(SEARCH("pM",'Model output'!F217)),MID(SUBSTITUTE('Model output'!F217," ",""),SEARCH("pM",'Model output'!F217)+2,1),IF(ISNUMBER(SEARCH("M",'Model output'!F217)),MID(SUBSTITUTE('Model output'!F217," ",""),SEARCH("M",'Model output'!F217)+1,1),SUBSTITUTE('Model output'!F217," ",""))),""))</f>
        <v/>
      </c>
      <c r="F218" t="str">
        <f t="shared" si="44"/>
        <v>positive</v>
      </c>
      <c r="G218" t="str">
        <f>IF(OR('Model output'!G217="",AND(ISNUMBER('Model output'!J217),'Model output'!J217&lt;1)),"",IF(OR(ISNUMBER(SEARCH("lateral",'Model output'!G217)),ISNUMBER(SEARCH("cervical",'Model output'!G217)),ISNUMBER(SEARCH("jugular",'Model output'!G217)),ISNUMBER(SEARCH("left neck",'Model output'!G217)),ISNUMBER(SEARCH("left anterior neck",'Model output'!G217)),ISNUMBER(SEARCH("left posterior neck",'Model output'!G217)),ISNUMBER(SEARCH("right neck",'Model output'!G217)),ISNUMBER(SEARCH("right anterior neck",'Model output'!G217)),ISNUMBER(SEARCH("right posterior neck",'Model output'!G217)),AND(ISNUMBER(SEARCH("level",'Model output'!G217)),OR(,ISNUMBER(SEARCH("II",'Model output'!G217)),ISNUMBER(SEARCH("two",'Model output'!G217)),AND(ISNUMBER(SEARCH("2",'Model output'!G217)),NOT(ISNUMBER(SEARCH("1 of 2",'Model output'!G217)))),ISNUMBER(SEARCH("III",'Model output'!G217)),ISNUMBER(SEARCH("three",'Model output'!G217)),AND(ISNUMBER(SEARCH("3",'Model output'!G217)), NOT(ISNUMBER(SEARCH("N3",'Model output'!G217)))),ISNUMBER(SEARCH("IV",'Model output'!G217)),ISNUMBER(SEARCH("four",'Model output'!G217)),AND(ISNUMBER(SEARCH("4",'Model output'!G217)),NOT(ISNUMBER(SEARCH("1/4",'Model output'!G217)))),ISNUMBER(SEARCH("V ",'Model output'!G217)),ISNUMBER(SEARCH("five",'Model output'!G217)),ISNUMBER(SEARCH("5",'Model output'!G217))))), "lateral", "central"))</f>
        <v>lateral</v>
      </c>
      <c r="H218" t="str">
        <f>IF('Model output'!H217="","negative", IF('Model output'!H217=" ", "negative", IF('Model output'!H217="[]", "negative", IF(ISNUMBER(SEARCH("lymph node",'Model output'!H217)),"negative", IF(ISNUMBER(SEARCH("adipose tissue",'Model output'!H217)), "negative", IF(ISNUMBER(SEARCH("neck dissection",'Model output'!H217)),"negative","positive"))))))</f>
        <v>negative</v>
      </c>
      <c r="I218">
        <f>IF('Model output'!I217="","",IF(ISNUMBER('Model output'!I217),'Model output'!I217,1))</f>
        <v>32</v>
      </c>
      <c r="J218">
        <f>IF('Model output'!J217="","",IF(AND(ISNUMBER('Model output'!J217),'Model output'!J217&lt;=I218),'Model output'!J217,IF(ISNUMBER(SEARCH("0/",'Model output'!J217)),0,1)))</f>
        <v>8</v>
      </c>
      <c r="K218" t="str" cm="1">
        <f t="array" ref="K218">IF(COUNT(FIND({0,1,2,3,4,5,6,7,8,9},'Model output'!K217))&gt;0,'Model output'!K217,"")</f>
        <v>1.7 cm</v>
      </c>
      <c r="L218" s="28" t="str">
        <f t="shared" si="46"/>
        <v>1.7cm</v>
      </c>
      <c r="M218" cm="1">
        <f t="array" ref="M218">IF(L218="","",IF(ISNUMBER(SEARCH("cm",L218)),MAX(VALUE(SUBSTITUTE(_xlfn.FILTERXML("&lt;t&gt;&lt;s&gt;"&amp;SUBSTITUTE(L218,",","&lt;/s&gt;&lt;s&gt;")&amp;"&lt;/s&gt;&lt;/t&gt;","//s"),"cm",""))),MAX(VALUE(SUBSTITUTE(_xlfn.FILTERXML("&lt;t&gt;&lt;s&gt;"&amp;SUBSTITUTE(L218,",","&lt;/s&gt;&lt;s&gt;")&amp;"&lt;/s&gt;&lt;/t&gt;","//s"),"mm","")))/10))</f>
        <v>1.7</v>
      </c>
      <c r="N218" t="str">
        <f>IF('Model output'!L217="","",'Model output'!L217)</f>
        <v>papillary</v>
      </c>
      <c r="O218" t="str">
        <f>IF('Model output'!M217="","",'Model output'!M217)</f>
        <v>classical, follicular variant, other variant with focal tall cell change (&lt;5%)</v>
      </c>
      <c r="P218" t="str">
        <f>IF('Model output'!N217="","",'Model output'!N217)</f>
        <v>1.9 cm</v>
      </c>
      <c r="Q218" t="str">
        <f t="shared" si="45"/>
        <v>1.9cm</v>
      </c>
      <c r="R218" cm="1">
        <f t="array" ref="R218">IF(Q218="","",IF(ISNUMBER(SEARCH("cm",Q218)),MAX(VALUE(SUBSTITUTE(_xlfn.FILTERXML("&lt;t&gt;&lt;s&gt;"&amp;SUBSTITUTE(Q218,",","&lt;/s&gt;&lt;s&gt;")&amp;"&lt;/s&gt;&lt;/t&gt;","//s"),"cm",""))),IF(ISNUMBER(SEARCH("mm",Q218)), MAX(VALUE(SUBSTITUTE(_xlfn.FILTERXML("&lt;t&gt;&lt;s&gt;"&amp;SUBSTITUTE(Q218,",","&lt;/s&gt;&lt;s&gt;")&amp;"&lt;/s&gt;&lt;/t&gt;","//s"),"mm","")))/10, MAX(VALUE(_xlfn.FILTERXML("&lt;t&gt;&lt;s&gt;"&amp;SUBSTITUTE(Q218,",","&lt;/s&gt;&lt;s&gt;")&amp;"&lt;/s&gt;&lt;/t&gt;","//s"))))))</f>
        <v>1.9</v>
      </c>
      <c r="S218" t="str">
        <f>IF(OR('Model output'!P217="",'Model output'!P217="C",ISNUMBER(SEARCH("Not identified", 'Model output'!P217)),ISNUMBER(SEARCH("Absent",'Model output'!P217)),ISNUMBER(SEARCH("Absence",'Model output'!P217)),AND(ISNUMBER(SEARCH("No",'Model output'!P217)),NOT(ISNUMBER(SEARCH("diagnostic",'Model output'!P217)))),ISNUMBER(SEARCH("Negative",'Model output'!P217))),"negative","positive")</f>
        <v>negative</v>
      </c>
      <c r="T218">
        <f>IF('Model output'!O217="","",'Model output'!O217)</f>
        <v>2</v>
      </c>
      <c r="U218" t="str">
        <f>IF('Model output'!Q217&lt;&gt;"",'Model output'!Q217,IF('Classification result'!S218="positive",IF(ISNUMBER(SEARCH("single",'Model output'!P217)),1,IF(OR(ISNUMBER(SEARCH("&lt;4",'Model output'!P217)),ISNUMBER(SEARCH("&lt; 4",'Model output'!P217)),ISNUMBER(SEARCH("less than 4",'Model output'!P217))),"&lt;4",IF(OR(ISNUMBER(SEARCH("&gt;4",'Model output'!P217)),ISNUMBER(SEARCH("&gt; 4",'Model output'!P217)),ISNUMBER(SEARCH("4 or more",'Model output'!P217))),"&gt;4",""))),""))</f>
        <v/>
      </c>
      <c r="V218" t="str">
        <f>IF(S218="negative","",IF(OR(ISNUMBER(SEARCH("Focal",'Model output'!P217)),'Classification result'!U218&lt;4,ISNUMBER(SEARCH("Focal",'Classification result'!U218)),ISNUMBER(SEARCH("&lt;4",'Classification result'!U218)),ISNUMBER(SEARCH("&lt; 4",'Classification result'!U218))),"minimal", IF(OR(ISNUMBER(SEARCH("Extensive",'Model output'!P217)),ISNUMBER(SEARCH("Extensive",'Classification result'!U218)),ISNUMBER(SEARCH("&gt;4",'Classification result'!U218)),ISNUMBER(SEARCH("&gt; 4",'Classification result'!U218)),ISNUMBER(SEARCH("4 or more",'Classification result'!U218))),"extensive","")))</f>
        <v/>
      </c>
      <c r="W218" t="str">
        <f>IF(OR('Model output'!R217="",ISNUMBER(SEARCH("Not identified", 'Model output'!R217)),ISNUMBER(SEARCH("Absent",'Model output'!R217)),ISNUMBER(SEARCH("No",'Model output'!R217)),ISNUMBER(SEARCH("Negative",'Model output'!R217)),ISNUMBER(SEARCH("None seen",'Model output'!R217)),ISNUMBER(SEARCH("Free",'Model output'!R217)),ISNUMBER(SEARCH("Cannot be assessed",'Model output'!R217))),"negative","positive")</f>
        <v>positive</v>
      </c>
      <c r="X218" s="15" t="str">
        <f>IF('Model output'!S217="","",'Model output'!S217)</f>
        <v/>
      </c>
      <c r="Y218" t="str">
        <f>IF(OR('Model output'!S217="",ISNUMBER(SEARCH("No extension",'Model output'!S217)),ISNUMBER(SEARCH("Absent",'Model output'!S217)),ISNUMBER(SEARCH("Not identified",'Model output'!S217)),AND(ISNUMBER(SEARCH("No",'Model output'!S217)),NOT(ISNUMBER(SEARCH("carcinoma",'Model output'!S217)))),ISNUMBER(SEARCH("negative",'Model output'!S217))),"negative",IF(Z218="positive","gETE", "positive"))</f>
        <v>negative</v>
      </c>
      <c r="Z218" t="str">
        <f>IF(OR('Model output'!S217="",ISNUMBER(SEARCH("Absent",'Model output'!S217)),ISNUMBER(SEARCH("Not identified",'Model output'!S217)),ISNUMBER(SEARCH("No",'Model output'!S217)),ISNUMBER(SEARCH("Minimal",'Model output'!S217)),ISNUMBER(SEARCH("negative",'Model output'!S217))),"negative",IF(OR(ISNUMBER(SEARCH("extensive",X218)),ISNUMBER(SEARCH("skeletal muscle",X218)),ISNUMBER(SEARCH("larynx",X218)),ISNUMBER(SEARCH("trachea",X218)),ISNUMBER(SEARCH("esophagus",X218)),ISNUMBER(SEARCH("recurrent laryngeal nerve",X218))),"positive","negative"))</f>
        <v>negative</v>
      </c>
      <c r="AA218" t="str">
        <f>IF('Model output'!T217="","",IF('Model output'!T217="Not mentioned", "No", "Yes"))</f>
        <v/>
      </c>
      <c r="AB218" t="str">
        <f>IF(AA218&lt;&gt;"Yes","",IF(OR('Model output'!U217="",ISNUMBER(SEARCH("Not identified",'Model output'!U217))),"",'Model output'!U217))</f>
        <v/>
      </c>
      <c r="AC218" s="8" t="str">
        <f>IF(OR('Model output'!V217="", AND(ISERROR(SEARCH("Positive",'Model output'!V217)), ISNUMBER(SEARCH("Negative",'Model output'!V217))), ISNUMBER(SEARCH("Cannot be assessed",'Model output'!V217)), AND(ISNUMBER(SEARCH("Uninvolved",'Model output'!V217)),NOT(ISNUMBER(SEARCH("margin(s) involved",'Model output'!V217)))), ISNUMBER(SEARCH("No involvement",'Model output'!V217)), AND(NOT(ISNUMBER(SEARCH("focal",'Model output'!V217))),ISNUMBER(SEARCH("Free",'Model output'!V217))), ISNUMBER(SEARCH("narrowly excised",'Model output'!V217)), ISNUMBER(SEARCH("none",'Model output'!V217)), ISNUMBER(SEARCH("R0",'Model output'!V217)), ISNUMBER(SEARCH("1 mm",'Model output'!V217)), ISNUMBER(SEARCH("0.1 CM",'Model output'!V217)), ISNUMBER(SEARCH("less than 0.2 mm",'Model output'!V217)), ISNUMBER(SEARCH("less than 1.0 mm",'Model output'!V217)), ISNUMBER(SEARCH("less than 0.5 mm",'Model output'!V217)), ISNUMBER(SEARCH("abut",'Model output'!V217))), "negative", "positive")</f>
        <v>negative</v>
      </c>
      <c r="AE218" s="34" t="str" cm="1">
        <f t="array" aca="1" ref="AE218" ca="1">IF(OR(AC218="positive",Z218="positive",AND(OR(ISNUMBER(SEARCH("Follicular carcinoma",N218)),ISNUMBER(SEARCH("Follicular thyroid carcinoma",N218))),V218="extensive"),AND(AND(ISNUMBER(J218),J218&gt;0),AND(ISNUMBER(M218),M218&gt;3)),OR(H218="positive",AH218=1)),"high",IF(OR(ISNUMBER(SEARCH("lateral",G218,1)),ISNUMBER(SEARCH("positive",Y218,1)),ISNUMBER(SEARCH("tall",O218,1)),ISNUMBER(SEARCH("hobnail",O218,1)),ISNUMBER(SEARCH("cribriform",O218,1)),ISNUMBER(SEARCH("diffuse",O218,1)),ISNUMBER(SEARCH("columnar",O218,1)),ISNUMBER(SEARCH("solid",O218,1)),ISNUMBER(SEARCH("tall",N218,1)),ISNUMBER(SEARCH("hobnail",N218,1)),ISNUMBER(SEARCH("cribriform",N218,1)),ISNUMBER(SEARCH("diffuse",N218,1)),ISNUMBER(SEARCH("columnar",N218,1)),ISNUMBER(SEARCH("solid",N218,1)),AND(OR(ISNUMBER(SEARCH("papillary",N218,1)),ISNUMBER(SEARCH("papillary carcinoma",O218,1))),S218="positive"),AND(AND(ISNUMBER(J218),J218&gt;=5),M218=""),AND(AND(ISNUMBER(J218),J218&gt;=5),AND(ISNUMBER(M218),M218&gt;=1)),AND(ISNUMBER(SERACH("papillary",N218)),OR(Y218="positive",Z218="positive"), ISNUMBER(SEARCH("BRAF",AB218)))),"intermediate","low"))</f>
        <v>intermediate</v>
      </c>
      <c r="AF218" s="35" t="str">
        <f t="shared" si="47"/>
        <v>1b</v>
      </c>
      <c r="AG218" s="35" t="str">
        <f t="shared" si="48"/>
        <v>1b</v>
      </c>
      <c r="AH218" s="35" t="str">
        <f t="shared" si="49"/>
        <v>0</v>
      </c>
      <c r="AI218" s="40" t="str">
        <f t="shared" si="50"/>
        <v>I</v>
      </c>
      <c r="AJ218" s="34" t="s">
        <v>629</v>
      </c>
      <c r="AK218" s="39" t="s">
        <v>893</v>
      </c>
      <c r="AL218" s="39" t="s">
        <v>893</v>
      </c>
      <c r="AM218" s="39" t="s">
        <v>897</v>
      </c>
      <c r="AN218" s="39" t="s">
        <v>59</v>
      </c>
      <c r="AO218" s="34">
        <f t="shared" ca="1" si="51"/>
        <v>1</v>
      </c>
      <c r="AP218" s="39">
        <f t="shared" si="52"/>
        <v>1</v>
      </c>
      <c r="AQ218" s="39">
        <f t="shared" si="53"/>
        <v>1</v>
      </c>
      <c r="AR218" s="39">
        <f t="shared" si="54"/>
        <v>1</v>
      </c>
      <c r="AS218" s="40">
        <f t="shared" si="55"/>
        <v>1</v>
      </c>
    </row>
    <row r="219" spans="1:45">
      <c r="A219" t="str">
        <f>'Model output'!A218</f>
        <v>TCGA-EM-A4FO</v>
      </c>
      <c r="B219" s="46">
        <v>72</v>
      </c>
      <c r="C219" s="1" t="str">
        <f>IF(OR(ISNUMBER(SEARCH("0",'Model output'!D218)), ISNUMBER(SEARCH("1",'Model output'!D218)), ISNUMBER(SEARCH("1a",'Model output'!D218)), ISNUMBER(SEARCH("1b",'Model output'!D218)), ISNUMBER(SEARCH("2",'Model output'!D218)), ISNUMBER(SEARCH("3",'Model output'!D218)), ISNUMBER(SEARCH("4a",'Model output'!D218)), ISNUMBER(SEARCH("4b",'Model output'!D218))), IF(ISNUMBER(SEARCH("pT",'Model output'!D218)),IF(OR(ISNUMBER(SEARCH("a",'Model output'!D218)),ISNUMBER(SEARCH("b",'Model output'!D218))),MID(SUBSTITUTE('Model output'!D218," ",""),SEARCH("pT",'Model output'!D218)+2,2),MID(SUBSTITUTE('Model output'!D218," ",""),SEARCH("pT",'Model output'!D218)+2,1)),IF(ISNUMBER(SEARCH("T",'Model output'!D218)),IF(OR(ISNUMBER(SEARCH("a",'Model output'!D218)),ISNUMBER(SEARCH("b",'Model output'!D218))),MID(SUBSTITUTE('Model output'!D218," ",""),SEARCH("T",'Model output'!D218)+1,2),MID(SUBSTITUTE('Model output'!D218," ",""),SEARCH("T",'Model output'!D218)+1,1)),SUBSTITUTE('Model output'!D218," ",""))),"")</f>
        <v>1b</v>
      </c>
      <c r="D219" s="1" t="str">
        <f>IF(ISNUMBER(SEARCH("lymph node",'Model output'!E218)),"1", IF(AND('Model output'!E218&lt;&gt;"",ISNUMBER('Model output'!E218),'Model output'!E218&gt;0),"1",IF(OR(ISNUMBER(SEARCH("0",'Model output'!E218)), ISNUMBER(SEARCH("1",'Model output'!E218)), ISNUMBER(SEARCH("1a",'Model output'!E218)), ISNUMBER(SEARCH("1b",'Model output'!E218)), ISNUMBER(SEARCH("X",'Model output'!E218))), IF(ISNUMBER(SEARCH("pN",'Model output'!E218)),IF(OR(ISNUMBER(SEARCH("a",'Model output'!E218)),ISNUMBER(SEARCH("b",'Model output'!E218))),MID(SUBSTITUTE('Model output'!E218," ",""),SEARCH("pN",'Model output'!E218)+2,2),MID(SUBSTITUTE('Model output'!E218," ",""),SEARCH("pN",'Model output'!E218)+2,1)),IF(ISNUMBER(SEARCH("N",'Model output'!E218)),IF(OR(ISNUMBER(SEARCH("a",'Model output'!E218)),ISNUMBER(SEARCH("b",'Model output'!E218))),MID(SUBSTITUTE('Model output'!E218," ",""),SEARCH("N",'Model output'!E218)+1,2),MID(SUBSTITUTE('Model output'!E218," ",""),SEARCH("N",'Model output'!E218)+1,1)),SUBSTITUTE('Model output'!E218," ",""))),"")))</f>
        <v>0</v>
      </c>
      <c r="E219" s="1" t="str">
        <f>IF(OR(ISNUMBER(SEARCH("Not applicable",'Model output'!F218)), ISNUMBER(SEARCH("N/A",'Model output'!F218))),"0",IF(OR(ISNUMBER(SEARCH("0",'Model output'!F218)), ISNUMBER(SEARCH("1",'Model output'!F218)), ISNUMBER(SEARCH("X",'Model output'!F218))), IF(ISNUMBER(SEARCH("pM",'Model output'!F218)),MID(SUBSTITUTE('Model output'!F218," ",""),SEARCH("pM",'Model output'!F218)+2,1),IF(ISNUMBER(SEARCH("M",'Model output'!F218)),MID(SUBSTITUTE('Model output'!F218," ",""),SEARCH("M",'Model output'!F218)+1,1),SUBSTITUTE('Model output'!F218," ",""))),""))</f>
        <v/>
      </c>
      <c r="F219" t="str">
        <f t="shared" si="44"/>
        <v>negative</v>
      </c>
      <c r="G219" t="str">
        <f>IF(OR('Model output'!G218="",AND(ISNUMBER('Model output'!J218),'Model output'!J218&lt;1)),"",IF(OR(ISNUMBER(SEARCH("lateral",'Model output'!G218)),ISNUMBER(SEARCH("cervical",'Model output'!G218)),ISNUMBER(SEARCH("jugular",'Model output'!G218)),ISNUMBER(SEARCH("left neck",'Model output'!G218)),ISNUMBER(SEARCH("left anterior neck",'Model output'!G218)),ISNUMBER(SEARCH("left posterior neck",'Model output'!G218)),ISNUMBER(SEARCH("right neck",'Model output'!G218)),ISNUMBER(SEARCH("right anterior neck",'Model output'!G218)),ISNUMBER(SEARCH("right posterior neck",'Model output'!G218)),AND(ISNUMBER(SEARCH("level",'Model output'!G218)),OR(,ISNUMBER(SEARCH("II",'Model output'!G218)),ISNUMBER(SEARCH("two",'Model output'!G218)),AND(ISNUMBER(SEARCH("2",'Model output'!G218)),NOT(ISNUMBER(SEARCH("1 of 2",'Model output'!G218)))),ISNUMBER(SEARCH("III",'Model output'!G218)),ISNUMBER(SEARCH("three",'Model output'!G218)),AND(ISNUMBER(SEARCH("3",'Model output'!G218)), NOT(ISNUMBER(SEARCH("N3",'Model output'!G218)))),ISNUMBER(SEARCH("IV",'Model output'!G218)),ISNUMBER(SEARCH("four",'Model output'!G218)),AND(ISNUMBER(SEARCH("4",'Model output'!G218)),NOT(ISNUMBER(SEARCH("1/4",'Model output'!G218)))),ISNUMBER(SEARCH("V ",'Model output'!G218)),ISNUMBER(SEARCH("five",'Model output'!G218)),ISNUMBER(SEARCH("5",'Model output'!G218))))), "lateral", "central"))</f>
        <v/>
      </c>
      <c r="H219" t="str">
        <f>IF('Model output'!H218="","negative", IF('Model output'!H218=" ", "negative", IF('Model output'!H218="[]", "negative", IF(ISNUMBER(SEARCH("lymph node",'Model output'!H218)),"negative", IF(ISNUMBER(SEARCH("adipose tissue",'Model output'!H218)), "negative", IF(ISNUMBER(SEARCH("neck dissection",'Model output'!H218)),"negative","positive"))))))</f>
        <v>negative</v>
      </c>
      <c r="I219">
        <f>IF('Model output'!I218="","",IF(ISNUMBER('Model output'!I218),'Model output'!I218,1))</f>
        <v>6</v>
      </c>
      <c r="J219">
        <f>IF('Model output'!J218="","",IF(AND(ISNUMBER('Model output'!J218),'Model output'!J218&lt;=I219),'Model output'!J218,IF(ISNUMBER(SEARCH("0/",'Model output'!J218)),0,1)))</f>
        <v>0</v>
      </c>
      <c r="K219" t="str" cm="1">
        <f t="array" ref="K219">IF(COUNT(FIND({0,1,2,3,4,5,6,7,8,9},'Model output'!K218))&gt;0,'Model output'!K218,"")</f>
        <v/>
      </c>
      <c r="L219" s="28" t="str">
        <f t="shared" si="46"/>
        <v/>
      </c>
      <c r="M219" t="str" cm="1">
        <f t="array" ref="M219">IF(L219="","",IF(ISNUMBER(SEARCH("cm",L219)),MAX(VALUE(SUBSTITUTE(_xlfn.FILTERXML("&lt;t&gt;&lt;s&gt;"&amp;SUBSTITUTE(L219,",","&lt;/s&gt;&lt;s&gt;")&amp;"&lt;/s&gt;&lt;/t&gt;","//s"),"cm",""))),MAX(VALUE(SUBSTITUTE(_xlfn.FILTERXML("&lt;t&gt;&lt;s&gt;"&amp;SUBSTITUTE(L219,",","&lt;/s&gt;&lt;s&gt;")&amp;"&lt;/s&gt;&lt;/t&gt;","//s"),"mm","")))/10))</f>
        <v/>
      </c>
      <c r="N219" t="str">
        <f>IF('Model output'!L218="","",'Model output'!L218)</f>
        <v>papillary</v>
      </c>
      <c r="O219" t="str">
        <f>IF('Model output'!M218="","",'Model output'!M218)</f>
        <v>classical (usual), with focal tall cell change (&lt;5%), papillary, microcarcinoma (occult, small or microscopic) variant, with focal Warthin-like change</v>
      </c>
      <c r="P219" t="str">
        <f>IF('Model output'!N218="","",'Model output'!N218)</f>
        <v>1.1 cm</v>
      </c>
      <c r="Q219" t="str">
        <f t="shared" si="45"/>
        <v>1.1cm</v>
      </c>
      <c r="R219" cm="1">
        <f t="array" ref="R219">IF(Q219="","",IF(ISNUMBER(SEARCH("cm",Q219)),MAX(VALUE(SUBSTITUTE(_xlfn.FILTERXML("&lt;t&gt;&lt;s&gt;"&amp;SUBSTITUTE(Q219,",","&lt;/s&gt;&lt;s&gt;")&amp;"&lt;/s&gt;&lt;/t&gt;","//s"),"cm",""))),IF(ISNUMBER(SEARCH("mm",Q219)), MAX(VALUE(SUBSTITUTE(_xlfn.FILTERXML("&lt;t&gt;&lt;s&gt;"&amp;SUBSTITUTE(Q219,",","&lt;/s&gt;&lt;s&gt;")&amp;"&lt;/s&gt;&lt;/t&gt;","//s"),"mm","")))/10, MAX(VALUE(_xlfn.FILTERXML("&lt;t&gt;&lt;s&gt;"&amp;SUBSTITUTE(Q219,",","&lt;/s&gt;&lt;s&gt;")&amp;"&lt;/s&gt;&lt;/t&gt;","//s"))))))</f>
        <v>1.1000000000000001</v>
      </c>
      <c r="S219" t="str">
        <f>IF(OR('Model output'!P218="",'Model output'!P218="C",ISNUMBER(SEARCH("Not identified", 'Model output'!P218)),ISNUMBER(SEARCH("Absent",'Model output'!P218)),ISNUMBER(SEARCH("Absence",'Model output'!P218)),AND(ISNUMBER(SEARCH("No",'Model output'!P218)),NOT(ISNUMBER(SEARCH("diagnostic",'Model output'!P218)))),ISNUMBER(SEARCH("Negative",'Model output'!P218))),"negative","positive")</f>
        <v>negative</v>
      </c>
      <c r="T219">
        <f>IF('Model output'!O218="","",'Model output'!O218)</f>
        <v>2</v>
      </c>
      <c r="U219" t="str">
        <f>IF('Model output'!Q218&lt;&gt;"",'Model output'!Q218,IF('Classification result'!S219="positive",IF(ISNUMBER(SEARCH("single",'Model output'!P218)),1,IF(OR(ISNUMBER(SEARCH("&lt;4",'Model output'!P218)),ISNUMBER(SEARCH("&lt; 4",'Model output'!P218)),ISNUMBER(SEARCH("less than 4",'Model output'!P218))),"&lt;4",IF(OR(ISNUMBER(SEARCH("&gt;4",'Model output'!P218)),ISNUMBER(SEARCH("&gt; 4",'Model output'!P218)),ISNUMBER(SEARCH("4 or more",'Model output'!P218))),"&gt;4",""))),""))</f>
        <v/>
      </c>
      <c r="V219" t="str">
        <f>IF(S219="negative","",IF(OR(ISNUMBER(SEARCH("Focal",'Model output'!P218)),'Classification result'!U219&lt;4,ISNUMBER(SEARCH("Focal",'Classification result'!U219)),ISNUMBER(SEARCH("&lt;4",'Classification result'!U219)),ISNUMBER(SEARCH("&lt; 4",'Classification result'!U219))),"minimal", IF(OR(ISNUMBER(SEARCH("Extensive",'Model output'!P218)),ISNUMBER(SEARCH("Extensive",'Classification result'!U219)),ISNUMBER(SEARCH("&gt;4",'Classification result'!U219)),ISNUMBER(SEARCH("&gt; 4",'Classification result'!U219)),ISNUMBER(SEARCH("4 or more",'Classification result'!U219))),"extensive","")))</f>
        <v/>
      </c>
      <c r="W219" t="str">
        <f>IF(OR('Model output'!R218="",ISNUMBER(SEARCH("Not identified", 'Model output'!R218)),ISNUMBER(SEARCH("Absent",'Model output'!R218)),ISNUMBER(SEARCH("No",'Model output'!R218)),ISNUMBER(SEARCH("Negative",'Model output'!R218)),ISNUMBER(SEARCH("None seen",'Model output'!R218)),ISNUMBER(SEARCH("Free",'Model output'!R218)),ISNUMBER(SEARCH("Cannot be assessed",'Model output'!R218))),"negative","positive")</f>
        <v>positive</v>
      </c>
      <c r="X219" s="15" t="str">
        <f>IF('Model output'!S218="","",'Model output'!S218)</f>
        <v/>
      </c>
      <c r="Y219" t="str">
        <f>IF(OR('Model output'!S218="",ISNUMBER(SEARCH("No extension",'Model output'!S218)),ISNUMBER(SEARCH("Absent",'Model output'!S218)),ISNUMBER(SEARCH("Not identified",'Model output'!S218)),AND(ISNUMBER(SEARCH("No",'Model output'!S218)),NOT(ISNUMBER(SEARCH("carcinoma",'Model output'!S218)))),ISNUMBER(SEARCH("negative",'Model output'!S218))),"negative",IF(Z219="positive","gETE", "positive"))</f>
        <v>negative</v>
      </c>
      <c r="Z219" t="str">
        <f>IF(OR('Model output'!S218="",ISNUMBER(SEARCH("Absent",'Model output'!S218)),ISNUMBER(SEARCH("Not identified",'Model output'!S218)),ISNUMBER(SEARCH("No",'Model output'!S218)),ISNUMBER(SEARCH("Minimal",'Model output'!S218)),ISNUMBER(SEARCH("negative",'Model output'!S218))),"negative",IF(OR(ISNUMBER(SEARCH("extensive",X219)),ISNUMBER(SEARCH("skeletal muscle",X219)),ISNUMBER(SEARCH("larynx",X219)),ISNUMBER(SEARCH("trachea",X219)),ISNUMBER(SEARCH("esophagus",X219)),ISNUMBER(SEARCH("recurrent laryngeal nerve",X219))),"positive","negative"))</f>
        <v>negative</v>
      </c>
      <c r="AA219" t="str">
        <f>IF('Model output'!T218="","",IF('Model output'!T218="Not mentioned", "No", "Yes"))</f>
        <v/>
      </c>
      <c r="AB219" t="str">
        <f>IF(AA219&lt;&gt;"Yes","",IF(OR('Model output'!U218="",ISNUMBER(SEARCH("Not identified",'Model output'!U218))),"",'Model output'!U218))</f>
        <v/>
      </c>
      <c r="AC219" s="8" t="str">
        <f>IF(OR('Model output'!V218="", AND(ISERROR(SEARCH("Positive",'Model output'!V218)), ISNUMBER(SEARCH("Negative",'Model output'!V218))), ISNUMBER(SEARCH("Cannot be assessed",'Model output'!V218)), AND(ISNUMBER(SEARCH("Uninvolved",'Model output'!V218)),NOT(ISNUMBER(SEARCH("margin(s) involved",'Model output'!V218)))), ISNUMBER(SEARCH("No involvement",'Model output'!V218)), AND(NOT(ISNUMBER(SEARCH("focal",'Model output'!V218))),ISNUMBER(SEARCH("Free",'Model output'!V218))), ISNUMBER(SEARCH("narrowly excised",'Model output'!V218)), ISNUMBER(SEARCH("none",'Model output'!V218)), ISNUMBER(SEARCH("R0",'Model output'!V218)), ISNUMBER(SEARCH("1 mm",'Model output'!V218)), ISNUMBER(SEARCH("0.1 CM",'Model output'!V218)), ISNUMBER(SEARCH("less than 0.2 mm",'Model output'!V218)), ISNUMBER(SEARCH("less than 1.0 mm",'Model output'!V218)), ISNUMBER(SEARCH("less than 0.5 mm",'Model output'!V218)), ISNUMBER(SEARCH("abut",'Model output'!V218))), "negative", "positive")</f>
        <v>negative</v>
      </c>
      <c r="AE219" s="34" t="str" cm="1">
        <f t="array" aca="1" ref="AE219" ca="1">IF(OR(AC219="positive",Z219="positive",AND(OR(ISNUMBER(SEARCH("Follicular carcinoma",N219)),ISNUMBER(SEARCH("Follicular thyroid carcinoma",N219))),V219="extensive"),AND(AND(ISNUMBER(J219),J219&gt;0),AND(ISNUMBER(M219),M219&gt;3)),OR(H219="positive",AH219=1)),"high",IF(OR(ISNUMBER(SEARCH("lateral",G219,1)),ISNUMBER(SEARCH("positive",Y219,1)),ISNUMBER(SEARCH("tall",O219,1)),ISNUMBER(SEARCH("hobnail",O219,1)),ISNUMBER(SEARCH("cribriform",O219,1)),ISNUMBER(SEARCH("diffuse",O219,1)),ISNUMBER(SEARCH("columnar",O219,1)),ISNUMBER(SEARCH("solid",O219,1)),ISNUMBER(SEARCH("tall",N219,1)),ISNUMBER(SEARCH("hobnail",N219,1)),ISNUMBER(SEARCH("cribriform",N219,1)),ISNUMBER(SEARCH("diffuse",N219,1)),ISNUMBER(SEARCH("columnar",N219,1)),ISNUMBER(SEARCH("solid",N219,1)),AND(OR(ISNUMBER(SEARCH("papillary",N219,1)),ISNUMBER(SEARCH("papillary carcinoma",O219,1))),S219="positive"),AND(AND(ISNUMBER(J219),J219&gt;=5),M219=""),AND(AND(ISNUMBER(J219),J219&gt;=5),AND(ISNUMBER(M219),M219&gt;=1)),AND(ISNUMBER(SERACH("papillary",N219)),OR(Y219="positive",Z219="positive"), ISNUMBER(SEARCH("BRAF",AB219)))),"intermediate","low"))</f>
        <v>intermediate</v>
      </c>
      <c r="AF219" s="35" t="str">
        <f t="shared" si="47"/>
        <v>1b</v>
      </c>
      <c r="AG219" s="35" t="str">
        <f t="shared" si="48"/>
        <v>0</v>
      </c>
      <c r="AH219" s="35" t="str">
        <f t="shared" si="49"/>
        <v>0</v>
      </c>
      <c r="AI219" s="40" t="str">
        <f t="shared" si="50"/>
        <v>I</v>
      </c>
      <c r="AJ219" s="34" t="s">
        <v>629</v>
      </c>
      <c r="AK219" s="39" t="s">
        <v>893</v>
      </c>
      <c r="AL219" s="39" t="s">
        <v>894</v>
      </c>
      <c r="AM219" s="39" t="s">
        <v>897</v>
      </c>
      <c r="AN219" s="39" t="s">
        <v>59</v>
      </c>
      <c r="AO219" s="34">
        <f t="shared" ca="1" si="51"/>
        <v>1</v>
      </c>
      <c r="AP219" s="39">
        <f t="shared" si="52"/>
        <v>1</v>
      </c>
      <c r="AQ219" s="39">
        <f t="shared" si="53"/>
        <v>1</v>
      </c>
      <c r="AR219" s="39">
        <f t="shared" si="54"/>
        <v>1</v>
      </c>
      <c r="AS219" s="40">
        <f t="shared" si="55"/>
        <v>1</v>
      </c>
    </row>
    <row r="220" spans="1:45">
      <c r="A220" t="str">
        <f>'Model output'!A219</f>
        <v>TCGA-EM-A4FQ</v>
      </c>
      <c r="B220" s="46">
        <v>42</v>
      </c>
      <c r="C220" s="1" t="str">
        <f>IF(OR(ISNUMBER(SEARCH("0",'Model output'!D219)), ISNUMBER(SEARCH("1",'Model output'!D219)), ISNUMBER(SEARCH("1a",'Model output'!D219)), ISNUMBER(SEARCH("1b",'Model output'!D219)), ISNUMBER(SEARCH("2",'Model output'!D219)), ISNUMBER(SEARCH("3",'Model output'!D219)), ISNUMBER(SEARCH("4a",'Model output'!D219)), ISNUMBER(SEARCH("4b",'Model output'!D219))), IF(ISNUMBER(SEARCH("pT",'Model output'!D219)),IF(OR(ISNUMBER(SEARCH("a",'Model output'!D219)),ISNUMBER(SEARCH("b",'Model output'!D219))),MID(SUBSTITUTE('Model output'!D219," ",""),SEARCH("pT",'Model output'!D219)+2,2),MID(SUBSTITUTE('Model output'!D219," ",""),SEARCH("pT",'Model output'!D219)+2,1)),IF(ISNUMBER(SEARCH("T",'Model output'!D219)),IF(OR(ISNUMBER(SEARCH("a",'Model output'!D219)),ISNUMBER(SEARCH("b",'Model output'!D219))),MID(SUBSTITUTE('Model output'!D219," ",""),SEARCH("T",'Model output'!D219)+1,2),MID(SUBSTITUTE('Model output'!D219," ",""),SEARCH("T",'Model output'!D219)+1,1)),SUBSTITUTE('Model output'!D219," ",""))),"")</f>
        <v>2</v>
      </c>
      <c r="D220" s="1" t="str">
        <f>IF(ISNUMBER(SEARCH("lymph node",'Model output'!E219)),"1", IF(AND('Model output'!E219&lt;&gt;"",ISNUMBER('Model output'!E219),'Model output'!E219&gt;0),"1",IF(OR(ISNUMBER(SEARCH("0",'Model output'!E219)), ISNUMBER(SEARCH("1",'Model output'!E219)), ISNUMBER(SEARCH("1a",'Model output'!E219)), ISNUMBER(SEARCH("1b",'Model output'!E219)), ISNUMBER(SEARCH("X",'Model output'!E219))), IF(ISNUMBER(SEARCH("pN",'Model output'!E219)),IF(OR(ISNUMBER(SEARCH("a",'Model output'!E219)),ISNUMBER(SEARCH("b",'Model output'!E219))),MID(SUBSTITUTE('Model output'!E219," ",""),SEARCH("pN",'Model output'!E219)+2,2),MID(SUBSTITUTE('Model output'!E219," ",""),SEARCH("pN",'Model output'!E219)+2,1)),IF(ISNUMBER(SEARCH("N",'Model output'!E219)),IF(OR(ISNUMBER(SEARCH("a",'Model output'!E219)),ISNUMBER(SEARCH("b",'Model output'!E219))),MID(SUBSTITUTE('Model output'!E219," ",""),SEARCH("N",'Model output'!E219)+1,2),MID(SUBSTITUTE('Model output'!E219," ",""),SEARCH("N",'Model output'!E219)+1,1)),SUBSTITUTE('Model output'!E219," ",""))),"")))</f>
        <v>1b</v>
      </c>
      <c r="E220" s="1" t="str">
        <f>IF(OR(ISNUMBER(SEARCH("Not applicable",'Model output'!F219)), ISNUMBER(SEARCH("N/A",'Model output'!F219))),"0",IF(OR(ISNUMBER(SEARCH("0",'Model output'!F219)), ISNUMBER(SEARCH("1",'Model output'!F219)), ISNUMBER(SEARCH("X",'Model output'!F219))), IF(ISNUMBER(SEARCH("pM",'Model output'!F219)),MID(SUBSTITUTE('Model output'!F219," ",""),SEARCH("pM",'Model output'!F219)+2,1),IF(ISNUMBER(SEARCH("M",'Model output'!F219)),MID(SUBSTITUTE('Model output'!F219," ",""),SEARCH("M",'Model output'!F219)+1,1),SUBSTITUTE('Model output'!F219," ",""))),""))</f>
        <v/>
      </c>
      <c r="F220" t="str">
        <f t="shared" si="44"/>
        <v>positive</v>
      </c>
      <c r="G220" t="str">
        <f>IF(OR('Model output'!G219="",AND(ISNUMBER('Model output'!J219),'Model output'!J219&lt;1)),"",IF(OR(ISNUMBER(SEARCH("lateral",'Model output'!G219)),ISNUMBER(SEARCH("cervical",'Model output'!G219)),ISNUMBER(SEARCH("jugular",'Model output'!G219)),ISNUMBER(SEARCH("left neck",'Model output'!G219)),ISNUMBER(SEARCH("left anterior neck",'Model output'!G219)),ISNUMBER(SEARCH("left posterior neck",'Model output'!G219)),ISNUMBER(SEARCH("right neck",'Model output'!G219)),ISNUMBER(SEARCH("right anterior neck",'Model output'!G219)),ISNUMBER(SEARCH("right posterior neck",'Model output'!G219)),AND(ISNUMBER(SEARCH("level",'Model output'!G219)),OR(,ISNUMBER(SEARCH("II",'Model output'!G219)),ISNUMBER(SEARCH("two",'Model output'!G219)),AND(ISNUMBER(SEARCH("2",'Model output'!G219)),NOT(ISNUMBER(SEARCH("1 of 2",'Model output'!G219)))),ISNUMBER(SEARCH("III",'Model output'!G219)),ISNUMBER(SEARCH("three",'Model output'!G219)),AND(ISNUMBER(SEARCH("3",'Model output'!G219)), NOT(ISNUMBER(SEARCH("N3",'Model output'!G219)))),ISNUMBER(SEARCH("IV",'Model output'!G219)),ISNUMBER(SEARCH("four",'Model output'!G219)),AND(ISNUMBER(SEARCH("4",'Model output'!G219)),NOT(ISNUMBER(SEARCH("1/4",'Model output'!G219)))),ISNUMBER(SEARCH("V ",'Model output'!G219)),ISNUMBER(SEARCH("five",'Model output'!G219)),ISNUMBER(SEARCH("5",'Model output'!G219))))), "lateral", "central"))</f>
        <v>lateral</v>
      </c>
      <c r="H220" t="str">
        <f>IF('Model output'!H219="","negative", IF('Model output'!H219=" ", "negative", IF('Model output'!H219="[]", "negative", IF(ISNUMBER(SEARCH("lymph node",'Model output'!H219)),"negative", IF(ISNUMBER(SEARCH("adipose tissue",'Model output'!H219)), "negative", IF(ISNUMBER(SEARCH("neck dissection",'Model output'!H219)),"negative","positive"))))))</f>
        <v>negative</v>
      </c>
      <c r="I220">
        <f>IF('Model output'!I219="","",IF(ISNUMBER('Model output'!I219),'Model output'!I219,1))</f>
        <v>55</v>
      </c>
      <c r="J220">
        <f>IF('Model output'!J219="","",IF(AND(ISNUMBER('Model output'!J219),'Model output'!J219&lt;=I220),'Model output'!J219,IF(ISNUMBER(SEARCH("0/",'Model output'!J219)),0,1)))</f>
        <v>17</v>
      </c>
      <c r="K220" t="str" cm="1">
        <f t="array" ref="K220">IF(COUNT(FIND({0,1,2,3,4,5,6,7,8,9},'Model output'!K219))&gt;0,'Model output'!K219,"")</f>
        <v/>
      </c>
      <c r="L220" s="28" t="str">
        <f t="shared" si="46"/>
        <v/>
      </c>
      <c r="M220" t="str" cm="1">
        <f t="array" ref="M220">IF(L220="","",IF(ISNUMBER(SEARCH("cm",L220)),MAX(VALUE(SUBSTITUTE(_xlfn.FILTERXML("&lt;t&gt;&lt;s&gt;"&amp;SUBSTITUTE(L220,",","&lt;/s&gt;&lt;s&gt;")&amp;"&lt;/s&gt;&lt;/t&gt;","//s"),"cm",""))),MAX(VALUE(SUBSTITUTE(_xlfn.FILTERXML("&lt;t&gt;&lt;s&gt;"&amp;SUBSTITUTE(L220,",","&lt;/s&gt;&lt;s&gt;")&amp;"&lt;/s&gt;&lt;/t&gt;","//s"),"mm","")))/10))</f>
        <v/>
      </c>
      <c r="N220" t="str">
        <f>IF('Model output'!L219="","",'Model output'!L219)</f>
        <v>papillary</v>
      </c>
      <c r="O220" t="str">
        <f>IF('Model output'!M219="","",'Model output'!M219)</f>
        <v>follicular variant, classical (usual)</v>
      </c>
      <c r="P220" t="str">
        <f>IF('Model output'!N219="","",'Model output'!N219)</f>
        <v>3.5 cm</v>
      </c>
      <c r="Q220" t="str">
        <f t="shared" si="45"/>
        <v>3.5cm</v>
      </c>
      <c r="R220" cm="1">
        <f t="array" ref="R220">IF(Q220="","",IF(ISNUMBER(SEARCH("cm",Q220)),MAX(VALUE(SUBSTITUTE(_xlfn.FILTERXML("&lt;t&gt;&lt;s&gt;"&amp;SUBSTITUTE(Q220,",","&lt;/s&gt;&lt;s&gt;")&amp;"&lt;/s&gt;&lt;/t&gt;","//s"),"cm",""))),IF(ISNUMBER(SEARCH("mm",Q220)), MAX(VALUE(SUBSTITUTE(_xlfn.FILTERXML("&lt;t&gt;&lt;s&gt;"&amp;SUBSTITUTE(Q220,",","&lt;/s&gt;&lt;s&gt;")&amp;"&lt;/s&gt;&lt;/t&gt;","//s"),"mm","")))/10, MAX(VALUE(_xlfn.FILTERXML("&lt;t&gt;&lt;s&gt;"&amp;SUBSTITUTE(Q220,",","&lt;/s&gt;&lt;s&gt;")&amp;"&lt;/s&gt;&lt;/t&gt;","//s"))))))</f>
        <v>3.5</v>
      </c>
      <c r="S220" t="str">
        <f>IF(OR('Model output'!P219="",'Model output'!P219="C",ISNUMBER(SEARCH("Not identified", 'Model output'!P219)),ISNUMBER(SEARCH("Absent",'Model output'!P219)),ISNUMBER(SEARCH("Absence",'Model output'!P219)),AND(ISNUMBER(SEARCH("No",'Model output'!P219)),NOT(ISNUMBER(SEARCH("diagnostic",'Model output'!P219)))),ISNUMBER(SEARCH("Negative",'Model output'!P219))),"negative","positive")</f>
        <v>negative</v>
      </c>
      <c r="T220">
        <f>IF('Model output'!O219="","",'Model output'!O219)</f>
        <v>2</v>
      </c>
      <c r="U220" t="str">
        <f>IF('Model output'!Q219&lt;&gt;"",'Model output'!Q219,IF('Classification result'!S220="positive",IF(ISNUMBER(SEARCH("single",'Model output'!P219)),1,IF(OR(ISNUMBER(SEARCH("&lt;4",'Model output'!P219)),ISNUMBER(SEARCH("&lt; 4",'Model output'!P219)),ISNUMBER(SEARCH("less than 4",'Model output'!P219))),"&lt;4",IF(OR(ISNUMBER(SEARCH("&gt;4",'Model output'!P219)),ISNUMBER(SEARCH("&gt; 4",'Model output'!P219)),ISNUMBER(SEARCH("4 or more",'Model output'!P219))),"&gt;4",""))),""))</f>
        <v/>
      </c>
      <c r="V220" t="str">
        <f>IF(S220="negative","",IF(OR(ISNUMBER(SEARCH("Focal",'Model output'!P219)),'Classification result'!U220&lt;4,ISNUMBER(SEARCH("Focal",'Classification result'!U220)),ISNUMBER(SEARCH("&lt;4",'Classification result'!U220)),ISNUMBER(SEARCH("&lt; 4",'Classification result'!U220))),"minimal", IF(OR(ISNUMBER(SEARCH("Extensive",'Model output'!P219)),ISNUMBER(SEARCH("Extensive",'Classification result'!U220)),ISNUMBER(SEARCH("&gt;4",'Classification result'!U220)),ISNUMBER(SEARCH("&gt; 4",'Classification result'!U220)),ISNUMBER(SEARCH("4 or more",'Classification result'!U220))),"extensive","")))</f>
        <v/>
      </c>
      <c r="W220" t="str">
        <f>IF(OR('Model output'!R219="",ISNUMBER(SEARCH("Not identified", 'Model output'!R219)),ISNUMBER(SEARCH("Absent",'Model output'!R219)),ISNUMBER(SEARCH("No",'Model output'!R219)),ISNUMBER(SEARCH("Negative",'Model output'!R219)),ISNUMBER(SEARCH("None seen",'Model output'!R219)),ISNUMBER(SEARCH("Free",'Model output'!R219)),ISNUMBER(SEARCH("Cannot be assessed",'Model output'!R219))),"negative","positive")</f>
        <v>negative</v>
      </c>
      <c r="X220" s="15" t="str">
        <f>IF('Model output'!S219="","",'Model output'!S219)</f>
        <v/>
      </c>
      <c r="Y220" t="str">
        <f>IF(OR('Model output'!S219="",ISNUMBER(SEARCH("No extension",'Model output'!S219)),ISNUMBER(SEARCH("Absent",'Model output'!S219)),ISNUMBER(SEARCH("Not identified",'Model output'!S219)),AND(ISNUMBER(SEARCH("No",'Model output'!S219)),NOT(ISNUMBER(SEARCH("carcinoma",'Model output'!S219)))),ISNUMBER(SEARCH("negative",'Model output'!S219))),"negative",IF(Z220="positive","gETE", "positive"))</f>
        <v>negative</v>
      </c>
      <c r="Z220" t="str">
        <f>IF(OR('Model output'!S219="",ISNUMBER(SEARCH("Absent",'Model output'!S219)),ISNUMBER(SEARCH("Not identified",'Model output'!S219)),ISNUMBER(SEARCH("No",'Model output'!S219)),ISNUMBER(SEARCH("Minimal",'Model output'!S219)),ISNUMBER(SEARCH("negative",'Model output'!S219))),"negative",IF(OR(ISNUMBER(SEARCH("extensive",X220)),ISNUMBER(SEARCH("skeletal muscle",X220)),ISNUMBER(SEARCH("larynx",X220)),ISNUMBER(SEARCH("trachea",X220)),ISNUMBER(SEARCH("esophagus",X220)),ISNUMBER(SEARCH("recurrent laryngeal nerve",X220))),"positive","negative"))</f>
        <v>negative</v>
      </c>
      <c r="AA220" t="str">
        <f>IF('Model output'!T219="","",IF('Model output'!T219="Not mentioned", "No", "Yes"))</f>
        <v/>
      </c>
      <c r="AB220" t="str">
        <f>IF(AA220&lt;&gt;"Yes","",IF(OR('Model output'!U219="",ISNUMBER(SEARCH("Not identified",'Model output'!U219))),"",'Model output'!U219))</f>
        <v/>
      </c>
      <c r="AC220" s="8" t="str">
        <f>IF(OR('Model output'!V219="", AND(ISERROR(SEARCH("Positive",'Model output'!V219)), ISNUMBER(SEARCH("Negative",'Model output'!V219))), ISNUMBER(SEARCH("Cannot be assessed",'Model output'!V219)), AND(ISNUMBER(SEARCH("Uninvolved",'Model output'!V219)),NOT(ISNUMBER(SEARCH("margin(s) involved",'Model output'!V219)))), ISNUMBER(SEARCH("No involvement",'Model output'!V219)), AND(NOT(ISNUMBER(SEARCH("focal",'Model output'!V219))),ISNUMBER(SEARCH("Free",'Model output'!V219))), ISNUMBER(SEARCH("narrowly excised",'Model output'!V219)), ISNUMBER(SEARCH("none",'Model output'!V219)), ISNUMBER(SEARCH("R0",'Model output'!V219)), ISNUMBER(SEARCH("1 mm",'Model output'!V219)), ISNUMBER(SEARCH("0.1 CM",'Model output'!V219)), ISNUMBER(SEARCH("less than 0.2 mm",'Model output'!V219)), ISNUMBER(SEARCH("less than 1.0 mm",'Model output'!V219)), ISNUMBER(SEARCH("less than 0.5 mm",'Model output'!V219)), ISNUMBER(SEARCH("abut",'Model output'!V219))), "negative", "positive")</f>
        <v>negative</v>
      </c>
      <c r="AE220" s="34" t="str" cm="1">
        <f t="array" aca="1" ref="AE220" ca="1">IF(OR(AC220="positive",Z220="positive",AND(OR(ISNUMBER(SEARCH("Follicular carcinoma",N220)),ISNUMBER(SEARCH("Follicular thyroid carcinoma",N220))),V220="extensive"),AND(AND(ISNUMBER(J220),J220&gt;0),AND(ISNUMBER(M220),M220&gt;3)),OR(H220="positive",AH220=1)),"high",IF(OR(ISNUMBER(SEARCH("lateral",G220,1)),ISNUMBER(SEARCH("positive",Y220,1)),ISNUMBER(SEARCH("tall",O220,1)),ISNUMBER(SEARCH("hobnail",O220,1)),ISNUMBER(SEARCH("cribriform",O220,1)),ISNUMBER(SEARCH("diffuse",O220,1)),ISNUMBER(SEARCH("columnar",O220,1)),ISNUMBER(SEARCH("solid",O220,1)),ISNUMBER(SEARCH("tall",N220,1)),ISNUMBER(SEARCH("hobnail",N220,1)),ISNUMBER(SEARCH("cribriform",N220,1)),ISNUMBER(SEARCH("diffuse",N220,1)),ISNUMBER(SEARCH("columnar",N220,1)),ISNUMBER(SEARCH("solid",N220,1)),AND(OR(ISNUMBER(SEARCH("papillary",N220,1)),ISNUMBER(SEARCH("papillary carcinoma",O220,1))),S220="positive"),AND(AND(ISNUMBER(J220),J220&gt;=5),M220=""),AND(AND(ISNUMBER(J220),J220&gt;=5),AND(ISNUMBER(M220),M220&gt;=1)),AND(ISNUMBER(SERACH("papillary",N220)),OR(Y220="positive",Z220="positive"), ISNUMBER(SEARCH("BRAF",AB220)))),"intermediate","low"))</f>
        <v>intermediate</v>
      </c>
      <c r="AF220" s="35" t="str">
        <f t="shared" si="47"/>
        <v>2</v>
      </c>
      <c r="AG220" s="35" t="str">
        <f t="shared" si="48"/>
        <v>1b</v>
      </c>
      <c r="AH220" s="35" t="str">
        <f t="shared" si="49"/>
        <v>0</v>
      </c>
      <c r="AI220" s="40" t="str">
        <f t="shared" si="50"/>
        <v>I</v>
      </c>
      <c r="AJ220" s="34" t="s">
        <v>629</v>
      </c>
      <c r="AK220" s="39" t="s">
        <v>896</v>
      </c>
      <c r="AL220" s="39" t="s">
        <v>893</v>
      </c>
      <c r="AM220" s="39" t="s">
        <v>897</v>
      </c>
      <c r="AN220" s="39" t="s">
        <v>59</v>
      </c>
      <c r="AO220" s="34">
        <f t="shared" ca="1" si="51"/>
        <v>1</v>
      </c>
      <c r="AP220" s="39">
        <f t="shared" si="52"/>
        <v>1</v>
      </c>
      <c r="AQ220" s="39">
        <f t="shared" si="53"/>
        <v>1</v>
      </c>
      <c r="AR220" s="39">
        <f t="shared" si="54"/>
        <v>1</v>
      </c>
      <c r="AS220" s="40">
        <f t="shared" si="55"/>
        <v>1</v>
      </c>
    </row>
    <row r="221" spans="1:45">
      <c r="A221" t="str">
        <f>'Model output'!A220</f>
        <v>TCGA-EM-A4FR</v>
      </c>
      <c r="B221" s="46">
        <v>28</v>
      </c>
      <c r="C221" s="1" t="str">
        <f>IF(OR(ISNUMBER(SEARCH("0",'Model output'!D220)), ISNUMBER(SEARCH("1",'Model output'!D220)), ISNUMBER(SEARCH("1a",'Model output'!D220)), ISNUMBER(SEARCH("1b",'Model output'!D220)), ISNUMBER(SEARCH("2",'Model output'!D220)), ISNUMBER(SEARCH("3",'Model output'!D220)), ISNUMBER(SEARCH("4a",'Model output'!D220)), ISNUMBER(SEARCH("4b",'Model output'!D220))), IF(ISNUMBER(SEARCH("pT",'Model output'!D220)),IF(OR(ISNUMBER(SEARCH("a",'Model output'!D220)),ISNUMBER(SEARCH("b",'Model output'!D220))),MID(SUBSTITUTE('Model output'!D220," ",""),SEARCH("pT",'Model output'!D220)+2,2),MID(SUBSTITUTE('Model output'!D220," ",""),SEARCH("pT",'Model output'!D220)+2,1)),IF(ISNUMBER(SEARCH("T",'Model output'!D220)),IF(OR(ISNUMBER(SEARCH("a",'Model output'!D220)),ISNUMBER(SEARCH("b",'Model output'!D220))),MID(SUBSTITUTE('Model output'!D220," ",""),SEARCH("T",'Model output'!D220)+1,2),MID(SUBSTITUTE('Model output'!D220," ",""),SEARCH("T",'Model output'!D220)+1,1)),SUBSTITUTE('Model output'!D220," ",""))),"")</f>
        <v>3</v>
      </c>
      <c r="D221" s="1" t="str">
        <f>IF(ISNUMBER(SEARCH("lymph node",'Model output'!E220)),"1", IF(AND('Model output'!E220&lt;&gt;"",ISNUMBER('Model output'!E220),'Model output'!E220&gt;0),"1",IF(OR(ISNUMBER(SEARCH("0",'Model output'!E220)), ISNUMBER(SEARCH("1",'Model output'!E220)), ISNUMBER(SEARCH("1a",'Model output'!E220)), ISNUMBER(SEARCH("1b",'Model output'!E220)), ISNUMBER(SEARCH("X",'Model output'!E220))), IF(ISNUMBER(SEARCH("pN",'Model output'!E220)),IF(OR(ISNUMBER(SEARCH("a",'Model output'!E220)),ISNUMBER(SEARCH("b",'Model output'!E220))),MID(SUBSTITUTE('Model output'!E220," ",""),SEARCH("pN",'Model output'!E220)+2,2),MID(SUBSTITUTE('Model output'!E220," ",""),SEARCH("pN",'Model output'!E220)+2,1)),IF(ISNUMBER(SEARCH("N",'Model output'!E220)),IF(OR(ISNUMBER(SEARCH("a",'Model output'!E220)),ISNUMBER(SEARCH("b",'Model output'!E220))),MID(SUBSTITUTE('Model output'!E220," ",""),SEARCH("N",'Model output'!E220)+1,2),MID(SUBSTITUTE('Model output'!E220," ",""),SEARCH("N",'Model output'!E220)+1,1)),SUBSTITUTE('Model output'!E220," ",""))),"")))</f>
        <v>1a</v>
      </c>
      <c r="E221" s="1" t="str">
        <f>IF(OR(ISNUMBER(SEARCH("Not applicable",'Model output'!F220)), ISNUMBER(SEARCH("N/A",'Model output'!F220))),"0",IF(OR(ISNUMBER(SEARCH("0",'Model output'!F220)), ISNUMBER(SEARCH("1",'Model output'!F220)), ISNUMBER(SEARCH("X",'Model output'!F220))), IF(ISNUMBER(SEARCH("pM",'Model output'!F220)),MID(SUBSTITUTE('Model output'!F220," ",""),SEARCH("pM",'Model output'!F220)+2,1),IF(ISNUMBER(SEARCH("M",'Model output'!F220)),MID(SUBSTITUTE('Model output'!F220," ",""),SEARCH("M",'Model output'!F220)+1,1),SUBSTITUTE('Model output'!F220," ",""))),""))</f>
        <v/>
      </c>
      <c r="F221" t="str">
        <f t="shared" si="44"/>
        <v>positive</v>
      </c>
      <c r="G221" t="str">
        <f>IF(OR('Model output'!G220="",AND(ISNUMBER('Model output'!J220),'Model output'!J220&lt;1)),"",IF(OR(ISNUMBER(SEARCH("lateral",'Model output'!G220)),ISNUMBER(SEARCH("cervical",'Model output'!G220)),ISNUMBER(SEARCH("jugular",'Model output'!G220)),ISNUMBER(SEARCH("left neck",'Model output'!G220)),ISNUMBER(SEARCH("left anterior neck",'Model output'!G220)),ISNUMBER(SEARCH("left posterior neck",'Model output'!G220)),ISNUMBER(SEARCH("right neck",'Model output'!G220)),ISNUMBER(SEARCH("right anterior neck",'Model output'!G220)),ISNUMBER(SEARCH("right posterior neck",'Model output'!G220)),AND(ISNUMBER(SEARCH("level",'Model output'!G220)),OR(,ISNUMBER(SEARCH("II",'Model output'!G220)),ISNUMBER(SEARCH("two",'Model output'!G220)),AND(ISNUMBER(SEARCH("2",'Model output'!G220)),NOT(ISNUMBER(SEARCH("1 of 2",'Model output'!G220)))),ISNUMBER(SEARCH("III",'Model output'!G220)),ISNUMBER(SEARCH("three",'Model output'!G220)),AND(ISNUMBER(SEARCH("3",'Model output'!G220)), NOT(ISNUMBER(SEARCH("N3",'Model output'!G220)))),ISNUMBER(SEARCH("IV",'Model output'!G220)),ISNUMBER(SEARCH("four",'Model output'!G220)),AND(ISNUMBER(SEARCH("4",'Model output'!G220)),NOT(ISNUMBER(SEARCH("1/4",'Model output'!G220)))),ISNUMBER(SEARCH("V ",'Model output'!G220)),ISNUMBER(SEARCH("five",'Model output'!G220)),ISNUMBER(SEARCH("5",'Model output'!G220))))), "lateral", "central"))</f>
        <v>central</v>
      </c>
      <c r="H221" t="str">
        <f>IF('Model output'!H220="","negative", IF('Model output'!H220=" ", "negative", IF('Model output'!H220="[]", "negative", IF(ISNUMBER(SEARCH("lymph node",'Model output'!H220)),"negative", IF(ISNUMBER(SEARCH("adipose tissue",'Model output'!H220)), "negative", IF(ISNUMBER(SEARCH("neck dissection",'Model output'!H220)),"negative","positive"))))))</f>
        <v>negative</v>
      </c>
      <c r="I221">
        <f>IF('Model output'!I220="","",IF(ISNUMBER('Model output'!I220),'Model output'!I220,1))</f>
        <v>3</v>
      </c>
      <c r="J221">
        <f>IF('Model output'!J220="","",IF(AND(ISNUMBER('Model output'!J220),'Model output'!J220&lt;=I221),'Model output'!J220,IF(ISNUMBER(SEARCH("0/",'Model output'!J220)),0,1)))</f>
        <v>3</v>
      </c>
      <c r="K221" t="str" cm="1">
        <f t="array" ref="K221">IF(COUNT(FIND({0,1,2,3,4,5,6,7,8,9},'Model output'!K220))&gt;0,'Model output'!K220,"")</f>
        <v/>
      </c>
      <c r="L221" s="28" t="str">
        <f t="shared" si="46"/>
        <v/>
      </c>
      <c r="M221" t="str" cm="1">
        <f t="array" ref="M221">IF(L221="","",IF(ISNUMBER(SEARCH("cm",L221)),MAX(VALUE(SUBSTITUTE(_xlfn.FILTERXML("&lt;t&gt;&lt;s&gt;"&amp;SUBSTITUTE(L221,",","&lt;/s&gt;&lt;s&gt;")&amp;"&lt;/s&gt;&lt;/t&gt;","//s"),"cm",""))),MAX(VALUE(SUBSTITUTE(_xlfn.FILTERXML("&lt;t&gt;&lt;s&gt;"&amp;SUBSTITUTE(L221,",","&lt;/s&gt;&lt;s&gt;")&amp;"&lt;/s&gt;&lt;/t&gt;","//s"),"mm","")))/10))</f>
        <v/>
      </c>
      <c r="N221" t="str">
        <f>IF('Model output'!L220="","",'Model output'!L220)</f>
        <v>papillary</v>
      </c>
      <c r="O221" t="str">
        <f>IF('Model output'!M220="","",'Model output'!M220)</f>
        <v>Cribriform without morules, classical cytomorphology</v>
      </c>
      <c r="P221" t="str">
        <f>IF('Model output'!N220="","",'Model output'!N220)</f>
        <v>5.1 cm</v>
      </c>
      <c r="Q221" t="str">
        <f t="shared" si="45"/>
        <v>5.1cm</v>
      </c>
      <c r="R221" cm="1">
        <f t="array" ref="R221">IF(Q221="","",IF(ISNUMBER(SEARCH("cm",Q221)),MAX(VALUE(SUBSTITUTE(_xlfn.FILTERXML("&lt;t&gt;&lt;s&gt;"&amp;SUBSTITUTE(Q221,",","&lt;/s&gt;&lt;s&gt;")&amp;"&lt;/s&gt;&lt;/t&gt;","//s"),"cm",""))),IF(ISNUMBER(SEARCH("mm",Q221)), MAX(VALUE(SUBSTITUTE(_xlfn.FILTERXML("&lt;t&gt;&lt;s&gt;"&amp;SUBSTITUTE(Q221,",","&lt;/s&gt;&lt;s&gt;")&amp;"&lt;/s&gt;&lt;/t&gt;","//s"),"mm","")))/10, MAX(VALUE(_xlfn.FILTERXML("&lt;t&gt;&lt;s&gt;"&amp;SUBSTITUTE(Q221,",","&lt;/s&gt;&lt;s&gt;")&amp;"&lt;/s&gt;&lt;/t&gt;","//s"))))))</f>
        <v>5.0999999999999996</v>
      </c>
      <c r="S221" t="str">
        <f>IF(OR('Model output'!P220="",'Model output'!P220="C",ISNUMBER(SEARCH("Not identified", 'Model output'!P220)),ISNUMBER(SEARCH("Absent",'Model output'!P220)),ISNUMBER(SEARCH("Absence",'Model output'!P220)),AND(ISNUMBER(SEARCH("No",'Model output'!P220)),NOT(ISNUMBER(SEARCH("diagnostic",'Model output'!P220)))),ISNUMBER(SEARCH("Negative",'Model output'!P220))),"negative","positive")</f>
        <v>negative</v>
      </c>
      <c r="T221">
        <f>IF('Model output'!O220="","",'Model output'!O220)</f>
        <v>2</v>
      </c>
      <c r="U221" t="str">
        <f>IF('Model output'!Q220&lt;&gt;"",'Model output'!Q220,IF('Classification result'!S221="positive",IF(ISNUMBER(SEARCH("single",'Model output'!P220)),1,IF(OR(ISNUMBER(SEARCH("&lt;4",'Model output'!P220)),ISNUMBER(SEARCH("&lt; 4",'Model output'!P220)),ISNUMBER(SEARCH("less than 4",'Model output'!P220))),"&lt;4",IF(OR(ISNUMBER(SEARCH("&gt;4",'Model output'!P220)),ISNUMBER(SEARCH("&gt; 4",'Model output'!P220)),ISNUMBER(SEARCH("4 or more",'Model output'!P220))),"&gt;4",""))),""))</f>
        <v/>
      </c>
      <c r="V221" t="str">
        <f>IF(S221="negative","",IF(OR(ISNUMBER(SEARCH("Focal",'Model output'!P220)),'Classification result'!U221&lt;4,ISNUMBER(SEARCH("Focal",'Classification result'!U221)),ISNUMBER(SEARCH("&lt;4",'Classification result'!U221)),ISNUMBER(SEARCH("&lt; 4",'Classification result'!U221))),"minimal", IF(OR(ISNUMBER(SEARCH("Extensive",'Model output'!P220)),ISNUMBER(SEARCH("Extensive",'Classification result'!U221)),ISNUMBER(SEARCH("&gt;4",'Classification result'!U221)),ISNUMBER(SEARCH("&gt; 4",'Classification result'!U221)),ISNUMBER(SEARCH("4 or more",'Classification result'!U221))),"extensive","")))</f>
        <v/>
      </c>
      <c r="W221" t="str">
        <f>IF(OR('Model output'!R220="",ISNUMBER(SEARCH("Not identified", 'Model output'!R220)),ISNUMBER(SEARCH("Absent",'Model output'!R220)),ISNUMBER(SEARCH("No",'Model output'!R220)),ISNUMBER(SEARCH("Negative",'Model output'!R220)),ISNUMBER(SEARCH("None seen",'Model output'!R220)),ISNUMBER(SEARCH("Free",'Model output'!R220)),ISNUMBER(SEARCH("Cannot be assessed",'Model output'!R220))),"negative","positive")</f>
        <v>positive</v>
      </c>
      <c r="X221" s="15" t="str">
        <f>IF('Model output'!S220="","",'Model output'!S220)</f>
        <v/>
      </c>
      <c r="Y221" t="str">
        <f>IF(OR('Model output'!S220="",ISNUMBER(SEARCH("No extension",'Model output'!S220)),ISNUMBER(SEARCH("Absent",'Model output'!S220)),ISNUMBER(SEARCH("Not identified",'Model output'!S220)),AND(ISNUMBER(SEARCH("No",'Model output'!S220)),NOT(ISNUMBER(SEARCH("carcinoma",'Model output'!S220)))),ISNUMBER(SEARCH("negative",'Model output'!S220))),"negative",IF(Z221="positive","gETE", "positive"))</f>
        <v>negative</v>
      </c>
      <c r="Z221" t="str">
        <f>IF(OR('Model output'!S220="",ISNUMBER(SEARCH("Absent",'Model output'!S220)),ISNUMBER(SEARCH("Not identified",'Model output'!S220)),ISNUMBER(SEARCH("No",'Model output'!S220)),ISNUMBER(SEARCH("Minimal",'Model output'!S220)),ISNUMBER(SEARCH("negative",'Model output'!S220))),"negative",IF(OR(ISNUMBER(SEARCH("extensive",X221)),ISNUMBER(SEARCH("skeletal muscle",X221)),ISNUMBER(SEARCH("larynx",X221)),ISNUMBER(SEARCH("trachea",X221)),ISNUMBER(SEARCH("esophagus",X221)),ISNUMBER(SEARCH("recurrent laryngeal nerve",X221))),"positive","negative"))</f>
        <v>negative</v>
      </c>
      <c r="AA221" t="str">
        <f>IF('Model output'!T220="","",IF('Model output'!T220="Not mentioned", "No", "Yes"))</f>
        <v/>
      </c>
      <c r="AB221" t="str">
        <f>IF(AA221&lt;&gt;"Yes","",IF(OR('Model output'!U220="",ISNUMBER(SEARCH("Not identified",'Model output'!U220))),"",'Model output'!U220))</f>
        <v/>
      </c>
      <c r="AC221" s="8" t="str">
        <f>IF(OR('Model output'!V220="", AND(ISERROR(SEARCH("Positive",'Model output'!V220)), ISNUMBER(SEARCH("Negative",'Model output'!V220))), ISNUMBER(SEARCH("Cannot be assessed",'Model output'!V220)), AND(ISNUMBER(SEARCH("Uninvolved",'Model output'!V220)),NOT(ISNUMBER(SEARCH("margin(s) involved",'Model output'!V220)))), ISNUMBER(SEARCH("No involvement",'Model output'!V220)), AND(NOT(ISNUMBER(SEARCH("focal",'Model output'!V220))),ISNUMBER(SEARCH("Free",'Model output'!V220))), ISNUMBER(SEARCH("narrowly excised",'Model output'!V220)), ISNUMBER(SEARCH("none",'Model output'!V220)), ISNUMBER(SEARCH("R0",'Model output'!V220)), ISNUMBER(SEARCH("1 mm",'Model output'!V220)), ISNUMBER(SEARCH("0.1 CM",'Model output'!V220)), ISNUMBER(SEARCH("less than 0.2 mm",'Model output'!V220)), ISNUMBER(SEARCH("less than 1.0 mm",'Model output'!V220)), ISNUMBER(SEARCH("less than 0.5 mm",'Model output'!V220)), ISNUMBER(SEARCH("abut",'Model output'!V220))), "negative", "positive")</f>
        <v>negative</v>
      </c>
      <c r="AE221" s="34" t="str" cm="1">
        <f t="array" aca="1" ref="AE221" ca="1">IF(OR(AC221="positive",Z221="positive",AND(OR(ISNUMBER(SEARCH("Follicular carcinoma",N221)),ISNUMBER(SEARCH("Follicular thyroid carcinoma",N221))),V221="extensive"),AND(AND(ISNUMBER(J221),J221&gt;0),AND(ISNUMBER(M221),M221&gt;3)),OR(H221="positive",AH221=1)),"high",IF(OR(ISNUMBER(SEARCH("lateral",G221,1)),ISNUMBER(SEARCH("positive",Y221,1)),ISNUMBER(SEARCH("tall",O221,1)),ISNUMBER(SEARCH("hobnail",O221,1)),ISNUMBER(SEARCH("cribriform",O221,1)),ISNUMBER(SEARCH("diffuse",O221,1)),ISNUMBER(SEARCH("columnar",O221,1)),ISNUMBER(SEARCH("solid",O221,1)),ISNUMBER(SEARCH("tall",N221,1)),ISNUMBER(SEARCH("hobnail",N221,1)),ISNUMBER(SEARCH("cribriform",N221,1)),ISNUMBER(SEARCH("diffuse",N221,1)),ISNUMBER(SEARCH("columnar",N221,1)),ISNUMBER(SEARCH("solid",N221,1)),AND(OR(ISNUMBER(SEARCH("papillary",N221,1)),ISNUMBER(SEARCH("papillary carcinoma",O221,1))),S221="positive"),AND(AND(ISNUMBER(J221),J221&gt;=5),M221=""),AND(AND(ISNUMBER(J221),J221&gt;=5),AND(ISNUMBER(M221),M221&gt;=1)),AND(ISNUMBER(SERACH("papillary",N221)),OR(Y221="positive",Z221="positive"), ISNUMBER(SEARCH("BRAF",AB221)))),"intermediate","low"))</f>
        <v>intermediate</v>
      </c>
      <c r="AF221" s="35" t="str">
        <f t="shared" si="47"/>
        <v>3a</v>
      </c>
      <c r="AG221" s="35" t="str">
        <f t="shared" si="48"/>
        <v>1a</v>
      </c>
      <c r="AH221" s="35" t="str">
        <f t="shared" si="49"/>
        <v>0</v>
      </c>
      <c r="AI221" s="40" t="str">
        <f t="shared" si="50"/>
        <v>I</v>
      </c>
      <c r="AJ221" s="34" t="s">
        <v>629</v>
      </c>
      <c r="AK221" s="39" t="s">
        <v>899</v>
      </c>
      <c r="AL221" s="39" t="s">
        <v>898</v>
      </c>
      <c r="AM221" s="39" t="s">
        <v>897</v>
      </c>
      <c r="AN221" s="39" t="s">
        <v>59</v>
      </c>
      <c r="AO221" s="34">
        <f t="shared" ca="1" si="51"/>
        <v>1</v>
      </c>
      <c r="AP221" s="39">
        <f t="shared" si="52"/>
        <v>1</v>
      </c>
      <c r="AQ221" s="39">
        <f t="shared" si="53"/>
        <v>1</v>
      </c>
      <c r="AR221" s="39">
        <f t="shared" si="54"/>
        <v>1</v>
      </c>
      <c r="AS221" s="40">
        <f t="shared" si="55"/>
        <v>1</v>
      </c>
    </row>
    <row r="222" spans="1:45">
      <c r="A222" t="str">
        <f>'Model output'!A221</f>
        <v>TCGA-EM-A4FV</v>
      </c>
      <c r="B222" s="46">
        <v>64</v>
      </c>
      <c r="C222" s="1" t="str">
        <f>IF(OR(ISNUMBER(SEARCH("0",'Model output'!D221)), ISNUMBER(SEARCH("1",'Model output'!D221)), ISNUMBER(SEARCH("1a",'Model output'!D221)), ISNUMBER(SEARCH("1b",'Model output'!D221)), ISNUMBER(SEARCH("2",'Model output'!D221)), ISNUMBER(SEARCH("3",'Model output'!D221)), ISNUMBER(SEARCH("4a",'Model output'!D221)), ISNUMBER(SEARCH("4b",'Model output'!D221))), IF(ISNUMBER(SEARCH("pT",'Model output'!D221)),IF(OR(ISNUMBER(SEARCH("a",'Model output'!D221)),ISNUMBER(SEARCH("b",'Model output'!D221))),MID(SUBSTITUTE('Model output'!D221," ",""),SEARCH("pT",'Model output'!D221)+2,2),MID(SUBSTITUTE('Model output'!D221," ",""),SEARCH("pT",'Model output'!D221)+2,1)),IF(ISNUMBER(SEARCH("T",'Model output'!D221)),IF(OR(ISNUMBER(SEARCH("a",'Model output'!D221)),ISNUMBER(SEARCH("b",'Model output'!D221))),MID(SUBSTITUTE('Model output'!D221," ",""),SEARCH("T",'Model output'!D221)+1,2),MID(SUBSTITUTE('Model output'!D221," ",""),SEARCH("T",'Model output'!D221)+1,1)),SUBSTITUTE('Model output'!D221," ",""))),"")</f>
        <v>1b</v>
      </c>
      <c r="D222" s="1" t="str">
        <f>IF(ISNUMBER(SEARCH("lymph node",'Model output'!E221)),"1", IF(AND('Model output'!E221&lt;&gt;"",ISNUMBER('Model output'!E221),'Model output'!E221&gt;0),"1",IF(OR(ISNUMBER(SEARCH("0",'Model output'!E221)), ISNUMBER(SEARCH("1",'Model output'!E221)), ISNUMBER(SEARCH("1a",'Model output'!E221)), ISNUMBER(SEARCH("1b",'Model output'!E221)), ISNUMBER(SEARCH("X",'Model output'!E221))), IF(ISNUMBER(SEARCH("pN",'Model output'!E221)),IF(OR(ISNUMBER(SEARCH("a",'Model output'!E221)),ISNUMBER(SEARCH("b",'Model output'!E221))),MID(SUBSTITUTE('Model output'!E221," ",""),SEARCH("pN",'Model output'!E221)+2,2),MID(SUBSTITUTE('Model output'!E221," ",""),SEARCH("pN",'Model output'!E221)+2,1)),IF(ISNUMBER(SEARCH("N",'Model output'!E221)),IF(OR(ISNUMBER(SEARCH("a",'Model output'!E221)),ISNUMBER(SEARCH("b",'Model output'!E221))),MID(SUBSTITUTE('Model output'!E221," ",""),SEARCH("N",'Model output'!E221)+1,2),MID(SUBSTITUTE('Model output'!E221," ",""),SEARCH("N",'Model output'!E221)+1,1)),SUBSTITUTE('Model output'!E221," ",""))),"")))</f>
        <v>0</v>
      </c>
      <c r="E222" s="1" t="str">
        <f>IF(OR(ISNUMBER(SEARCH("Not applicable",'Model output'!F221)), ISNUMBER(SEARCH("N/A",'Model output'!F221))),"0",IF(OR(ISNUMBER(SEARCH("0",'Model output'!F221)), ISNUMBER(SEARCH("1",'Model output'!F221)), ISNUMBER(SEARCH("X",'Model output'!F221))), IF(ISNUMBER(SEARCH("pM",'Model output'!F221)),MID(SUBSTITUTE('Model output'!F221," ",""),SEARCH("pM",'Model output'!F221)+2,1),IF(ISNUMBER(SEARCH("M",'Model output'!F221)),MID(SUBSTITUTE('Model output'!F221," ",""),SEARCH("M",'Model output'!F221)+1,1),SUBSTITUTE('Model output'!F221," ",""))),""))</f>
        <v/>
      </c>
      <c r="F222" t="str">
        <f t="shared" si="44"/>
        <v>negative</v>
      </c>
      <c r="G222" t="str">
        <f>IF(OR('Model output'!G221="",AND(ISNUMBER('Model output'!J221),'Model output'!J221&lt;1)),"",IF(OR(ISNUMBER(SEARCH("lateral",'Model output'!G221)),ISNUMBER(SEARCH("cervical",'Model output'!G221)),ISNUMBER(SEARCH("jugular",'Model output'!G221)),ISNUMBER(SEARCH("left neck",'Model output'!G221)),ISNUMBER(SEARCH("left anterior neck",'Model output'!G221)),ISNUMBER(SEARCH("left posterior neck",'Model output'!G221)),ISNUMBER(SEARCH("right neck",'Model output'!G221)),ISNUMBER(SEARCH("right anterior neck",'Model output'!G221)),ISNUMBER(SEARCH("right posterior neck",'Model output'!G221)),AND(ISNUMBER(SEARCH("level",'Model output'!G221)),OR(,ISNUMBER(SEARCH("II",'Model output'!G221)),ISNUMBER(SEARCH("two",'Model output'!G221)),AND(ISNUMBER(SEARCH("2",'Model output'!G221)),NOT(ISNUMBER(SEARCH("1 of 2",'Model output'!G221)))),ISNUMBER(SEARCH("III",'Model output'!G221)),ISNUMBER(SEARCH("three",'Model output'!G221)),AND(ISNUMBER(SEARCH("3",'Model output'!G221)), NOT(ISNUMBER(SEARCH("N3",'Model output'!G221)))),ISNUMBER(SEARCH("IV",'Model output'!G221)),ISNUMBER(SEARCH("four",'Model output'!G221)),AND(ISNUMBER(SEARCH("4",'Model output'!G221)),NOT(ISNUMBER(SEARCH("1/4",'Model output'!G221)))),ISNUMBER(SEARCH("V ",'Model output'!G221)),ISNUMBER(SEARCH("five",'Model output'!G221)),ISNUMBER(SEARCH("5",'Model output'!G221))))), "lateral", "central"))</f>
        <v/>
      </c>
      <c r="H222" t="str">
        <f>IF('Model output'!H221="","negative", IF('Model output'!H221=" ", "negative", IF('Model output'!H221="[]", "negative", IF(ISNUMBER(SEARCH("lymph node",'Model output'!H221)),"negative", IF(ISNUMBER(SEARCH("adipose tissue",'Model output'!H221)), "negative", IF(ISNUMBER(SEARCH("neck dissection",'Model output'!H221)),"negative","positive"))))))</f>
        <v>negative</v>
      </c>
      <c r="I222">
        <f>IF('Model output'!I221="","",IF(ISNUMBER('Model output'!I221),'Model output'!I221,1))</f>
        <v>5</v>
      </c>
      <c r="J222">
        <f>IF('Model output'!J221="","",IF(AND(ISNUMBER('Model output'!J221),'Model output'!J221&lt;=I222),'Model output'!J221,IF(ISNUMBER(SEARCH("0/",'Model output'!J221)),0,1)))</f>
        <v>0</v>
      </c>
      <c r="K222" t="str" cm="1">
        <f t="array" ref="K222">IF(COUNT(FIND({0,1,2,3,4,5,6,7,8,9},'Model output'!K221))&gt;0,'Model output'!K221,"")</f>
        <v/>
      </c>
      <c r="L222" s="28" t="str">
        <f t="shared" si="46"/>
        <v/>
      </c>
      <c r="M222" t="str" cm="1">
        <f t="array" ref="M222">IF(L222="","",IF(ISNUMBER(SEARCH("cm",L222)),MAX(VALUE(SUBSTITUTE(_xlfn.FILTERXML("&lt;t&gt;&lt;s&gt;"&amp;SUBSTITUTE(L222,",","&lt;/s&gt;&lt;s&gt;")&amp;"&lt;/s&gt;&lt;/t&gt;","//s"),"cm",""))),MAX(VALUE(SUBSTITUTE(_xlfn.FILTERXML("&lt;t&gt;&lt;s&gt;"&amp;SUBSTITUTE(L222,",","&lt;/s&gt;&lt;s&gt;")&amp;"&lt;/s&gt;&lt;/t&gt;","//s"),"mm","")))/10))</f>
        <v/>
      </c>
      <c r="N222" t="str">
        <f>IF('Model output'!L221="","",'Model output'!L221)</f>
        <v>papillary</v>
      </c>
      <c r="O222" t="str">
        <f>IF('Model output'!M221="","",'Model output'!M221)</f>
        <v>follicular variant</v>
      </c>
      <c r="P222" t="str">
        <f>IF('Model output'!N221="","",'Model output'!N221)</f>
        <v>1.3 cm</v>
      </c>
      <c r="Q222" t="str">
        <f t="shared" si="45"/>
        <v>1.3cm</v>
      </c>
      <c r="R222" cm="1">
        <f t="array" ref="R222">IF(Q222="","",IF(ISNUMBER(SEARCH("cm",Q222)),MAX(VALUE(SUBSTITUTE(_xlfn.FILTERXML("&lt;t&gt;&lt;s&gt;"&amp;SUBSTITUTE(Q222,",","&lt;/s&gt;&lt;s&gt;")&amp;"&lt;/s&gt;&lt;/t&gt;","//s"),"cm",""))),IF(ISNUMBER(SEARCH("mm",Q222)), MAX(VALUE(SUBSTITUTE(_xlfn.FILTERXML("&lt;t&gt;&lt;s&gt;"&amp;SUBSTITUTE(Q222,",","&lt;/s&gt;&lt;s&gt;")&amp;"&lt;/s&gt;&lt;/t&gt;","//s"),"mm","")))/10, MAX(VALUE(_xlfn.FILTERXML("&lt;t&gt;&lt;s&gt;"&amp;SUBSTITUTE(Q222,",","&lt;/s&gt;&lt;s&gt;")&amp;"&lt;/s&gt;&lt;/t&gt;","//s"))))))</f>
        <v>1.3</v>
      </c>
      <c r="S222" t="str">
        <f>IF(OR('Model output'!P221="",'Model output'!P221="C",ISNUMBER(SEARCH("Not identified", 'Model output'!P221)),ISNUMBER(SEARCH("Absent",'Model output'!P221)),ISNUMBER(SEARCH("Absence",'Model output'!P221)),AND(ISNUMBER(SEARCH("No",'Model output'!P221)),NOT(ISNUMBER(SEARCH("diagnostic",'Model output'!P221)))),ISNUMBER(SEARCH("Negative",'Model output'!P221))),"negative","positive")</f>
        <v>negative</v>
      </c>
      <c r="T222">
        <f>IF('Model output'!O221="","",'Model output'!O221)</f>
        <v>1</v>
      </c>
      <c r="U222" t="str">
        <f>IF('Model output'!Q221&lt;&gt;"",'Model output'!Q221,IF('Classification result'!S222="positive",IF(ISNUMBER(SEARCH("single",'Model output'!P221)),1,IF(OR(ISNUMBER(SEARCH("&lt;4",'Model output'!P221)),ISNUMBER(SEARCH("&lt; 4",'Model output'!P221)),ISNUMBER(SEARCH("less than 4",'Model output'!P221))),"&lt;4",IF(OR(ISNUMBER(SEARCH("&gt;4",'Model output'!P221)),ISNUMBER(SEARCH("&gt; 4",'Model output'!P221)),ISNUMBER(SEARCH("4 or more",'Model output'!P221))),"&gt;4",""))),""))</f>
        <v/>
      </c>
      <c r="V222" t="str">
        <f>IF(S222="negative","",IF(OR(ISNUMBER(SEARCH("Focal",'Model output'!P221)),'Classification result'!U222&lt;4,ISNUMBER(SEARCH("Focal",'Classification result'!U222)),ISNUMBER(SEARCH("&lt;4",'Classification result'!U222)),ISNUMBER(SEARCH("&lt; 4",'Classification result'!U222))),"minimal", IF(OR(ISNUMBER(SEARCH("Extensive",'Model output'!P221)),ISNUMBER(SEARCH("Extensive",'Classification result'!U222)),ISNUMBER(SEARCH("&gt;4",'Classification result'!U222)),ISNUMBER(SEARCH("&gt; 4",'Classification result'!U222)),ISNUMBER(SEARCH("4 or more",'Classification result'!U222))),"extensive","")))</f>
        <v/>
      </c>
      <c r="W222" t="str">
        <f>IF(OR('Model output'!R221="",ISNUMBER(SEARCH("Not identified", 'Model output'!R221)),ISNUMBER(SEARCH("Absent",'Model output'!R221)),ISNUMBER(SEARCH("No",'Model output'!R221)),ISNUMBER(SEARCH("Negative",'Model output'!R221)),ISNUMBER(SEARCH("None seen",'Model output'!R221)),ISNUMBER(SEARCH("Free",'Model output'!R221)),ISNUMBER(SEARCH("Cannot be assessed",'Model output'!R221))),"negative","positive")</f>
        <v>positive</v>
      </c>
      <c r="X222" s="15" t="str">
        <f>IF('Model output'!S221="","",'Model output'!S221)</f>
        <v>Not identified</v>
      </c>
      <c r="Y222" t="str">
        <f>IF(OR('Model output'!S221="",ISNUMBER(SEARCH("No extension",'Model output'!S221)),ISNUMBER(SEARCH("Absent",'Model output'!S221)),ISNUMBER(SEARCH("Not identified",'Model output'!S221)),AND(ISNUMBER(SEARCH("No",'Model output'!S221)),NOT(ISNUMBER(SEARCH("carcinoma",'Model output'!S221)))),ISNUMBER(SEARCH("negative",'Model output'!S221))),"negative",IF(Z222="positive","gETE", "positive"))</f>
        <v>negative</v>
      </c>
      <c r="Z222" t="str">
        <f>IF(OR('Model output'!S221="",ISNUMBER(SEARCH("Absent",'Model output'!S221)),ISNUMBER(SEARCH("Not identified",'Model output'!S221)),ISNUMBER(SEARCH("No",'Model output'!S221)),ISNUMBER(SEARCH("Minimal",'Model output'!S221)),ISNUMBER(SEARCH("negative",'Model output'!S221))),"negative",IF(OR(ISNUMBER(SEARCH("extensive",X222)),ISNUMBER(SEARCH("skeletal muscle",X222)),ISNUMBER(SEARCH("larynx",X222)),ISNUMBER(SEARCH("trachea",X222)),ISNUMBER(SEARCH("esophagus",X222)),ISNUMBER(SEARCH("recurrent laryngeal nerve",X222))),"positive","negative"))</f>
        <v>negative</v>
      </c>
      <c r="AA222" t="str">
        <f>IF('Model output'!T221="","",IF('Model output'!T221="Not mentioned", "No", "Yes"))</f>
        <v/>
      </c>
      <c r="AB222" t="str">
        <f>IF(AA222&lt;&gt;"Yes","",IF(OR('Model output'!U221="",ISNUMBER(SEARCH("Not identified",'Model output'!U221))),"",'Model output'!U221))</f>
        <v/>
      </c>
      <c r="AC222" s="8" t="str">
        <f>IF(OR('Model output'!V221="", AND(ISERROR(SEARCH("Positive",'Model output'!V221)), ISNUMBER(SEARCH("Negative",'Model output'!V221))), ISNUMBER(SEARCH("Cannot be assessed",'Model output'!V221)), AND(ISNUMBER(SEARCH("Uninvolved",'Model output'!V221)),NOT(ISNUMBER(SEARCH("margin(s) involved",'Model output'!V221)))), ISNUMBER(SEARCH("No involvement",'Model output'!V221)), AND(NOT(ISNUMBER(SEARCH("focal",'Model output'!V221))),ISNUMBER(SEARCH("Free",'Model output'!V221))), ISNUMBER(SEARCH("narrowly excised",'Model output'!V221)), ISNUMBER(SEARCH("none",'Model output'!V221)), ISNUMBER(SEARCH("R0",'Model output'!V221)), ISNUMBER(SEARCH("1 mm",'Model output'!V221)), ISNUMBER(SEARCH("0.1 CM",'Model output'!V221)), ISNUMBER(SEARCH("less than 0.2 mm",'Model output'!V221)), ISNUMBER(SEARCH("less than 1.0 mm",'Model output'!V221)), ISNUMBER(SEARCH("less than 0.5 mm",'Model output'!V221)), ISNUMBER(SEARCH("abut",'Model output'!V221))), "negative", "positive")</f>
        <v>negative</v>
      </c>
      <c r="AE222" s="34" t="str" cm="1">
        <f t="array" aca="1" ref="AE222" ca="1">IF(OR(AC222="positive",Z222="positive",AND(OR(ISNUMBER(SEARCH("Follicular carcinoma",N222)),ISNUMBER(SEARCH("Follicular thyroid carcinoma",N222))),V222="extensive"),AND(AND(ISNUMBER(J222),J222&gt;0),AND(ISNUMBER(M222),M222&gt;3)),OR(H222="positive",AH222=1)),"high",IF(OR(ISNUMBER(SEARCH("lateral",G222,1)),ISNUMBER(SEARCH("positive",Y222,1)),ISNUMBER(SEARCH("tall",O222,1)),ISNUMBER(SEARCH("hobnail",O222,1)),ISNUMBER(SEARCH("cribriform",O222,1)),ISNUMBER(SEARCH("diffuse",O222,1)),ISNUMBER(SEARCH("columnar",O222,1)),ISNUMBER(SEARCH("solid",O222,1)),ISNUMBER(SEARCH("tall",N222,1)),ISNUMBER(SEARCH("hobnail",N222,1)),ISNUMBER(SEARCH("cribriform",N222,1)),ISNUMBER(SEARCH("diffuse",N222,1)),ISNUMBER(SEARCH("columnar",N222,1)),ISNUMBER(SEARCH("solid",N222,1)),AND(OR(ISNUMBER(SEARCH("papillary",N222,1)),ISNUMBER(SEARCH("papillary carcinoma",O222,1))),S222="positive"),AND(AND(ISNUMBER(J222),J222&gt;=5),M222=""),AND(AND(ISNUMBER(J222),J222&gt;=5),AND(ISNUMBER(M222),M222&gt;=1)),AND(ISNUMBER(SERACH("papillary",N222)),OR(Y222="positive",Z222="positive"), ISNUMBER(SEARCH("BRAF",AB222)))),"intermediate","low"))</f>
        <v>low</v>
      </c>
      <c r="AF222" s="35" t="str">
        <f t="shared" si="47"/>
        <v>1b</v>
      </c>
      <c r="AG222" s="35" t="str">
        <f t="shared" si="48"/>
        <v>0</v>
      </c>
      <c r="AH222" s="35" t="str">
        <f t="shared" si="49"/>
        <v>0</v>
      </c>
      <c r="AI222" s="40" t="str">
        <f t="shared" si="50"/>
        <v>I</v>
      </c>
      <c r="AJ222" s="34" t="s">
        <v>627</v>
      </c>
      <c r="AK222" s="39" t="s">
        <v>893</v>
      </c>
      <c r="AL222" s="39" t="s">
        <v>894</v>
      </c>
      <c r="AM222" s="39" t="s">
        <v>897</v>
      </c>
      <c r="AN222" s="39" t="s">
        <v>59</v>
      </c>
      <c r="AO222" s="34">
        <f t="shared" ca="1" si="51"/>
        <v>1</v>
      </c>
      <c r="AP222" s="39">
        <f t="shared" si="52"/>
        <v>1</v>
      </c>
      <c r="AQ222" s="39">
        <f t="shared" si="53"/>
        <v>1</v>
      </c>
      <c r="AR222" s="39">
        <f t="shared" si="54"/>
        <v>1</v>
      </c>
      <c r="AS222" s="40">
        <f t="shared" si="55"/>
        <v>1</v>
      </c>
    </row>
    <row r="223" spans="1:45">
      <c r="A223" t="str">
        <f>'Model output'!A222</f>
        <v>TCGA-EM-A4G1</v>
      </c>
      <c r="B223" s="46">
        <v>26</v>
      </c>
      <c r="C223" s="1" t="str">
        <f>IF(OR(ISNUMBER(SEARCH("0",'Model output'!D222)), ISNUMBER(SEARCH("1",'Model output'!D222)), ISNUMBER(SEARCH("1a",'Model output'!D222)), ISNUMBER(SEARCH("1b",'Model output'!D222)), ISNUMBER(SEARCH("2",'Model output'!D222)), ISNUMBER(SEARCH("3",'Model output'!D222)), ISNUMBER(SEARCH("4a",'Model output'!D222)), ISNUMBER(SEARCH("4b",'Model output'!D222))), IF(ISNUMBER(SEARCH("pT",'Model output'!D222)),IF(OR(ISNUMBER(SEARCH("a",'Model output'!D222)),ISNUMBER(SEARCH("b",'Model output'!D222))),MID(SUBSTITUTE('Model output'!D222," ",""),SEARCH("pT",'Model output'!D222)+2,2),MID(SUBSTITUTE('Model output'!D222," ",""),SEARCH("pT",'Model output'!D222)+2,1)),IF(ISNUMBER(SEARCH("T",'Model output'!D222)),IF(OR(ISNUMBER(SEARCH("a",'Model output'!D222)),ISNUMBER(SEARCH("b",'Model output'!D222))),MID(SUBSTITUTE('Model output'!D222," ",""),SEARCH("T",'Model output'!D222)+1,2),MID(SUBSTITUTE('Model output'!D222," ",""),SEARCH("T",'Model output'!D222)+1,1)),SUBSTITUTE('Model output'!D222," ",""))),"")</f>
        <v>1b</v>
      </c>
      <c r="D223" s="1" t="str">
        <f>IF(ISNUMBER(SEARCH("lymph node",'Model output'!E222)),"1", IF(AND('Model output'!E222&lt;&gt;"",ISNUMBER('Model output'!E222),'Model output'!E222&gt;0),"1",IF(OR(ISNUMBER(SEARCH("0",'Model output'!E222)), ISNUMBER(SEARCH("1",'Model output'!E222)), ISNUMBER(SEARCH("1a",'Model output'!E222)), ISNUMBER(SEARCH("1b",'Model output'!E222)), ISNUMBER(SEARCH("X",'Model output'!E222))), IF(ISNUMBER(SEARCH("pN",'Model output'!E222)),IF(OR(ISNUMBER(SEARCH("a",'Model output'!E222)),ISNUMBER(SEARCH("b",'Model output'!E222))),MID(SUBSTITUTE('Model output'!E222," ",""),SEARCH("pN",'Model output'!E222)+2,2),MID(SUBSTITUTE('Model output'!E222," ",""),SEARCH("pN",'Model output'!E222)+2,1)),IF(ISNUMBER(SEARCH("N",'Model output'!E222)),IF(OR(ISNUMBER(SEARCH("a",'Model output'!E222)),ISNUMBER(SEARCH("b",'Model output'!E222))),MID(SUBSTITUTE('Model output'!E222," ",""),SEARCH("N",'Model output'!E222)+1,2),MID(SUBSTITUTE('Model output'!E222," ",""),SEARCH("N",'Model output'!E222)+1,1)),SUBSTITUTE('Model output'!E222," ",""))),"")))</f>
        <v>0</v>
      </c>
      <c r="E223" s="1" t="str">
        <f>IF(OR(ISNUMBER(SEARCH("Not applicable",'Model output'!F222)), ISNUMBER(SEARCH("N/A",'Model output'!F222))),"0",IF(OR(ISNUMBER(SEARCH("0",'Model output'!F222)), ISNUMBER(SEARCH("1",'Model output'!F222)), ISNUMBER(SEARCH("X",'Model output'!F222))), IF(ISNUMBER(SEARCH("pM",'Model output'!F222)),MID(SUBSTITUTE('Model output'!F222," ",""),SEARCH("pM",'Model output'!F222)+2,1),IF(ISNUMBER(SEARCH("M",'Model output'!F222)),MID(SUBSTITUTE('Model output'!F222," ",""),SEARCH("M",'Model output'!F222)+1,1),SUBSTITUTE('Model output'!F222," ",""))),""))</f>
        <v/>
      </c>
      <c r="F223" t="str">
        <f t="shared" si="44"/>
        <v>negative</v>
      </c>
      <c r="G223" t="str">
        <f>IF(OR('Model output'!G222="",AND(ISNUMBER('Model output'!J222),'Model output'!J222&lt;1)),"",IF(OR(ISNUMBER(SEARCH("lateral",'Model output'!G222)),ISNUMBER(SEARCH("cervical",'Model output'!G222)),ISNUMBER(SEARCH("jugular",'Model output'!G222)),ISNUMBER(SEARCH("left neck",'Model output'!G222)),ISNUMBER(SEARCH("left anterior neck",'Model output'!G222)),ISNUMBER(SEARCH("left posterior neck",'Model output'!G222)),ISNUMBER(SEARCH("right neck",'Model output'!G222)),ISNUMBER(SEARCH("right anterior neck",'Model output'!G222)),ISNUMBER(SEARCH("right posterior neck",'Model output'!G222)),AND(ISNUMBER(SEARCH("level",'Model output'!G222)),OR(,ISNUMBER(SEARCH("II",'Model output'!G222)),ISNUMBER(SEARCH("two",'Model output'!G222)),AND(ISNUMBER(SEARCH("2",'Model output'!G222)),NOT(ISNUMBER(SEARCH("1 of 2",'Model output'!G222)))),ISNUMBER(SEARCH("III",'Model output'!G222)),ISNUMBER(SEARCH("three",'Model output'!G222)),AND(ISNUMBER(SEARCH("3",'Model output'!G222)), NOT(ISNUMBER(SEARCH("N3",'Model output'!G222)))),ISNUMBER(SEARCH("IV",'Model output'!G222)),ISNUMBER(SEARCH("four",'Model output'!G222)),AND(ISNUMBER(SEARCH("4",'Model output'!G222)),NOT(ISNUMBER(SEARCH("1/4",'Model output'!G222)))),ISNUMBER(SEARCH("V ",'Model output'!G222)),ISNUMBER(SEARCH("five",'Model output'!G222)),ISNUMBER(SEARCH("5",'Model output'!G222))))), "lateral", "central"))</f>
        <v/>
      </c>
      <c r="H223" t="str">
        <f>IF('Model output'!H222="","negative", IF('Model output'!H222=" ", "negative", IF('Model output'!H222="[]", "negative", IF(ISNUMBER(SEARCH("lymph node",'Model output'!H222)),"negative", IF(ISNUMBER(SEARCH("adipose tissue",'Model output'!H222)), "negative", IF(ISNUMBER(SEARCH("neck dissection",'Model output'!H222)),"negative","positive"))))))</f>
        <v>negative</v>
      </c>
      <c r="I223">
        <f>IF('Model output'!I222="","",IF(ISNUMBER('Model output'!I222),'Model output'!I222,1))</f>
        <v>2</v>
      </c>
      <c r="J223">
        <f>IF('Model output'!J222="","",IF(AND(ISNUMBER('Model output'!J222),'Model output'!J222&lt;=I223),'Model output'!J222,IF(ISNUMBER(SEARCH("0/",'Model output'!J222)),0,1)))</f>
        <v>0</v>
      </c>
      <c r="K223" t="str" cm="1">
        <f t="array" ref="K223">IF(COUNT(FIND({0,1,2,3,4,5,6,7,8,9},'Model output'!K222))&gt;0,'Model output'!K222,"")</f>
        <v/>
      </c>
      <c r="L223" s="28" t="str">
        <f t="shared" si="46"/>
        <v/>
      </c>
      <c r="M223" t="str" cm="1">
        <f t="array" ref="M223">IF(L223="","",IF(ISNUMBER(SEARCH("cm",L223)),MAX(VALUE(SUBSTITUTE(_xlfn.FILTERXML("&lt;t&gt;&lt;s&gt;"&amp;SUBSTITUTE(L223,",","&lt;/s&gt;&lt;s&gt;")&amp;"&lt;/s&gt;&lt;/t&gt;","//s"),"cm",""))),MAX(VALUE(SUBSTITUTE(_xlfn.FILTERXML("&lt;t&gt;&lt;s&gt;"&amp;SUBSTITUTE(L223,",","&lt;/s&gt;&lt;s&gt;")&amp;"&lt;/s&gt;&lt;/t&gt;","//s"),"mm","")))/10))</f>
        <v/>
      </c>
      <c r="N223" t="str">
        <f>IF('Model output'!L222="","",'Model output'!L222)</f>
        <v>papillary</v>
      </c>
      <c r="O223" t="str">
        <f>IF('Model output'!M222="","",'Model output'!M222)</f>
        <v>follicular variant, classical (usual)</v>
      </c>
      <c r="P223" t="str">
        <f>IF('Model output'!N222="","",'Model output'!N222)</f>
        <v>1.7 cm</v>
      </c>
      <c r="Q223" t="str">
        <f t="shared" si="45"/>
        <v>1.7cm</v>
      </c>
      <c r="R223" cm="1">
        <f t="array" ref="R223">IF(Q223="","",IF(ISNUMBER(SEARCH("cm",Q223)),MAX(VALUE(SUBSTITUTE(_xlfn.FILTERXML("&lt;t&gt;&lt;s&gt;"&amp;SUBSTITUTE(Q223,",","&lt;/s&gt;&lt;s&gt;")&amp;"&lt;/s&gt;&lt;/t&gt;","//s"),"cm",""))),IF(ISNUMBER(SEARCH("mm",Q223)), MAX(VALUE(SUBSTITUTE(_xlfn.FILTERXML("&lt;t&gt;&lt;s&gt;"&amp;SUBSTITUTE(Q223,",","&lt;/s&gt;&lt;s&gt;")&amp;"&lt;/s&gt;&lt;/t&gt;","//s"),"mm","")))/10, MAX(VALUE(_xlfn.FILTERXML("&lt;t&gt;&lt;s&gt;"&amp;SUBSTITUTE(Q223,",","&lt;/s&gt;&lt;s&gt;")&amp;"&lt;/s&gt;&lt;/t&gt;","//s"))))))</f>
        <v>1.7</v>
      </c>
      <c r="S223" t="str">
        <f>IF(OR('Model output'!P222="",'Model output'!P222="C",ISNUMBER(SEARCH("Not identified", 'Model output'!P222)),ISNUMBER(SEARCH("Absent",'Model output'!P222)),ISNUMBER(SEARCH("Absence",'Model output'!P222)),AND(ISNUMBER(SEARCH("No",'Model output'!P222)),NOT(ISNUMBER(SEARCH("diagnostic",'Model output'!P222)))),ISNUMBER(SEARCH("Negative",'Model output'!P222))),"negative","positive")</f>
        <v>negative</v>
      </c>
      <c r="T223">
        <f>IF('Model output'!O222="","",'Model output'!O222)</f>
        <v>1</v>
      </c>
      <c r="U223" t="str">
        <f>IF('Model output'!Q222&lt;&gt;"",'Model output'!Q222,IF('Classification result'!S223="positive",IF(ISNUMBER(SEARCH("single",'Model output'!P222)),1,IF(OR(ISNUMBER(SEARCH("&lt;4",'Model output'!P222)),ISNUMBER(SEARCH("&lt; 4",'Model output'!P222)),ISNUMBER(SEARCH("less than 4",'Model output'!P222))),"&lt;4",IF(OR(ISNUMBER(SEARCH("&gt;4",'Model output'!P222)),ISNUMBER(SEARCH("&gt; 4",'Model output'!P222)),ISNUMBER(SEARCH("4 or more",'Model output'!P222))),"&gt;4",""))),""))</f>
        <v/>
      </c>
      <c r="V223" t="str">
        <f>IF(S223="negative","",IF(OR(ISNUMBER(SEARCH("Focal",'Model output'!P222)),'Classification result'!U223&lt;4,ISNUMBER(SEARCH("Focal",'Classification result'!U223)),ISNUMBER(SEARCH("&lt;4",'Classification result'!U223)),ISNUMBER(SEARCH("&lt; 4",'Classification result'!U223))),"minimal", IF(OR(ISNUMBER(SEARCH("Extensive",'Model output'!P222)),ISNUMBER(SEARCH("Extensive",'Classification result'!U223)),ISNUMBER(SEARCH("&gt;4",'Classification result'!U223)),ISNUMBER(SEARCH("&gt; 4",'Classification result'!U223)),ISNUMBER(SEARCH("4 or more",'Classification result'!U223))),"extensive","")))</f>
        <v/>
      </c>
      <c r="W223" t="str">
        <f>IF(OR('Model output'!R222="",ISNUMBER(SEARCH("Not identified", 'Model output'!R222)),ISNUMBER(SEARCH("Absent",'Model output'!R222)),ISNUMBER(SEARCH("No",'Model output'!R222)),ISNUMBER(SEARCH("Negative",'Model output'!R222)),ISNUMBER(SEARCH("None seen",'Model output'!R222)),ISNUMBER(SEARCH("Free",'Model output'!R222)),ISNUMBER(SEARCH("Cannot be assessed",'Model output'!R222))),"negative","positive")</f>
        <v>negative</v>
      </c>
      <c r="X223" s="15" t="str">
        <f>IF('Model output'!S222="","",'Model output'!S222)</f>
        <v/>
      </c>
      <c r="Y223" t="str">
        <f>IF(OR('Model output'!S222="",ISNUMBER(SEARCH("No extension",'Model output'!S222)),ISNUMBER(SEARCH("Absent",'Model output'!S222)),ISNUMBER(SEARCH("Not identified",'Model output'!S222)),AND(ISNUMBER(SEARCH("No",'Model output'!S222)),NOT(ISNUMBER(SEARCH("carcinoma",'Model output'!S222)))),ISNUMBER(SEARCH("negative",'Model output'!S222))),"negative",IF(Z223="positive","gETE", "positive"))</f>
        <v>negative</v>
      </c>
      <c r="Z223" t="str">
        <f>IF(OR('Model output'!S222="",ISNUMBER(SEARCH("Absent",'Model output'!S222)),ISNUMBER(SEARCH("Not identified",'Model output'!S222)),ISNUMBER(SEARCH("No",'Model output'!S222)),ISNUMBER(SEARCH("Minimal",'Model output'!S222)),ISNUMBER(SEARCH("negative",'Model output'!S222))),"negative",IF(OR(ISNUMBER(SEARCH("extensive",X223)),ISNUMBER(SEARCH("skeletal muscle",X223)),ISNUMBER(SEARCH("larynx",X223)),ISNUMBER(SEARCH("trachea",X223)),ISNUMBER(SEARCH("esophagus",X223)),ISNUMBER(SEARCH("recurrent laryngeal nerve",X223))),"positive","negative"))</f>
        <v>negative</v>
      </c>
      <c r="AA223" t="str">
        <f>IF('Model output'!T222="","",IF('Model output'!T222="Not mentioned", "No", "Yes"))</f>
        <v/>
      </c>
      <c r="AB223" t="str">
        <f>IF(AA223&lt;&gt;"Yes","",IF(OR('Model output'!U222="",ISNUMBER(SEARCH("Not identified",'Model output'!U222))),"",'Model output'!U222))</f>
        <v/>
      </c>
      <c r="AC223" s="8" t="str">
        <f>IF(OR('Model output'!V222="", AND(ISERROR(SEARCH("Positive",'Model output'!V222)), ISNUMBER(SEARCH("Negative",'Model output'!V222))), ISNUMBER(SEARCH("Cannot be assessed",'Model output'!V222)), AND(ISNUMBER(SEARCH("Uninvolved",'Model output'!V222)),NOT(ISNUMBER(SEARCH("margin(s) involved",'Model output'!V222)))), ISNUMBER(SEARCH("No involvement",'Model output'!V222)), AND(NOT(ISNUMBER(SEARCH("focal",'Model output'!V222))),ISNUMBER(SEARCH("Free",'Model output'!V222))), ISNUMBER(SEARCH("narrowly excised",'Model output'!V222)), ISNUMBER(SEARCH("none",'Model output'!V222)), ISNUMBER(SEARCH("R0",'Model output'!V222)), ISNUMBER(SEARCH("1 mm",'Model output'!V222)), ISNUMBER(SEARCH("0.1 CM",'Model output'!V222)), ISNUMBER(SEARCH("less than 0.2 mm",'Model output'!V222)), ISNUMBER(SEARCH("less than 1.0 mm",'Model output'!V222)), ISNUMBER(SEARCH("less than 0.5 mm",'Model output'!V222)), ISNUMBER(SEARCH("abut",'Model output'!V222))), "negative", "positive")</f>
        <v>negative</v>
      </c>
      <c r="AE223" s="34" t="str" cm="1">
        <f t="array" aca="1" ref="AE223" ca="1">IF(OR(AC223="positive",Z223="positive",AND(OR(ISNUMBER(SEARCH("Follicular carcinoma",N223)),ISNUMBER(SEARCH("Follicular thyroid carcinoma",N223))),V223="extensive"),AND(AND(ISNUMBER(J223),J223&gt;0),AND(ISNUMBER(M223),M223&gt;3)),OR(H223="positive",AH223=1)),"high",IF(OR(ISNUMBER(SEARCH("lateral",G223,1)),ISNUMBER(SEARCH("positive",Y223,1)),ISNUMBER(SEARCH("tall",O223,1)),ISNUMBER(SEARCH("hobnail",O223,1)),ISNUMBER(SEARCH("cribriform",O223,1)),ISNUMBER(SEARCH("diffuse",O223,1)),ISNUMBER(SEARCH("columnar",O223,1)),ISNUMBER(SEARCH("solid",O223,1)),ISNUMBER(SEARCH("tall",N223,1)),ISNUMBER(SEARCH("hobnail",N223,1)),ISNUMBER(SEARCH("cribriform",N223,1)),ISNUMBER(SEARCH("diffuse",N223,1)),ISNUMBER(SEARCH("columnar",N223,1)),ISNUMBER(SEARCH("solid",N223,1)),AND(OR(ISNUMBER(SEARCH("papillary",N223,1)),ISNUMBER(SEARCH("papillary carcinoma",O223,1))),S223="positive"),AND(AND(ISNUMBER(J223),J223&gt;=5),M223=""),AND(AND(ISNUMBER(J223),J223&gt;=5),AND(ISNUMBER(M223),M223&gt;=1)),AND(ISNUMBER(SERACH("papillary",N223)),OR(Y223="positive",Z223="positive"), ISNUMBER(SEARCH("BRAF",AB223)))),"intermediate","low"))</f>
        <v>low</v>
      </c>
      <c r="AF223" s="35" t="str">
        <f t="shared" si="47"/>
        <v>1b</v>
      </c>
      <c r="AG223" s="35" t="str">
        <f t="shared" si="48"/>
        <v>0</v>
      </c>
      <c r="AH223" s="35" t="str">
        <f t="shared" si="49"/>
        <v>0</v>
      </c>
      <c r="AI223" s="40" t="str">
        <f t="shared" si="50"/>
        <v>I</v>
      </c>
      <c r="AJ223" s="34" t="s">
        <v>627</v>
      </c>
      <c r="AK223" s="39" t="s">
        <v>893</v>
      </c>
      <c r="AL223" s="39" t="s">
        <v>894</v>
      </c>
      <c r="AM223" s="39" t="s">
        <v>897</v>
      </c>
      <c r="AN223" s="39" t="s">
        <v>59</v>
      </c>
      <c r="AO223" s="34">
        <f t="shared" ca="1" si="51"/>
        <v>1</v>
      </c>
      <c r="AP223" s="39">
        <f t="shared" si="52"/>
        <v>1</v>
      </c>
      <c r="AQ223" s="39">
        <f t="shared" si="53"/>
        <v>1</v>
      </c>
      <c r="AR223" s="39">
        <f t="shared" si="54"/>
        <v>1</v>
      </c>
      <c r="AS223" s="40">
        <f t="shared" si="55"/>
        <v>1</v>
      </c>
    </row>
    <row r="224" spans="1:45">
      <c r="A224" t="str">
        <f>'Model output'!A223</f>
        <v>TCGA-ET-A25L</v>
      </c>
      <c r="B224" s="46">
        <v>52</v>
      </c>
      <c r="C224" s="1" t="str">
        <f>IF(OR(ISNUMBER(SEARCH("0",'Model output'!D223)), ISNUMBER(SEARCH("1",'Model output'!D223)), ISNUMBER(SEARCH("1a",'Model output'!D223)), ISNUMBER(SEARCH("1b",'Model output'!D223)), ISNUMBER(SEARCH("2",'Model output'!D223)), ISNUMBER(SEARCH("3",'Model output'!D223)), ISNUMBER(SEARCH("4a",'Model output'!D223)), ISNUMBER(SEARCH("4b",'Model output'!D223))), IF(ISNUMBER(SEARCH("pT",'Model output'!D223)),IF(OR(ISNUMBER(SEARCH("a",'Model output'!D223)),ISNUMBER(SEARCH("b",'Model output'!D223))),MID(SUBSTITUTE('Model output'!D223," ",""),SEARCH("pT",'Model output'!D223)+2,2),MID(SUBSTITUTE('Model output'!D223," ",""),SEARCH("pT",'Model output'!D223)+2,1)),IF(ISNUMBER(SEARCH("T",'Model output'!D223)),IF(OR(ISNUMBER(SEARCH("a",'Model output'!D223)),ISNUMBER(SEARCH("b",'Model output'!D223))),MID(SUBSTITUTE('Model output'!D223," ",""),SEARCH("T",'Model output'!D223)+1,2),MID(SUBSTITUTE('Model output'!D223," ",""),SEARCH("T",'Model output'!D223)+1,1)),SUBSTITUTE('Model output'!D223," ",""))),"")</f>
        <v>3</v>
      </c>
      <c r="D224" s="1" t="str">
        <f>IF(ISNUMBER(SEARCH("lymph node",'Model output'!E223)),"1", IF(AND('Model output'!E223&lt;&gt;"",ISNUMBER('Model output'!E223),'Model output'!E223&gt;0),"1",IF(OR(ISNUMBER(SEARCH("0",'Model output'!E223)), ISNUMBER(SEARCH("1",'Model output'!E223)), ISNUMBER(SEARCH("1a",'Model output'!E223)), ISNUMBER(SEARCH("1b",'Model output'!E223)), ISNUMBER(SEARCH("X",'Model output'!E223))), IF(ISNUMBER(SEARCH("pN",'Model output'!E223)),IF(OR(ISNUMBER(SEARCH("a",'Model output'!E223)),ISNUMBER(SEARCH("b",'Model output'!E223))),MID(SUBSTITUTE('Model output'!E223," ",""),SEARCH("pN",'Model output'!E223)+2,2),MID(SUBSTITUTE('Model output'!E223," ",""),SEARCH("pN",'Model output'!E223)+2,1)),IF(ISNUMBER(SEARCH("N",'Model output'!E223)),IF(OR(ISNUMBER(SEARCH("a",'Model output'!E223)),ISNUMBER(SEARCH("b",'Model output'!E223))),MID(SUBSTITUTE('Model output'!E223," ",""),SEARCH("N",'Model output'!E223)+1,2),MID(SUBSTITUTE('Model output'!E223," ",""),SEARCH("N",'Model output'!E223)+1,1)),SUBSTITUTE('Model output'!E223," ",""))),"")))</f>
        <v>1b</v>
      </c>
      <c r="E224" s="1" t="str">
        <f>IF(OR(ISNUMBER(SEARCH("Not applicable",'Model output'!F223)), ISNUMBER(SEARCH("N/A",'Model output'!F223))),"0",IF(OR(ISNUMBER(SEARCH("0",'Model output'!F223)), ISNUMBER(SEARCH("1",'Model output'!F223)), ISNUMBER(SEARCH("X",'Model output'!F223))), IF(ISNUMBER(SEARCH("pM",'Model output'!F223)),MID(SUBSTITUTE('Model output'!F223," ",""),SEARCH("pM",'Model output'!F223)+2,1),IF(ISNUMBER(SEARCH("M",'Model output'!F223)),MID(SUBSTITUTE('Model output'!F223," ",""),SEARCH("M",'Model output'!F223)+1,1),SUBSTITUTE('Model output'!F223," ",""))),""))</f>
        <v/>
      </c>
      <c r="F224" t="str">
        <f t="shared" si="44"/>
        <v>positive</v>
      </c>
      <c r="G224" t="str">
        <f>IF(OR('Model output'!G223="",AND(ISNUMBER('Model output'!J223),'Model output'!J223&lt;1)),"",IF(OR(ISNUMBER(SEARCH("lateral",'Model output'!G223)),ISNUMBER(SEARCH("cervical",'Model output'!G223)),ISNUMBER(SEARCH("jugular",'Model output'!G223)),ISNUMBER(SEARCH("left neck",'Model output'!G223)),ISNUMBER(SEARCH("left anterior neck",'Model output'!G223)),ISNUMBER(SEARCH("left posterior neck",'Model output'!G223)),ISNUMBER(SEARCH("right neck",'Model output'!G223)),ISNUMBER(SEARCH("right anterior neck",'Model output'!G223)),ISNUMBER(SEARCH("right posterior neck",'Model output'!G223)),AND(ISNUMBER(SEARCH("level",'Model output'!G223)),OR(,ISNUMBER(SEARCH("II",'Model output'!G223)),ISNUMBER(SEARCH("two",'Model output'!G223)),AND(ISNUMBER(SEARCH("2",'Model output'!G223)),NOT(ISNUMBER(SEARCH("1 of 2",'Model output'!G223)))),ISNUMBER(SEARCH("III",'Model output'!G223)),ISNUMBER(SEARCH("three",'Model output'!G223)),AND(ISNUMBER(SEARCH("3",'Model output'!G223)), NOT(ISNUMBER(SEARCH("N3",'Model output'!G223)))),ISNUMBER(SEARCH("IV",'Model output'!G223)),ISNUMBER(SEARCH("four",'Model output'!G223)),AND(ISNUMBER(SEARCH("4",'Model output'!G223)),NOT(ISNUMBER(SEARCH("1/4",'Model output'!G223)))),ISNUMBER(SEARCH("V ",'Model output'!G223)),ISNUMBER(SEARCH("five",'Model output'!G223)),ISNUMBER(SEARCH("5",'Model output'!G223))))), "lateral", "central"))</f>
        <v>lateral</v>
      </c>
      <c r="H224" t="str">
        <f>IF('Model output'!H223="","negative", IF('Model output'!H223=" ", "negative", IF('Model output'!H223="[]", "negative", IF(ISNUMBER(SEARCH("lymph node",'Model output'!H223)),"negative", IF(ISNUMBER(SEARCH("adipose tissue",'Model output'!H223)), "negative", IF(ISNUMBER(SEARCH("neck dissection",'Model output'!H223)),"negative","positive"))))))</f>
        <v>negative</v>
      </c>
      <c r="I224">
        <f>IF('Model output'!I223="","",IF(ISNUMBER('Model output'!I223),'Model output'!I223,1))</f>
        <v>12</v>
      </c>
      <c r="J224">
        <f>IF('Model output'!J223="","",IF(AND(ISNUMBER('Model output'!J223),'Model output'!J223&lt;=I224),'Model output'!J223,IF(ISNUMBER(SEARCH("0/",'Model output'!J223)),0,1)))</f>
        <v>2</v>
      </c>
      <c r="K224" t="str" cm="1">
        <f t="array" ref="K224">IF(COUNT(FIND({0,1,2,3,4,5,6,7,8,9},'Model output'!K223))&gt;0,'Model output'!K223,"")</f>
        <v/>
      </c>
      <c r="L224" s="28" t="str">
        <f t="shared" si="46"/>
        <v/>
      </c>
      <c r="M224" t="str" cm="1">
        <f t="array" ref="M224">IF(L224="","",IF(ISNUMBER(SEARCH("cm",L224)),MAX(VALUE(SUBSTITUTE(_xlfn.FILTERXML("&lt;t&gt;&lt;s&gt;"&amp;SUBSTITUTE(L224,",","&lt;/s&gt;&lt;s&gt;")&amp;"&lt;/s&gt;&lt;/t&gt;","//s"),"cm",""))),MAX(VALUE(SUBSTITUTE(_xlfn.FILTERXML("&lt;t&gt;&lt;s&gt;"&amp;SUBSTITUTE(L224,",","&lt;/s&gt;&lt;s&gt;")&amp;"&lt;/s&gt;&lt;/t&gt;","//s"),"mm","")))/10))</f>
        <v/>
      </c>
      <c r="N224" t="str">
        <f>IF('Model output'!L223="","",'Model output'!L223)</f>
        <v>papillary</v>
      </c>
      <c r="O224" t="str">
        <f>IF('Model output'!M223="","",'Model output'!M223)</f>
        <v>tall cell</v>
      </c>
      <c r="P224" t="str">
        <f>IF('Model output'!N223="","",'Model output'!N223)</f>
        <v>3.0 cm</v>
      </c>
      <c r="Q224" t="str">
        <f t="shared" si="45"/>
        <v>3.0cm</v>
      </c>
      <c r="R224" cm="1">
        <f t="array" ref="R224">IF(Q224="","",IF(ISNUMBER(SEARCH("cm",Q224)),MAX(VALUE(SUBSTITUTE(_xlfn.FILTERXML("&lt;t&gt;&lt;s&gt;"&amp;SUBSTITUTE(Q224,",","&lt;/s&gt;&lt;s&gt;")&amp;"&lt;/s&gt;&lt;/t&gt;","//s"),"cm",""))),IF(ISNUMBER(SEARCH("mm",Q224)), MAX(VALUE(SUBSTITUTE(_xlfn.FILTERXML("&lt;t&gt;&lt;s&gt;"&amp;SUBSTITUTE(Q224,",","&lt;/s&gt;&lt;s&gt;")&amp;"&lt;/s&gt;&lt;/t&gt;","//s"),"mm","")))/10, MAX(VALUE(_xlfn.FILTERXML("&lt;t&gt;&lt;s&gt;"&amp;SUBSTITUTE(Q224,",","&lt;/s&gt;&lt;s&gt;")&amp;"&lt;/s&gt;&lt;/t&gt;","//s"))))))</f>
        <v>3</v>
      </c>
      <c r="S224" t="str">
        <f>IF(OR('Model output'!P223="",'Model output'!P223="C",ISNUMBER(SEARCH("Not identified", 'Model output'!P223)),ISNUMBER(SEARCH("Absent",'Model output'!P223)),ISNUMBER(SEARCH("Absence",'Model output'!P223)),AND(ISNUMBER(SEARCH("No",'Model output'!P223)),NOT(ISNUMBER(SEARCH("diagnostic",'Model output'!P223)))),ISNUMBER(SEARCH("Negative",'Model output'!P223))),"negative","positive")</f>
        <v>positive</v>
      </c>
      <c r="T224">
        <f>IF('Model output'!O223="","",'Model output'!O223)</f>
        <v>1</v>
      </c>
      <c r="U224" t="str">
        <f>IF('Model output'!Q223&lt;&gt;"",'Model output'!Q223,IF('Classification result'!S224="positive",IF(ISNUMBER(SEARCH("single",'Model output'!P223)),1,IF(OR(ISNUMBER(SEARCH("&lt;4",'Model output'!P223)),ISNUMBER(SEARCH("&lt; 4",'Model output'!P223)),ISNUMBER(SEARCH("less than 4",'Model output'!P223))),"&lt;4",IF(OR(ISNUMBER(SEARCH("&gt;4",'Model output'!P223)),ISNUMBER(SEARCH("&gt; 4",'Model output'!P223)),ISNUMBER(SEARCH("4 or more",'Model output'!P223))),"&gt;4",""))),""))</f>
        <v/>
      </c>
      <c r="V224" t="str">
        <f>IF(S224="negative","",IF(OR(ISNUMBER(SEARCH("Focal",'Model output'!P223)),'Classification result'!U224&lt;4,ISNUMBER(SEARCH("Focal",'Classification result'!U224)),ISNUMBER(SEARCH("&lt;4",'Classification result'!U224)),ISNUMBER(SEARCH("&lt; 4",'Classification result'!U224))),"minimal", IF(OR(ISNUMBER(SEARCH("Extensive",'Model output'!P223)),ISNUMBER(SEARCH("Extensive",'Classification result'!U224)),ISNUMBER(SEARCH("&gt;4",'Classification result'!U224)),ISNUMBER(SEARCH("&gt; 4",'Classification result'!U224)),ISNUMBER(SEARCH("4 or more",'Classification result'!U224))),"extensive","")))</f>
        <v/>
      </c>
      <c r="W224" t="str">
        <f>IF(OR('Model output'!R223="",ISNUMBER(SEARCH("Not identified", 'Model output'!R223)),ISNUMBER(SEARCH("Absent",'Model output'!R223)),ISNUMBER(SEARCH("No",'Model output'!R223)),ISNUMBER(SEARCH("Negative",'Model output'!R223)),ISNUMBER(SEARCH("None seen",'Model output'!R223)),ISNUMBER(SEARCH("Free",'Model output'!R223)),ISNUMBER(SEARCH("Cannot be assessed",'Model output'!R223))),"negative","positive")</f>
        <v>negative</v>
      </c>
      <c r="X224" s="15" t="str">
        <f>IF('Model output'!S223="","",'Model output'!S223)</f>
        <v>Minimal extrathyroidal extension into left inferior pole parathyroid gland</v>
      </c>
      <c r="Y224" t="str">
        <f>IF(OR('Model output'!S223="",ISNUMBER(SEARCH("No extension",'Model output'!S223)),ISNUMBER(SEARCH("Absent",'Model output'!S223)),ISNUMBER(SEARCH("Not identified",'Model output'!S223)),AND(ISNUMBER(SEARCH("No",'Model output'!S223)),NOT(ISNUMBER(SEARCH("carcinoma",'Model output'!S223)))),ISNUMBER(SEARCH("negative",'Model output'!S223))),"negative",IF(Z224="positive","gETE", "positive"))</f>
        <v>positive</v>
      </c>
      <c r="Z224" t="str">
        <f>IF(OR('Model output'!S223="",ISNUMBER(SEARCH("Absent",'Model output'!S223)),ISNUMBER(SEARCH("Not identified",'Model output'!S223)),ISNUMBER(SEARCH("No",'Model output'!S223)),ISNUMBER(SEARCH("Minimal",'Model output'!S223)),ISNUMBER(SEARCH("negative",'Model output'!S223))),"negative",IF(OR(ISNUMBER(SEARCH("extensive",X224)),ISNUMBER(SEARCH("skeletal muscle",X224)),ISNUMBER(SEARCH("larynx",X224)),ISNUMBER(SEARCH("trachea",X224)),ISNUMBER(SEARCH("esophagus",X224)),ISNUMBER(SEARCH("recurrent laryngeal nerve",X224))),"positive","negative"))</f>
        <v>negative</v>
      </c>
      <c r="AA224" t="str">
        <f>IF('Model output'!T223="","",IF('Model output'!T223="Not mentioned", "No", "Yes"))</f>
        <v/>
      </c>
      <c r="AB224" t="str">
        <f>IF(AA224&lt;&gt;"Yes","",IF(OR('Model output'!U223="",ISNUMBER(SEARCH("Not identified",'Model output'!U223))),"",'Model output'!U223))</f>
        <v/>
      </c>
      <c r="AC224" s="8" t="str">
        <f>IF(OR('Model output'!V223="", AND(ISERROR(SEARCH("Positive",'Model output'!V223)), ISNUMBER(SEARCH("Negative",'Model output'!V223))), ISNUMBER(SEARCH("Cannot be assessed",'Model output'!V223)), AND(ISNUMBER(SEARCH("Uninvolved",'Model output'!V223)),NOT(ISNUMBER(SEARCH("margin(s) involved",'Model output'!V223)))), ISNUMBER(SEARCH("No involvement",'Model output'!V223)), AND(NOT(ISNUMBER(SEARCH("focal",'Model output'!V223))),ISNUMBER(SEARCH("Free",'Model output'!V223))), ISNUMBER(SEARCH("narrowly excised",'Model output'!V223)), ISNUMBER(SEARCH("none",'Model output'!V223)), ISNUMBER(SEARCH("R0",'Model output'!V223)), ISNUMBER(SEARCH("1 mm",'Model output'!V223)), ISNUMBER(SEARCH("0.1 CM",'Model output'!V223)), ISNUMBER(SEARCH("less than 0.2 mm",'Model output'!V223)), ISNUMBER(SEARCH("less than 1.0 mm",'Model output'!V223)), ISNUMBER(SEARCH("less than 0.5 mm",'Model output'!V223)), ISNUMBER(SEARCH("abut",'Model output'!V223))), "negative", "positive")</f>
        <v>positive</v>
      </c>
      <c r="AE224" s="34" t="str" cm="1">
        <f t="array" ref="AE224">IF(OR(AC224="positive",Z224="positive",AND(OR(ISNUMBER(SEARCH("Follicular carcinoma",N224)),ISNUMBER(SEARCH("Follicular thyroid carcinoma",N224))),V224="extensive"),AND(AND(ISNUMBER(J224),J224&gt;0),AND(ISNUMBER(M224),M224&gt;3)),OR(H224="positive",AH224=1)),"high",IF(OR(ISNUMBER(SEARCH("lateral",G224,1)),ISNUMBER(SEARCH("positive",Y224,1)),ISNUMBER(SEARCH("tall",O224,1)),ISNUMBER(SEARCH("hobnail",O224,1)),ISNUMBER(SEARCH("cribriform",O224,1)),ISNUMBER(SEARCH("diffuse",O224,1)),ISNUMBER(SEARCH("columnar",O224,1)),ISNUMBER(SEARCH("solid",O224,1)),ISNUMBER(SEARCH("tall",N224,1)),ISNUMBER(SEARCH("hobnail",N224,1)),ISNUMBER(SEARCH("cribriform",N224,1)),ISNUMBER(SEARCH("diffuse",N224,1)),ISNUMBER(SEARCH("columnar",N224,1)),ISNUMBER(SEARCH("solid",N224,1)),AND(OR(ISNUMBER(SEARCH("papillary",N224,1)),ISNUMBER(SEARCH("papillary carcinoma",O224,1))),S224="positive"),AND(AND(ISNUMBER(J224),J224&gt;=5),M224=""),AND(AND(ISNUMBER(J224),J224&gt;=5),AND(ISNUMBER(M224),M224&gt;=1)),AND(ISNUMBER(SERACH("papillary",N224)),OR(Y224="positive",Z224="positive"), ISNUMBER(SEARCH("BRAF",AB224)))),"intermediate","low"))</f>
        <v>high</v>
      </c>
      <c r="AF224" s="35" t="str">
        <f t="shared" si="47"/>
        <v>2</v>
      </c>
      <c r="AG224" s="35" t="str">
        <f t="shared" si="48"/>
        <v>1b</v>
      </c>
      <c r="AH224" s="35" t="str">
        <f t="shared" si="49"/>
        <v>0</v>
      </c>
      <c r="AI224" s="40" t="str">
        <f t="shared" si="50"/>
        <v>I</v>
      </c>
      <c r="AJ224" s="34" t="s">
        <v>624</v>
      </c>
      <c r="AK224" s="39" t="s">
        <v>896</v>
      </c>
      <c r="AL224" s="39" t="s">
        <v>893</v>
      </c>
      <c r="AM224" s="39" t="s">
        <v>897</v>
      </c>
      <c r="AN224" s="39" t="s">
        <v>59</v>
      </c>
      <c r="AO224" s="34">
        <f t="shared" si="51"/>
        <v>1</v>
      </c>
      <c r="AP224" s="39">
        <f t="shared" si="52"/>
        <v>1</v>
      </c>
      <c r="AQ224" s="39">
        <f t="shared" si="53"/>
        <v>1</v>
      </c>
      <c r="AR224" s="39">
        <f t="shared" si="54"/>
        <v>1</v>
      </c>
      <c r="AS224" s="40">
        <f t="shared" si="55"/>
        <v>1</v>
      </c>
    </row>
    <row r="225" spans="1:45">
      <c r="A225" t="str">
        <f>'Model output'!A224</f>
        <v>TCGA-ET-A25M</v>
      </c>
      <c r="B225" s="46">
        <v>33</v>
      </c>
      <c r="C225" s="1" t="str">
        <f>IF(OR(ISNUMBER(SEARCH("0",'Model output'!D224)), ISNUMBER(SEARCH("1",'Model output'!D224)), ISNUMBER(SEARCH("1a",'Model output'!D224)), ISNUMBER(SEARCH("1b",'Model output'!D224)), ISNUMBER(SEARCH("2",'Model output'!D224)), ISNUMBER(SEARCH("3",'Model output'!D224)), ISNUMBER(SEARCH("4a",'Model output'!D224)), ISNUMBER(SEARCH("4b",'Model output'!D224))), IF(ISNUMBER(SEARCH("pT",'Model output'!D224)),IF(OR(ISNUMBER(SEARCH("a",'Model output'!D224)),ISNUMBER(SEARCH("b",'Model output'!D224))),MID(SUBSTITUTE('Model output'!D224," ",""),SEARCH("pT",'Model output'!D224)+2,2),MID(SUBSTITUTE('Model output'!D224," ",""),SEARCH("pT",'Model output'!D224)+2,1)),IF(ISNUMBER(SEARCH("T",'Model output'!D224)),IF(OR(ISNUMBER(SEARCH("a",'Model output'!D224)),ISNUMBER(SEARCH("b",'Model output'!D224))),MID(SUBSTITUTE('Model output'!D224," ",""),SEARCH("T",'Model output'!D224)+1,2),MID(SUBSTITUTE('Model output'!D224," ",""),SEARCH("T",'Model output'!D224)+1,1)),SUBSTITUTE('Model output'!D224," ",""))),"")</f>
        <v>2</v>
      </c>
      <c r="D225" s="1" t="str">
        <f>IF(ISNUMBER(SEARCH("lymph node",'Model output'!E224)),"1", IF(AND('Model output'!E224&lt;&gt;"",ISNUMBER('Model output'!E224),'Model output'!E224&gt;0),"1",IF(OR(ISNUMBER(SEARCH("0",'Model output'!E224)), ISNUMBER(SEARCH("1",'Model output'!E224)), ISNUMBER(SEARCH("1a",'Model output'!E224)), ISNUMBER(SEARCH("1b",'Model output'!E224)), ISNUMBER(SEARCH("X",'Model output'!E224))), IF(ISNUMBER(SEARCH("pN",'Model output'!E224)),IF(OR(ISNUMBER(SEARCH("a",'Model output'!E224)),ISNUMBER(SEARCH("b",'Model output'!E224))),MID(SUBSTITUTE('Model output'!E224," ",""),SEARCH("pN",'Model output'!E224)+2,2),MID(SUBSTITUTE('Model output'!E224," ",""),SEARCH("pN",'Model output'!E224)+2,1)),IF(ISNUMBER(SEARCH("N",'Model output'!E224)),IF(OR(ISNUMBER(SEARCH("a",'Model output'!E224)),ISNUMBER(SEARCH("b",'Model output'!E224))),MID(SUBSTITUTE('Model output'!E224," ",""),SEARCH("N",'Model output'!E224)+1,2),MID(SUBSTITUTE('Model output'!E224," ",""),SEARCH("N",'Model output'!E224)+1,1)),SUBSTITUTE('Model output'!E224," ",""))),"")))</f>
        <v>1</v>
      </c>
      <c r="E225" s="1" t="str">
        <f>IF(OR(ISNUMBER(SEARCH("Not applicable",'Model output'!F224)), ISNUMBER(SEARCH("N/A",'Model output'!F224))),"0",IF(OR(ISNUMBER(SEARCH("0",'Model output'!F224)), ISNUMBER(SEARCH("1",'Model output'!F224)), ISNUMBER(SEARCH("X",'Model output'!F224))), IF(ISNUMBER(SEARCH("pM",'Model output'!F224)),MID(SUBSTITUTE('Model output'!F224," ",""),SEARCH("pM",'Model output'!F224)+2,1),IF(ISNUMBER(SEARCH("M",'Model output'!F224)),MID(SUBSTITUTE('Model output'!F224," ",""),SEARCH("M",'Model output'!F224)+1,1),SUBSTITUTE('Model output'!F224," ",""))),""))</f>
        <v>X</v>
      </c>
      <c r="F225" t="str">
        <f t="shared" si="44"/>
        <v>positive</v>
      </c>
      <c r="G225" t="str">
        <f>IF(OR('Model output'!G224="",AND(ISNUMBER('Model output'!J224),'Model output'!J224&lt;1)),"",IF(OR(ISNUMBER(SEARCH("lateral",'Model output'!G224)),ISNUMBER(SEARCH("cervical",'Model output'!G224)),ISNUMBER(SEARCH("jugular",'Model output'!G224)),ISNUMBER(SEARCH("left neck",'Model output'!G224)),ISNUMBER(SEARCH("left anterior neck",'Model output'!G224)),ISNUMBER(SEARCH("left posterior neck",'Model output'!G224)),ISNUMBER(SEARCH("right neck",'Model output'!G224)),ISNUMBER(SEARCH("right anterior neck",'Model output'!G224)),ISNUMBER(SEARCH("right posterior neck",'Model output'!G224)),AND(ISNUMBER(SEARCH("level",'Model output'!G224)),OR(,ISNUMBER(SEARCH("II",'Model output'!G224)),ISNUMBER(SEARCH("two",'Model output'!G224)),AND(ISNUMBER(SEARCH("2",'Model output'!G224)),NOT(ISNUMBER(SEARCH("1 of 2",'Model output'!G224)))),ISNUMBER(SEARCH("III",'Model output'!G224)),ISNUMBER(SEARCH("three",'Model output'!G224)),AND(ISNUMBER(SEARCH("3",'Model output'!G224)), NOT(ISNUMBER(SEARCH("N3",'Model output'!G224)))),ISNUMBER(SEARCH("IV",'Model output'!G224)),ISNUMBER(SEARCH("four",'Model output'!G224)),AND(ISNUMBER(SEARCH("4",'Model output'!G224)),NOT(ISNUMBER(SEARCH("1/4",'Model output'!G224)))),ISNUMBER(SEARCH("V ",'Model output'!G224)),ISNUMBER(SEARCH("five",'Model output'!G224)),ISNUMBER(SEARCH("5",'Model output'!G224))))), "lateral", "central"))</f>
        <v>central</v>
      </c>
      <c r="H225" t="str">
        <f>IF('Model output'!H224="","negative", IF('Model output'!H224=" ", "negative", IF('Model output'!H224="[]", "negative", IF(ISNUMBER(SEARCH("lymph node",'Model output'!H224)),"negative", IF(ISNUMBER(SEARCH("adipose tissue",'Model output'!H224)), "negative", IF(ISNUMBER(SEARCH("neck dissection",'Model output'!H224)),"negative","positive"))))))</f>
        <v>negative</v>
      </c>
      <c r="I225">
        <f>IF('Model output'!I224="","",IF(ISNUMBER('Model output'!I224),'Model output'!I224,1))</f>
        <v>2</v>
      </c>
      <c r="J225">
        <f>IF('Model output'!J224="","",IF(AND(ISNUMBER('Model output'!J224),'Model output'!J224&lt;=I225),'Model output'!J224,IF(ISNUMBER(SEARCH("0/",'Model output'!J224)),0,1)))</f>
        <v>1</v>
      </c>
      <c r="K225" t="str" cm="1">
        <f t="array" ref="K225">IF(COUNT(FIND({0,1,2,3,4,5,6,7,8,9},'Model output'!K224))&gt;0,'Model output'!K224,"")</f>
        <v/>
      </c>
      <c r="L225" s="28" t="str">
        <f t="shared" si="46"/>
        <v/>
      </c>
      <c r="M225" t="str" cm="1">
        <f t="array" ref="M225">IF(L225="","",IF(ISNUMBER(SEARCH("cm",L225)),MAX(VALUE(SUBSTITUTE(_xlfn.FILTERXML("&lt;t&gt;&lt;s&gt;"&amp;SUBSTITUTE(L225,",","&lt;/s&gt;&lt;s&gt;")&amp;"&lt;/s&gt;&lt;/t&gt;","//s"),"cm",""))),MAX(VALUE(SUBSTITUTE(_xlfn.FILTERXML("&lt;t&gt;&lt;s&gt;"&amp;SUBSTITUTE(L225,",","&lt;/s&gt;&lt;s&gt;")&amp;"&lt;/s&gt;&lt;/t&gt;","//s"),"mm","")))/10))</f>
        <v/>
      </c>
      <c r="N225" t="str">
        <f>IF('Model output'!L224="","",'Model output'!L224)</f>
        <v>papillary</v>
      </c>
      <c r="O225" t="str">
        <f>IF('Model output'!M224="","",'Model output'!M224)</f>
        <v/>
      </c>
      <c r="P225" t="str">
        <f>IF('Model output'!N224="","",'Model output'!N224)</f>
        <v>2.5 cm greatest dimension (grossly)</v>
      </c>
      <c r="Q225" t="str">
        <f t="shared" si="45"/>
        <v>2.5cm</v>
      </c>
      <c r="R225" cm="1">
        <f t="array" ref="R225">IF(Q225="","",IF(ISNUMBER(SEARCH("cm",Q225)),MAX(VALUE(SUBSTITUTE(_xlfn.FILTERXML("&lt;t&gt;&lt;s&gt;"&amp;SUBSTITUTE(Q225,",","&lt;/s&gt;&lt;s&gt;")&amp;"&lt;/s&gt;&lt;/t&gt;","//s"),"cm",""))),IF(ISNUMBER(SEARCH("mm",Q225)), MAX(VALUE(SUBSTITUTE(_xlfn.FILTERXML("&lt;t&gt;&lt;s&gt;"&amp;SUBSTITUTE(Q225,",","&lt;/s&gt;&lt;s&gt;")&amp;"&lt;/s&gt;&lt;/t&gt;","//s"),"mm","")))/10, MAX(VALUE(_xlfn.FILTERXML("&lt;t&gt;&lt;s&gt;"&amp;SUBSTITUTE(Q225,",","&lt;/s&gt;&lt;s&gt;")&amp;"&lt;/s&gt;&lt;/t&gt;","//s"))))))</f>
        <v>2.5</v>
      </c>
      <c r="S225" t="str">
        <f>IF(OR('Model output'!P224="",'Model output'!P224="C",ISNUMBER(SEARCH("Not identified", 'Model output'!P224)),ISNUMBER(SEARCH("Absent",'Model output'!P224)),ISNUMBER(SEARCH("Absence",'Model output'!P224)),AND(ISNUMBER(SEARCH("No",'Model output'!P224)),NOT(ISNUMBER(SEARCH("diagnostic",'Model output'!P224)))),ISNUMBER(SEARCH("Negative",'Model output'!P224))),"negative","positive")</f>
        <v>negative</v>
      </c>
      <c r="T225">
        <f>IF('Model output'!O224="","",'Model output'!O224)</f>
        <v>1</v>
      </c>
      <c r="U225" t="str">
        <f>IF('Model output'!Q224&lt;&gt;"",'Model output'!Q224,IF('Classification result'!S225="positive",IF(ISNUMBER(SEARCH("single",'Model output'!P224)),1,IF(OR(ISNUMBER(SEARCH("&lt;4",'Model output'!P224)),ISNUMBER(SEARCH("&lt; 4",'Model output'!P224)),ISNUMBER(SEARCH("less than 4",'Model output'!P224))),"&lt;4",IF(OR(ISNUMBER(SEARCH("&gt;4",'Model output'!P224)),ISNUMBER(SEARCH("&gt; 4",'Model output'!P224)),ISNUMBER(SEARCH("4 or more",'Model output'!P224))),"&gt;4",""))),""))</f>
        <v/>
      </c>
      <c r="V225" t="str">
        <f>IF(S225="negative","",IF(OR(ISNUMBER(SEARCH("Focal",'Model output'!P224)),'Classification result'!U225&lt;4,ISNUMBER(SEARCH("Focal",'Classification result'!U225)),ISNUMBER(SEARCH("&lt;4",'Classification result'!U225)),ISNUMBER(SEARCH("&lt; 4",'Classification result'!U225))),"minimal", IF(OR(ISNUMBER(SEARCH("Extensive",'Model output'!P224)),ISNUMBER(SEARCH("Extensive",'Classification result'!U225)),ISNUMBER(SEARCH("&gt;4",'Classification result'!U225)),ISNUMBER(SEARCH("&gt; 4",'Classification result'!U225)),ISNUMBER(SEARCH("4 or more",'Classification result'!U225))),"extensive","")))</f>
        <v/>
      </c>
      <c r="W225" t="str">
        <f>IF(OR('Model output'!R224="",ISNUMBER(SEARCH("Not identified", 'Model output'!R224)),ISNUMBER(SEARCH("Absent",'Model output'!R224)),ISNUMBER(SEARCH("No",'Model output'!R224)),ISNUMBER(SEARCH("Negative",'Model output'!R224)),ISNUMBER(SEARCH("None seen",'Model output'!R224)),ISNUMBER(SEARCH("Free",'Model output'!R224)),ISNUMBER(SEARCH("Cannot be assessed",'Model output'!R224))),"negative","positive")</f>
        <v>positive</v>
      </c>
      <c r="X225" s="15" t="str">
        <f>IF('Model output'!S224="","",'Model output'!S224)</f>
        <v/>
      </c>
      <c r="Y225" t="str">
        <f>IF(OR('Model output'!S224="",ISNUMBER(SEARCH("No extension",'Model output'!S224)),ISNUMBER(SEARCH("Absent",'Model output'!S224)),ISNUMBER(SEARCH("Not identified",'Model output'!S224)),AND(ISNUMBER(SEARCH("No",'Model output'!S224)),NOT(ISNUMBER(SEARCH("carcinoma",'Model output'!S224)))),ISNUMBER(SEARCH("negative",'Model output'!S224))),"negative",IF(Z225="positive","gETE", "positive"))</f>
        <v>negative</v>
      </c>
      <c r="Z225" t="str">
        <f>IF(OR('Model output'!S224="",ISNUMBER(SEARCH("Absent",'Model output'!S224)),ISNUMBER(SEARCH("Not identified",'Model output'!S224)),ISNUMBER(SEARCH("No",'Model output'!S224)),ISNUMBER(SEARCH("Minimal",'Model output'!S224)),ISNUMBER(SEARCH("negative",'Model output'!S224))),"negative",IF(OR(ISNUMBER(SEARCH("extensive",X225)),ISNUMBER(SEARCH("skeletal muscle",X225)),ISNUMBER(SEARCH("larynx",X225)),ISNUMBER(SEARCH("trachea",X225)),ISNUMBER(SEARCH("esophagus",X225)),ISNUMBER(SEARCH("recurrent laryngeal nerve",X225))),"positive","negative"))</f>
        <v>negative</v>
      </c>
      <c r="AA225" t="str">
        <f>IF('Model output'!T224="","",IF('Model output'!T224="Not mentioned", "No", "Yes"))</f>
        <v/>
      </c>
      <c r="AB225" t="str">
        <f>IF(AA225&lt;&gt;"Yes","",IF(OR('Model output'!U224="",ISNUMBER(SEARCH("Not identified",'Model output'!U224))),"",'Model output'!U224))</f>
        <v/>
      </c>
      <c r="AC225" s="8" t="str">
        <f>IF(OR('Model output'!V224="", AND(ISERROR(SEARCH("Positive",'Model output'!V224)), ISNUMBER(SEARCH("Negative",'Model output'!V224))), ISNUMBER(SEARCH("Cannot be assessed",'Model output'!V224)), AND(ISNUMBER(SEARCH("Uninvolved",'Model output'!V224)),NOT(ISNUMBER(SEARCH("margin(s) involved",'Model output'!V224)))), ISNUMBER(SEARCH("No involvement",'Model output'!V224)), AND(NOT(ISNUMBER(SEARCH("focal",'Model output'!V224))),ISNUMBER(SEARCH("Free",'Model output'!V224))), ISNUMBER(SEARCH("narrowly excised",'Model output'!V224)), ISNUMBER(SEARCH("none",'Model output'!V224)), ISNUMBER(SEARCH("R0",'Model output'!V224)), ISNUMBER(SEARCH("1 mm",'Model output'!V224)), ISNUMBER(SEARCH("0.1 CM",'Model output'!V224)), ISNUMBER(SEARCH("less than 0.2 mm",'Model output'!V224)), ISNUMBER(SEARCH("less than 1.0 mm",'Model output'!V224)), ISNUMBER(SEARCH("less than 0.5 mm",'Model output'!V224)), ISNUMBER(SEARCH("abut",'Model output'!V224))), "negative", "positive")</f>
        <v>negative</v>
      </c>
      <c r="AE225" s="34" t="str" cm="1">
        <f t="array" aca="1" ref="AE225" ca="1">IF(OR(AC225="positive",Z225="positive",AND(OR(ISNUMBER(SEARCH("Follicular carcinoma",N225)),ISNUMBER(SEARCH("Follicular thyroid carcinoma",N225))),V225="extensive"),AND(AND(ISNUMBER(J225),J225&gt;0),AND(ISNUMBER(M225),M225&gt;3)),OR(H225="positive",AH225=1)),"high",IF(OR(ISNUMBER(SEARCH("lateral",G225,1)),ISNUMBER(SEARCH("positive",Y225,1)),ISNUMBER(SEARCH("tall",O225,1)),ISNUMBER(SEARCH("hobnail",O225,1)),ISNUMBER(SEARCH("cribriform",O225,1)),ISNUMBER(SEARCH("diffuse",O225,1)),ISNUMBER(SEARCH("columnar",O225,1)),ISNUMBER(SEARCH("solid",O225,1)),ISNUMBER(SEARCH("tall",N225,1)),ISNUMBER(SEARCH("hobnail",N225,1)),ISNUMBER(SEARCH("cribriform",N225,1)),ISNUMBER(SEARCH("diffuse",N225,1)),ISNUMBER(SEARCH("columnar",N225,1)),ISNUMBER(SEARCH("solid",N225,1)),AND(OR(ISNUMBER(SEARCH("papillary",N225,1)),ISNUMBER(SEARCH("papillary carcinoma",O225,1))),S225="positive"),AND(AND(ISNUMBER(J225),J225&gt;=5),M225=""),AND(AND(ISNUMBER(J225),J225&gt;=5),AND(ISNUMBER(M225),M225&gt;=1)),AND(ISNUMBER(SERACH("papillary",N225)),OR(Y225="positive",Z225="positive"), ISNUMBER(SEARCH("BRAF",AB225)))),"intermediate","low"))</f>
        <v>low</v>
      </c>
      <c r="AF225" s="35" t="str">
        <f t="shared" si="47"/>
        <v>2</v>
      </c>
      <c r="AG225" s="35" t="str">
        <f t="shared" si="48"/>
        <v>1a</v>
      </c>
      <c r="AH225" s="35" t="str">
        <f t="shared" si="49"/>
        <v>0</v>
      </c>
      <c r="AI225" s="40" t="str">
        <f t="shared" si="50"/>
        <v>I</v>
      </c>
      <c r="AJ225" s="34" t="s">
        <v>627</v>
      </c>
      <c r="AK225" s="39" t="s">
        <v>896</v>
      </c>
      <c r="AL225" s="39" t="s">
        <v>898</v>
      </c>
      <c r="AM225" s="39" t="s">
        <v>897</v>
      </c>
      <c r="AN225" s="39" t="s">
        <v>59</v>
      </c>
      <c r="AO225" s="34">
        <f t="shared" ca="1" si="51"/>
        <v>1</v>
      </c>
      <c r="AP225" s="39">
        <f t="shared" si="52"/>
        <v>1</v>
      </c>
      <c r="AQ225" s="39">
        <f t="shared" si="53"/>
        <v>1</v>
      </c>
      <c r="AR225" s="39">
        <f t="shared" si="54"/>
        <v>1</v>
      </c>
      <c r="AS225" s="40">
        <f t="shared" si="55"/>
        <v>1</v>
      </c>
    </row>
    <row r="226" spans="1:45">
      <c r="A226" t="str">
        <f>'Model output'!A225</f>
        <v>TCGA-ET-A25R</v>
      </c>
      <c r="B226" s="46">
        <v>51</v>
      </c>
      <c r="C226" s="1" t="str">
        <f>IF(OR(ISNUMBER(SEARCH("0",'Model output'!D225)), ISNUMBER(SEARCH("1",'Model output'!D225)), ISNUMBER(SEARCH("1a",'Model output'!D225)), ISNUMBER(SEARCH("1b",'Model output'!D225)), ISNUMBER(SEARCH("2",'Model output'!D225)), ISNUMBER(SEARCH("3",'Model output'!D225)), ISNUMBER(SEARCH("4a",'Model output'!D225)), ISNUMBER(SEARCH("4b",'Model output'!D225))), IF(ISNUMBER(SEARCH("pT",'Model output'!D225)),IF(OR(ISNUMBER(SEARCH("a",'Model output'!D225)),ISNUMBER(SEARCH("b",'Model output'!D225))),MID(SUBSTITUTE('Model output'!D225," ",""),SEARCH("pT",'Model output'!D225)+2,2),MID(SUBSTITUTE('Model output'!D225," ",""),SEARCH("pT",'Model output'!D225)+2,1)),IF(ISNUMBER(SEARCH("T",'Model output'!D225)),IF(OR(ISNUMBER(SEARCH("a",'Model output'!D225)),ISNUMBER(SEARCH("b",'Model output'!D225))),MID(SUBSTITUTE('Model output'!D225," ",""),SEARCH("T",'Model output'!D225)+1,2),MID(SUBSTITUTE('Model output'!D225," ",""),SEARCH("T",'Model output'!D225)+1,1)),SUBSTITUTE('Model output'!D225," ",""))),"")</f>
        <v>3</v>
      </c>
      <c r="D226" s="1" t="str">
        <f>IF(ISNUMBER(SEARCH("lymph node",'Model output'!E225)),"1", IF(AND('Model output'!E225&lt;&gt;"",ISNUMBER('Model output'!E225),'Model output'!E225&gt;0),"1",IF(OR(ISNUMBER(SEARCH("0",'Model output'!E225)), ISNUMBER(SEARCH("1",'Model output'!E225)), ISNUMBER(SEARCH("1a",'Model output'!E225)), ISNUMBER(SEARCH("1b",'Model output'!E225)), ISNUMBER(SEARCH("X",'Model output'!E225))), IF(ISNUMBER(SEARCH("pN",'Model output'!E225)),IF(OR(ISNUMBER(SEARCH("a",'Model output'!E225)),ISNUMBER(SEARCH("b",'Model output'!E225))),MID(SUBSTITUTE('Model output'!E225," ",""),SEARCH("pN",'Model output'!E225)+2,2),MID(SUBSTITUTE('Model output'!E225," ",""),SEARCH("pN",'Model output'!E225)+2,1)),IF(ISNUMBER(SEARCH("N",'Model output'!E225)),IF(OR(ISNUMBER(SEARCH("a",'Model output'!E225)),ISNUMBER(SEARCH("b",'Model output'!E225))),MID(SUBSTITUTE('Model output'!E225," ",""),SEARCH("N",'Model output'!E225)+1,2),MID(SUBSTITUTE('Model output'!E225," ",""),SEARCH("N",'Model output'!E225)+1,1)),SUBSTITUTE('Model output'!E225," ",""))),"")))</f>
        <v>x</v>
      </c>
      <c r="E226" s="1" t="str">
        <f>IF(OR(ISNUMBER(SEARCH("Not applicable",'Model output'!F225)), ISNUMBER(SEARCH("N/A",'Model output'!F225))),"0",IF(OR(ISNUMBER(SEARCH("0",'Model output'!F225)), ISNUMBER(SEARCH("1",'Model output'!F225)), ISNUMBER(SEARCH("X",'Model output'!F225))), IF(ISNUMBER(SEARCH("pM",'Model output'!F225)),MID(SUBSTITUTE('Model output'!F225," ",""),SEARCH("pM",'Model output'!F225)+2,1),IF(ISNUMBER(SEARCH("M",'Model output'!F225)),MID(SUBSTITUTE('Model output'!F225," ",""),SEARCH("M",'Model output'!F225)+1,1),SUBSTITUTE('Model output'!F225," ",""))),""))</f>
        <v/>
      </c>
      <c r="F226" t="str">
        <f t="shared" si="44"/>
        <v>negative</v>
      </c>
      <c r="G226" t="str">
        <f>IF(OR('Model output'!G225="",AND(ISNUMBER('Model output'!J225),'Model output'!J225&lt;1)),"",IF(OR(ISNUMBER(SEARCH("lateral",'Model output'!G225)),ISNUMBER(SEARCH("cervical",'Model output'!G225)),ISNUMBER(SEARCH("jugular",'Model output'!G225)),ISNUMBER(SEARCH("left neck",'Model output'!G225)),ISNUMBER(SEARCH("left anterior neck",'Model output'!G225)),ISNUMBER(SEARCH("left posterior neck",'Model output'!G225)),ISNUMBER(SEARCH("right neck",'Model output'!G225)),ISNUMBER(SEARCH("right anterior neck",'Model output'!G225)),ISNUMBER(SEARCH("right posterior neck",'Model output'!G225)),AND(ISNUMBER(SEARCH("level",'Model output'!G225)),OR(,ISNUMBER(SEARCH("II",'Model output'!G225)),ISNUMBER(SEARCH("two",'Model output'!G225)),AND(ISNUMBER(SEARCH("2",'Model output'!G225)),NOT(ISNUMBER(SEARCH("1 of 2",'Model output'!G225)))),ISNUMBER(SEARCH("III",'Model output'!G225)),ISNUMBER(SEARCH("three",'Model output'!G225)),AND(ISNUMBER(SEARCH("3",'Model output'!G225)), NOT(ISNUMBER(SEARCH("N3",'Model output'!G225)))),ISNUMBER(SEARCH("IV",'Model output'!G225)),ISNUMBER(SEARCH("four",'Model output'!G225)),AND(ISNUMBER(SEARCH("4",'Model output'!G225)),NOT(ISNUMBER(SEARCH("1/4",'Model output'!G225)))),ISNUMBER(SEARCH("V ",'Model output'!G225)),ISNUMBER(SEARCH("five",'Model output'!G225)),ISNUMBER(SEARCH("5",'Model output'!G225))))), "lateral", "central"))</f>
        <v/>
      </c>
      <c r="H226" t="str">
        <f>IF('Model output'!H225="","negative", IF('Model output'!H225=" ", "negative", IF('Model output'!H225="[]", "negative", IF(ISNUMBER(SEARCH("lymph node",'Model output'!H225)),"negative", IF(ISNUMBER(SEARCH("adipose tissue",'Model output'!H225)), "negative", IF(ISNUMBER(SEARCH("neck dissection",'Model output'!H225)),"negative","positive"))))))</f>
        <v>negative</v>
      </c>
      <c r="I226" t="str">
        <f>IF('Model output'!I225="","",IF(ISNUMBER('Model output'!I225),'Model output'!I225,1))</f>
        <v/>
      </c>
      <c r="J226" t="str">
        <f>IF('Model output'!J225="","",IF(AND(ISNUMBER('Model output'!J225),'Model output'!J225&lt;=I226),'Model output'!J225,IF(ISNUMBER(SEARCH("0/",'Model output'!J225)),0,1)))</f>
        <v/>
      </c>
      <c r="K226" t="str" cm="1">
        <f t="array" ref="K226">IF(COUNT(FIND({0,1,2,3,4,5,6,7,8,9},'Model output'!K225))&gt;0,'Model output'!K225,"")</f>
        <v/>
      </c>
      <c r="L226" s="28" t="str">
        <f t="shared" si="46"/>
        <v/>
      </c>
      <c r="M226" t="str" cm="1">
        <f t="array" ref="M226">IF(L226="","",IF(ISNUMBER(SEARCH("cm",L226)),MAX(VALUE(SUBSTITUTE(_xlfn.FILTERXML("&lt;t&gt;&lt;s&gt;"&amp;SUBSTITUTE(L226,",","&lt;/s&gt;&lt;s&gt;")&amp;"&lt;/s&gt;&lt;/t&gt;","//s"),"cm",""))),MAX(VALUE(SUBSTITUTE(_xlfn.FILTERXML("&lt;t&gt;&lt;s&gt;"&amp;SUBSTITUTE(L226,",","&lt;/s&gt;&lt;s&gt;")&amp;"&lt;/s&gt;&lt;/t&gt;","//s"),"mm","")))/10))</f>
        <v/>
      </c>
      <c r="N226" t="str">
        <f>IF('Model output'!L225="","",'Model output'!L225)</f>
        <v>papillary</v>
      </c>
      <c r="O226" t="str">
        <f>IF('Model output'!M225="","",'Model output'!M225)</f>
        <v/>
      </c>
      <c r="P226" t="str">
        <f>IF('Model output'!N225="","",'Model output'!N225)</f>
        <v>2.6 cm</v>
      </c>
      <c r="Q226" t="str">
        <f t="shared" si="45"/>
        <v>2.6cm</v>
      </c>
      <c r="R226" cm="1">
        <f t="array" ref="R226">IF(Q226="","",IF(ISNUMBER(SEARCH("cm",Q226)),MAX(VALUE(SUBSTITUTE(_xlfn.FILTERXML("&lt;t&gt;&lt;s&gt;"&amp;SUBSTITUTE(Q226,",","&lt;/s&gt;&lt;s&gt;")&amp;"&lt;/s&gt;&lt;/t&gt;","//s"),"cm",""))),IF(ISNUMBER(SEARCH("mm",Q226)), MAX(VALUE(SUBSTITUTE(_xlfn.FILTERXML("&lt;t&gt;&lt;s&gt;"&amp;SUBSTITUTE(Q226,",","&lt;/s&gt;&lt;s&gt;")&amp;"&lt;/s&gt;&lt;/t&gt;","//s"),"mm","")))/10, MAX(VALUE(_xlfn.FILTERXML("&lt;t&gt;&lt;s&gt;"&amp;SUBSTITUTE(Q226,",","&lt;/s&gt;&lt;s&gt;")&amp;"&lt;/s&gt;&lt;/t&gt;","//s"))))))</f>
        <v>2.6</v>
      </c>
      <c r="S226" t="str">
        <f>IF(OR('Model output'!P225="",'Model output'!P225="C",ISNUMBER(SEARCH("Not identified", 'Model output'!P225)),ISNUMBER(SEARCH("Absent",'Model output'!P225)),ISNUMBER(SEARCH("Absence",'Model output'!P225)),AND(ISNUMBER(SEARCH("No",'Model output'!P225)),NOT(ISNUMBER(SEARCH("diagnostic",'Model output'!P225)))),ISNUMBER(SEARCH("Negative",'Model output'!P225))),"negative","positive")</f>
        <v>positive</v>
      </c>
      <c r="T226">
        <f>IF('Model output'!O225="","",'Model output'!O225)</f>
        <v>1</v>
      </c>
      <c r="U226" t="str">
        <f>IF('Model output'!Q225&lt;&gt;"",'Model output'!Q225,IF('Classification result'!S226="positive",IF(ISNUMBER(SEARCH("single",'Model output'!P225)),1,IF(OR(ISNUMBER(SEARCH("&lt;4",'Model output'!P225)),ISNUMBER(SEARCH("&lt; 4",'Model output'!P225)),ISNUMBER(SEARCH("less than 4",'Model output'!P225))),"&lt;4",IF(OR(ISNUMBER(SEARCH("&gt;4",'Model output'!P225)),ISNUMBER(SEARCH("&gt; 4",'Model output'!P225)),ISNUMBER(SEARCH("4 or more",'Model output'!P225))),"&gt;4",""))),""))</f>
        <v/>
      </c>
      <c r="V226" t="str">
        <f>IF(S226="negative","",IF(OR(ISNUMBER(SEARCH("Focal",'Model output'!P225)),'Classification result'!U226&lt;4,ISNUMBER(SEARCH("Focal",'Classification result'!U226)),ISNUMBER(SEARCH("&lt;4",'Classification result'!U226)),ISNUMBER(SEARCH("&lt; 4",'Classification result'!U226))),"minimal", IF(OR(ISNUMBER(SEARCH("Extensive",'Model output'!P225)),ISNUMBER(SEARCH("Extensive",'Classification result'!U226)),ISNUMBER(SEARCH("&gt;4",'Classification result'!U226)),ISNUMBER(SEARCH("&gt; 4",'Classification result'!U226)),ISNUMBER(SEARCH("4 or more",'Classification result'!U226))),"extensive","")))</f>
        <v/>
      </c>
      <c r="W226" t="str">
        <f>IF(OR('Model output'!R225="",ISNUMBER(SEARCH("Not identified", 'Model output'!R225)),ISNUMBER(SEARCH("Absent",'Model output'!R225)),ISNUMBER(SEARCH("No",'Model output'!R225)),ISNUMBER(SEARCH("Negative",'Model output'!R225)),ISNUMBER(SEARCH("None seen",'Model output'!R225)),ISNUMBER(SEARCH("Free",'Model output'!R225)),ISNUMBER(SEARCH("Cannot be assessed",'Model output'!R225))),"negative","positive")</f>
        <v>negative</v>
      </c>
      <c r="X226" s="15" t="str">
        <f>IF('Model output'!S225="","",'Model output'!S225)</f>
        <v>Minimal extrathyroidal extension</v>
      </c>
      <c r="Y226" t="str">
        <f>IF(OR('Model output'!S225="",ISNUMBER(SEARCH("No extension",'Model output'!S225)),ISNUMBER(SEARCH("Absent",'Model output'!S225)),ISNUMBER(SEARCH("Not identified",'Model output'!S225)),AND(ISNUMBER(SEARCH("No",'Model output'!S225)),NOT(ISNUMBER(SEARCH("carcinoma",'Model output'!S225)))),ISNUMBER(SEARCH("negative",'Model output'!S225))),"negative",IF(Z226="positive","gETE", "positive"))</f>
        <v>positive</v>
      </c>
      <c r="Z226" t="str">
        <f>IF(OR('Model output'!S225="",ISNUMBER(SEARCH("Absent",'Model output'!S225)),ISNUMBER(SEARCH("Not identified",'Model output'!S225)),ISNUMBER(SEARCH("No",'Model output'!S225)),ISNUMBER(SEARCH("Minimal",'Model output'!S225)),ISNUMBER(SEARCH("negative",'Model output'!S225))),"negative",IF(OR(ISNUMBER(SEARCH("extensive",X226)),ISNUMBER(SEARCH("skeletal muscle",X226)),ISNUMBER(SEARCH("larynx",X226)),ISNUMBER(SEARCH("trachea",X226)),ISNUMBER(SEARCH("esophagus",X226)),ISNUMBER(SEARCH("recurrent laryngeal nerve",X226))),"positive","negative"))</f>
        <v>negative</v>
      </c>
      <c r="AA226" t="str">
        <f>IF('Model output'!T225="","",IF('Model output'!T225="Not mentioned", "No", "Yes"))</f>
        <v/>
      </c>
      <c r="AB226" t="str">
        <f>IF(AA226&lt;&gt;"Yes","",IF(OR('Model output'!U225="",ISNUMBER(SEARCH("Not identified",'Model output'!U225))),"",'Model output'!U225))</f>
        <v/>
      </c>
      <c r="AC226" s="8" t="str">
        <f>IF(OR('Model output'!V225="", AND(ISERROR(SEARCH("Positive",'Model output'!V225)), ISNUMBER(SEARCH("Negative",'Model output'!V225))), ISNUMBER(SEARCH("Cannot be assessed",'Model output'!V225)), AND(ISNUMBER(SEARCH("Uninvolved",'Model output'!V225)),NOT(ISNUMBER(SEARCH("margin(s) involved",'Model output'!V225)))), ISNUMBER(SEARCH("No involvement",'Model output'!V225)), AND(NOT(ISNUMBER(SEARCH("focal",'Model output'!V225))),ISNUMBER(SEARCH("Free",'Model output'!V225))), ISNUMBER(SEARCH("narrowly excised",'Model output'!V225)), ISNUMBER(SEARCH("none",'Model output'!V225)), ISNUMBER(SEARCH("R0",'Model output'!V225)), ISNUMBER(SEARCH("1 mm",'Model output'!V225)), ISNUMBER(SEARCH("0.1 CM",'Model output'!V225)), ISNUMBER(SEARCH("less than 0.2 mm",'Model output'!V225)), ISNUMBER(SEARCH("less than 1.0 mm",'Model output'!V225)), ISNUMBER(SEARCH("less than 0.5 mm",'Model output'!V225)), ISNUMBER(SEARCH("abut",'Model output'!V225))), "negative", "positive")</f>
        <v>negative</v>
      </c>
      <c r="AE226" s="34" t="str" cm="1">
        <f t="array" aca="1" ref="AE226" ca="1">IF(OR(AC226="positive",Z226="positive",AND(OR(ISNUMBER(SEARCH("Follicular carcinoma",N226)),ISNUMBER(SEARCH("Follicular thyroid carcinoma",N226))),V226="extensive"),AND(AND(ISNUMBER(J226),J226&gt;0),AND(ISNUMBER(M226),M226&gt;3)),OR(H226="positive",AH226=1)),"high",IF(OR(ISNUMBER(SEARCH("lateral",G226,1)),ISNUMBER(SEARCH("positive",Y226,1)),ISNUMBER(SEARCH("tall",O226,1)),ISNUMBER(SEARCH("hobnail",O226,1)),ISNUMBER(SEARCH("cribriform",O226,1)),ISNUMBER(SEARCH("diffuse",O226,1)),ISNUMBER(SEARCH("columnar",O226,1)),ISNUMBER(SEARCH("solid",O226,1)),ISNUMBER(SEARCH("tall",N226,1)),ISNUMBER(SEARCH("hobnail",N226,1)),ISNUMBER(SEARCH("cribriform",N226,1)),ISNUMBER(SEARCH("diffuse",N226,1)),ISNUMBER(SEARCH("columnar",N226,1)),ISNUMBER(SEARCH("solid",N226,1)),AND(OR(ISNUMBER(SEARCH("papillary",N226,1)),ISNUMBER(SEARCH("papillary carcinoma",O226,1))),S226="positive"),AND(AND(ISNUMBER(J226),J226&gt;=5),M226=""),AND(AND(ISNUMBER(J226),J226&gt;=5),AND(ISNUMBER(M226),M226&gt;=1)),AND(ISNUMBER(SERACH("papillary",N226)),OR(Y226="positive",Z226="positive"), ISNUMBER(SEARCH("BRAF",AB226)))),"intermediate","low"))</f>
        <v>intermediate</v>
      </c>
      <c r="AF226" s="35" t="str">
        <f t="shared" si="47"/>
        <v>2</v>
      </c>
      <c r="AG226" s="35" t="str">
        <f t="shared" si="48"/>
        <v>0</v>
      </c>
      <c r="AH226" s="35" t="str">
        <f t="shared" si="49"/>
        <v>0</v>
      </c>
      <c r="AI226" s="40" t="str">
        <f t="shared" si="50"/>
        <v>I</v>
      </c>
      <c r="AJ226" s="34" t="s">
        <v>629</v>
      </c>
      <c r="AK226" s="39" t="s">
        <v>896</v>
      </c>
      <c r="AL226" s="39" t="s">
        <v>897</v>
      </c>
      <c r="AM226" s="39" t="s">
        <v>897</v>
      </c>
      <c r="AN226" s="39" t="s">
        <v>59</v>
      </c>
      <c r="AO226" s="34">
        <f t="shared" ca="1" si="51"/>
        <v>1</v>
      </c>
      <c r="AP226" s="39">
        <f t="shared" si="52"/>
        <v>1</v>
      </c>
      <c r="AQ226" s="39">
        <f t="shared" si="53"/>
        <v>1</v>
      </c>
      <c r="AR226" s="39">
        <f t="shared" si="54"/>
        <v>1</v>
      </c>
      <c r="AS226" s="40">
        <f t="shared" si="55"/>
        <v>1</v>
      </c>
    </row>
    <row r="227" spans="1:45">
      <c r="A227" t="str">
        <f>'Model output'!A226</f>
        <v>TCGA-ET-A2MY</v>
      </c>
      <c r="B227" s="46">
        <v>72</v>
      </c>
      <c r="C227" s="1" t="str">
        <f>IF(OR(ISNUMBER(SEARCH("0",'Model output'!D226)), ISNUMBER(SEARCH("1",'Model output'!D226)), ISNUMBER(SEARCH("1a",'Model output'!D226)), ISNUMBER(SEARCH("1b",'Model output'!D226)), ISNUMBER(SEARCH("2",'Model output'!D226)), ISNUMBER(SEARCH("3",'Model output'!D226)), ISNUMBER(SEARCH("4a",'Model output'!D226)), ISNUMBER(SEARCH("4b",'Model output'!D226))), IF(ISNUMBER(SEARCH("pT",'Model output'!D226)),IF(OR(ISNUMBER(SEARCH("a",'Model output'!D226)),ISNUMBER(SEARCH("b",'Model output'!D226))),MID(SUBSTITUTE('Model output'!D226," ",""),SEARCH("pT",'Model output'!D226)+2,2),MID(SUBSTITUTE('Model output'!D226," ",""),SEARCH("pT",'Model output'!D226)+2,1)),IF(ISNUMBER(SEARCH("T",'Model output'!D226)),IF(OR(ISNUMBER(SEARCH("a",'Model output'!D226)),ISNUMBER(SEARCH("b",'Model output'!D226))),MID(SUBSTITUTE('Model output'!D226," ",""),SEARCH("T",'Model output'!D226)+1,2),MID(SUBSTITUTE('Model output'!D226," ",""),SEARCH("T",'Model output'!D226)+1,1)),SUBSTITUTE('Model output'!D226," ",""))),"")</f>
        <v>1b</v>
      </c>
      <c r="D227" s="1" t="str">
        <f>IF(ISNUMBER(SEARCH("lymph node",'Model output'!E226)),"1", IF(AND('Model output'!E226&lt;&gt;"",ISNUMBER('Model output'!E226),'Model output'!E226&gt;0),"1",IF(OR(ISNUMBER(SEARCH("0",'Model output'!E226)), ISNUMBER(SEARCH("1",'Model output'!E226)), ISNUMBER(SEARCH("1a",'Model output'!E226)), ISNUMBER(SEARCH("1b",'Model output'!E226)), ISNUMBER(SEARCH("X",'Model output'!E226))), IF(ISNUMBER(SEARCH("pN",'Model output'!E226)),IF(OR(ISNUMBER(SEARCH("a",'Model output'!E226)),ISNUMBER(SEARCH("b",'Model output'!E226))),MID(SUBSTITUTE('Model output'!E226," ",""),SEARCH("pN",'Model output'!E226)+2,2),MID(SUBSTITUTE('Model output'!E226," ",""),SEARCH("pN",'Model output'!E226)+2,1)),IF(ISNUMBER(SEARCH("N",'Model output'!E226)),IF(OR(ISNUMBER(SEARCH("a",'Model output'!E226)),ISNUMBER(SEARCH("b",'Model output'!E226))),MID(SUBSTITUTE('Model output'!E226," ",""),SEARCH("N",'Model output'!E226)+1,2),MID(SUBSTITUTE('Model output'!E226," ",""),SEARCH("N",'Model output'!E226)+1,1)),SUBSTITUTE('Model output'!E226," ",""))),"")))</f>
        <v>x</v>
      </c>
      <c r="E227" s="1" t="str">
        <f>IF(OR(ISNUMBER(SEARCH("Not applicable",'Model output'!F226)), ISNUMBER(SEARCH("N/A",'Model output'!F226))),"0",IF(OR(ISNUMBER(SEARCH("0",'Model output'!F226)), ISNUMBER(SEARCH("1",'Model output'!F226)), ISNUMBER(SEARCH("X",'Model output'!F226))), IF(ISNUMBER(SEARCH("pM",'Model output'!F226)),MID(SUBSTITUTE('Model output'!F226," ",""),SEARCH("pM",'Model output'!F226)+2,1),IF(ISNUMBER(SEARCH("M",'Model output'!F226)),MID(SUBSTITUTE('Model output'!F226," ",""),SEARCH("M",'Model output'!F226)+1,1),SUBSTITUTE('Model output'!F226," ",""))),""))</f>
        <v>x</v>
      </c>
      <c r="F227" t="str">
        <f t="shared" si="44"/>
        <v>negative</v>
      </c>
      <c r="G227" t="str">
        <f>IF(OR('Model output'!G226="",AND(ISNUMBER('Model output'!J226),'Model output'!J226&lt;1)),"",IF(OR(ISNUMBER(SEARCH("lateral",'Model output'!G226)),ISNUMBER(SEARCH("cervical",'Model output'!G226)),ISNUMBER(SEARCH("jugular",'Model output'!G226)),ISNUMBER(SEARCH("left neck",'Model output'!G226)),ISNUMBER(SEARCH("left anterior neck",'Model output'!G226)),ISNUMBER(SEARCH("left posterior neck",'Model output'!G226)),ISNUMBER(SEARCH("right neck",'Model output'!G226)),ISNUMBER(SEARCH("right anterior neck",'Model output'!G226)),ISNUMBER(SEARCH("right posterior neck",'Model output'!G226)),AND(ISNUMBER(SEARCH("level",'Model output'!G226)),OR(,ISNUMBER(SEARCH("II",'Model output'!G226)),ISNUMBER(SEARCH("two",'Model output'!G226)),AND(ISNUMBER(SEARCH("2",'Model output'!G226)),NOT(ISNUMBER(SEARCH("1 of 2",'Model output'!G226)))),ISNUMBER(SEARCH("III",'Model output'!G226)),ISNUMBER(SEARCH("three",'Model output'!G226)),AND(ISNUMBER(SEARCH("3",'Model output'!G226)), NOT(ISNUMBER(SEARCH("N3",'Model output'!G226)))),ISNUMBER(SEARCH("IV",'Model output'!G226)),ISNUMBER(SEARCH("four",'Model output'!G226)),AND(ISNUMBER(SEARCH("4",'Model output'!G226)),NOT(ISNUMBER(SEARCH("1/4",'Model output'!G226)))),ISNUMBER(SEARCH("V ",'Model output'!G226)),ISNUMBER(SEARCH("five",'Model output'!G226)),ISNUMBER(SEARCH("5",'Model output'!G226))))), "lateral", "central"))</f>
        <v/>
      </c>
      <c r="H227" t="str">
        <f>IF('Model output'!H226="","negative", IF('Model output'!H226=" ", "negative", IF('Model output'!H226="[]", "negative", IF(ISNUMBER(SEARCH("lymph node",'Model output'!H226)),"negative", IF(ISNUMBER(SEARCH("adipose tissue",'Model output'!H226)), "negative", IF(ISNUMBER(SEARCH("neck dissection",'Model output'!H226)),"negative","positive"))))))</f>
        <v>negative</v>
      </c>
      <c r="I227" t="str">
        <f>IF('Model output'!I226="","",IF(ISNUMBER('Model output'!I226),'Model output'!I226,1))</f>
        <v/>
      </c>
      <c r="J227" t="str">
        <f>IF('Model output'!J226="","",IF(AND(ISNUMBER('Model output'!J226),'Model output'!J226&lt;=I227),'Model output'!J226,IF(ISNUMBER(SEARCH("0/",'Model output'!J226)),0,1)))</f>
        <v/>
      </c>
      <c r="K227" t="str" cm="1">
        <f t="array" ref="K227">IF(COUNT(FIND({0,1,2,3,4,5,6,7,8,9},'Model output'!K226))&gt;0,'Model output'!K226,"")</f>
        <v/>
      </c>
      <c r="L227" s="28" t="str">
        <f t="shared" si="46"/>
        <v/>
      </c>
      <c r="M227" t="str" cm="1">
        <f t="array" ref="M227">IF(L227="","",IF(ISNUMBER(SEARCH("cm",L227)),MAX(VALUE(SUBSTITUTE(_xlfn.FILTERXML("&lt;t&gt;&lt;s&gt;"&amp;SUBSTITUTE(L227,",","&lt;/s&gt;&lt;s&gt;")&amp;"&lt;/s&gt;&lt;/t&gt;","//s"),"cm",""))),MAX(VALUE(SUBSTITUTE(_xlfn.FILTERXML("&lt;t&gt;&lt;s&gt;"&amp;SUBSTITUTE(L227,",","&lt;/s&gt;&lt;s&gt;")&amp;"&lt;/s&gt;&lt;/t&gt;","//s"),"mm","")))/10))</f>
        <v/>
      </c>
      <c r="N227" t="str">
        <f>IF('Model output'!L226="","",'Model output'!L226)</f>
        <v>papillary</v>
      </c>
      <c r="O227" t="str">
        <f>IF('Model output'!M226="","",'Model output'!M226)</f>
        <v/>
      </c>
      <c r="P227" t="str">
        <f>IF('Model output'!N226="","",'Model output'!N226)</f>
        <v>1.3cm</v>
      </c>
      <c r="Q227" t="str">
        <f t="shared" si="45"/>
        <v>1.3cm</v>
      </c>
      <c r="R227" cm="1">
        <f t="array" ref="R227">IF(Q227="","",IF(ISNUMBER(SEARCH("cm",Q227)),MAX(VALUE(SUBSTITUTE(_xlfn.FILTERXML("&lt;t&gt;&lt;s&gt;"&amp;SUBSTITUTE(Q227,",","&lt;/s&gt;&lt;s&gt;")&amp;"&lt;/s&gt;&lt;/t&gt;","//s"),"cm",""))),IF(ISNUMBER(SEARCH("mm",Q227)), MAX(VALUE(SUBSTITUTE(_xlfn.FILTERXML("&lt;t&gt;&lt;s&gt;"&amp;SUBSTITUTE(Q227,",","&lt;/s&gt;&lt;s&gt;")&amp;"&lt;/s&gt;&lt;/t&gt;","//s"),"mm","")))/10, MAX(VALUE(_xlfn.FILTERXML("&lt;t&gt;&lt;s&gt;"&amp;SUBSTITUTE(Q227,",","&lt;/s&gt;&lt;s&gt;")&amp;"&lt;/s&gt;&lt;/t&gt;","//s"))))))</f>
        <v>1.3</v>
      </c>
      <c r="S227" t="str">
        <f>IF(OR('Model output'!P226="",'Model output'!P226="C",ISNUMBER(SEARCH("Not identified", 'Model output'!P226)),ISNUMBER(SEARCH("Absent",'Model output'!P226)),ISNUMBER(SEARCH("Absence",'Model output'!P226)),AND(ISNUMBER(SEARCH("No",'Model output'!P226)),NOT(ISNUMBER(SEARCH("diagnostic",'Model output'!P226)))),ISNUMBER(SEARCH("Negative",'Model output'!P226))),"negative","positive")</f>
        <v>positive</v>
      </c>
      <c r="T227" t="str">
        <f>IF('Model output'!O226="","",'Model output'!O226)</f>
        <v>Unifocal</v>
      </c>
      <c r="U227" t="str">
        <f>IF('Model output'!Q226&lt;&gt;"",'Model output'!Q226,IF('Classification result'!S227="positive",IF(ISNUMBER(SEARCH("single",'Model output'!P226)),1,IF(OR(ISNUMBER(SEARCH("&lt;4",'Model output'!P226)),ISNUMBER(SEARCH("&lt; 4",'Model output'!P226)),ISNUMBER(SEARCH("less than 4",'Model output'!P226))),"&lt;4",IF(OR(ISNUMBER(SEARCH("&gt;4",'Model output'!P226)),ISNUMBER(SEARCH("&gt; 4",'Model output'!P226)),ISNUMBER(SEARCH("4 or more",'Model output'!P226))),"&gt;4",""))),""))</f>
        <v>&lt;4</v>
      </c>
      <c r="V227" t="str">
        <f>IF(S227="negative","",IF(OR(ISNUMBER(SEARCH("Focal",'Model output'!P226)),'Classification result'!U227&lt;4,ISNUMBER(SEARCH("Focal",'Classification result'!U227)),ISNUMBER(SEARCH("&lt;4",'Classification result'!U227)),ISNUMBER(SEARCH("&lt; 4",'Classification result'!U227))),"minimal", IF(OR(ISNUMBER(SEARCH("Extensive",'Model output'!P226)),ISNUMBER(SEARCH("Extensive",'Classification result'!U227)),ISNUMBER(SEARCH("&gt;4",'Classification result'!U227)),ISNUMBER(SEARCH("&gt; 4",'Classification result'!U227)),ISNUMBER(SEARCH("4 or more",'Classification result'!U227))),"extensive","")))</f>
        <v>minimal</v>
      </c>
      <c r="W227" t="str">
        <f>IF(OR('Model output'!R226="",ISNUMBER(SEARCH("Not identified", 'Model output'!R226)),ISNUMBER(SEARCH("Absent",'Model output'!R226)),ISNUMBER(SEARCH("No",'Model output'!R226)),ISNUMBER(SEARCH("Negative",'Model output'!R226)),ISNUMBER(SEARCH("None seen",'Model output'!R226)),ISNUMBER(SEARCH("Free",'Model output'!R226)),ISNUMBER(SEARCH("Cannot be assessed",'Model output'!R226))),"negative","positive")</f>
        <v>negative</v>
      </c>
      <c r="X227" s="15" t="str">
        <f>IF('Model output'!S226="","",'Model output'!S226)</f>
        <v/>
      </c>
      <c r="Y227" t="str">
        <f>IF(OR('Model output'!S226="",ISNUMBER(SEARCH("No extension",'Model output'!S226)),ISNUMBER(SEARCH("Absent",'Model output'!S226)),ISNUMBER(SEARCH("Not identified",'Model output'!S226)),AND(ISNUMBER(SEARCH("No",'Model output'!S226)),NOT(ISNUMBER(SEARCH("carcinoma",'Model output'!S226)))),ISNUMBER(SEARCH("negative",'Model output'!S226))),"negative",IF(Z227="positive","gETE", "positive"))</f>
        <v>negative</v>
      </c>
      <c r="Z227" t="str">
        <f>IF(OR('Model output'!S226="",ISNUMBER(SEARCH("Absent",'Model output'!S226)),ISNUMBER(SEARCH("Not identified",'Model output'!S226)),ISNUMBER(SEARCH("No",'Model output'!S226)),ISNUMBER(SEARCH("Minimal",'Model output'!S226)),ISNUMBER(SEARCH("negative",'Model output'!S226))),"negative",IF(OR(ISNUMBER(SEARCH("extensive",X227)),ISNUMBER(SEARCH("skeletal muscle",X227)),ISNUMBER(SEARCH("larynx",X227)),ISNUMBER(SEARCH("trachea",X227)),ISNUMBER(SEARCH("esophagus",X227)),ISNUMBER(SEARCH("recurrent laryngeal nerve",X227))),"positive","negative"))</f>
        <v>negative</v>
      </c>
      <c r="AA227" t="str">
        <f>IF('Model output'!T226="","",IF('Model output'!T226="Not mentioned", "No", "Yes"))</f>
        <v/>
      </c>
      <c r="AB227" t="str">
        <f>IF(AA227&lt;&gt;"Yes","",IF(OR('Model output'!U226="",ISNUMBER(SEARCH("Not identified",'Model output'!U226))),"",'Model output'!U226))</f>
        <v/>
      </c>
      <c r="AC227" s="8" t="str">
        <f>IF(OR('Model output'!V226="", AND(ISERROR(SEARCH("Positive",'Model output'!V226)), ISNUMBER(SEARCH("Negative",'Model output'!V226))), ISNUMBER(SEARCH("Cannot be assessed",'Model output'!V226)), AND(ISNUMBER(SEARCH("Uninvolved",'Model output'!V226)),NOT(ISNUMBER(SEARCH("margin(s) involved",'Model output'!V226)))), ISNUMBER(SEARCH("No involvement",'Model output'!V226)), AND(NOT(ISNUMBER(SEARCH("focal",'Model output'!V226))),ISNUMBER(SEARCH("Free",'Model output'!V226))), ISNUMBER(SEARCH("narrowly excised",'Model output'!V226)), ISNUMBER(SEARCH("none",'Model output'!V226)), ISNUMBER(SEARCH("R0",'Model output'!V226)), ISNUMBER(SEARCH("1 mm",'Model output'!V226)), ISNUMBER(SEARCH("0.1 CM",'Model output'!V226)), ISNUMBER(SEARCH("less than 0.2 mm",'Model output'!V226)), ISNUMBER(SEARCH("less than 1.0 mm",'Model output'!V226)), ISNUMBER(SEARCH("less than 0.5 mm",'Model output'!V226)), ISNUMBER(SEARCH("abut",'Model output'!V226))), "negative", "positive")</f>
        <v>negative</v>
      </c>
      <c r="AE227" s="34" t="str" cm="1">
        <f t="array" aca="1" ref="AE227" ca="1">IF(OR(AC227="positive",Z227="positive",AND(OR(ISNUMBER(SEARCH("Follicular carcinoma",N227)),ISNUMBER(SEARCH("Follicular thyroid carcinoma",N227))),V227="extensive"),AND(AND(ISNUMBER(J227),J227&gt;0),AND(ISNUMBER(M227),M227&gt;3)),OR(H227="positive",AH227=1)),"high",IF(OR(ISNUMBER(SEARCH("lateral",G227,1)),ISNUMBER(SEARCH("positive",Y227,1)),ISNUMBER(SEARCH("tall",O227,1)),ISNUMBER(SEARCH("hobnail",O227,1)),ISNUMBER(SEARCH("cribriform",O227,1)),ISNUMBER(SEARCH("diffuse",O227,1)),ISNUMBER(SEARCH("columnar",O227,1)),ISNUMBER(SEARCH("solid",O227,1)),ISNUMBER(SEARCH("tall",N227,1)),ISNUMBER(SEARCH("hobnail",N227,1)),ISNUMBER(SEARCH("cribriform",N227,1)),ISNUMBER(SEARCH("diffuse",N227,1)),ISNUMBER(SEARCH("columnar",N227,1)),ISNUMBER(SEARCH("solid",N227,1)),AND(OR(ISNUMBER(SEARCH("papillary",N227,1)),ISNUMBER(SEARCH("papillary carcinoma",O227,1))),S227="positive"),AND(AND(ISNUMBER(J227),J227&gt;=5),M227=""),AND(AND(ISNUMBER(J227),J227&gt;=5),AND(ISNUMBER(M227),M227&gt;=1)),AND(ISNUMBER(SERACH("papillary",N227)),OR(Y227="positive",Z227="positive"), ISNUMBER(SEARCH("BRAF",AB227)))),"intermediate","low"))</f>
        <v>intermediate</v>
      </c>
      <c r="AF227" s="35" t="str">
        <f t="shared" si="47"/>
        <v>1b</v>
      </c>
      <c r="AG227" s="35" t="str">
        <f t="shared" si="48"/>
        <v>0</v>
      </c>
      <c r="AH227" s="35" t="str">
        <f t="shared" si="49"/>
        <v>0</v>
      </c>
      <c r="AI227" s="40" t="str">
        <f t="shared" si="50"/>
        <v>I</v>
      </c>
      <c r="AJ227" s="34" t="s">
        <v>629</v>
      </c>
      <c r="AK227" s="39" t="s">
        <v>893</v>
      </c>
      <c r="AL227" s="39" t="s">
        <v>897</v>
      </c>
      <c r="AM227" s="39" t="s">
        <v>897</v>
      </c>
      <c r="AN227" s="39" t="s">
        <v>59</v>
      </c>
      <c r="AO227" s="34">
        <f t="shared" ca="1" si="51"/>
        <v>1</v>
      </c>
      <c r="AP227" s="39">
        <f t="shared" si="52"/>
        <v>1</v>
      </c>
      <c r="AQ227" s="39">
        <f t="shared" si="53"/>
        <v>1</v>
      </c>
      <c r="AR227" s="39">
        <f t="shared" si="54"/>
        <v>1</v>
      </c>
      <c r="AS227" s="40">
        <f t="shared" si="55"/>
        <v>1</v>
      </c>
    </row>
    <row r="228" spans="1:45">
      <c r="A228" t="str">
        <f>'Model output'!A227</f>
        <v>TCGA-ET-A2MZ</v>
      </c>
      <c r="B228" s="46">
        <v>39</v>
      </c>
      <c r="C228" s="1" t="str">
        <f>IF(OR(ISNUMBER(SEARCH("0",'Model output'!D227)), ISNUMBER(SEARCH("1",'Model output'!D227)), ISNUMBER(SEARCH("1a",'Model output'!D227)), ISNUMBER(SEARCH("1b",'Model output'!D227)), ISNUMBER(SEARCH("2",'Model output'!D227)), ISNUMBER(SEARCH("3",'Model output'!D227)), ISNUMBER(SEARCH("4a",'Model output'!D227)), ISNUMBER(SEARCH("4b",'Model output'!D227))), IF(ISNUMBER(SEARCH("pT",'Model output'!D227)),IF(OR(ISNUMBER(SEARCH("a",'Model output'!D227)),ISNUMBER(SEARCH("b",'Model output'!D227))),MID(SUBSTITUTE('Model output'!D227," ",""),SEARCH("pT",'Model output'!D227)+2,2),MID(SUBSTITUTE('Model output'!D227," ",""),SEARCH("pT",'Model output'!D227)+2,1)),IF(ISNUMBER(SEARCH("T",'Model output'!D227)),IF(OR(ISNUMBER(SEARCH("a",'Model output'!D227)),ISNUMBER(SEARCH("b",'Model output'!D227))),MID(SUBSTITUTE('Model output'!D227," ",""),SEARCH("T",'Model output'!D227)+1,2),MID(SUBSTITUTE('Model output'!D227," ",""),SEARCH("T",'Model output'!D227)+1,1)),SUBSTITUTE('Model output'!D227," ",""))),"")</f>
        <v>1b</v>
      </c>
      <c r="D228" s="1" t="str">
        <f>IF(ISNUMBER(SEARCH("lymph node",'Model output'!E227)),"1", IF(AND('Model output'!E227&lt;&gt;"",ISNUMBER('Model output'!E227),'Model output'!E227&gt;0),"1",IF(OR(ISNUMBER(SEARCH("0",'Model output'!E227)), ISNUMBER(SEARCH("1",'Model output'!E227)), ISNUMBER(SEARCH("1a",'Model output'!E227)), ISNUMBER(SEARCH("1b",'Model output'!E227)), ISNUMBER(SEARCH("X",'Model output'!E227))), IF(ISNUMBER(SEARCH("pN",'Model output'!E227)),IF(OR(ISNUMBER(SEARCH("a",'Model output'!E227)),ISNUMBER(SEARCH("b",'Model output'!E227))),MID(SUBSTITUTE('Model output'!E227," ",""),SEARCH("pN",'Model output'!E227)+2,2),MID(SUBSTITUTE('Model output'!E227," ",""),SEARCH("pN",'Model output'!E227)+2,1)),IF(ISNUMBER(SEARCH("N",'Model output'!E227)),IF(OR(ISNUMBER(SEARCH("a",'Model output'!E227)),ISNUMBER(SEARCH("b",'Model output'!E227))),MID(SUBSTITUTE('Model output'!E227," ",""),SEARCH("N",'Model output'!E227)+1,2),MID(SUBSTITUTE('Model output'!E227," ",""),SEARCH("N",'Model output'!E227)+1,1)),SUBSTITUTE('Model output'!E227," ",""))),"")))</f>
        <v>0</v>
      </c>
      <c r="E228" s="1" t="str">
        <f>IF(OR(ISNUMBER(SEARCH("Not applicable",'Model output'!F227)), ISNUMBER(SEARCH("N/A",'Model output'!F227))),"0",IF(OR(ISNUMBER(SEARCH("0",'Model output'!F227)), ISNUMBER(SEARCH("1",'Model output'!F227)), ISNUMBER(SEARCH("X",'Model output'!F227))), IF(ISNUMBER(SEARCH("pM",'Model output'!F227)),MID(SUBSTITUTE('Model output'!F227," ",""),SEARCH("pM",'Model output'!F227)+2,1),IF(ISNUMBER(SEARCH("M",'Model output'!F227)),MID(SUBSTITUTE('Model output'!F227," ",""),SEARCH("M",'Model output'!F227)+1,1),SUBSTITUTE('Model output'!F227," ",""))),""))</f>
        <v/>
      </c>
      <c r="F228" t="str">
        <f t="shared" si="44"/>
        <v>negative</v>
      </c>
      <c r="G228" t="str">
        <f>IF(OR('Model output'!G227="",AND(ISNUMBER('Model output'!J227),'Model output'!J227&lt;1)),"",IF(OR(ISNUMBER(SEARCH("lateral",'Model output'!G227)),ISNUMBER(SEARCH("cervical",'Model output'!G227)),ISNUMBER(SEARCH("jugular",'Model output'!G227)),ISNUMBER(SEARCH("left neck",'Model output'!G227)),ISNUMBER(SEARCH("left anterior neck",'Model output'!G227)),ISNUMBER(SEARCH("left posterior neck",'Model output'!G227)),ISNUMBER(SEARCH("right neck",'Model output'!G227)),ISNUMBER(SEARCH("right anterior neck",'Model output'!G227)),ISNUMBER(SEARCH("right posterior neck",'Model output'!G227)),AND(ISNUMBER(SEARCH("level",'Model output'!G227)),OR(,ISNUMBER(SEARCH("II",'Model output'!G227)),ISNUMBER(SEARCH("two",'Model output'!G227)),AND(ISNUMBER(SEARCH("2",'Model output'!G227)),NOT(ISNUMBER(SEARCH("1 of 2",'Model output'!G227)))),ISNUMBER(SEARCH("III",'Model output'!G227)),ISNUMBER(SEARCH("three",'Model output'!G227)),AND(ISNUMBER(SEARCH("3",'Model output'!G227)), NOT(ISNUMBER(SEARCH("N3",'Model output'!G227)))),ISNUMBER(SEARCH("IV",'Model output'!G227)),ISNUMBER(SEARCH("four",'Model output'!G227)),AND(ISNUMBER(SEARCH("4",'Model output'!G227)),NOT(ISNUMBER(SEARCH("1/4",'Model output'!G227)))),ISNUMBER(SEARCH("V ",'Model output'!G227)),ISNUMBER(SEARCH("five",'Model output'!G227)),ISNUMBER(SEARCH("5",'Model output'!G227))))), "lateral", "central"))</f>
        <v/>
      </c>
      <c r="H228" t="str">
        <f>IF('Model output'!H227="","negative", IF('Model output'!H227=" ", "negative", IF('Model output'!H227="[]", "negative", IF(ISNUMBER(SEARCH("lymph node",'Model output'!H227)),"negative", IF(ISNUMBER(SEARCH("adipose tissue",'Model output'!H227)), "negative", IF(ISNUMBER(SEARCH("neck dissection",'Model output'!H227)),"negative","positive"))))))</f>
        <v>negative</v>
      </c>
      <c r="I228" t="str">
        <f>IF('Model output'!I227="","",IF(ISNUMBER('Model output'!I227),'Model output'!I227,1))</f>
        <v/>
      </c>
      <c r="J228" t="str">
        <f>IF('Model output'!J227="","",IF(AND(ISNUMBER('Model output'!J227),'Model output'!J227&lt;=I228),'Model output'!J227,IF(ISNUMBER(SEARCH("0/",'Model output'!J227)),0,1)))</f>
        <v/>
      </c>
      <c r="K228" t="str" cm="1">
        <f t="array" ref="K228">IF(COUNT(FIND({0,1,2,3,4,5,6,7,8,9},'Model output'!K227))&gt;0,'Model output'!K227,"")</f>
        <v/>
      </c>
      <c r="L228" s="28" t="str">
        <f t="shared" si="46"/>
        <v/>
      </c>
      <c r="M228" t="str" cm="1">
        <f t="array" ref="M228">IF(L228="","",IF(ISNUMBER(SEARCH("cm",L228)),MAX(VALUE(SUBSTITUTE(_xlfn.FILTERXML("&lt;t&gt;&lt;s&gt;"&amp;SUBSTITUTE(L228,",","&lt;/s&gt;&lt;s&gt;")&amp;"&lt;/s&gt;&lt;/t&gt;","//s"),"cm",""))),MAX(VALUE(SUBSTITUTE(_xlfn.FILTERXML("&lt;t&gt;&lt;s&gt;"&amp;SUBSTITUTE(L228,",","&lt;/s&gt;&lt;s&gt;")&amp;"&lt;/s&gt;&lt;/t&gt;","//s"),"mm","")))/10))</f>
        <v/>
      </c>
      <c r="N228" t="str">
        <f>IF('Model output'!L227="","",'Model output'!L227)</f>
        <v>papillary</v>
      </c>
      <c r="O228" t="str">
        <f>IF('Model output'!M227="","",'Model output'!M227)</f>
        <v/>
      </c>
      <c r="P228" t="str">
        <f>IF('Model output'!N227="","",'Model output'!N227)</f>
        <v>1.2 cm</v>
      </c>
      <c r="Q228" t="str">
        <f t="shared" si="45"/>
        <v>1.2cm</v>
      </c>
      <c r="R228" cm="1">
        <f t="array" ref="R228">IF(Q228="","",IF(ISNUMBER(SEARCH("cm",Q228)),MAX(VALUE(SUBSTITUTE(_xlfn.FILTERXML("&lt;t&gt;&lt;s&gt;"&amp;SUBSTITUTE(Q228,",","&lt;/s&gt;&lt;s&gt;")&amp;"&lt;/s&gt;&lt;/t&gt;","//s"),"cm",""))),IF(ISNUMBER(SEARCH("mm",Q228)), MAX(VALUE(SUBSTITUTE(_xlfn.FILTERXML("&lt;t&gt;&lt;s&gt;"&amp;SUBSTITUTE(Q228,",","&lt;/s&gt;&lt;s&gt;")&amp;"&lt;/s&gt;&lt;/t&gt;","//s"),"mm","")))/10, MAX(VALUE(_xlfn.FILTERXML("&lt;t&gt;&lt;s&gt;"&amp;SUBSTITUTE(Q228,",","&lt;/s&gt;&lt;s&gt;")&amp;"&lt;/s&gt;&lt;/t&gt;","//s"))))))</f>
        <v>1.2</v>
      </c>
      <c r="S228" t="str">
        <f>IF(OR('Model output'!P227="",'Model output'!P227="C",ISNUMBER(SEARCH("Not identified", 'Model output'!P227)),ISNUMBER(SEARCH("Absent",'Model output'!P227)),ISNUMBER(SEARCH("Absence",'Model output'!P227)),AND(ISNUMBER(SEARCH("No",'Model output'!P227)),NOT(ISNUMBER(SEARCH("diagnostic",'Model output'!P227)))),ISNUMBER(SEARCH("Negative",'Model output'!P227))),"negative","positive")</f>
        <v>negative</v>
      </c>
      <c r="T228">
        <f>IF('Model output'!O227="","",'Model output'!O227)</f>
        <v>1</v>
      </c>
      <c r="U228" t="str">
        <f>IF('Model output'!Q227&lt;&gt;"",'Model output'!Q227,IF('Classification result'!S228="positive",IF(ISNUMBER(SEARCH("single",'Model output'!P227)),1,IF(OR(ISNUMBER(SEARCH("&lt;4",'Model output'!P227)),ISNUMBER(SEARCH("&lt; 4",'Model output'!P227)),ISNUMBER(SEARCH("less than 4",'Model output'!P227))),"&lt;4",IF(OR(ISNUMBER(SEARCH("&gt;4",'Model output'!P227)),ISNUMBER(SEARCH("&gt; 4",'Model output'!P227)),ISNUMBER(SEARCH("4 or more",'Model output'!P227))),"&gt;4",""))),""))</f>
        <v/>
      </c>
      <c r="V228" t="str">
        <f>IF(S228="negative","",IF(OR(ISNUMBER(SEARCH("Focal",'Model output'!P227)),'Classification result'!U228&lt;4,ISNUMBER(SEARCH("Focal",'Classification result'!U228)),ISNUMBER(SEARCH("&lt;4",'Classification result'!U228)),ISNUMBER(SEARCH("&lt; 4",'Classification result'!U228))),"minimal", IF(OR(ISNUMBER(SEARCH("Extensive",'Model output'!P227)),ISNUMBER(SEARCH("Extensive",'Classification result'!U228)),ISNUMBER(SEARCH("&gt;4",'Classification result'!U228)),ISNUMBER(SEARCH("&gt; 4",'Classification result'!U228)),ISNUMBER(SEARCH("4 or more",'Classification result'!U228))),"extensive","")))</f>
        <v/>
      </c>
      <c r="W228" t="str">
        <f>IF(OR('Model output'!R227="",ISNUMBER(SEARCH("Not identified", 'Model output'!R227)),ISNUMBER(SEARCH("Absent",'Model output'!R227)),ISNUMBER(SEARCH("No",'Model output'!R227)),ISNUMBER(SEARCH("Negative",'Model output'!R227)),ISNUMBER(SEARCH("None seen",'Model output'!R227)),ISNUMBER(SEARCH("Free",'Model output'!R227)),ISNUMBER(SEARCH("Cannot be assessed",'Model output'!R227))),"negative","positive")</f>
        <v>negative</v>
      </c>
      <c r="X228" s="15" t="str">
        <f>IF('Model output'!S227="","",'Model output'!S227)</f>
        <v/>
      </c>
      <c r="Y228" t="str">
        <f>IF(OR('Model output'!S227="",ISNUMBER(SEARCH("No extension",'Model output'!S227)),ISNUMBER(SEARCH("Absent",'Model output'!S227)),ISNUMBER(SEARCH("Not identified",'Model output'!S227)),AND(ISNUMBER(SEARCH("No",'Model output'!S227)),NOT(ISNUMBER(SEARCH("carcinoma",'Model output'!S227)))),ISNUMBER(SEARCH("negative",'Model output'!S227))),"negative",IF(Z228="positive","gETE", "positive"))</f>
        <v>negative</v>
      </c>
      <c r="Z228" t="str">
        <f>IF(OR('Model output'!S227="",ISNUMBER(SEARCH("Absent",'Model output'!S227)),ISNUMBER(SEARCH("Not identified",'Model output'!S227)),ISNUMBER(SEARCH("No",'Model output'!S227)),ISNUMBER(SEARCH("Minimal",'Model output'!S227)),ISNUMBER(SEARCH("negative",'Model output'!S227))),"negative",IF(OR(ISNUMBER(SEARCH("extensive",X228)),ISNUMBER(SEARCH("skeletal muscle",X228)),ISNUMBER(SEARCH("larynx",X228)),ISNUMBER(SEARCH("trachea",X228)),ISNUMBER(SEARCH("esophagus",X228)),ISNUMBER(SEARCH("recurrent laryngeal nerve",X228))),"positive","negative"))</f>
        <v>negative</v>
      </c>
      <c r="AA228" t="str">
        <f>IF('Model output'!T227="","",IF('Model output'!T227="Not mentioned", "No", "Yes"))</f>
        <v/>
      </c>
      <c r="AB228" t="str">
        <f>IF(AA228&lt;&gt;"Yes","",IF(OR('Model output'!U227="",ISNUMBER(SEARCH("Not identified",'Model output'!U227))),"",'Model output'!U227))</f>
        <v/>
      </c>
      <c r="AC228" s="8" t="str">
        <f>IF(OR('Model output'!V227="", AND(ISERROR(SEARCH("Positive",'Model output'!V227)), ISNUMBER(SEARCH("Negative",'Model output'!V227))), ISNUMBER(SEARCH("Cannot be assessed",'Model output'!V227)), AND(ISNUMBER(SEARCH("Uninvolved",'Model output'!V227)),NOT(ISNUMBER(SEARCH("margin(s) involved",'Model output'!V227)))), ISNUMBER(SEARCH("No involvement",'Model output'!V227)), AND(NOT(ISNUMBER(SEARCH("focal",'Model output'!V227))),ISNUMBER(SEARCH("Free",'Model output'!V227))), ISNUMBER(SEARCH("narrowly excised",'Model output'!V227)), ISNUMBER(SEARCH("none",'Model output'!V227)), ISNUMBER(SEARCH("R0",'Model output'!V227)), ISNUMBER(SEARCH("1 mm",'Model output'!V227)), ISNUMBER(SEARCH("0.1 CM",'Model output'!V227)), ISNUMBER(SEARCH("less than 0.2 mm",'Model output'!V227)), ISNUMBER(SEARCH("less than 1.0 mm",'Model output'!V227)), ISNUMBER(SEARCH("less than 0.5 mm",'Model output'!V227)), ISNUMBER(SEARCH("abut",'Model output'!V227))), "negative", "positive")</f>
        <v>negative</v>
      </c>
      <c r="AE228" s="34" t="str" cm="1">
        <f t="array" aca="1" ref="AE228" ca="1">IF(OR(AC228="positive",Z228="positive",AND(OR(ISNUMBER(SEARCH("Follicular carcinoma",N228)),ISNUMBER(SEARCH("Follicular thyroid carcinoma",N228))),V228="extensive"),AND(AND(ISNUMBER(J228),J228&gt;0),AND(ISNUMBER(M228),M228&gt;3)),OR(H228="positive",AH228=1)),"high",IF(OR(ISNUMBER(SEARCH("lateral",G228,1)),ISNUMBER(SEARCH("positive",Y228,1)),ISNUMBER(SEARCH("tall",O228,1)),ISNUMBER(SEARCH("hobnail",O228,1)),ISNUMBER(SEARCH("cribriform",O228,1)),ISNUMBER(SEARCH("diffuse",O228,1)),ISNUMBER(SEARCH("columnar",O228,1)),ISNUMBER(SEARCH("solid",O228,1)),ISNUMBER(SEARCH("tall",N228,1)),ISNUMBER(SEARCH("hobnail",N228,1)),ISNUMBER(SEARCH("cribriform",N228,1)),ISNUMBER(SEARCH("diffuse",N228,1)),ISNUMBER(SEARCH("columnar",N228,1)),ISNUMBER(SEARCH("solid",N228,1)),AND(OR(ISNUMBER(SEARCH("papillary",N228,1)),ISNUMBER(SEARCH("papillary carcinoma",O228,1))),S228="positive"),AND(AND(ISNUMBER(J228),J228&gt;=5),M228=""),AND(AND(ISNUMBER(J228),J228&gt;=5),AND(ISNUMBER(M228),M228&gt;=1)),AND(ISNUMBER(SERACH("papillary",N228)),OR(Y228="positive",Z228="positive"), ISNUMBER(SEARCH("BRAF",AB228)))),"intermediate","low"))</f>
        <v>low</v>
      </c>
      <c r="AF228" s="35" t="str">
        <f t="shared" si="47"/>
        <v>1b</v>
      </c>
      <c r="AG228" s="35" t="str">
        <f t="shared" si="48"/>
        <v>0</v>
      </c>
      <c r="AH228" s="35" t="str">
        <f t="shared" si="49"/>
        <v>0</v>
      </c>
      <c r="AI228" s="40" t="str">
        <f t="shared" si="50"/>
        <v>I</v>
      </c>
      <c r="AJ228" s="34" t="s">
        <v>627</v>
      </c>
      <c r="AK228" s="39" t="s">
        <v>893</v>
      </c>
      <c r="AL228" s="39" t="s">
        <v>894</v>
      </c>
      <c r="AM228" s="39" t="s">
        <v>897</v>
      </c>
      <c r="AN228" s="39" t="s">
        <v>59</v>
      </c>
      <c r="AO228" s="34">
        <f t="shared" ca="1" si="51"/>
        <v>1</v>
      </c>
      <c r="AP228" s="39">
        <f t="shared" si="52"/>
        <v>1</v>
      </c>
      <c r="AQ228" s="39">
        <f t="shared" si="53"/>
        <v>1</v>
      </c>
      <c r="AR228" s="39">
        <f t="shared" si="54"/>
        <v>1</v>
      </c>
      <c r="AS228" s="40">
        <f t="shared" si="55"/>
        <v>1</v>
      </c>
    </row>
    <row r="229" spans="1:45">
      <c r="A229" t="str">
        <f>'Model output'!A228</f>
        <v>TCGA-ET-A2N0</v>
      </c>
      <c r="B229" s="46">
        <v>51</v>
      </c>
      <c r="C229" s="1" t="str">
        <f>IF(OR(ISNUMBER(SEARCH("0",'Model output'!D228)), ISNUMBER(SEARCH("1",'Model output'!D228)), ISNUMBER(SEARCH("1a",'Model output'!D228)), ISNUMBER(SEARCH("1b",'Model output'!D228)), ISNUMBER(SEARCH("2",'Model output'!D228)), ISNUMBER(SEARCH("3",'Model output'!D228)), ISNUMBER(SEARCH("4a",'Model output'!D228)), ISNUMBER(SEARCH("4b",'Model output'!D228))), IF(ISNUMBER(SEARCH("pT",'Model output'!D228)),IF(OR(ISNUMBER(SEARCH("a",'Model output'!D228)),ISNUMBER(SEARCH("b",'Model output'!D228))),MID(SUBSTITUTE('Model output'!D228," ",""),SEARCH("pT",'Model output'!D228)+2,2),MID(SUBSTITUTE('Model output'!D228," ",""),SEARCH("pT",'Model output'!D228)+2,1)),IF(ISNUMBER(SEARCH("T",'Model output'!D228)),IF(OR(ISNUMBER(SEARCH("a",'Model output'!D228)),ISNUMBER(SEARCH("b",'Model output'!D228))),MID(SUBSTITUTE('Model output'!D228," ",""),SEARCH("T",'Model output'!D228)+1,2),MID(SUBSTITUTE('Model output'!D228," ",""),SEARCH("T",'Model output'!D228)+1,1)),SUBSTITUTE('Model output'!D228," ",""))),"")</f>
        <v>1b</v>
      </c>
      <c r="D229" s="1" t="str">
        <f>IF(ISNUMBER(SEARCH("lymph node",'Model output'!E228)),"1", IF(AND('Model output'!E228&lt;&gt;"",ISNUMBER('Model output'!E228),'Model output'!E228&gt;0),"1",IF(OR(ISNUMBER(SEARCH("0",'Model output'!E228)), ISNUMBER(SEARCH("1",'Model output'!E228)), ISNUMBER(SEARCH("1a",'Model output'!E228)), ISNUMBER(SEARCH("1b",'Model output'!E228)), ISNUMBER(SEARCH("X",'Model output'!E228))), IF(ISNUMBER(SEARCH("pN",'Model output'!E228)),IF(OR(ISNUMBER(SEARCH("a",'Model output'!E228)),ISNUMBER(SEARCH("b",'Model output'!E228))),MID(SUBSTITUTE('Model output'!E228," ",""),SEARCH("pN",'Model output'!E228)+2,2),MID(SUBSTITUTE('Model output'!E228," ",""),SEARCH("pN",'Model output'!E228)+2,1)),IF(ISNUMBER(SEARCH("N",'Model output'!E228)),IF(OR(ISNUMBER(SEARCH("a",'Model output'!E228)),ISNUMBER(SEARCH("b",'Model output'!E228))),MID(SUBSTITUTE('Model output'!E228," ",""),SEARCH("N",'Model output'!E228)+1,2),MID(SUBSTITUTE('Model output'!E228," ",""),SEARCH("N",'Model output'!E228)+1,1)),SUBSTITUTE('Model output'!E228," ",""))),"")))</f>
        <v>1a</v>
      </c>
      <c r="E229" s="1" t="str">
        <f>IF(OR(ISNUMBER(SEARCH("Not applicable",'Model output'!F228)), ISNUMBER(SEARCH("N/A",'Model output'!F228))),"0",IF(OR(ISNUMBER(SEARCH("0",'Model output'!F228)), ISNUMBER(SEARCH("1",'Model output'!F228)), ISNUMBER(SEARCH("X",'Model output'!F228))), IF(ISNUMBER(SEARCH("pM",'Model output'!F228)),MID(SUBSTITUTE('Model output'!F228," ",""),SEARCH("pM",'Model output'!F228)+2,1),IF(ISNUMBER(SEARCH("M",'Model output'!F228)),MID(SUBSTITUTE('Model output'!F228," ",""),SEARCH("M",'Model output'!F228)+1,1),SUBSTITUTE('Model output'!F228," ",""))),""))</f>
        <v>X</v>
      </c>
      <c r="F229" t="str">
        <f t="shared" si="44"/>
        <v>positive</v>
      </c>
      <c r="G229" t="str">
        <f>IF(OR('Model output'!G228="",AND(ISNUMBER('Model output'!J228),'Model output'!J228&lt;1)),"",IF(OR(ISNUMBER(SEARCH("lateral",'Model output'!G228)),ISNUMBER(SEARCH("cervical",'Model output'!G228)),ISNUMBER(SEARCH("jugular",'Model output'!G228)),ISNUMBER(SEARCH("left neck",'Model output'!G228)),ISNUMBER(SEARCH("left anterior neck",'Model output'!G228)),ISNUMBER(SEARCH("left posterior neck",'Model output'!G228)),ISNUMBER(SEARCH("right neck",'Model output'!G228)),ISNUMBER(SEARCH("right anterior neck",'Model output'!G228)),ISNUMBER(SEARCH("right posterior neck",'Model output'!G228)),AND(ISNUMBER(SEARCH("level",'Model output'!G228)),OR(,ISNUMBER(SEARCH("II",'Model output'!G228)),ISNUMBER(SEARCH("two",'Model output'!G228)),AND(ISNUMBER(SEARCH("2",'Model output'!G228)),NOT(ISNUMBER(SEARCH("1 of 2",'Model output'!G228)))),ISNUMBER(SEARCH("III",'Model output'!G228)),ISNUMBER(SEARCH("three",'Model output'!G228)),AND(ISNUMBER(SEARCH("3",'Model output'!G228)), NOT(ISNUMBER(SEARCH("N3",'Model output'!G228)))),ISNUMBER(SEARCH("IV",'Model output'!G228)),ISNUMBER(SEARCH("four",'Model output'!G228)),AND(ISNUMBER(SEARCH("4",'Model output'!G228)),NOT(ISNUMBER(SEARCH("1/4",'Model output'!G228)))),ISNUMBER(SEARCH("V ",'Model output'!G228)),ISNUMBER(SEARCH("five",'Model output'!G228)),ISNUMBER(SEARCH("5",'Model output'!G228))))), "lateral", "central"))</f>
        <v>central</v>
      </c>
      <c r="H229" t="str">
        <f>IF('Model output'!H228="","negative", IF('Model output'!H228=" ", "negative", IF('Model output'!H228="[]", "negative", IF(ISNUMBER(SEARCH("lymph node",'Model output'!H228)),"negative", IF(ISNUMBER(SEARCH("adipose tissue",'Model output'!H228)), "negative", IF(ISNUMBER(SEARCH("neck dissection",'Model output'!H228)),"negative","positive"))))))</f>
        <v>negative</v>
      </c>
      <c r="I229">
        <f>IF('Model output'!I228="","",IF(ISNUMBER('Model output'!I228),'Model output'!I228,1))</f>
        <v>27</v>
      </c>
      <c r="J229">
        <f>IF('Model output'!J228="","",IF(AND(ISNUMBER('Model output'!J228),'Model output'!J228&lt;=I229),'Model output'!J228,IF(ISNUMBER(SEARCH("0/",'Model output'!J228)),0,1)))</f>
        <v>20</v>
      </c>
      <c r="K229" t="str" cm="1">
        <f t="array" ref="K229">IF(COUNT(FIND({0,1,2,3,4,5,6,7,8,9},'Model output'!K228))&gt;0,'Model output'!K228,"")</f>
        <v/>
      </c>
      <c r="L229" s="28" t="str">
        <f t="shared" si="46"/>
        <v/>
      </c>
      <c r="M229" t="str" cm="1">
        <f t="array" ref="M229">IF(L229="","",IF(ISNUMBER(SEARCH("cm",L229)),MAX(VALUE(SUBSTITUTE(_xlfn.FILTERXML("&lt;t&gt;&lt;s&gt;"&amp;SUBSTITUTE(L229,",","&lt;/s&gt;&lt;s&gt;")&amp;"&lt;/s&gt;&lt;/t&gt;","//s"),"cm",""))),MAX(VALUE(SUBSTITUTE(_xlfn.FILTERXML("&lt;t&gt;&lt;s&gt;"&amp;SUBSTITUTE(L229,",","&lt;/s&gt;&lt;s&gt;")&amp;"&lt;/s&gt;&lt;/t&gt;","//s"),"mm","")))/10))</f>
        <v/>
      </c>
      <c r="N229" t="str">
        <f>IF('Model output'!L228="","",'Model output'!L228)</f>
        <v>papillary</v>
      </c>
      <c r="O229" t="str">
        <f>IF('Model output'!M228="","",'Model output'!M228)</f>
        <v/>
      </c>
      <c r="P229" t="str">
        <f>IF('Model output'!N228="","",'Model output'!N228)</f>
        <v>2.0 cm</v>
      </c>
      <c r="Q229" t="str">
        <f t="shared" si="45"/>
        <v>2.0cm</v>
      </c>
      <c r="R229" cm="1">
        <f t="array" ref="R229">IF(Q229="","",IF(ISNUMBER(SEARCH("cm",Q229)),MAX(VALUE(SUBSTITUTE(_xlfn.FILTERXML("&lt;t&gt;&lt;s&gt;"&amp;SUBSTITUTE(Q229,",","&lt;/s&gt;&lt;s&gt;")&amp;"&lt;/s&gt;&lt;/t&gt;","//s"),"cm",""))),IF(ISNUMBER(SEARCH("mm",Q229)), MAX(VALUE(SUBSTITUTE(_xlfn.FILTERXML("&lt;t&gt;&lt;s&gt;"&amp;SUBSTITUTE(Q229,",","&lt;/s&gt;&lt;s&gt;")&amp;"&lt;/s&gt;&lt;/t&gt;","//s"),"mm","")))/10, MAX(VALUE(_xlfn.FILTERXML("&lt;t&gt;&lt;s&gt;"&amp;SUBSTITUTE(Q229,",","&lt;/s&gt;&lt;s&gt;")&amp;"&lt;/s&gt;&lt;/t&gt;","//s"))))))</f>
        <v>2</v>
      </c>
      <c r="S229" t="str">
        <f>IF(OR('Model output'!P228="",'Model output'!P228="C",ISNUMBER(SEARCH("Not identified", 'Model output'!P228)),ISNUMBER(SEARCH("Absent",'Model output'!P228)),ISNUMBER(SEARCH("Absence",'Model output'!P228)),AND(ISNUMBER(SEARCH("No",'Model output'!P228)),NOT(ISNUMBER(SEARCH("diagnostic",'Model output'!P228)))),ISNUMBER(SEARCH("Negative",'Model output'!P228))),"negative","positive")</f>
        <v>negative</v>
      </c>
      <c r="T229">
        <f>IF('Model output'!O228="","",'Model output'!O228)</f>
        <v>1</v>
      </c>
      <c r="U229" t="str">
        <f>IF('Model output'!Q228&lt;&gt;"",'Model output'!Q228,IF('Classification result'!S229="positive",IF(ISNUMBER(SEARCH("single",'Model output'!P228)),1,IF(OR(ISNUMBER(SEARCH("&lt;4",'Model output'!P228)),ISNUMBER(SEARCH("&lt; 4",'Model output'!P228)),ISNUMBER(SEARCH("less than 4",'Model output'!P228))),"&lt;4",IF(OR(ISNUMBER(SEARCH("&gt;4",'Model output'!P228)),ISNUMBER(SEARCH("&gt; 4",'Model output'!P228)),ISNUMBER(SEARCH("4 or more",'Model output'!P228))),"&gt;4",""))),""))</f>
        <v/>
      </c>
      <c r="V229" t="str">
        <f>IF(S229="negative","",IF(OR(ISNUMBER(SEARCH("Focal",'Model output'!P228)),'Classification result'!U229&lt;4,ISNUMBER(SEARCH("Focal",'Classification result'!U229)),ISNUMBER(SEARCH("&lt;4",'Classification result'!U229)),ISNUMBER(SEARCH("&lt; 4",'Classification result'!U229))),"minimal", IF(OR(ISNUMBER(SEARCH("Extensive",'Model output'!P228)),ISNUMBER(SEARCH("Extensive",'Classification result'!U229)),ISNUMBER(SEARCH("&gt;4",'Classification result'!U229)),ISNUMBER(SEARCH("&gt; 4",'Classification result'!U229)),ISNUMBER(SEARCH("4 or more",'Classification result'!U229))),"extensive","")))</f>
        <v/>
      </c>
      <c r="W229" t="str">
        <f>IF(OR('Model output'!R228="",ISNUMBER(SEARCH("Not identified", 'Model output'!R228)),ISNUMBER(SEARCH("Absent",'Model output'!R228)),ISNUMBER(SEARCH("No",'Model output'!R228)),ISNUMBER(SEARCH("Negative",'Model output'!R228)),ISNUMBER(SEARCH("None seen",'Model output'!R228)),ISNUMBER(SEARCH("Free",'Model output'!R228)),ISNUMBER(SEARCH("Cannot be assessed",'Model output'!R228))),"negative","positive")</f>
        <v>negative</v>
      </c>
      <c r="X229" s="15" t="str">
        <f>IF('Model output'!S228="","",'Model output'!S228)</f>
        <v/>
      </c>
      <c r="Y229" t="str">
        <f>IF(OR('Model output'!S228="",ISNUMBER(SEARCH("No extension",'Model output'!S228)),ISNUMBER(SEARCH("Absent",'Model output'!S228)),ISNUMBER(SEARCH("Not identified",'Model output'!S228)),AND(ISNUMBER(SEARCH("No",'Model output'!S228)),NOT(ISNUMBER(SEARCH("carcinoma",'Model output'!S228)))),ISNUMBER(SEARCH("negative",'Model output'!S228))),"negative",IF(Z229="positive","gETE", "positive"))</f>
        <v>negative</v>
      </c>
      <c r="Z229" t="str">
        <f>IF(OR('Model output'!S228="",ISNUMBER(SEARCH("Absent",'Model output'!S228)),ISNUMBER(SEARCH("Not identified",'Model output'!S228)),ISNUMBER(SEARCH("No",'Model output'!S228)),ISNUMBER(SEARCH("Minimal",'Model output'!S228)),ISNUMBER(SEARCH("negative",'Model output'!S228))),"negative",IF(OR(ISNUMBER(SEARCH("extensive",X229)),ISNUMBER(SEARCH("skeletal muscle",X229)),ISNUMBER(SEARCH("larynx",X229)),ISNUMBER(SEARCH("trachea",X229)),ISNUMBER(SEARCH("esophagus",X229)),ISNUMBER(SEARCH("recurrent laryngeal nerve",X229))),"positive","negative"))</f>
        <v>negative</v>
      </c>
      <c r="AA229" t="str">
        <f>IF('Model output'!T228="","",IF('Model output'!T228="Not mentioned", "No", "Yes"))</f>
        <v/>
      </c>
      <c r="AB229" t="str">
        <f>IF(AA229&lt;&gt;"Yes","",IF(OR('Model output'!U228="",ISNUMBER(SEARCH("Not identified",'Model output'!U228))),"",'Model output'!U228))</f>
        <v/>
      </c>
      <c r="AC229" s="8" t="str">
        <f>IF(OR('Model output'!V228="", AND(ISERROR(SEARCH("Positive",'Model output'!V228)), ISNUMBER(SEARCH("Negative",'Model output'!V228))), ISNUMBER(SEARCH("Cannot be assessed",'Model output'!V228)), AND(ISNUMBER(SEARCH("Uninvolved",'Model output'!V228)),NOT(ISNUMBER(SEARCH("margin(s) involved",'Model output'!V228)))), ISNUMBER(SEARCH("No involvement",'Model output'!V228)), AND(NOT(ISNUMBER(SEARCH("focal",'Model output'!V228))),ISNUMBER(SEARCH("Free",'Model output'!V228))), ISNUMBER(SEARCH("narrowly excised",'Model output'!V228)), ISNUMBER(SEARCH("none",'Model output'!V228)), ISNUMBER(SEARCH("R0",'Model output'!V228)), ISNUMBER(SEARCH("1 mm",'Model output'!V228)), ISNUMBER(SEARCH("0.1 CM",'Model output'!V228)), ISNUMBER(SEARCH("less than 0.2 mm",'Model output'!V228)), ISNUMBER(SEARCH("less than 1.0 mm",'Model output'!V228)), ISNUMBER(SEARCH("less than 0.5 mm",'Model output'!V228)), ISNUMBER(SEARCH("abut",'Model output'!V228))), "negative", "positive")</f>
        <v>negative</v>
      </c>
      <c r="AE229" s="34" t="str" cm="1">
        <f t="array" aca="1" ref="AE229" ca="1">IF(OR(AC229="positive",Z229="positive",AND(OR(ISNUMBER(SEARCH("Follicular carcinoma",N229)),ISNUMBER(SEARCH("Follicular thyroid carcinoma",N229))),V229="extensive"),AND(AND(ISNUMBER(J229),J229&gt;0),AND(ISNUMBER(M229),M229&gt;3)),OR(H229="positive",AH229=1)),"high",IF(OR(ISNUMBER(SEARCH("lateral",G229,1)),ISNUMBER(SEARCH("positive",Y229,1)),ISNUMBER(SEARCH("tall",O229,1)),ISNUMBER(SEARCH("hobnail",O229,1)),ISNUMBER(SEARCH("cribriform",O229,1)),ISNUMBER(SEARCH("diffuse",O229,1)),ISNUMBER(SEARCH("columnar",O229,1)),ISNUMBER(SEARCH("solid",O229,1)),ISNUMBER(SEARCH("tall",N229,1)),ISNUMBER(SEARCH("hobnail",N229,1)),ISNUMBER(SEARCH("cribriform",N229,1)),ISNUMBER(SEARCH("diffuse",N229,1)),ISNUMBER(SEARCH("columnar",N229,1)),ISNUMBER(SEARCH("solid",N229,1)),AND(OR(ISNUMBER(SEARCH("papillary",N229,1)),ISNUMBER(SEARCH("papillary carcinoma",O229,1))),S229="positive"),AND(AND(ISNUMBER(J229),J229&gt;=5),M229=""),AND(AND(ISNUMBER(J229),J229&gt;=5),AND(ISNUMBER(M229),M229&gt;=1)),AND(ISNUMBER(SERACH("papillary",N229)),OR(Y229="positive",Z229="positive"), ISNUMBER(SEARCH("BRAF",AB229)))),"intermediate","low"))</f>
        <v>intermediate</v>
      </c>
      <c r="AF229" s="35" t="str">
        <f t="shared" si="47"/>
        <v>1b</v>
      </c>
      <c r="AG229" s="35" t="str">
        <f t="shared" si="48"/>
        <v>1a</v>
      </c>
      <c r="AH229" s="35" t="str">
        <f t="shared" si="49"/>
        <v>0</v>
      </c>
      <c r="AI229" s="40" t="str">
        <f t="shared" si="50"/>
        <v>I</v>
      </c>
      <c r="AJ229" s="34" t="s">
        <v>629</v>
      </c>
      <c r="AK229" s="39" t="s">
        <v>893</v>
      </c>
      <c r="AL229" s="39" t="s">
        <v>898</v>
      </c>
      <c r="AM229" s="39" t="s">
        <v>897</v>
      </c>
      <c r="AN229" s="39" t="s">
        <v>59</v>
      </c>
      <c r="AO229" s="34">
        <f t="shared" ca="1" si="51"/>
        <v>1</v>
      </c>
      <c r="AP229" s="39">
        <f t="shared" si="52"/>
        <v>1</v>
      </c>
      <c r="AQ229" s="39">
        <f t="shared" si="53"/>
        <v>1</v>
      </c>
      <c r="AR229" s="39">
        <f t="shared" si="54"/>
        <v>1</v>
      </c>
      <c r="AS229" s="40">
        <f t="shared" si="55"/>
        <v>1</v>
      </c>
    </row>
    <row r="230" spans="1:45">
      <c r="A230" t="str">
        <f>'Model output'!A229</f>
        <v>TCGA-ET-A2N1</v>
      </c>
      <c r="B230" s="46">
        <v>47</v>
      </c>
      <c r="C230" s="1" t="str">
        <f>IF(OR(ISNUMBER(SEARCH("0",'Model output'!D229)), ISNUMBER(SEARCH("1",'Model output'!D229)), ISNUMBER(SEARCH("1a",'Model output'!D229)), ISNUMBER(SEARCH("1b",'Model output'!D229)), ISNUMBER(SEARCH("2",'Model output'!D229)), ISNUMBER(SEARCH("3",'Model output'!D229)), ISNUMBER(SEARCH("4a",'Model output'!D229)), ISNUMBER(SEARCH("4b",'Model output'!D229))), IF(ISNUMBER(SEARCH("pT",'Model output'!D229)),IF(OR(ISNUMBER(SEARCH("a",'Model output'!D229)),ISNUMBER(SEARCH("b",'Model output'!D229))),MID(SUBSTITUTE('Model output'!D229," ",""),SEARCH("pT",'Model output'!D229)+2,2),MID(SUBSTITUTE('Model output'!D229," ",""),SEARCH("pT",'Model output'!D229)+2,1)),IF(ISNUMBER(SEARCH("T",'Model output'!D229)),IF(OR(ISNUMBER(SEARCH("a",'Model output'!D229)),ISNUMBER(SEARCH("b",'Model output'!D229))),MID(SUBSTITUTE('Model output'!D229," ",""),SEARCH("T",'Model output'!D229)+1,2),MID(SUBSTITUTE('Model output'!D229," ",""),SEARCH("T",'Model output'!D229)+1,1)),SUBSTITUTE('Model output'!D229," ",""))),"")</f>
        <v>2</v>
      </c>
      <c r="D230" s="1" t="str">
        <f>IF(ISNUMBER(SEARCH("lymph node",'Model output'!E229)),"1", IF(AND('Model output'!E229&lt;&gt;"",ISNUMBER('Model output'!E229),'Model output'!E229&gt;0),"1",IF(OR(ISNUMBER(SEARCH("0",'Model output'!E229)), ISNUMBER(SEARCH("1",'Model output'!E229)), ISNUMBER(SEARCH("1a",'Model output'!E229)), ISNUMBER(SEARCH("1b",'Model output'!E229)), ISNUMBER(SEARCH("X",'Model output'!E229))), IF(ISNUMBER(SEARCH("pN",'Model output'!E229)),IF(OR(ISNUMBER(SEARCH("a",'Model output'!E229)),ISNUMBER(SEARCH("b",'Model output'!E229))),MID(SUBSTITUTE('Model output'!E229," ",""),SEARCH("pN",'Model output'!E229)+2,2),MID(SUBSTITUTE('Model output'!E229," ",""),SEARCH("pN",'Model output'!E229)+2,1)),IF(ISNUMBER(SEARCH("N",'Model output'!E229)),IF(OR(ISNUMBER(SEARCH("a",'Model output'!E229)),ISNUMBER(SEARCH("b",'Model output'!E229))),MID(SUBSTITUTE('Model output'!E229," ",""),SEARCH("N",'Model output'!E229)+1,2),MID(SUBSTITUTE('Model output'!E229," ",""),SEARCH("N",'Model output'!E229)+1,1)),SUBSTITUTE('Model output'!E229," ",""))),"")))</f>
        <v>1a</v>
      </c>
      <c r="E230" s="1" t="str">
        <f>IF(OR(ISNUMBER(SEARCH("Not applicable",'Model output'!F229)), ISNUMBER(SEARCH("N/A",'Model output'!F229))),"0",IF(OR(ISNUMBER(SEARCH("0",'Model output'!F229)), ISNUMBER(SEARCH("1",'Model output'!F229)), ISNUMBER(SEARCH("X",'Model output'!F229))), IF(ISNUMBER(SEARCH("pM",'Model output'!F229)),MID(SUBSTITUTE('Model output'!F229," ",""),SEARCH("pM",'Model output'!F229)+2,1),IF(ISNUMBER(SEARCH("M",'Model output'!F229)),MID(SUBSTITUTE('Model output'!F229," ",""),SEARCH("M",'Model output'!F229)+1,1),SUBSTITUTE('Model output'!F229," ",""))),""))</f>
        <v>X</v>
      </c>
      <c r="F230" t="str">
        <f t="shared" si="44"/>
        <v>positive</v>
      </c>
      <c r="G230" t="str">
        <f>IF(OR('Model output'!G229="",AND(ISNUMBER('Model output'!J229),'Model output'!J229&lt;1)),"",IF(OR(ISNUMBER(SEARCH("lateral",'Model output'!G229)),ISNUMBER(SEARCH("cervical",'Model output'!G229)),ISNUMBER(SEARCH("jugular",'Model output'!G229)),ISNUMBER(SEARCH("left neck",'Model output'!G229)),ISNUMBER(SEARCH("left anterior neck",'Model output'!G229)),ISNUMBER(SEARCH("left posterior neck",'Model output'!G229)),ISNUMBER(SEARCH("right neck",'Model output'!G229)),ISNUMBER(SEARCH("right anterior neck",'Model output'!G229)),ISNUMBER(SEARCH("right posterior neck",'Model output'!G229)),AND(ISNUMBER(SEARCH("level",'Model output'!G229)),OR(,ISNUMBER(SEARCH("II",'Model output'!G229)),ISNUMBER(SEARCH("two",'Model output'!G229)),AND(ISNUMBER(SEARCH("2",'Model output'!G229)),NOT(ISNUMBER(SEARCH("1 of 2",'Model output'!G229)))),ISNUMBER(SEARCH("III",'Model output'!G229)),ISNUMBER(SEARCH("three",'Model output'!G229)),AND(ISNUMBER(SEARCH("3",'Model output'!G229)), NOT(ISNUMBER(SEARCH("N3",'Model output'!G229)))),ISNUMBER(SEARCH("IV",'Model output'!G229)),ISNUMBER(SEARCH("four",'Model output'!G229)),AND(ISNUMBER(SEARCH("4",'Model output'!G229)),NOT(ISNUMBER(SEARCH("1/4",'Model output'!G229)))),ISNUMBER(SEARCH("V ",'Model output'!G229)),ISNUMBER(SEARCH("five",'Model output'!G229)),ISNUMBER(SEARCH("5",'Model output'!G229))))), "lateral", "central"))</f>
        <v>central</v>
      </c>
      <c r="H230" t="str">
        <f>IF('Model output'!H229="","negative", IF('Model output'!H229=" ", "negative", IF('Model output'!H229="[]", "negative", IF(ISNUMBER(SEARCH("lymph node",'Model output'!H229)),"negative", IF(ISNUMBER(SEARCH("adipose tissue",'Model output'!H229)), "negative", IF(ISNUMBER(SEARCH("neck dissection",'Model output'!H229)),"negative","positive"))))))</f>
        <v>negative</v>
      </c>
      <c r="I230">
        <f>IF('Model output'!I229="","",IF(ISNUMBER('Model output'!I229),'Model output'!I229,1))</f>
        <v>7</v>
      </c>
      <c r="J230">
        <f>IF('Model output'!J229="","",IF(AND(ISNUMBER('Model output'!J229),'Model output'!J229&lt;=I230),'Model output'!J229,IF(ISNUMBER(SEARCH("0/",'Model output'!J229)),0,1)))</f>
        <v>6</v>
      </c>
      <c r="K230" t="str" cm="1">
        <f t="array" ref="K230">IF(COUNT(FIND({0,1,2,3,4,5,6,7,8,9},'Model output'!K229))&gt;0,'Model output'!K229,"")</f>
        <v/>
      </c>
      <c r="L230" s="28" t="str">
        <f t="shared" si="46"/>
        <v/>
      </c>
      <c r="M230" t="str" cm="1">
        <f t="array" ref="M230">IF(L230="","",IF(ISNUMBER(SEARCH("cm",L230)),MAX(VALUE(SUBSTITUTE(_xlfn.FILTERXML("&lt;t&gt;&lt;s&gt;"&amp;SUBSTITUTE(L230,",","&lt;/s&gt;&lt;s&gt;")&amp;"&lt;/s&gt;&lt;/t&gt;","//s"),"cm",""))),MAX(VALUE(SUBSTITUTE(_xlfn.FILTERXML("&lt;t&gt;&lt;s&gt;"&amp;SUBSTITUTE(L230,",","&lt;/s&gt;&lt;s&gt;")&amp;"&lt;/s&gt;&lt;/t&gt;","//s"),"mm","")))/10))</f>
        <v/>
      </c>
      <c r="N230" t="str">
        <f>IF('Model output'!L229="","",'Model output'!L229)</f>
        <v>papillary</v>
      </c>
      <c r="O230" t="str">
        <f>IF('Model output'!M229="","",'Model output'!M229)</f>
        <v/>
      </c>
      <c r="P230" t="str">
        <f>IF('Model output'!N229="","",'Model output'!N229)</f>
        <v>3.0 cm</v>
      </c>
      <c r="Q230" t="str">
        <f t="shared" si="45"/>
        <v>3.0cm</v>
      </c>
      <c r="R230" cm="1">
        <f t="array" ref="R230">IF(Q230="","",IF(ISNUMBER(SEARCH("cm",Q230)),MAX(VALUE(SUBSTITUTE(_xlfn.FILTERXML("&lt;t&gt;&lt;s&gt;"&amp;SUBSTITUTE(Q230,",","&lt;/s&gt;&lt;s&gt;")&amp;"&lt;/s&gt;&lt;/t&gt;","//s"),"cm",""))),IF(ISNUMBER(SEARCH("mm",Q230)), MAX(VALUE(SUBSTITUTE(_xlfn.FILTERXML("&lt;t&gt;&lt;s&gt;"&amp;SUBSTITUTE(Q230,",","&lt;/s&gt;&lt;s&gt;")&amp;"&lt;/s&gt;&lt;/t&gt;","//s"),"mm","")))/10, MAX(VALUE(_xlfn.FILTERXML("&lt;t&gt;&lt;s&gt;"&amp;SUBSTITUTE(Q230,",","&lt;/s&gt;&lt;s&gt;")&amp;"&lt;/s&gt;&lt;/t&gt;","//s"))))))</f>
        <v>3</v>
      </c>
      <c r="S230" t="str">
        <f>IF(OR('Model output'!P229="",'Model output'!P229="C",ISNUMBER(SEARCH("Not identified", 'Model output'!P229)),ISNUMBER(SEARCH("Absent",'Model output'!P229)),ISNUMBER(SEARCH("Absence",'Model output'!P229)),AND(ISNUMBER(SEARCH("No",'Model output'!P229)),NOT(ISNUMBER(SEARCH("diagnostic",'Model output'!P229)))),ISNUMBER(SEARCH("Negative",'Model output'!P229))),"negative","positive")</f>
        <v>positive</v>
      </c>
      <c r="T230" t="str">
        <f>IF('Model output'!O229="","",'Model output'!O229)</f>
        <v>Multifocal</v>
      </c>
      <c r="U230" t="str">
        <f>IF('Model output'!Q229&lt;&gt;"",'Model output'!Q229,IF('Classification result'!S230="positive",IF(ISNUMBER(SEARCH("single",'Model output'!P229)),1,IF(OR(ISNUMBER(SEARCH("&lt;4",'Model output'!P229)),ISNUMBER(SEARCH("&lt; 4",'Model output'!P229)),ISNUMBER(SEARCH("less than 4",'Model output'!P229))),"&lt;4",IF(OR(ISNUMBER(SEARCH("&gt;4",'Model output'!P229)),ISNUMBER(SEARCH("&gt; 4",'Model output'!P229)),ISNUMBER(SEARCH("4 or more",'Model output'!P229))),"&gt;4",""))),""))</f>
        <v/>
      </c>
      <c r="V230" t="str">
        <f>IF(S230="negative","",IF(OR(ISNUMBER(SEARCH("Focal",'Model output'!P229)),'Classification result'!U230&lt;4,ISNUMBER(SEARCH("Focal",'Classification result'!U230)),ISNUMBER(SEARCH("&lt;4",'Classification result'!U230)),ISNUMBER(SEARCH("&lt; 4",'Classification result'!U230))),"minimal", IF(OR(ISNUMBER(SEARCH("Extensive",'Model output'!P229)),ISNUMBER(SEARCH("Extensive",'Classification result'!U230)),ISNUMBER(SEARCH("&gt;4",'Classification result'!U230)),ISNUMBER(SEARCH("&gt; 4",'Classification result'!U230)),ISNUMBER(SEARCH("4 or more",'Classification result'!U230))),"extensive","")))</f>
        <v/>
      </c>
      <c r="W230" t="str">
        <f>IF(OR('Model output'!R229="",ISNUMBER(SEARCH("Not identified", 'Model output'!R229)),ISNUMBER(SEARCH("Absent",'Model output'!R229)),ISNUMBER(SEARCH("No",'Model output'!R229)),ISNUMBER(SEARCH("Negative",'Model output'!R229)),ISNUMBER(SEARCH("None seen",'Model output'!R229)),ISNUMBER(SEARCH("Free",'Model output'!R229)),ISNUMBER(SEARCH("Cannot be assessed",'Model output'!R229))),"negative","positive")</f>
        <v>positive</v>
      </c>
      <c r="X230" s="15" t="str">
        <f>IF('Model output'!S229="","",'Model output'!S229)</f>
        <v/>
      </c>
      <c r="Y230" t="str">
        <f>IF(OR('Model output'!S229="",ISNUMBER(SEARCH("No extension",'Model output'!S229)),ISNUMBER(SEARCH("Absent",'Model output'!S229)),ISNUMBER(SEARCH("Not identified",'Model output'!S229)),AND(ISNUMBER(SEARCH("No",'Model output'!S229)),NOT(ISNUMBER(SEARCH("carcinoma",'Model output'!S229)))),ISNUMBER(SEARCH("negative",'Model output'!S229))),"negative",IF(Z230="positive","gETE", "positive"))</f>
        <v>negative</v>
      </c>
      <c r="Z230" t="str">
        <f>IF(OR('Model output'!S229="",ISNUMBER(SEARCH("Absent",'Model output'!S229)),ISNUMBER(SEARCH("Not identified",'Model output'!S229)),ISNUMBER(SEARCH("No",'Model output'!S229)),ISNUMBER(SEARCH("Minimal",'Model output'!S229)),ISNUMBER(SEARCH("negative",'Model output'!S229))),"negative",IF(OR(ISNUMBER(SEARCH("extensive",X230)),ISNUMBER(SEARCH("skeletal muscle",X230)),ISNUMBER(SEARCH("larynx",X230)),ISNUMBER(SEARCH("trachea",X230)),ISNUMBER(SEARCH("esophagus",X230)),ISNUMBER(SEARCH("recurrent laryngeal nerve",X230))),"positive","negative"))</f>
        <v>negative</v>
      </c>
      <c r="AA230" t="str">
        <f>IF('Model output'!T229="","",IF('Model output'!T229="Not mentioned", "No", "Yes"))</f>
        <v/>
      </c>
      <c r="AB230" t="str">
        <f>IF(AA230&lt;&gt;"Yes","",IF(OR('Model output'!U229="",ISNUMBER(SEARCH("Not identified",'Model output'!U229))),"",'Model output'!U229))</f>
        <v/>
      </c>
      <c r="AC230" s="8" t="str">
        <f>IF(OR('Model output'!V229="", AND(ISERROR(SEARCH("Positive",'Model output'!V229)), ISNUMBER(SEARCH("Negative",'Model output'!V229))), ISNUMBER(SEARCH("Cannot be assessed",'Model output'!V229)), AND(ISNUMBER(SEARCH("Uninvolved",'Model output'!V229)),NOT(ISNUMBER(SEARCH("margin(s) involved",'Model output'!V229)))), ISNUMBER(SEARCH("No involvement",'Model output'!V229)), AND(NOT(ISNUMBER(SEARCH("focal",'Model output'!V229))),ISNUMBER(SEARCH("Free",'Model output'!V229))), ISNUMBER(SEARCH("narrowly excised",'Model output'!V229)), ISNUMBER(SEARCH("none",'Model output'!V229)), ISNUMBER(SEARCH("R0",'Model output'!V229)), ISNUMBER(SEARCH("1 mm",'Model output'!V229)), ISNUMBER(SEARCH("0.1 CM",'Model output'!V229)), ISNUMBER(SEARCH("less than 0.2 mm",'Model output'!V229)), ISNUMBER(SEARCH("less than 1.0 mm",'Model output'!V229)), ISNUMBER(SEARCH("less than 0.5 mm",'Model output'!V229)), ISNUMBER(SEARCH("abut",'Model output'!V229))), "negative", "positive")</f>
        <v>positive</v>
      </c>
      <c r="AE230" s="34" t="str" cm="1">
        <f t="array" ref="AE230">IF(OR(AC230="positive",Z230="positive",AND(OR(ISNUMBER(SEARCH("Follicular carcinoma",N230)),ISNUMBER(SEARCH("Follicular thyroid carcinoma",N230))),V230="extensive"),AND(AND(ISNUMBER(J230),J230&gt;0),AND(ISNUMBER(M230),M230&gt;3)),OR(H230="positive",AH230=1)),"high",IF(OR(ISNUMBER(SEARCH("lateral",G230,1)),ISNUMBER(SEARCH("positive",Y230,1)),ISNUMBER(SEARCH("tall",O230,1)),ISNUMBER(SEARCH("hobnail",O230,1)),ISNUMBER(SEARCH("cribriform",O230,1)),ISNUMBER(SEARCH("diffuse",O230,1)),ISNUMBER(SEARCH("columnar",O230,1)),ISNUMBER(SEARCH("solid",O230,1)),ISNUMBER(SEARCH("tall",N230,1)),ISNUMBER(SEARCH("hobnail",N230,1)),ISNUMBER(SEARCH("cribriform",N230,1)),ISNUMBER(SEARCH("diffuse",N230,1)),ISNUMBER(SEARCH("columnar",N230,1)),ISNUMBER(SEARCH("solid",N230,1)),AND(OR(ISNUMBER(SEARCH("papillary",N230,1)),ISNUMBER(SEARCH("papillary carcinoma",O230,1))),S230="positive"),AND(AND(ISNUMBER(J230),J230&gt;=5),M230=""),AND(AND(ISNUMBER(J230),J230&gt;=5),AND(ISNUMBER(M230),M230&gt;=1)),AND(ISNUMBER(SERACH("papillary",N230)),OR(Y230="positive",Z230="positive"), ISNUMBER(SEARCH("BRAF",AB230)))),"intermediate","low"))</f>
        <v>high</v>
      </c>
      <c r="AF230" s="35" t="str">
        <f t="shared" si="47"/>
        <v>2</v>
      </c>
      <c r="AG230" s="35" t="str">
        <f t="shared" si="48"/>
        <v>1a</v>
      </c>
      <c r="AH230" s="35" t="str">
        <f t="shared" si="49"/>
        <v>0</v>
      </c>
      <c r="AI230" s="40" t="str">
        <f t="shared" si="50"/>
        <v>I</v>
      </c>
      <c r="AJ230" s="34" t="s">
        <v>624</v>
      </c>
      <c r="AK230" s="39" t="s">
        <v>896</v>
      </c>
      <c r="AL230" s="39" t="s">
        <v>898</v>
      </c>
      <c r="AM230" s="39" t="s">
        <v>897</v>
      </c>
      <c r="AN230" s="39" t="s">
        <v>59</v>
      </c>
      <c r="AO230" s="34">
        <f t="shared" si="51"/>
        <v>1</v>
      </c>
      <c r="AP230" s="39">
        <f t="shared" si="52"/>
        <v>1</v>
      </c>
      <c r="AQ230" s="39">
        <f t="shared" si="53"/>
        <v>1</v>
      </c>
      <c r="AR230" s="39">
        <f t="shared" si="54"/>
        <v>1</v>
      </c>
      <c r="AS230" s="40">
        <f t="shared" si="55"/>
        <v>1</v>
      </c>
    </row>
    <row r="231" spans="1:45">
      <c r="A231" t="str">
        <f>'Model output'!A230</f>
        <v>TCGA-ET-A3BO</v>
      </c>
      <c r="B231" s="46">
        <v>44</v>
      </c>
      <c r="C231" s="1" t="str">
        <f>IF(OR(ISNUMBER(SEARCH("0",'Model output'!D230)), ISNUMBER(SEARCH("1",'Model output'!D230)), ISNUMBER(SEARCH("1a",'Model output'!D230)), ISNUMBER(SEARCH("1b",'Model output'!D230)), ISNUMBER(SEARCH("2",'Model output'!D230)), ISNUMBER(SEARCH("3",'Model output'!D230)), ISNUMBER(SEARCH("4a",'Model output'!D230)), ISNUMBER(SEARCH("4b",'Model output'!D230))), IF(ISNUMBER(SEARCH("pT",'Model output'!D230)),IF(OR(ISNUMBER(SEARCH("a",'Model output'!D230)),ISNUMBER(SEARCH("b",'Model output'!D230))),MID(SUBSTITUTE('Model output'!D230," ",""),SEARCH("pT",'Model output'!D230)+2,2),MID(SUBSTITUTE('Model output'!D230," ",""),SEARCH("pT",'Model output'!D230)+2,1)),IF(ISNUMBER(SEARCH("T",'Model output'!D230)),IF(OR(ISNUMBER(SEARCH("a",'Model output'!D230)),ISNUMBER(SEARCH("b",'Model output'!D230))),MID(SUBSTITUTE('Model output'!D230," ",""),SEARCH("T",'Model output'!D230)+1,2),MID(SUBSTITUTE('Model output'!D230," ",""),SEARCH("T",'Model output'!D230)+1,1)),SUBSTITUTE('Model output'!D230," ",""))),"")</f>
        <v>3</v>
      </c>
      <c r="D231" s="1" t="str">
        <f>IF(ISNUMBER(SEARCH("lymph node",'Model output'!E230)),"1", IF(AND('Model output'!E230&lt;&gt;"",ISNUMBER('Model output'!E230),'Model output'!E230&gt;0),"1",IF(OR(ISNUMBER(SEARCH("0",'Model output'!E230)), ISNUMBER(SEARCH("1",'Model output'!E230)), ISNUMBER(SEARCH("1a",'Model output'!E230)), ISNUMBER(SEARCH("1b",'Model output'!E230)), ISNUMBER(SEARCH("X",'Model output'!E230))), IF(ISNUMBER(SEARCH("pN",'Model output'!E230)),IF(OR(ISNUMBER(SEARCH("a",'Model output'!E230)),ISNUMBER(SEARCH("b",'Model output'!E230))),MID(SUBSTITUTE('Model output'!E230," ",""),SEARCH("pN",'Model output'!E230)+2,2),MID(SUBSTITUTE('Model output'!E230," ",""),SEARCH("pN",'Model output'!E230)+2,1)),IF(ISNUMBER(SEARCH("N",'Model output'!E230)),IF(OR(ISNUMBER(SEARCH("a",'Model output'!E230)),ISNUMBER(SEARCH("b",'Model output'!E230))),MID(SUBSTITUTE('Model output'!E230," ",""),SEARCH("N",'Model output'!E230)+1,2),MID(SUBSTITUTE('Model output'!E230," ",""),SEARCH("N",'Model output'!E230)+1,1)),SUBSTITUTE('Model output'!E230," ",""))),"")))</f>
        <v>1a</v>
      </c>
      <c r="E231" s="1" t="str">
        <f>IF(OR(ISNUMBER(SEARCH("Not applicable",'Model output'!F230)), ISNUMBER(SEARCH("N/A",'Model output'!F230))),"0",IF(OR(ISNUMBER(SEARCH("0",'Model output'!F230)), ISNUMBER(SEARCH("1",'Model output'!F230)), ISNUMBER(SEARCH("X",'Model output'!F230))), IF(ISNUMBER(SEARCH("pM",'Model output'!F230)),MID(SUBSTITUTE('Model output'!F230," ",""),SEARCH("pM",'Model output'!F230)+2,1),IF(ISNUMBER(SEARCH("M",'Model output'!F230)),MID(SUBSTITUTE('Model output'!F230," ",""),SEARCH("M",'Model output'!F230)+1,1),SUBSTITUTE('Model output'!F230," ",""))),""))</f>
        <v/>
      </c>
      <c r="F231" t="str">
        <f t="shared" si="44"/>
        <v>positive</v>
      </c>
      <c r="G231" t="str">
        <f>IF(OR('Model output'!G230="",AND(ISNUMBER('Model output'!J230),'Model output'!J230&lt;1)),"",IF(OR(ISNUMBER(SEARCH("lateral",'Model output'!G230)),ISNUMBER(SEARCH("cervical",'Model output'!G230)),ISNUMBER(SEARCH("jugular",'Model output'!G230)),ISNUMBER(SEARCH("left neck",'Model output'!G230)),ISNUMBER(SEARCH("left anterior neck",'Model output'!G230)),ISNUMBER(SEARCH("left posterior neck",'Model output'!G230)),ISNUMBER(SEARCH("right neck",'Model output'!G230)),ISNUMBER(SEARCH("right anterior neck",'Model output'!G230)),ISNUMBER(SEARCH("right posterior neck",'Model output'!G230)),AND(ISNUMBER(SEARCH("level",'Model output'!G230)),OR(,ISNUMBER(SEARCH("II",'Model output'!G230)),ISNUMBER(SEARCH("two",'Model output'!G230)),AND(ISNUMBER(SEARCH("2",'Model output'!G230)),NOT(ISNUMBER(SEARCH("1 of 2",'Model output'!G230)))),ISNUMBER(SEARCH("III",'Model output'!G230)),ISNUMBER(SEARCH("three",'Model output'!G230)),AND(ISNUMBER(SEARCH("3",'Model output'!G230)), NOT(ISNUMBER(SEARCH("N3",'Model output'!G230)))),ISNUMBER(SEARCH("IV",'Model output'!G230)),ISNUMBER(SEARCH("four",'Model output'!G230)),AND(ISNUMBER(SEARCH("4",'Model output'!G230)),NOT(ISNUMBER(SEARCH("1/4",'Model output'!G230)))),ISNUMBER(SEARCH("V ",'Model output'!G230)),ISNUMBER(SEARCH("five",'Model output'!G230)),ISNUMBER(SEARCH("5",'Model output'!G230))))), "lateral", "central"))</f>
        <v>central</v>
      </c>
      <c r="H231" t="str">
        <f>IF('Model output'!H230="","negative", IF('Model output'!H230=" ", "negative", IF('Model output'!H230="[]", "negative", IF(ISNUMBER(SEARCH("lymph node",'Model output'!H230)),"negative", IF(ISNUMBER(SEARCH("adipose tissue",'Model output'!H230)), "negative", IF(ISNUMBER(SEARCH("neck dissection",'Model output'!H230)),"negative","positive"))))))</f>
        <v>negative</v>
      </c>
      <c r="I231" t="str">
        <f>IF('Model output'!I230="","",IF(ISNUMBER('Model output'!I230),'Model output'!I230,1))</f>
        <v/>
      </c>
      <c r="J231">
        <f>IF('Model output'!J230="","",IF(AND(ISNUMBER('Model output'!J230),'Model output'!J230&lt;=I231),'Model output'!J230,IF(ISNUMBER(SEARCH("0/",'Model output'!J230)),0,1)))</f>
        <v>2</v>
      </c>
      <c r="K231" t="str" cm="1">
        <f t="array" ref="K231">IF(COUNT(FIND({0,1,2,3,4,5,6,7,8,9},'Model output'!K230))&gt;0,'Model output'!K230,"")</f>
        <v/>
      </c>
      <c r="L231" s="28" t="str">
        <f t="shared" si="46"/>
        <v/>
      </c>
      <c r="M231" t="str" cm="1">
        <f t="array" ref="M231">IF(L231="","",IF(ISNUMBER(SEARCH("cm",L231)),MAX(VALUE(SUBSTITUTE(_xlfn.FILTERXML("&lt;t&gt;&lt;s&gt;"&amp;SUBSTITUTE(L231,",","&lt;/s&gt;&lt;s&gt;")&amp;"&lt;/s&gt;&lt;/t&gt;","//s"),"cm",""))),MAX(VALUE(SUBSTITUTE(_xlfn.FILTERXML("&lt;t&gt;&lt;s&gt;"&amp;SUBSTITUTE(L231,",","&lt;/s&gt;&lt;s&gt;")&amp;"&lt;/s&gt;&lt;/t&gt;","//s"),"mm","")))/10))</f>
        <v/>
      </c>
      <c r="N231" t="str">
        <f>IF('Model output'!L230="","",'Model output'!L230)</f>
        <v>papillary</v>
      </c>
      <c r="O231" t="str">
        <f>IF('Model output'!M230="","",'Model output'!M230)</f>
        <v>tall cell</v>
      </c>
      <c r="P231" t="str">
        <f>IF('Model output'!N230="","",'Model output'!N230)</f>
        <v>2.5 cm and 2.2 cm, left lobe; 0.2 cm and 0.2 cm, right lobe.</v>
      </c>
      <c r="Q231" t="str">
        <f t="shared" si="45"/>
        <v>2.5cm,2.2cm,0.2cm,0.2cm</v>
      </c>
      <c r="R231" cm="1">
        <f t="array" ref="R231">IF(Q231="","",IF(ISNUMBER(SEARCH("cm",Q231)),MAX(VALUE(SUBSTITUTE(_xlfn.FILTERXML("&lt;t&gt;&lt;s&gt;"&amp;SUBSTITUTE(Q231,",","&lt;/s&gt;&lt;s&gt;")&amp;"&lt;/s&gt;&lt;/t&gt;","//s"),"cm",""))),IF(ISNUMBER(SEARCH("mm",Q231)), MAX(VALUE(SUBSTITUTE(_xlfn.FILTERXML("&lt;t&gt;&lt;s&gt;"&amp;SUBSTITUTE(Q231,",","&lt;/s&gt;&lt;s&gt;")&amp;"&lt;/s&gt;&lt;/t&gt;","//s"),"mm","")))/10, MAX(VALUE(_xlfn.FILTERXML("&lt;t&gt;&lt;s&gt;"&amp;SUBSTITUTE(Q231,",","&lt;/s&gt;&lt;s&gt;")&amp;"&lt;/s&gt;&lt;/t&gt;","//s"))))))</f>
        <v>2.5</v>
      </c>
      <c r="S231" t="str">
        <f>IF(OR('Model output'!P230="",'Model output'!P230="C",ISNUMBER(SEARCH("Not identified", 'Model output'!P230)),ISNUMBER(SEARCH("Absent",'Model output'!P230)),ISNUMBER(SEARCH("Absence",'Model output'!P230)),AND(ISNUMBER(SEARCH("No",'Model output'!P230)),NOT(ISNUMBER(SEARCH("diagnostic",'Model output'!P230)))),ISNUMBER(SEARCH("Negative",'Model output'!P230))),"negative","positive")</f>
        <v>positive</v>
      </c>
      <c r="T231" t="str">
        <f>IF('Model output'!O230="","",'Model output'!O230)</f>
        <v>Multifocal</v>
      </c>
      <c r="U231" t="str">
        <f>IF('Model output'!Q230&lt;&gt;"",'Model output'!Q230,IF('Classification result'!S231="positive",IF(ISNUMBER(SEARCH("single",'Model output'!P230)),1,IF(OR(ISNUMBER(SEARCH("&lt;4",'Model output'!P230)),ISNUMBER(SEARCH("&lt; 4",'Model output'!P230)),ISNUMBER(SEARCH("less than 4",'Model output'!P230))),"&lt;4",IF(OR(ISNUMBER(SEARCH("&gt;4",'Model output'!P230)),ISNUMBER(SEARCH("&gt; 4",'Model output'!P230)),ISNUMBER(SEARCH("4 or more",'Model output'!P230))),"&gt;4",""))),""))</f>
        <v/>
      </c>
      <c r="V231" t="str">
        <f>IF(S231="negative","",IF(OR(ISNUMBER(SEARCH("Focal",'Model output'!P230)),'Classification result'!U231&lt;4,ISNUMBER(SEARCH("Focal",'Classification result'!U231)),ISNUMBER(SEARCH("&lt;4",'Classification result'!U231)),ISNUMBER(SEARCH("&lt; 4",'Classification result'!U231))),"minimal", IF(OR(ISNUMBER(SEARCH("Extensive",'Model output'!P230)),ISNUMBER(SEARCH("Extensive",'Classification result'!U231)),ISNUMBER(SEARCH("&gt;4",'Classification result'!U231)),ISNUMBER(SEARCH("&gt; 4",'Classification result'!U231)),ISNUMBER(SEARCH("4 or more",'Classification result'!U231))),"extensive","")))</f>
        <v/>
      </c>
      <c r="W231" t="str">
        <f>IF(OR('Model output'!R230="",ISNUMBER(SEARCH("Not identified", 'Model output'!R230)),ISNUMBER(SEARCH("Absent",'Model output'!R230)),ISNUMBER(SEARCH("No",'Model output'!R230)),ISNUMBER(SEARCH("Negative",'Model output'!R230)),ISNUMBER(SEARCH("None seen",'Model output'!R230)),ISNUMBER(SEARCH("Free",'Model output'!R230)),ISNUMBER(SEARCH("Cannot be assessed",'Model output'!R230))),"negative","positive")</f>
        <v>positive</v>
      </c>
      <c r="X231" s="15" t="str">
        <f>IF('Model output'!S230="","",'Model output'!S230)</f>
        <v>Minimal extrathyroidal extension</v>
      </c>
      <c r="Y231" t="str">
        <f>IF(OR('Model output'!S230="",ISNUMBER(SEARCH("No extension",'Model output'!S230)),ISNUMBER(SEARCH("Absent",'Model output'!S230)),ISNUMBER(SEARCH("Not identified",'Model output'!S230)),AND(ISNUMBER(SEARCH("No",'Model output'!S230)),NOT(ISNUMBER(SEARCH("carcinoma",'Model output'!S230)))),ISNUMBER(SEARCH("negative",'Model output'!S230))),"negative",IF(Z231="positive","gETE", "positive"))</f>
        <v>positive</v>
      </c>
      <c r="Z231" t="str">
        <f>IF(OR('Model output'!S230="",ISNUMBER(SEARCH("Absent",'Model output'!S230)),ISNUMBER(SEARCH("Not identified",'Model output'!S230)),ISNUMBER(SEARCH("No",'Model output'!S230)),ISNUMBER(SEARCH("Minimal",'Model output'!S230)),ISNUMBER(SEARCH("negative",'Model output'!S230))),"negative",IF(OR(ISNUMBER(SEARCH("extensive",X231)),ISNUMBER(SEARCH("skeletal muscle",X231)),ISNUMBER(SEARCH("larynx",X231)),ISNUMBER(SEARCH("trachea",X231)),ISNUMBER(SEARCH("esophagus",X231)),ISNUMBER(SEARCH("recurrent laryngeal nerve",X231))),"positive","negative"))</f>
        <v>negative</v>
      </c>
      <c r="AA231" t="str">
        <f>IF('Model output'!T230="","",IF('Model output'!T230="Not mentioned", "No", "Yes"))</f>
        <v/>
      </c>
      <c r="AB231" t="str">
        <f>IF(AA231&lt;&gt;"Yes","",IF(OR('Model output'!U230="",ISNUMBER(SEARCH("Not identified",'Model output'!U230))),"",'Model output'!U230))</f>
        <v/>
      </c>
      <c r="AC231" s="8" t="str">
        <f>IF(OR('Model output'!V230="", AND(ISERROR(SEARCH("Positive",'Model output'!V230)), ISNUMBER(SEARCH("Negative",'Model output'!V230))), ISNUMBER(SEARCH("Cannot be assessed",'Model output'!V230)), AND(ISNUMBER(SEARCH("Uninvolved",'Model output'!V230)),NOT(ISNUMBER(SEARCH("margin(s) involved",'Model output'!V230)))), ISNUMBER(SEARCH("No involvement",'Model output'!V230)), AND(NOT(ISNUMBER(SEARCH("focal",'Model output'!V230))),ISNUMBER(SEARCH("Free",'Model output'!V230))), ISNUMBER(SEARCH("narrowly excised",'Model output'!V230)), ISNUMBER(SEARCH("none",'Model output'!V230)), ISNUMBER(SEARCH("R0",'Model output'!V230)), ISNUMBER(SEARCH("1 mm",'Model output'!V230)), ISNUMBER(SEARCH("0.1 CM",'Model output'!V230)), ISNUMBER(SEARCH("less than 0.2 mm",'Model output'!V230)), ISNUMBER(SEARCH("less than 1.0 mm",'Model output'!V230)), ISNUMBER(SEARCH("less than 0.5 mm",'Model output'!V230)), ISNUMBER(SEARCH("abut",'Model output'!V230))), "negative", "positive")</f>
        <v>positive</v>
      </c>
      <c r="AE231" s="34" t="str" cm="1">
        <f t="array" ref="AE231">IF(OR(AC231="positive",Z231="positive",AND(OR(ISNUMBER(SEARCH("Follicular carcinoma",N231)),ISNUMBER(SEARCH("Follicular thyroid carcinoma",N231))),V231="extensive"),AND(AND(ISNUMBER(J231),J231&gt;0),AND(ISNUMBER(M231),M231&gt;3)),OR(H231="positive",AH231=1)),"high",IF(OR(ISNUMBER(SEARCH("lateral",G231,1)),ISNUMBER(SEARCH("positive",Y231,1)),ISNUMBER(SEARCH("tall",O231,1)),ISNUMBER(SEARCH("hobnail",O231,1)),ISNUMBER(SEARCH("cribriform",O231,1)),ISNUMBER(SEARCH("diffuse",O231,1)),ISNUMBER(SEARCH("columnar",O231,1)),ISNUMBER(SEARCH("solid",O231,1)),ISNUMBER(SEARCH("tall",N231,1)),ISNUMBER(SEARCH("hobnail",N231,1)),ISNUMBER(SEARCH("cribriform",N231,1)),ISNUMBER(SEARCH("diffuse",N231,1)),ISNUMBER(SEARCH("columnar",N231,1)),ISNUMBER(SEARCH("solid",N231,1)),AND(OR(ISNUMBER(SEARCH("papillary",N231,1)),ISNUMBER(SEARCH("papillary carcinoma",O231,1))),S231="positive"),AND(AND(ISNUMBER(J231),J231&gt;=5),M231=""),AND(AND(ISNUMBER(J231),J231&gt;=5),AND(ISNUMBER(M231),M231&gt;=1)),AND(ISNUMBER(SERACH("papillary",N231)),OR(Y231="positive",Z231="positive"), ISNUMBER(SEARCH("BRAF",AB231)))),"intermediate","low"))</f>
        <v>high</v>
      </c>
      <c r="AF231" s="35" t="str">
        <f t="shared" si="47"/>
        <v>2</v>
      </c>
      <c r="AG231" s="35" t="str">
        <f t="shared" si="48"/>
        <v>1a</v>
      </c>
      <c r="AH231" s="35" t="str">
        <f t="shared" si="49"/>
        <v>0</v>
      </c>
      <c r="AI231" s="40" t="str">
        <f t="shared" si="50"/>
        <v>I</v>
      </c>
      <c r="AJ231" s="34" t="s">
        <v>624</v>
      </c>
      <c r="AK231" s="39" t="s">
        <v>896</v>
      </c>
      <c r="AL231" s="39" t="s">
        <v>898</v>
      </c>
      <c r="AM231" s="39" t="s">
        <v>897</v>
      </c>
      <c r="AN231" s="39" t="s">
        <v>59</v>
      </c>
      <c r="AO231" s="34">
        <f t="shared" si="51"/>
        <v>1</v>
      </c>
      <c r="AP231" s="39">
        <f t="shared" si="52"/>
        <v>1</v>
      </c>
      <c r="AQ231" s="39">
        <f t="shared" si="53"/>
        <v>1</v>
      </c>
      <c r="AR231" s="39">
        <f t="shared" si="54"/>
        <v>1</v>
      </c>
      <c r="AS231" s="40">
        <f t="shared" si="55"/>
        <v>1</v>
      </c>
    </row>
    <row r="232" spans="1:45">
      <c r="A232" t="str">
        <f>'Model output'!A231</f>
        <v>TCGA-ET-A3BS</v>
      </c>
      <c r="B232" s="46">
        <v>42</v>
      </c>
      <c r="C232" s="1" t="str">
        <f>IF(OR(ISNUMBER(SEARCH("0",'Model output'!D231)), ISNUMBER(SEARCH("1",'Model output'!D231)), ISNUMBER(SEARCH("1a",'Model output'!D231)), ISNUMBER(SEARCH("1b",'Model output'!D231)), ISNUMBER(SEARCH("2",'Model output'!D231)), ISNUMBER(SEARCH("3",'Model output'!D231)), ISNUMBER(SEARCH("4a",'Model output'!D231)), ISNUMBER(SEARCH("4b",'Model output'!D231))), IF(ISNUMBER(SEARCH("pT",'Model output'!D231)),IF(OR(ISNUMBER(SEARCH("a",'Model output'!D231)),ISNUMBER(SEARCH("b",'Model output'!D231))),MID(SUBSTITUTE('Model output'!D231," ",""),SEARCH("pT",'Model output'!D231)+2,2),MID(SUBSTITUTE('Model output'!D231," ",""),SEARCH("pT",'Model output'!D231)+2,1)),IF(ISNUMBER(SEARCH("T",'Model output'!D231)),IF(OR(ISNUMBER(SEARCH("a",'Model output'!D231)),ISNUMBER(SEARCH("b",'Model output'!D231))),MID(SUBSTITUTE('Model output'!D231," ",""),SEARCH("T",'Model output'!D231)+1,2),MID(SUBSTITUTE('Model output'!D231," ",""),SEARCH("T",'Model output'!D231)+1,1)),SUBSTITUTE('Model output'!D231," ",""))),"")</f>
        <v>3</v>
      </c>
      <c r="D232" s="1" t="str">
        <f>IF(ISNUMBER(SEARCH("lymph node",'Model output'!E231)),"1", IF(AND('Model output'!E231&lt;&gt;"",ISNUMBER('Model output'!E231),'Model output'!E231&gt;0),"1",IF(OR(ISNUMBER(SEARCH("0",'Model output'!E231)), ISNUMBER(SEARCH("1",'Model output'!E231)), ISNUMBER(SEARCH("1a",'Model output'!E231)), ISNUMBER(SEARCH("1b",'Model output'!E231)), ISNUMBER(SEARCH("X",'Model output'!E231))), IF(ISNUMBER(SEARCH("pN",'Model output'!E231)),IF(OR(ISNUMBER(SEARCH("a",'Model output'!E231)),ISNUMBER(SEARCH("b",'Model output'!E231))),MID(SUBSTITUTE('Model output'!E231," ",""),SEARCH("pN",'Model output'!E231)+2,2),MID(SUBSTITUTE('Model output'!E231," ",""),SEARCH("pN",'Model output'!E231)+2,1)),IF(ISNUMBER(SEARCH("N",'Model output'!E231)),IF(OR(ISNUMBER(SEARCH("a",'Model output'!E231)),ISNUMBER(SEARCH("b",'Model output'!E231))),MID(SUBSTITUTE('Model output'!E231," ",""),SEARCH("N",'Model output'!E231)+1,2),MID(SUBSTITUTE('Model output'!E231," ",""),SEARCH("N",'Model output'!E231)+1,1)),SUBSTITUTE('Model output'!E231," ",""))),"")))</f>
        <v>1a</v>
      </c>
      <c r="E232" s="1" t="str">
        <f>IF(OR(ISNUMBER(SEARCH("Not applicable",'Model output'!F231)), ISNUMBER(SEARCH("N/A",'Model output'!F231))),"0",IF(OR(ISNUMBER(SEARCH("0",'Model output'!F231)), ISNUMBER(SEARCH("1",'Model output'!F231)), ISNUMBER(SEARCH("X",'Model output'!F231))), IF(ISNUMBER(SEARCH("pM",'Model output'!F231)),MID(SUBSTITUTE('Model output'!F231," ",""),SEARCH("pM",'Model output'!F231)+2,1),IF(ISNUMBER(SEARCH("M",'Model output'!F231)),MID(SUBSTITUTE('Model output'!F231," ",""),SEARCH("M",'Model output'!F231)+1,1),SUBSTITUTE('Model output'!F231," ",""))),""))</f>
        <v/>
      </c>
      <c r="F232" t="str">
        <f t="shared" si="44"/>
        <v>positive</v>
      </c>
      <c r="G232" t="str">
        <f>IF(OR('Model output'!G231="",AND(ISNUMBER('Model output'!J231),'Model output'!J231&lt;1)),"",IF(OR(ISNUMBER(SEARCH("lateral",'Model output'!G231)),ISNUMBER(SEARCH("cervical",'Model output'!G231)),ISNUMBER(SEARCH("jugular",'Model output'!G231)),ISNUMBER(SEARCH("left neck",'Model output'!G231)),ISNUMBER(SEARCH("left anterior neck",'Model output'!G231)),ISNUMBER(SEARCH("left posterior neck",'Model output'!G231)),ISNUMBER(SEARCH("right neck",'Model output'!G231)),ISNUMBER(SEARCH("right anterior neck",'Model output'!G231)),ISNUMBER(SEARCH("right posterior neck",'Model output'!G231)),AND(ISNUMBER(SEARCH("level",'Model output'!G231)),OR(,ISNUMBER(SEARCH("II",'Model output'!G231)),ISNUMBER(SEARCH("two",'Model output'!G231)),AND(ISNUMBER(SEARCH("2",'Model output'!G231)),NOT(ISNUMBER(SEARCH("1 of 2",'Model output'!G231)))),ISNUMBER(SEARCH("III",'Model output'!G231)),ISNUMBER(SEARCH("three",'Model output'!G231)),AND(ISNUMBER(SEARCH("3",'Model output'!G231)), NOT(ISNUMBER(SEARCH("N3",'Model output'!G231)))),ISNUMBER(SEARCH("IV",'Model output'!G231)),ISNUMBER(SEARCH("four",'Model output'!G231)),AND(ISNUMBER(SEARCH("4",'Model output'!G231)),NOT(ISNUMBER(SEARCH("1/4",'Model output'!G231)))),ISNUMBER(SEARCH("V ",'Model output'!G231)),ISNUMBER(SEARCH("five",'Model output'!G231)),ISNUMBER(SEARCH("5",'Model output'!G231))))), "lateral", "central"))</f>
        <v>central</v>
      </c>
      <c r="H232" t="str">
        <f>IF('Model output'!H231="","negative", IF('Model output'!H231=" ", "negative", IF('Model output'!H231="[]", "negative", IF(ISNUMBER(SEARCH("lymph node",'Model output'!H231)),"negative", IF(ISNUMBER(SEARCH("adipose tissue",'Model output'!H231)), "negative", IF(ISNUMBER(SEARCH("neck dissection",'Model output'!H231)),"negative","positive"))))))</f>
        <v>negative</v>
      </c>
      <c r="I232">
        <f>IF('Model output'!I231="","",IF(ISNUMBER('Model output'!I231),'Model output'!I231,1))</f>
        <v>17</v>
      </c>
      <c r="J232">
        <f>IF('Model output'!J231="","",IF(AND(ISNUMBER('Model output'!J231),'Model output'!J231&lt;=I232),'Model output'!J231,IF(ISNUMBER(SEARCH("0/",'Model output'!J231)),0,1)))</f>
        <v>8</v>
      </c>
      <c r="K232" t="str" cm="1">
        <f t="array" ref="K232">IF(COUNT(FIND({0,1,2,3,4,5,6,7,8,9},'Model output'!K231))&gt;0,'Model output'!K231,"")</f>
        <v/>
      </c>
      <c r="L232" s="28" t="str">
        <f t="shared" si="46"/>
        <v/>
      </c>
      <c r="M232" t="str" cm="1">
        <f t="array" ref="M232">IF(L232="","",IF(ISNUMBER(SEARCH("cm",L232)),MAX(VALUE(SUBSTITUTE(_xlfn.FILTERXML("&lt;t&gt;&lt;s&gt;"&amp;SUBSTITUTE(L232,",","&lt;/s&gt;&lt;s&gt;")&amp;"&lt;/s&gt;&lt;/t&gt;","//s"),"cm",""))),MAX(VALUE(SUBSTITUTE(_xlfn.FILTERXML("&lt;t&gt;&lt;s&gt;"&amp;SUBSTITUTE(L232,",","&lt;/s&gt;&lt;s&gt;")&amp;"&lt;/s&gt;&lt;/t&gt;","//s"),"mm","")))/10))</f>
        <v/>
      </c>
      <c r="N232" t="str">
        <f>IF('Model output'!L231="","",'Model output'!L231)</f>
        <v>papillary</v>
      </c>
      <c r="O232" t="str">
        <f>IF('Model output'!M231="","",'Model output'!M231)</f>
        <v/>
      </c>
      <c r="P232" t="str">
        <f>IF('Model output'!N231="","",'Model output'!N231)</f>
        <v>5.5 cm (isthmus and left thyroid lobe)</v>
      </c>
      <c r="Q232" t="str">
        <f t="shared" si="45"/>
        <v>5.5cm</v>
      </c>
      <c r="R232" cm="1">
        <f t="array" ref="R232">IF(Q232="","",IF(ISNUMBER(SEARCH("cm",Q232)),MAX(VALUE(SUBSTITUTE(_xlfn.FILTERXML("&lt;t&gt;&lt;s&gt;"&amp;SUBSTITUTE(Q232,",","&lt;/s&gt;&lt;s&gt;")&amp;"&lt;/s&gt;&lt;/t&gt;","//s"),"cm",""))),IF(ISNUMBER(SEARCH("mm",Q232)), MAX(VALUE(SUBSTITUTE(_xlfn.FILTERXML("&lt;t&gt;&lt;s&gt;"&amp;SUBSTITUTE(Q232,",","&lt;/s&gt;&lt;s&gt;")&amp;"&lt;/s&gt;&lt;/t&gt;","//s"),"mm","")))/10, MAX(VALUE(_xlfn.FILTERXML("&lt;t&gt;&lt;s&gt;"&amp;SUBSTITUTE(Q232,",","&lt;/s&gt;&lt;s&gt;")&amp;"&lt;/s&gt;&lt;/t&gt;","//s"))))))</f>
        <v>5.5</v>
      </c>
      <c r="S232" t="str">
        <f>IF(OR('Model output'!P231="",'Model output'!P231="C",ISNUMBER(SEARCH("Not identified", 'Model output'!P231)),ISNUMBER(SEARCH("Absent",'Model output'!P231)),ISNUMBER(SEARCH("Absence",'Model output'!P231)),AND(ISNUMBER(SEARCH("No",'Model output'!P231)),NOT(ISNUMBER(SEARCH("diagnostic",'Model output'!P231)))),ISNUMBER(SEARCH("Negative",'Model output'!P231))),"negative","positive")</f>
        <v>negative</v>
      </c>
      <c r="T232" t="str">
        <f>IF('Model output'!O231="","",'Model output'!O231)</f>
        <v>Multifocal</v>
      </c>
      <c r="U232" t="str">
        <f>IF('Model output'!Q231&lt;&gt;"",'Model output'!Q231,IF('Classification result'!S232="positive",IF(ISNUMBER(SEARCH("single",'Model output'!P231)),1,IF(OR(ISNUMBER(SEARCH("&lt;4",'Model output'!P231)),ISNUMBER(SEARCH("&lt; 4",'Model output'!P231)),ISNUMBER(SEARCH("less than 4",'Model output'!P231))),"&lt;4",IF(OR(ISNUMBER(SEARCH("&gt;4",'Model output'!P231)),ISNUMBER(SEARCH("&gt; 4",'Model output'!P231)),ISNUMBER(SEARCH("4 or more",'Model output'!P231))),"&gt;4",""))),""))</f>
        <v/>
      </c>
      <c r="V232" t="str">
        <f>IF(S232="negative","",IF(OR(ISNUMBER(SEARCH("Focal",'Model output'!P231)),'Classification result'!U232&lt;4,ISNUMBER(SEARCH("Focal",'Classification result'!U232)),ISNUMBER(SEARCH("&lt;4",'Classification result'!U232)),ISNUMBER(SEARCH("&lt; 4",'Classification result'!U232))),"minimal", IF(OR(ISNUMBER(SEARCH("Extensive",'Model output'!P231)),ISNUMBER(SEARCH("Extensive",'Classification result'!U232)),ISNUMBER(SEARCH("&gt;4",'Classification result'!U232)),ISNUMBER(SEARCH("&gt; 4",'Classification result'!U232)),ISNUMBER(SEARCH("4 or more",'Classification result'!U232))),"extensive","")))</f>
        <v/>
      </c>
      <c r="W232" t="str">
        <f>IF(OR('Model output'!R231="",ISNUMBER(SEARCH("Not identified", 'Model output'!R231)),ISNUMBER(SEARCH("Absent",'Model output'!R231)),ISNUMBER(SEARCH("No",'Model output'!R231)),ISNUMBER(SEARCH("Negative",'Model output'!R231)),ISNUMBER(SEARCH("None seen",'Model output'!R231)),ISNUMBER(SEARCH("Free",'Model output'!R231)),ISNUMBER(SEARCH("Cannot be assessed",'Model output'!R231))),"negative","positive")</f>
        <v>negative</v>
      </c>
      <c r="X232" s="15" t="str">
        <f>IF('Model output'!S231="","",'Model output'!S231)</f>
        <v/>
      </c>
      <c r="Y232" t="str">
        <f>IF(OR('Model output'!S231="",ISNUMBER(SEARCH("No extension",'Model output'!S231)),ISNUMBER(SEARCH("Absent",'Model output'!S231)),ISNUMBER(SEARCH("Not identified",'Model output'!S231)),AND(ISNUMBER(SEARCH("No",'Model output'!S231)),NOT(ISNUMBER(SEARCH("carcinoma",'Model output'!S231)))),ISNUMBER(SEARCH("negative",'Model output'!S231))),"negative",IF(Z232="positive","gETE", "positive"))</f>
        <v>negative</v>
      </c>
      <c r="Z232" t="str">
        <f>IF(OR('Model output'!S231="",ISNUMBER(SEARCH("Absent",'Model output'!S231)),ISNUMBER(SEARCH("Not identified",'Model output'!S231)),ISNUMBER(SEARCH("No",'Model output'!S231)),ISNUMBER(SEARCH("Minimal",'Model output'!S231)),ISNUMBER(SEARCH("negative",'Model output'!S231))),"negative",IF(OR(ISNUMBER(SEARCH("extensive",X232)),ISNUMBER(SEARCH("skeletal muscle",X232)),ISNUMBER(SEARCH("larynx",X232)),ISNUMBER(SEARCH("trachea",X232)),ISNUMBER(SEARCH("esophagus",X232)),ISNUMBER(SEARCH("recurrent laryngeal nerve",X232))),"positive","negative"))</f>
        <v>negative</v>
      </c>
      <c r="AA232" t="str">
        <f>IF('Model output'!T231="","",IF('Model output'!T231="Not mentioned", "No", "Yes"))</f>
        <v/>
      </c>
      <c r="AB232" t="str">
        <f>IF(AA232&lt;&gt;"Yes","",IF(OR('Model output'!U231="",ISNUMBER(SEARCH("Not identified",'Model output'!U231))),"",'Model output'!U231))</f>
        <v/>
      </c>
      <c r="AC232" s="8" t="str">
        <f>IF(OR('Model output'!V231="", AND(ISERROR(SEARCH("Positive",'Model output'!V231)), ISNUMBER(SEARCH("Negative",'Model output'!V231))), ISNUMBER(SEARCH("Cannot be assessed",'Model output'!V231)), AND(ISNUMBER(SEARCH("Uninvolved",'Model output'!V231)),NOT(ISNUMBER(SEARCH("margin(s) involved",'Model output'!V231)))), ISNUMBER(SEARCH("No involvement",'Model output'!V231)), AND(NOT(ISNUMBER(SEARCH("focal",'Model output'!V231))),ISNUMBER(SEARCH("Free",'Model output'!V231))), ISNUMBER(SEARCH("narrowly excised",'Model output'!V231)), ISNUMBER(SEARCH("none",'Model output'!V231)), ISNUMBER(SEARCH("R0",'Model output'!V231)), ISNUMBER(SEARCH("1 mm",'Model output'!V231)), ISNUMBER(SEARCH("0.1 CM",'Model output'!V231)), ISNUMBER(SEARCH("less than 0.2 mm",'Model output'!V231)), ISNUMBER(SEARCH("less than 1.0 mm",'Model output'!V231)), ISNUMBER(SEARCH("less than 0.5 mm",'Model output'!V231)), ISNUMBER(SEARCH("abut",'Model output'!V231))), "negative", "positive")</f>
        <v>negative</v>
      </c>
      <c r="AE232" s="34" t="str" cm="1">
        <f t="array" aca="1" ref="AE232" ca="1">IF(OR(AC232="positive",Z232="positive",AND(OR(ISNUMBER(SEARCH("Follicular carcinoma",N232)),ISNUMBER(SEARCH("Follicular thyroid carcinoma",N232))),V232="extensive"),AND(AND(ISNUMBER(J232),J232&gt;0),AND(ISNUMBER(M232),M232&gt;3)),OR(H232="positive",AH232=1)),"high",IF(OR(ISNUMBER(SEARCH("lateral",G232,1)),ISNUMBER(SEARCH("positive",Y232,1)),ISNUMBER(SEARCH("tall",O232,1)),ISNUMBER(SEARCH("hobnail",O232,1)),ISNUMBER(SEARCH("cribriform",O232,1)),ISNUMBER(SEARCH("diffuse",O232,1)),ISNUMBER(SEARCH("columnar",O232,1)),ISNUMBER(SEARCH("solid",O232,1)),ISNUMBER(SEARCH("tall",N232,1)),ISNUMBER(SEARCH("hobnail",N232,1)),ISNUMBER(SEARCH("cribriform",N232,1)),ISNUMBER(SEARCH("diffuse",N232,1)),ISNUMBER(SEARCH("columnar",N232,1)),ISNUMBER(SEARCH("solid",N232,1)),AND(OR(ISNUMBER(SEARCH("papillary",N232,1)),ISNUMBER(SEARCH("papillary carcinoma",O232,1))),S232="positive"),AND(AND(ISNUMBER(J232),J232&gt;=5),M232=""),AND(AND(ISNUMBER(J232),J232&gt;=5),AND(ISNUMBER(M232),M232&gt;=1)),AND(ISNUMBER(SERACH("papillary",N232)),OR(Y232="positive",Z232="positive"), ISNUMBER(SEARCH("BRAF",AB232)))),"intermediate","low"))</f>
        <v>intermediate</v>
      </c>
      <c r="AF232" s="35" t="str">
        <f t="shared" si="47"/>
        <v>3a</v>
      </c>
      <c r="AG232" s="35" t="str">
        <f t="shared" si="48"/>
        <v>1a</v>
      </c>
      <c r="AH232" s="35" t="str">
        <f t="shared" si="49"/>
        <v>0</v>
      </c>
      <c r="AI232" s="40" t="str">
        <f t="shared" si="50"/>
        <v>I</v>
      </c>
      <c r="AJ232" s="34" t="s">
        <v>629</v>
      </c>
      <c r="AK232" s="39" t="s">
        <v>899</v>
      </c>
      <c r="AL232" s="39" t="s">
        <v>898</v>
      </c>
      <c r="AM232" s="39" t="s">
        <v>897</v>
      </c>
      <c r="AN232" s="39" t="s">
        <v>59</v>
      </c>
      <c r="AO232" s="34">
        <f t="shared" ca="1" si="51"/>
        <v>1</v>
      </c>
      <c r="AP232" s="39">
        <f t="shared" si="52"/>
        <v>1</v>
      </c>
      <c r="AQ232" s="39">
        <f t="shared" si="53"/>
        <v>1</v>
      </c>
      <c r="AR232" s="39">
        <f t="shared" si="54"/>
        <v>1</v>
      </c>
      <c r="AS232" s="40">
        <f t="shared" si="55"/>
        <v>1</v>
      </c>
    </row>
    <row r="233" spans="1:45">
      <c r="A233" t="str">
        <f>'Model output'!A232</f>
        <v>TCGA-ET-A3BW</v>
      </c>
      <c r="B233" s="46">
        <v>30</v>
      </c>
      <c r="C233" s="1" t="str">
        <f>IF(OR(ISNUMBER(SEARCH("0",'Model output'!D232)), ISNUMBER(SEARCH("1",'Model output'!D232)), ISNUMBER(SEARCH("1a",'Model output'!D232)), ISNUMBER(SEARCH("1b",'Model output'!D232)), ISNUMBER(SEARCH("2",'Model output'!D232)), ISNUMBER(SEARCH("3",'Model output'!D232)), ISNUMBER(SEARCH("4a",'Model output'!D232)), ISNUMBER(SEARCH("4b",'Model output'!D232))), IF(ISNUMBER(SEARCH("pT",'Model output'!D232)),IF(OR(ISNUMBER(SEARCH("a",'Model output'!D232)),ISNUMBER(SEARCH("b",'Model output'!D232))),MID(SUBSTITUTE('Model output'!D232," ",""),SEARCH("pT",'Model output'!D232)+2,2),MID(SUBSTITUTE('Model output'!D232," ",""),SEARCH("pT",'Model output'!D232)+2,1)),IF(ISNUMBER(SEARCH("T",'Model output'!D232)),IF(OR(ISNUMBER(SEARCH("a",'Model output'!D232)),ISNUMBER(SEARCH("b",'Model output'!D232))),MID(SUBSTITUTE('Model output'!D232," ",""),SEARCH("T",'Model output'!D232)+1,2),MID(SUBSTITUTE('Model output'!D232," ",""),SEARCH("T",'Model output'!D232)+1,1)),SUBSTITUTE('Model output'!D232," ",""))),"")</f>
        <v>2</v>
      </c>
      <c r="D233" s="1" t="str">
        <f>IF(ISNUMBER(SEARCH("lymph node",'Model output'!E232)),"1", IF(AND('Model output'!E232&lt;&gt;"",ISNUMBER('Model output'!E232),'Model output'!E232&gt;0),"1",IF(OR(ISNUMBER(SEARCH("0",'Model output'!E232)), ISNUMBER(SEARCH("1",'Model output'!E232)), ISNUMBER(SEARCH("1a",'Model output'!E232)), ISNUMBER(SEARCH("1b",'Model output'!E232)), ISNUMBER(SEARCH("X",'Model output'!E232))), IF(ISNUMBER(SEARCH("pN",'Model output'!E232)),IF(OR(ISNUMBER(SEARCH("a",'Model output'!E232)),ISNUMBER(SEARCH("b",'Model output'!E232))),MID(SUBSTITUTE('Model output'!E232," ",""),SEARCH("pN",'Model output'!E232)+2,2),MID(SUBSTITUTE('Model output'!E232," ",""),SEARCH("pN",'Model output'!E232)+2,1)),IF(ISNUMBER(SEARCH("N",'Model output'!E232)),IF(OR(ISNUMBER(SEARCH("a",'Model output'!E232)),ISNUMBER(SEARCH("b",'Model output'!E232))),MID(SUBSTITUTE('Model output'!E232," ",""),SEARCH("N",'Model output'!E232)+1,2),MID(SUBSTITUTE('Model output'!E232," ",""),SEARCH("N",'Model output'!E232)+1,1)),SUBSTITUTE('Model output'!E232," ",""))),"")))</f>
        <v>x</v>
      </c>
      <c r="E233" s="1" t="str">
        <f>IF(OR(ISNUMBER(SEARCH("Not applicable",'Model output'!F232)), ISNUMBER(SEARCH("N/A",'Model output'!F232))),"0",IF(OR(ISNUMBER(SEARCH("0",'Model output'!F232)), ISNUMBER(SEARCH("1",'Model output'!F232)), ISNUMBER(SEARCH("X",'Model output'!F232))), IF(ISNUMBER(SEARCH("pM",'Model output'!F232)),MID(SUBSTITUTE('Model output'!F232," ",""),SEARCH("pM",'Model output'!F232)+2,1),IF(ISNUMBER(SEARCH("M",'Model output'!F232)),MID(SUBSTITUTE('Model output'!F232," ",""),SEARCH("M",'Model output'!F232)+1,1),SUBSTITUTE('Model output'!F232," ",""))),""))</f>
        <v>x</v>
      </c>
      <c r="F233" t="str">
        <f t="shared" ref="F233:F291" si="56">IF(OR(G233&lt;&gt;"",AND(J233&lt;&gt;"",ISNUMBER(J233),J233&gt;0),AND(M233&lt;&gt;"",M233&gt;0)),"positive","negative")</f>
        <v>negative</v>
      </c>
      <c r="G233" t="str">
        <f>IF(OR('Model output'!G232="",AND(ISNUMBER('Model output'!J232),'Model output'!J232&lt;1)),"",IF(OR(ISNUMBER(SEARCH("lateral",'Model output'!G232)),ISNUMBER(SEARCH("cervical",'Model output'!G232)),ISNUMBER(SEARCH("jugular",'Model output'!G232)),ISNUMBER(SEARCH("left neck",'Model output'!G232)),ISNUMBER(SEARCH("left anterior neck",'Model output'!G232)),ISNUMBER(SEARCH("left posterior neck",'Model output'!G232)),ISNUMBER(SEARCH("right neck",'Model output'!G232)),ISNUMBER(SEARCH("right anterior neck",'Model output'!G232)),ISNUMBER(SEARCH("right posterior neck",'Model output'!G232)),AND(ISNUMBER(SEARCH("level",'Model output'!G232)),OR(,ISNUMBER(SEARCH("II",'Model output'!G232)),ISNUMBER(SEARCH("two",'Model output'!G232)),AND(ISNUMBER(SEARCH("2",'Model output'!G232)),NOT(ISNUMBER(SEARCH("1 of 2",'Model output'!G232)))),ISNUMBER(SEARCH("III",'Model output'!G232)),ISNUMBER(SEARCH("three",'Model output'!G232)),AND(ISNUMBER(SEARCH("3",'Model output'!G232)), NOT(ISNUMBER(SEARCH("N3",'Model output'!G232)))),ISNUMBER(SEARCH("IV",'Model output'!G232)),ISNUMBER(SEARCH("four",'Model output'!G232)),AND(ISNUMBER(SEARCH("4",'Model output'!G232)),NOT(ISNUMBER(SEARCH("1/4",'Model output'!G232)))),ISNUMBER(SEARCH("V ",'Model output'!G232)),ISNUMBER(SEARCH("five",'Model output'!G232)),ISNUMBER(SEARCH("5",'Model output'!G232))))), "lateral", "central"))</f>
        <v/>
      </c>
      <c r="H233" t="str">
        <f>IF('Model output'!H232="","negative", IF('Model output'!H232=" ", "negative", IF('Model output'!H232="[]", "negative", IF(ISNUMBER(SEARCH("lymph node",'Model output'!H232)),"negative", IF(ISNUMBER(SEARCH("adipose tissue",'Model output'!H232)), "negative", IF(ISNUMBER(SEARCH("neck dissection",'Model output'!H232)),"negative","positive"))))))</f>
        <v>negative</v>
      </c>
      <c r="I233" t="str">
        <f>IF('Model output'!I232="","",IF(ISNUMBER('Model output'!I232),'Model output'!I232,1))</f>
        <v/>
      </c>
      <c r="J233" t="str">
        <f>IF('Model output'!J232="","",IF(AND(ISNUMBER('Model output'!J232),'Model output'!J232&lt;=I233),'Model output'!J232,IF(ISNUMBER(SEARCH("0/",'Model output'!J232)),0,1)))</f>
        <v/>
      </c>
      <c r="K233" t="str" cm="1">
        <f t="array" ref="K233">IF(COUNT(FIND({0,1,2,3,4,5,6,7,8,9},'Model output'!K232))&gt;0,'Model output'!K232,"")</f>
        <v/>
      </c>
      <c r="L233" s="28" t="str">
        <f t="shared" si="46"/>
        <v/>
      </c>
      <c r="M233" t="str" cm="1">
        <f t="array" ref="M233">IF(L233="","",IF(ISNUMBER(SEARCH("cm",L233)),MAX(VALUE(SUBSTITUTE(_xlfn.FILTERXML("&lt;t&gt;&lt;s&gt;"&amp;SUBSTITUTE(L233,",","&lt;/s&gt;&lt;s&gt;")&amp;"&lt;/s&gt;&lt;/t&gt;","//s"),"cm",""))),MAX(VALUE(SUBSTITUTE(_xlfn.FILTERXML("&lt;t&gt;&lt;s&gt;"&amp;SUBSTITUTE(L233,",","&lt;/s&gt;&lt;s&gt;")&amp;"&lt;/s&gt;&lt;/t&gt;","//s"),"mm","")))/10))</f>
        <v/>
      </c>
      <c r="N233" t="str">
        <f>IF('Model output'!L232="","",'Model output'!L232)</f>
        <v>papillary</v>
      </c>
      <c r="O233" t="str">
        <f>IF('Model output'!M232="","",'Model output'!M232)</f>
        <v>conventional</v>
      </c>
      <c r="P233" t="str">
        <f>IF('Model output'!N232="","",'Model output'!N232)</f>
        <v>3.2 cm</v>
      </c>
      <c r="Q233" t="str">
        <f t="shared" si="45"/>
        <v>3.2cm</v>
      </c>
      <c r="R233" cm="1">
        <f t="array" ref="R233">IF(Q233="","",IF(ISNUMBER(SEARCH("cm",Q233)),MAX(VALUE(SUBSTITUTE(_xlfn.FILTERXML("&lt;t&gt;&lt;s&gt;"&amp;SUBSTITUTE(Q233,",","&lt;/s&gt;&lt;s&gt;")&amp;"&lt;/s&gt;&lt;/t&gt;","//s"),"cm",""))),IF(ISNUMBER(SEARCH("mm",Q233)), MAX(VALUE(SUBSTITUTE(_xlfn.FILTERXML("&lt;t&gt;&lt;s&gt;"&amp;SUBSTITUTE(Q233,",","&lt;/s&gt;&lt;s&gt;")&amp;"&lt;/s&gt;&lt;/t&gt;","//s"),"mm","")))/10, MAX(VALUE(_xlfn.FILTERXML("&lt;t&gt;&lt;s&gt;"&amp;SUBSTITUTE(Q233,",","&lt;/s&gt;&lt;s&gt;")&amp;"&lt;/s&gt;&lt;/t&gt;","//s"))))))</f>
        <v>3.2</v>
      </c>
      <c r="S233" t="str">
        <f>IF(OR('Model output'!P232="",'Model output'!P232="C",ISNUMBER(SEARCH("Not identified", 'Model output'!P232)),ISNUMBER(SEARCH("Absent",'Model output'!P232)),ISNUMBER(SEARCH("Absence",'Model output'!P232)),AND(ISNUMBER(SEARCH("No",'Model output'!P232)),NOT(ISNUMBER(SEARCH("diagnostic",'Model output'!P232)))),ISNUMBER(SEARCH("Negative",'Model output'!P232))),"negative","positive")</f>
        <v>negative</v>
      </c>
      <c r="T233">
        <f>IF('Model output'!O232="","",'Model output'!O232)</f>
        <v>2</v>
      </c>
      <c r="U233" t="str">
        <f>IF('Model output'!Q232&lt;&gt;"",'Model output'!Q232,IF('Classification result'!S233="positive",IF(ISNUMBER(SEARCH("single",'Model output'!P232)),1,IF(OR(ISNUMBER(SEARCH("&lt;4",'Model output'!P232)),ISNUMBER(SEARCH("&lt; 4",'Model output'!P232)),ISNUMBER(SEARCH("less than 4",'Model output'!P232))),"&lt;4",IF(OR(ISNUMBER(SEARCH("&gt;4",'Model output'!P232)),ISNUMBER(SEARCH("&gt; 4",'Model output'!P232)),ISNUMBER(SEARCH("4 or more",'Model output'!P232))),"&gt;4",""))),""))</f>
        <v/>
      </c>
      <c r="V233" t="str">
        <f>IF(S233="negative","",IF(OR(ISNUMBER(SEARCH("Focal",'Model output'!P232)),'Classification result'!U233&lt;4,ISNUMBER(SEARCH("Focal",'Classification result'!U233)),ISNUMBER(SEARCH("&lt;4",'Classification result'!U233)),ISNUMBER(SEARCH("&lt; 4",'Classification result'!U233))),"minimal", IF(OR(ISNUMBER(SEARCH("Extensive",'Model output'!P232)),ISNUMBER(SEARCH("Extensive",'Classification result'!U233)),ISNUMBER(SEARCH("&gt;4",'Classification result'!U233)),ISNUMBER(SEARCH("&gt; 4",'Classification result'!U233)),ISNUMBER(SEARCH("4 or more",'Classification result'!U233))),"extensive","")))</f>
        <v/>
      </c>
      <c r="W233" t="str">
        <f>IF(OR('Model output'!R232="",ISNUMBER(SEARCH("Not identified", 'Model output'!R232)),ISNUMBER(SEARCH("Absent",'Model output'!R232)),ISNUMBER(SEARCH("No",'Model output'!R232)),ISNUMBER(SEARCH("Negative",'Model output'!R232)),ISNUMBER(SEARCH("None seen",'Model output'!R232)),ISNUMBER(SEARCH("Free",'Model output'!R232)),ISNUMBER(SEARCH("Cannot be assessed",'Model output'!R232))),"negative","positive")</f>
        <v>negative</v>
      </c>
      <c r="X233" s="15" t="str">
        <f>IF('Model output'!S232="","",'Model output'!S232)</f>
        <v/>
      </c>
      <c r="Y233" t="str">
        <f>IF(OR('Model output'!S232="",ISNUMBER(SEARCH("No extension",'Model output'!S232)),ISNUMBER(SEARCH("Absent",'Model output'!S232)),ISNUMBER(SEARCH("Not identified",'Model output'!S232)),AND(ISNUMBER(SEARCH("No",'Model output'!S232)),NOT(ISNUMBER(SEARCH("carcinoma",'Model output'!S232)))),ISNUMBER(SEARCH("negative",'Model output'!S232))),"negative",IF(Z233="positive","gETE", "positive"))</f>
        <v>negative</v>
      </c>
      <c r="Z233" t="str">
        <f>IF(OR('Model output'!S232="",ISNUMBER(SEARCH("Absent",'Model output'!S232)),ISNUMBER(SEARCH("Not identified",'Model output'!S232)),ISNUMBER(SEARCH("No",'Model output'!S232)),ISNUMBER(SEARCH("Minimal",'Model output'!S232)),ISNUMBER(SEARCH("negative",'Model output'!S232))),"negative",IF(OR(ISNUMBER(SEARCH("extensive",X233)),ISNUMBER(SEARCH("skeletal muscle",X233)),ISNUMBER(SEARCH("larynx",X233)),ISNUMBER(SEARCH("trachea",X233)),ISNUMBER(SEARCH("esophagus",X233)),ISNUMBER(SEARCH("recurrent laryngeal nerve",X233))),"positive","negative"))</f>
        <v>negative</v>
      </c>
      <c r="AA233" t="str">
        <f>IF('Model output'!T232="","",IF('Model output'!T232="Not mentioned", "No", "Yes"))</f>
        <v/>
      </c>
      <c r="AB233" t="str">
        <f>IF(AA233&lt;&gt;"Yes","",IF(OR('Model output'!U232="",ISNUMBER(SEARCH("Not identified",'Model output'!U232))),"",'Model output'!U232))</f>
        <v/>
      </c>
      <c r="AC233" s="8" t="str">
        <f>IF(OR('Model output'!V232="", AND(ISERROR(SEARCH("Positive",'Model output'!V232)), ISNUMBER(SEARCH("Negative",'Model output'!V232))), ISNUMBER(SEARCH("Cannot be assessed",'Model output'!V232)), AND(ISNUMBER(SEARCH("Uninvolved",'Model output'!V232)),NOT(ISNUMBER(SEARCH("margin(s) involved",'Model output'!V232)))), ISNUMBER(SEARCH("No involvement",'Model output'!V232)), AND(NOT(ISNUMBER(SEARCH("focal",'Model output'!V232))),ISNUMBER(SEARCH("Free",'Model output'!V232))), ISNUMBER(SEARCH("narrowly excised",'Model output'!V232)), ISNUMBER(SEARCH("none",'Model output'!V232)), ISNUMBER(SEARCH("R0",'Model output'!V232)), ISNUMBER(SEARCH("1 mm",'Model output'!V232)), ISNUMBER(SEARCH("0.1 CM",'Model output'!V232)), ISNUMBER(SEARCH("less than 0.2 mm",'Model output'!V232)), ISNUMBER(SEARCH("less than 1.0 mm",'Model output'!V232)), ISNUMBER(SEARCH("less than 0.5 mm",'Model output'!V232)), ISNUMBER(SEARCH("abut",'Model output'!V232))), "negative", "positive")</f>
        <v>negative</v>
      </c>
      <c r="AE233" s="34" t="str" cm="1">
        <f t="array" aca="1" ref="AE233" ca="1">IF(OR(AC233="positive",Z233="positive",AND(OR(ISNUMBER(SEARCH("Follicular carcinoma",N233)),ISNUMBER(SEARCH("Follicular thyroid carcinoma",N233))),V233="extensive"),AND(AND(ISNUMBER(J233),J233&gt;0),AND(ISNUMBER(M233),M233&gt;3)),OR(H233="positive",AH233=1)),"high",IF(OR(ISNUMBER(SEARCH("lateral",G233,1)),ISNUMBER(SEARCH("positive",Y233,1)),ISNUMBER(SEARCH("tall",O233,1)),ISNUMBER(SEARCH("hobnail",O233,1)),ISNUMBER(SEARCH("cribriform",O233,1)),ISNUMBER(SEARCH("diffuse",O233,1)),ISNUMBER(SEARCH("columnar",O233,1)),ISNUMBER(SEARCH("solid",O233,1)),ISNUMBER(SEARCH("tall",N233,1)),ISNUMBER(SEARCH("hobnail",N233,1)),ISNUMBER(SEARCH("cribriform",N233,1)),ISNUMBER(SEARCH("diffuse",N233,1)),ISNUMBER(SEARCH("columnar",N233,1)),ISNUMBER(SEARCH("solid",N233,1)),AND(OR(ISNUMBER(SEARCH("papillary",N233,1)),ISNUMBER(SEARCH("papillary carcinoma",O233,1))),S233="positive"),AND(AND(ISNUMBER(J233),J233&gt;=5),M233=""),AND(AND(ISNUMBER(J233),J233&gt;=5),AND(ISNUMBER(M233),M233&gt;=1)),AND(ISNUMBER(SERACH("papillary",N233)),OR(Y233="positive",Z233="positive"), ISNUMBER(SEARCH("BRAF",AB233)))),"intermediate","low"))</f>
        <v>low</v>
      </c>
      <c r="AF233" s="35" t="str">
        <f t="shared" si="47"/>
        <v>2</v>
      </c>
      <c r="AG233" s="35" t="str">
        <f t="shared" si="48"/>
        <v>0</v>
      </c>
      <c r="AH233" s="35" t="str">
        <f t="shared" si="49"/>
        <v>0</v>
      </c>
      <c r="AI233" s="40" t="str">
        <f t="shared" si="50"/>
        <v>I</v>
      </c>
      <c r="AJ233" s="34" t="s">
        <v>627</v>
      </c>
      <c r="AK233" s="39" t="s">
        <v>896</v>
      </c>
      <c r="AL233" s="39" t="s">
        <v>897</v>
      </c>
      <c r="AM233" s="39" t="s">
        <v>897</v>
      </c>
      <c r="AN233" s="39" t="s">
        <v>59</v>
      </c>
      <c r="AO233" s="34">
        <f t="shared" ca="1" si="51"/>
        <v>1</v>
      </c>
      <c r="AP233" s="39">
        <f t="shared" si="52"/>
        <v>1</v>
      </c>
      <c r="AQ233" s="39">
        <f t="shared" si="53"/>
        <v>1</v>
      </c>
      <c r="AR233" s="39">
        <f t="shared" si="54"/>
        <v>1</v>
      </c>
      <c r="AS233" s="40">
        <f t="shared" si="55"/>
        <v>1</v>
      </c>
    </row>
    <row r="234" spans="1:45">
      <c r="A234" t="str">
        <f>'Model output'!A233</f>
        <v>TCGA-ET-A3BX</v>
      </c>
      <c r="B234" s="46">
        <v>24</v>
      </c>
      <c r="C234" s="1" t="str">
        <f>IF(OR(ISNUMBER(SEARCH("0",'Model output'!D233)), ISNUMBER(SEARCH("1",'Model output'!D233)), ISNUMBER(SEARCH("1a",'Model output'!D233)), ISNUMBER(SEARCH("1b",'Model output'!D233)), ISNUMBER(SEARCH("2",'Model output'!D233)), ISNUMBER(SEARCH("3",'Model output'!D233)), ISNUMBER(SEARCH("4a",'Model output'!D233)), ISNUMBER(SEARCH("4b",'Model output'!D233))), IF(ISNUMBER(SEARCH("pT",'Model output'!D233)),IF(OR(ISNUMBER(SEARCH("a",'Model output'!D233)),ISNUMBER(SEARCH("b",'Model output'!D233))),MID(SUBSTITUTE('Model output'!D233," ",""),SEARCH("pT",'Model output'!D233)+2,2),MID(SUBSTITUTE('Model output'!D233," ",""),SEARCH("pT",'Model output'!D233)+2,1)),IF(ISNUMBER(SEARCH("T",'Model output'!D233)),IF(OR(ISNUMBER(SEARCH("a",'Model output'!D233)),ISNUMBER(SEARCH("b",'Model output'!D233))),MID(SUBSTITUTE('Model output'!D233," ",""),SEARCH("T",'Model output'!D233)+1,2),MID(SUBSTITUTE('Model output'!D233," ",""),SEARCH("T",'Model output'!D233)+1,1)),SUBSTITUTE('Model output'!D233," ",""))),"")</f>
        <v>3</v>
      </c>
      <c r="D234" s="1" t="str">
        <f>IF(ISNUMBER(SEARCH("lymph node",'Model output'!E233)),"1", IF(AND('Model output'!E233&lt;&gt;"",ISNUMBER('Model output'!E233),'Model output'!E233&gt;0),"1",IF(OR(ISNUMBER(SEARCH("0",'Model output'!E233)), ISNUMBER(SEARCH("1",'Model output'!E233)), ISNUMBER(SEARCH("1a",'Model output'!E233)), ISNUMBER(SEARCH("1b",'Model output'!E233)), ISNUMBER(SEARCH("X",'Model output'!E233))), IF(ISNUMBER(SEARCH("pN",'Model output'!E233)),IF(OR(ISNUMBER(SEARCH("a",'Model output'!E233)),ISNUMBER(SEARCH("b",'Model output'!E233))),MID(SUBSTITUTE('Model output'!E233," ",""),SEARCH("pN",'Model output'!E233)+2,2),MID(SUBSTITUTE('Model output'!E233," ",""),SEARCH("pN",'Model output'!E233)+2,1)),IF(ISNUMBER(SEARCH("N",'Model output'!E233)),IF(OR(ISNUMBER(SEARCH("a",'Model output'!E233)),ISNUMBER(SEARCH("b",'Model output'!E233))),MID(SUBSTITUTE('Model output'!E233," ",""),SEARCH("N",'Model output'!E233)+1,2),MID(SUBSTITUTE('Model output'!E233," ",""),SEARCH("N",'Model output'!E233)+1,1)),SUBSTITUTE('Model output'!E233," ",""))),"")))</f>
        <v>1a</v>
      </c>
      <c r="E234" s="1" t="str">
        <f>IF(OR(ISNUMBER(SEARCH("Not applicable",'Model output'!F233)), ISNUMBER(SEARCH("N/A",'Model output'!F233))),"0",IF(OR(ISNUMBER(SEARCH("0",'Model output'!F233)), ISNUMBER(SEARCH("1",'Model output'!F233)), ISNUMBER(SEARCH("X",'Model output'!F233))), IF(ISNUMBER(SEARCH("pM",'Model output'!F233)),MID(SUBSTITUTE('Model output'!F233," ",""),SEARCH("pM",'Model output'!F233)+2,1),IF(ISNUMBER(SEARCH("M",'Model output'!F233)),MID(SUBSTITUTE('Model output'!F233," ",""),SEARCH("M",'Model output'!F233)+1,1),SUBSTITUTE('Model output'!F233," ",""))),""))</f>
        <v/>
      </c>
      <c r="F234" t="str">
        <f t="shared" si="56"/>
        <v>positive</v>
      </c>
      <c r="G234" t="str">
        <f>IF(OR('Model output'!G233="",AND(ISNUMBER('Model output'!J233),'Model output'!J233&lt;1)),"",IF(OR(ISNUMBER(SEARCH("lateral",'Model output'!G233)),ISNUMBER(SEARCH("cervical",'Model output'!G233)),ISNUMBER(SEARCH("jugular",'Model output'!G233)),ISNUMBER(SEARCH("left neck",'Model output'!G233)),ISNUMBER(SEARCH("left anterior neck",'Model output'!G233)),ISNUMBER(SEARCH("left posterior neck",'Model output'!G233)),ISNUMBER(SEARCH("right neck",'Model output'!G233)),ISNUMBER(SEARCH("right anterior neck",'Model output'!G233)),ISNUMBER(SEARCH("right posterior neck",'Model output'!G233)),AND(ISNUMBER(SEARCH("level",'Model output'!G233)),OR(,ISNUMBER(SEARCH("II",'Model output'!G233)),ISNUMBER(SEARCH("two",'Model output'!G233)),AND(ISNUMBER(SEARCH("2",'Model output'!G233)),NOT(ISNUMBER(SEARCH("1 of 2",'Model output'!G233)))),ISNUMBER(SEARCH("III",'Model output'!G233)),ISNUMBER(SEARCH("three",'Model output'!G233)),AND(ISNUMBER(SEARCH("3",'Model output'!G233)), NOT(ISNUMBER(SEARCH("N3",'Model output'!G233)))),ISNUMBER(SEARCH("IV",'Model output'!G233)),ISNUMBER(SEARCH("four",'Model output'!G233)),AND(ISNUMBER(SEARCH("4",'Model output'!G233)),NOT(ISNUMBER(SEARCH("1/4",'Model output'!G233)))),ISNUMBER(SEARCH("V ",'Model output'!G233)),ISNUMBER(SEARCH("five",'Model output'!G233)),ISNUMBER(SEARCH("5",'Model output'!G233))))), "lateral", "central"))</f>
        <v>central</v>
      </c>
      <c r="H234" t="str">
        <f>IF('Model output'!H233="","negative", IF('Model output'!H233=" ", "negative", IF('Model output'!H233="[]", "negative", IF(ISNUMBER(SEARCH("lymph node",'Model output'!H233)),"negative", IF(ISNUMBER(SEARCH("adipose tissue",'Model output'!H233)), "negative", IF(ISNUMBER(SEARCH("neck dissection",'Model output'!H233)),"negative","positive"))))))</f>
        <v>negative</v>
      </c>
      <c r="I234">
        <f>IF('Model output'!I233="","",IF(ISNUMBER('Model output'!I233),'Model output'!I233,1))</f>
        <v>4</v>
      </c>
      <c r="J234">
        <f>IF('Model output'!J233="","",IF(AND(ISNUMBER('Model output'!J233),'Model output'!J233&lt;=I234),'Model output'!J233,IF(ISNUMBER(SEARCH("0/",'Model output'!J233)),0,1)))</f>
        <v>1</v>
      </c>
      <c r="K234" t="str" cm="1">
        <f t="array" ref="K234">IF(COUNT(FIND({0,1,2,3,4,5,6,7,8,9},'Model output'!K233))&gt;0,'Model output'!K233,"")</f>
        <v/>
      </c>
      <c r="L234" s="28" t="str">
        <f t="shared" si="46"/>
        <v/>
      </c>
      <c r="M234" t="str" cm="1">
        <f t="array" ref="M234">IF(L234="","",IF(ISNUMBER(SEARCH("cm",L234)),MAX(VALUE(SUBSTITUTE(_xlfn.FILTERXML("&lt;t&gt;&lt;s&gt;"&amp;SUBSTITUTE(L234,",","&lt;/s&gt;&lt;s&gt;")&amp;"&lt;/s&gt;&lt;/t&gt;","//s"),"cm",""))),MAX(VALUE(SUBSTITUTE(_xlfn.FILTERXML("&lt;t&gt;&lt;s&gt;"&amp;SUBSTITUTE(L234,",","&lt;/s&gt;&lt;s&gt;")&amp;"&lt;/s&gt;&lt;/t&gt;","//s"),"mm","")))/10))</f>
        <v/>
      </c>
      <c r="N234" t="str">
        <f>IF('Model output'!L233="","",'Model output'!L233)</f>
        <v>papillary</v>
      </c>
      <c r="O234" t="str">
        <f>IF('Model output'!M233="","",'Model output'!M233)</f>
        <v/>
      </c>
      <c r="P234" t="str">
        <f>IF('Model output'!N233="","",'Model output'!N233)</f>
        <v>5.0 cm</v>
      </c>
      <c r="Q234" t="str">
        <f t="shared" si="45"/>
        <v>5.0cm</v>
      </c>
      <c r="R234" cm="1">
        <f t="array" ref="R234">IF(Q234="","",IF(ISNUMBER(SEARCH("cm",Q234)),MAX(VALUE(SUBSTITUTE(_xlfn.FILTERXML("&lt;t&gt;&lt;s&gt;"&amp;SUBSTITUTE(Q234,",","&lt;/s&gt;&lt;s&gt;")&amp;"&lt;/s&gt;&lt;/t&gt;","//s"),"cm",""))),IF(ISNUMBER(SEARCH("mm",Q234)), MAX(VALUE(SUBSTITUTE(_xlfn.FILTERXML("&lt;t&gt;&lt;s&gt;"&amp;SUBSTITUTE(Q234,",","&lt;/s&gt;&lt;s&gt;")&amp;"&lt;/s&gt;&lt;/t&gt;","//s"),"mm","")))/10, MAX(VALUE(_xlfn.FILTERXML("&lt;t&gt;&lt;s&gt;"&amp;SUBSTITUTE(Q234,",","&lt;/s&gt;&lt;s&gt;")&amp;"&lt;/s&gt;&lt;/t&gt;","//s"))))))</f>
        <v>5</v>
      </c>
      <c r="S234" t="str">
        <f>IF(OR('Model output'!P233="",'Model output'!P233="C",ISNUMBER(SEARCH("Not identified", 'Model output'!P233)),ISNUMBER(SEARCH("Absent",'Model output'!P233)),ISNUMBER(SEARCH("Absence",'Model output'!P233)),AND(ISNUMBER(SEARCH("No",'Model output'!P233)),NOT(ISNUMBER(SEARCH("diagnostic",'Model output'!P233)))),ISNUMBER(SEARCH("Negative",'Model output'!P233))),"negative","positive")</f>
        <v>positive</v>
      </c>
      <c r="T234">
        <f>IF('Model output'!O233="","",'Model output'!O233)</f>
        <v>1</v>
      </c>
      <c r="U234" t="str">
        <f>IF('Model output'!Q233&lt;&gt;"",'Model output'!Q233,IF('Classification result'!S234="positive",IF(ISNUMBER(SEARCH("single",'Model output'!P233)),1,IF(OR(ISNUMBER(SEARCH("&lt;4",'Model output'!P233)),ISNUMBER(SEARCH("&lt; 4",'Model output'!P233)),ISNUMBER(SEARCH("less than 4",'Model output'!P233))),"&lt;4",IF(OR(ISNUMBER(SEARCH("&gt;4",'Model output'!P233)),ISNUMBER(SEARCH("&gt; 4",'Model output'!P233)),ISNUMBER(SEARCH("4 or more",'Model output'!P233))),"&gt;4",""))),""))</f>
        <v/>
      </c>
      <c r="V234" t="str">
        <f>IF(S234="negative","",IF(OR(ISNUMBER(SEARCH("Focal",'Model output'!P233)),'Classification result'!U234&lt;4,ISNUMBER(SEARCH("Focal",'Classification result'!U234)),ISNUMBER(SEARCH("&lt;4",'Classification result'!U234)),ISNUMBER(SEARCH("&lt; 4",'Classification result'!U234))),"minimal", IF(OR(ISNUMBER(SEARCH("Extensive",'Model output'!P233)),ISNUMBER(SEARCH("Extensive",'Classification result'!U234)),ISNUMBER(SEARCH("&gt;4",'Classification result'!U234)),ISNUMBER(SEARCH("&gt; 4",'Classification result'!U234)),ISNUMBER(SEARCH("4 or more",'Classification result'!U234))),"extensive","")))</f>
        <v/>
      </c>
      <c r="W234" t="str">
        <f>IF(OR('Model output'!R233="",ISNUMBER(SEARCH("Not identified", 'Model output'!R233)),ISNUMBER(SEARCH("Absent",'Model output'!R233)),ISNUMBER(SEARCH("No",'Model output'!R233)),ISNUMBER(SEARCH("Negative",'Model output'!R233)),ISNUMBER(SEARCH("None seen",'Model output'!R233)),ISNUMBER(SEARCH("Free",'Model output'!R233)),ISNUMBER(SEARCH("Cannot be assessed",'Model output'!R233))),"negative","positive")</f>
        <v>positive</v>
      </c>
      <c r="X234" s="15" t="str">
        <f>IF('Model output'!S233="","",'Model output'!S233)</f>
        <v>Present</v>
      </c>
      <c r="Y234" t="str">
        <f>IF(OR('Model output'!S233="",ISNUMBER(SEARCH("No extension",'Model output'!S233)),ISNUMBER(SEARCH("Absent",'Model output'!S233)),ISNUMBER(SEARCH("Not identified",'Model output'!S233)),AND(ISNUMBER(SEARCH("No",'Model output'!S233)),NOT(ISNUMBER(SEARCH("carcinoma",'Model output'!S233)))),ISNUMBER(SEARCH("negative",'Model output'!S233))),"negative",IF(Z234="positive","gETE", "positive"))</f>
        <v>positive</v>
      </c>
      <c r="Z234" t="str">
        <f>IF(OR('Model output'!S233="",ISNUMBER(SEARCH("Absent",'Model output'!S233)),ISNUMBER(SEARCH("Not identified",'Model output'!S233)),ISNUMBER(SEARCH("No",'Model output'!S233)),ISNUMBER(SEARCH("Minimal",'Model output'!S233)),ISNUMBER(SEARCH("negative",'Model output'!S233))),"negative",IF(OR(ISNUMBER(SEARCH("extensive",X234)),ISNUMBER(SEARCH("skeletal muscle",X234)),ISNUMBER(SEARCH("larynx",X234)),ISNUMBER(SEARCH("trachea",X234)),ISNUMBER(SEARCH("esophagus",X234)),ISNUMBER(SEARCH("recurrent laryngeal nerve",X234))),"positive","negative"))</f>
        <v>negative</v>
      </c>
      <c r="AA234" t="str">
        <f>IF('Model output'!T233="","",IF('Model output'!T233="Not mentioned", "No", "Yes"))</f>
        <v/>
      </c>
      <c r="AB234" t="str">
        <f>IF(AA234&lt;&gt;"Yes","",IF(OR('Model output'!U233="",ISNUMBER(SEARCH("Not identified",'Model output'!U233))),"",'Model output'!U233))</f>
        <v/>
      </c>
      <c r="AC234" s="8" t="str">
        <f>IF(OR('Model output'!V233="", AND(ISERROR(SEARCH("Positive",'Model output'!V233)), ISNUMBER(SEARCH("Negative",'Model output'!V233))), ISNUMBER(SEARCH("Cannot be assessed",'Model output'!V233)), AND(ISNUMBER(SEARCH("Uninvolved",'Model output'!V233)),NOT(ISNUMBER(SEARCH("margin(s) involved",'Model output'!V233)))), ISNUMBER(SEARCH("No involvement",'Model output'!V233)), AND(NOT(ISNUMBER(SEARCH("focal",'Model output'!V233))),ISNUMBER(SEARCH("Free",'Model output'!V233))), ISNUMBER(SEARCH("narrowly excised",'Model output'!V233)), ISNUMBER(SEARCH("none",'Model output'!V233)), ISNUMBER(SEARCH("R0",'Model output'!V233)), ISNUMBER(SEARCH("1 mm",'Model output'!V233)), ISNUMBER(SEARCH("0.1 CM",'Model output'!V233)), ISNUMBER(SEARCH("less than 0.2 mm",'Model output'!V233)), ISNUMBER(SEARCH("less than 1.0 mm",'Model output'!V233)), ISNUMBER(SEARCH("less than 0.5 mm",'Model output'!V233)), ISNUMBER(SEARCH("abut",'Model output'!V233))), "negative", "positive")</f>
        <v>positive</v>
      </c>
      <c r="AE234" s="34" t="str" cm="1">
        <f t="array" ref="AE234">IF(OR(AC234="positive",Z234="positive",AND(OR(ISNUMBER(SEARCH("Follicular carcinoma",N234)),ISNUMBER(SEARCH("Follicular thyroid carcinoma",N234))),V234="extensive"),AND(AND(ISNUMBER(J234),J234&gt;0),AND(ISNUMBER(M234),M234&gt;3)),OR(H234="positive",AH234=1)),"high",IF(OR(ISNUMBER(SEARCH("lateral",G234,1)),ISNUMBER(SEARCH("positive",Y234,1)),ISNUMBER(SEARCH("tall",O234,1)),ISNUMBER(SEARCH("hobnail",O234,1)),ISNUMBER(SEARCH("cribriform",O234,1)),ISNUMBER(SEARCH("diffuse",O234,1)),ISNUMBER(SEARCH("columnar",O234,1)),ISNUMBER(SEARCH("solid",O234,1)),ISNUMBER(SEARCH("tall",N234,1)),ISNUMBER(SEARCH("hobnail",N234,1)),ISNUMBER(SEARCH("cribriform",N234,1)),ISNUMBER(SEARCH("diffuse",N234,1)),ISNUMBER(SEARCH("columnar",N234,1)),ISNUMBER(SEARCH("solid",N234,1)),AND(OR(ISNUMBER(SEARCH("papillary",N234,1)),ISNUMBER(SEARCH("papillary carcinoma",O234,1))),S234="positive"),AND(AND(ISNUMBER(J234),J234&gt;=5),M234=""),AND(AND(ISNUMBER(J234),J234&gt;=5),AND(ISNUMBER(M234),M234&gt;=1)),AND(ISNUMBER(SERACH("papillary",N234)),OR(Y234="positive",Z234="positive"), ISNUMBER(SEARCH("BRAF",AB234)))),"intermediate","low"))</f>
        <v>high</v>
      </c>
      <c r="AF234" s="35" t="str">
        <f t="shared" si="47"/>
        <v>3a</v>
      </c>
      <c r="AG234" s="35" t="str">
        <f t="shared" si="48"/>
        <v>1a</v>
      </c>
      <c r="AH234" s="35" t="str">
        <f t="shared" si="49"/>
        <v>0</v>
      </c>
      <c r="AI234" s="40" t="str">
        <f t="shared" si="50"/>
        <v>I</v>
      </c>
      <c r="AJ234" s="34" t="s">
        <v>629</v>
      </c>
      <c r="AK234" s="39" t="s">
        <v>899</v>
      </c>
      <c r="AL234" s="39" t="s">
        <v>898</v>
      </c>
      <c r="AM234" s="39" t="s">
        <v>897</v>
      </c>
      <c r="AN234" s="39" t="s">
        <v>59</v>
      </c>
      <c r="AO234" s="34">
        <f t="shared" si="51"/>
        <v>0</v>
      </c>
      <c r="AP234" s="39">
        <f t="shared" si="52"/>
        <v>1</v>
      </c>
      <c r="AQ234" s="39">
        <f t="shared" si="53"/>
        <v>1</v>
      </c>
      <c r="AR234" s="39">
        <f t="shared" si="54"/>
        <v>1</v>
      </c>
      <c r="AS234" s="40">
        <f t="shared" si="55"/>
        <v>1</v>
      </c>
    </row>
    <row r="235" spans="1:45">
      <c r="A235" t="str">
        <f>'Model output'!A234</f>
        <v>TCGA-ET-A3DT</v>
      </c>
      <c r="B235" s="46">
        <v>23</v>
      </c>
      <c r="C235" s="1" t="str">
        <f>IF(OR(ISNUMBER(SEARCH("0",'Model output'!D234)), ISNUMBER(SEARCH("1",'Model output'!D234)), ISNUMBER(SEARCH("1a",'Model output'!D234)), ISNUMBER(SEARCH("1b",'Model output'!D234)), ISNUMBER(SEARCH("2",'Model output'!D234)), ISNUMBER(SEARCH("3",'Model output'!D234)), ISNUMBER(SEARCH("4a",'Model output'!D234)), ISNUMBER(SEARCH("4b",'Model output'!D234))), IF(ISNUMBER(SEARCH("pT",'Model output'!D234)),IF(OR(ISNUMBER(SEARCH("a",'Model output'!D234)),ISNUMBER(SEARCH("b",'Model output'!D234))),MID(SUBSTITUTE('Model output'!D234," ",""),SEARCH("pT",'Model output'!D234)+2,2),MID(SUBSTITUTE('Model output'!D234," ",""),SEARCH("pT",'Model output'!D234)+2,1)),IF(ISNUMBER(SEARCH("T",'Model output'!D234)),IF(OR(ISNUMBER(SEARCH("a",'Model output'!D234)),ISNUMBER(SEARCH("b",'Model output'!D234))),MID(SUBSTITUTE('Model output'!D234," ",""),SEARCH("T",'Model output'!D234)+1,2),MID(SUBSTITUTE('Model output'!D234," ",""),SEARCH("T",'Model output'!D234)+1,1)),SUBSTITUTE('Model output'!D234," ",""))),"")</f>
        <v>2</v>
      </c>
      <c r="D235" s="1" t="str">
        <f>IF(ISNUMBER(SEARCH("lymph node",'Model output'!E234)),"1", IF(AND('Model output'!E234&lt;&gt;"",ISNUMBER('Model output'!E234),'Model output'!E234&gt;0),"1",IF(OR(ISNUMBER(SEARCH("0",'Model output'!E234)), ISNUMBER(SEARCH("1",'Model output'!E234)), ISNUMBER(SEARCH("1a",'Model output'!E234)), ISNUMBER(SEARCH("1b",'Model output'!E234)), ISNUMBER(SEARCH("X",'Model output'!E234))), IF(ISNUMBER(SEARCH("pN",'Model output'!E234)),IF(OR(ISNUMBER(SEARCH("a",'Model output'!E234)),ISNUMBER(SEARCH("b",'Model output'!E234))),MID(SUBSTITUTE('Model output'!E234," ",""),SEARCH("pN",'Model output'!E234)+2,2),MID(SUBSTITUTE('Model output'!E234," ",""),SEARCH("pN",'Model output'!E234)+2,1)),IF(ISNUMBER(SEARCH("N",'Model output'!E234)),IF(OR(ISNUMBER(SEARCH("a",'Model output'!E234)),ISNUMBER(SEARCH("b",'Model output'!E234))),MID(SUBSTITUTE('Model output'!E234," ",""),SEARCH("N",'Model output'!E234)+1,2),MID(SUBSTITUTE('Model output'!E234," ",""),SEARCH("N",'Model output'!E234)+1,1)),SUBSTITUTE('Model output'!E234," ",""))),"")))</f>
        <v>1a</v>
      </c>
      <c r="E235" s="1" t="str">
        <f>IF(OR(ISNUMBER(SEARCH("Not applicable",'Model output'!F234)), ISNUMBER(SEARCH("N/A",'Model output'!F234))),"0",IF(OR(ISNUMBER(SEARCH("0",'Model output'!F234)), ISNUMBER(SEARCH("1",'Model output'!F234)), ISNUMBER(SEARCH("X",'Model output'!F234))), IF(ISNUMBER(SEARCH("pM",'Model output'!F234)),MID(SUBSTITUTE('Model output'!F234," ",""),SEARCH("pM",'Model output'!F234)+2,1),IF(ISNUMBER(SEARCH("M",'Model output'!F234)),MID(SUBSTITUTE('Model output'!F234," ",""),SEARCH("M",'Model output'!F234)+1,1),SUBSTITUTE('Model output'!F234," ",""))),""))</f>
        <v/>
      </c>
      <c r="F235" t="str">
        <f t="shared" si="56"/>
        <v>positive</v>
      </c>
      <c r="G235" t="str">
        <f>IF(OR('Model output'!G234="",AND(ISNUMBER('Model output'!J234),'Model output'!J234&lt;1)),"",IF(OR(ISNUMBER(SEARCH("lateral",'Model output'!G234)),ISNUMBER(SEARCH("cervical",'Model output'!G234)),ISNUMBER(SEARCH("jugular",'Model output'!G234)),ISNUMBER(SEARCH("left neck",'Model output'!G234)),ISNUMBER(SEARCH("left anterior neck",'Model output'!G234)),ISNUMBER(SEARCH("left posterior neck",'Model output'!G234)),ISNUMBER(SEARCH("right neck",'Model output'!G234)),ISNUMBER(SEARCH("right anterior neck",'Model output'!G234)),ISNUMBER(SEARCH("right posterior neck",'Model output'!G234)),AND(ISNUMBER(SEARCH("level",'Model output'!G234)),OR(,ISNUMBER(SEARCH("II",'Model output'!G234)),ISNUMBER(SEARCH("two",'Model output'!G234)),AND(ISNUMBER(SEARCH("2",'Model output'!G234)),NOT(ISNUMBER(SEARCH("1 of 2",'Model output'!G234)))),ISNUMBER(SEARCH("III",'Model output'!G234)),ISNUMBER(SEARCH("three",'Model output'!G234)),AND(ISNUMBER(SEARCH("3",'Model output'!G234)), NOT(ISNUMBER(SEARCH("N3",'Model output'!G234)))),ISNUMBER(SEARCH("IV",'Model output'!G234)),ISNUMBER(SEARCH("four",'Model output'!G234)),AND(ISNUMBER(SEARCH("4",'Model output'!G234)),NOT(ISNUMBER(SEARCH("1/4",'Model output'!G234)))),ISNUMBER(SEARCH("V ",'Model output'!G234)),ISNUMBER(SEARCH("five",'Model output'!G234)),ISNUMBER(SEARCH("5",'Model output'!G234))))), "lateral", "central"))</f>
        <v>central</v>
      </c>
      <c r="H235" t="str">
        <f>IF('Model output'!H234="","negative", IF('Model output'!H234=" ", "negative", IF('Model output'!H234="[]", "negative", IF(ISNUMBER(SEARCH("lymph node",'Model output'!H234)),"negative", IF(ISNUMBER(SEARCH("adipose tissue",'Model output'!H234)), "negative", IF(ISNUMBER(SEARCH("neck dissection",'Model output'!H234)),"negative","positive"))))))</f>
        <v>negative</v>
      </c>
      <c r="I235">
        <f>IF('Model output'!I234="","",IF(ISNUMBER('Model output'!I234),'Model output'!I234,1))</f>
        <v>4</v>
      </c>
      <c r="J235">
        <f>IF('Model output'!J234="","",IF(AND(ISNUMBER('Model output'!J234),'Model output'!J234&lt;=I235),'Model output'!J234,IF(ISNUMBER(SEARCH("0/",'Model output'!J234)),0,1)))</f>
        <v>1</v>
      </c>
      <c r="K235" t="str" cm="1">
        <f t="array" ref="K235">IF(COUNT(FIND({0,1,2,3,4,5,6,7,8,9},'Model output'!K234))&gt;0,'Model output'!K234,"")</f>
        <v/>
      </c>
      <c r="L235" s="28" t="str">
        <f t="shared" si="46"/>
        <v/>
      </c>
      <c r="M235" t="str" cm="1">
        <f t="array" ref="M235">IF(L235="","",IF(ISNUMBER(SEARCH("cm",L235)),MAX(VALUE(SUBSTITUTE(_xlfn.FILTERXML("&lt;t&gt;&lt;s&gt;"&amp;SUBSTITUTE(L235,",","&lt;/s&gt;&lt;s&gt;")&amp;"&lt;/s&gt;&lt;/t&gt;","//s"),"cm",""))),MAX(VALUE(SUBSTITUTE(_xlfn.FILTERXML("&lt;t&gt;&lt;s&gt;"&amp;SUBSTITUTE(L235,",","&lt;/s&gt;&lt;s&gt;")&amp;"&lt;/s&gt;&lt;/t&gt;","//s"),"mm","")))/10))</f>
        <v/>
      </c>
      <c r="N235" t="str">
        <f>IF('Model output'!L234="","",'Model output'!L234)</f>
        <v>papillary</v>
      </c>
      <c r="O235" t="str">
        <f>IF('Model output'!M234="","",'Model output'!M234)</f>
        <v/>
      </c>
      <c r="P235" t="str">
        <f>IF('Model output'!N234="","",'Model output'!N234)</f>
        <v>2.5 cm</v>
      </c>
      <c r="Q235" t="str">
        <f t="shared" si="45"/>
        <v>2.5cm</v>
      </c>
      <c r="R235" cm="1">
        <f t="array" ref="R235">IF(Q235="","",IF(ISNUMBER(SEARCH("cm",Q235)),MAX(VALUE(SUBSTITUTE(_xlfn.FILTERXML("&lt;t&gt;&lt;s&gt;"&amp;SUBSTITUTE(Q235,",","&lt;/s&gt;&lt;s&gt;")&amp;"&lt;/s&gt;&lt;/t&gt;","//s"),"cm",""))),IF(ISNUMBER(SEARCH("mm",Q235)), MAX(VALUE(SUBSTITUTE(_xlfn.FILTERXML("&lt;t&gt;&lt;s&gt;"&amp;SUBSTITUTE(Q235,",","&lt;/s&gt;&lt;s&gt;")&amp;"&lt;/s&gt;&lt;/t&gt;","//s"),"mm","")))/10, MAX(VALUE(_xlfn.FILTERXML("&lt;t&gt;&lt;s&gt;"&amp;SUBSTITUTE(Q235,",","&lt;/s&gt;&lt;s&gt;")&amp;"&lt;/s&gt;&lt;/t&gt;","//s"))))))</f>
        <v>2.5</v>
      </c>
      <c r="S235" t="str">
        <f>IF(OR('Model output'!P234="",'Model output'!P234="C",ISNUMBER(SEARCH("Not identified", 'Model output'!P234)),ISNUMBER(SEARCH("Absent",'Model output'!P234)),ISNUMBER(SEARCH("Absence",'Model output'!P234)),AND(ISNUMBER(SEARCH("No",'Model output'!P234)),NOT(ISNUMBER(SEARCH("diagnostic",'Model output'!P234)))),ISNUMBER(SEARCH("Negative",'Model output'!P234))),"negative","positive")</f>
        <v>positive</v>
      </c>
      <c r="T235">
        <f>IF('Model output'!O234="","",'Model output'!O234)</f>
        <v>1</v>
      </c>
      <c r="U235" t="str">
        <f>IF('Model output'!Q234&lt;&gt;"",'Model output'!Q234,IF('Classification result'!S235="positive",IF(ISNUMBER(SEARCH("single",'Model output'!P234)),1,IF(OR(ISNUMBER(SEARCH("&lt;4",'Model output'!P234)),ISNUMBER(SEARCH("&lt; 4",'Model output'!P234)),ISNUMBER(SEARCH("less than 4",'Model output'!P234))),"&lt;4",IF(OR(ISNUMBER(SEARCH("&gt;4",'Model output'!P234)),ISNUMBER(SEARCH("&gt; 4",'Model output'!P234)),ISNUMBER(SEARCH("4 or more",'Model output'!P234))),"&gt;4",""))),""))</f>
        <v/>
      </c>
      <c r="V235" t="str">
        <f>IF(S235="negative","",IF(OR(ISNUMBER(SEARCH("Focal",'Model output'!P234)),'Classification result'!U235&lt;4,ISNUMBER(SEARCH("Focal",'Classification result'!U235)),ISNUMBER(SEARCH("&lt;4",'Classification result'!U235)),ISNUMBER(SEARCH("&lt; 4",'Classification result'!U235))),"minimal", IF(OR(ISNUMBER(SEARCH("Extensive",'Model output'!P234)),ISNUMBER(SEARCH("Extensive",'Classification result'!U235)),ISNUMBER(SEARCH("&gt;4",'Classification result'!U235)),ISNUMBER(SEARCH("&gt; 4",'Classification result'!U235)),ISNUMBER(SEARCH("4 or more",'Classification result'!U235))),"extensive","")))</f>
        <v/>
      </c>
      <c r="W235" t="str">
        <f>IF(OR('Model output'!R234="",ISNUMBER(SEARCH("Not identified", 'Model output'!R234)),ISNUMBER(SEARCH("Absent",'Model output'!R234)),ISNUMBER(SEARCH("No",'Model output'!R234)),ISNUMBER(SEARCH("Negative",'Model output'!R234)),ISNUMBER(SEARCH("None seen",'Model output'!R234)),ISNUMBER(SEARCH("Free",'Model output'!R234)),ISNUMBER(SEARCH("Cannot be assessed",'Model output'!R234))),"negative","positive")</f>
        <v>negative</v>
      </c>
      <c r="X235" s="15" t="str">
        <f>IF('Model output'!S234="","",'Model output'!S234)</f>
        <v/>
      </c>
      <c r="Y235" t="str">
        <f>IF(OR('Model output'!S234="",ISNUMBER(SEARCH("No extension",'Model output'!S234)),ISNUMBER(SEARCH("Absent",'Model output'!S234)),ISNUMBER(SEARCH("Not identified",'Model output'!S234)),AND(ISNUMBER(SEARCH("No",'Model output'!S234)),NOT(ISNUMBER(SEARCH("carcinoma",'Model output'!S234)))),ISNUMBER(SEARCH("negative",'Model output'!S234))),"negative",IF(Z235="positive","gETE", "positive"))</f>
        <v>negative</v>
      </c>
      <c r="Z235" t="str">
        <f>IF(OR('Model output'!S234="",ISNUMBER(SEARCH("Absent",'Model output'!S234)),ISNUMBER(SEARCH("Not identified",'Model output'!S234)),ISNUMBER(SEARCH("No",'Model output'!S234)),ISNUMBER(SEARCH("Minimal",'Model output'!S234)),ISNUMBER(SEARCH("negative",'Model output'!S234))),"negative",IF(OR(ISNUMBER(SEARCH("extensive",X235)),ISNUMBER(SEARCH("skeletal muscle",X235)),ISNUMBER(SEARCH("larynx",X235)),ISNUMBER(SEARCH("trachea",X235)),ISNUMBER(SEARCH("esophagus",X235)),ISNUMBER(SEARCH("recurrent laryngeal nerve",X235))),"positive","negative"))</f>
        <v>negative</v>
      </c>
      <c r="AA235" t="str">
        <f>IF('Model output'!T234="","",IF('Model output'!T234="Not mentioned", "No", "Yes"))</f>
        <v/>
      </c>
      <c r="AB235" t="str">
        <f>IF(AA235&lt;&gt;"Yes","",IF(OR('Model output'!U234="",ISNUMBER(SEARCH("Not identified",'Model output'!U234))),"",'Model output'!U234))</f>
        <v/>
      </c>
      <c r="AC235" s="8" t="str">
        <f>IF(OR('Model output'!V234="", AND(ISERROR(SEARCH("Positive",'Model output'!V234)), ISNUMBER(SEARCH("Negative",'Model output'!V234))), ISNUMBER(SEARCH("Cannot be assessed",'Model output'!V234)), AND(ISNUMBER(SEARCH("Uninvolved",'Model output'!V234)),NOT(ISNUMBER(SEARCH("margin(s) involved",'Model output'!V234)))), ISNUMBER(SEARCH("No involvement",'Model output'!V234)), AND(NOT(ISNUMBER(SEARCH("focal",'Model output'!V234))),ISNUMBER(SEARCH("Free",'Model output'!V234))), ISNUMBER(SEARCH("narrowly excised",'Model output'!V234)), ISNUMBER(SEARCH("none",'Model output'!V234)), ISNUMBER(SEARCH("R0",'Model output'!V234)), ISNUMBER(SEARCH("1 mm",'Model output'!V234)), ISNUMBER(SEARCH("0.1 CM",'Model output'!V234)), ISNUMBER(SEARCH("less than 0.2 mm",'Model output'!V234)), ISNUMBER(SEARCH("less than 1.0 mm",'Model output'!V234)), ISNUMBER(SEARCH("less than 0.5 mm",'Model output'!V234)), ISNUMBER(SEARCH("abut",'Model output'!V234))), "negative", "positive")</f>
        <v>negative</v>
      </c>
      <c r="AE235" s="34" t="str" cm="1">
        <f t="array" aca="1" ref="AE235" ca="1">IF(OR(AC235="positive",Z235="positive",AND(OR(ISNUMBER(SEARCH("Follicular carcinoma",N235)),ISNUMBER(SEARCH("Follicular thyroid carcinoma",N235))),V235="extensive"),AND(AND(ISNUMBER(J235),J235&gt;0),AND(ISNUMBER(M235),M235&gt;3)),OR(H235="positive",AH235=1)),"high",IF(OR(ISNUMBER(SEARCH("lateral",G235,1)),ISNUMBER(SEARCH("positive",Y235,1)),ISNUMBER(SEARCH("tall",O235,1)),ISNUMBER(SEARCH("hobnail",O235,1)),ISNUMBER(SEARCH("cribriform",O235,1)),ISNUMBER(SEARCH("diffuse",O235,1)),ISNUMBER(SEARCH("columnar",O235,1)),ISNUMBER(SEARCH("solid",O235,1)),ISNUMBER(SEARCH("tall",N235,1)),ISNUMBER(SEARCH("hobnail",N235,1)),ISNUMBER(SEARCH("cribriform",N235,1)),ISNUMBER(SEARCH("diffuse",N235,1)),ISNUMBER(SEARCH("columnar",N235,1)),ISNUMBER(SEARCH("solid",N235,1)),AND(OR(ISNUMBER(SEARCH("papillary",N235,1)),ISNUMBER(SEARCH("papillary carcinoma",O235,1))),S235="positive"),AND(AND(ISNUMBER(J235),J235&gt;=5),M235=""),AND(AND(ISNUMBER(J235),J235&gt;=5),AND(ISNUMBER(M235),M235&gt;=1)),AND(ISNUMBER(SERACH("papillary",N235)),OR(Y235="positive",Z235="positive"), ISNUMBER(SEARCH("BRAF",AB235)))),"intermediate","low"))</f>
        <v>intermediate</v>
      </c>
      <c r="AF235" s="35" t="str">
        <f t="shared" si="47"/>
        <v>2</v>
      </c>
      <c r="AG235" s="35" t="str">
        <f t="shared" si="48"/>
        <v>1a</v>
      </c>
      <c r="AH235" s="35" t="str">
        <f t="shared" si="49"/>
        <v>0</v>
      </c>
      <c r="AI235" s="40" t="str">
        <f t="shared" si="50"/>
        <v>I</v>
      </c>
      <c r="AJ235" s="34" t="s">
        <v>627</v>
      </c>
      <c r="AK235" s="39" t="s">
        <v>896</v>
      </c>
      <c r="AL235" s="39" t="s">
        <v>898</v>
      </c>
      <c r="AM235" s="39" t="s">
        <v>897</v>
      </c>
      <c r="AN235" s="39" t="s">
        <v>59</v>
      </c>
      <c r="AO235" s="34">
        <f t="shared" ca="1" si="51"/>
        <v>0</v>
      </c>
      <c r="AP235" s="39">
        <f t="shared" si="52"/>
        <v>1</v>
      </c>
      <c r="AQ235" s="39">
        <f t="shared" si="53"/>
        <v>1</v>
      </c>
      <c r="AR235" s="39">
        <f t="shared" si="54"/>
        <v>1</v>
      </c>
      <c r="AS235" s="40">
        <f t="shared" si="55"/>
        <v>1</v>
      </c>
    </row>
    <row r="236" spans="1:45">
      <c r="A236" t="str">
        <f>'Model output'!A235</f>
        <v>TCGA-ET-A40P</v>
      </c>
      <c r="B236" s="46">
        <v>32</v>
      </c>
      <c r="C236" s="1" t="str">
        <f>IF(OR(ISNUMBER(SEARCH("0",'Model output'!D235)), ISNUMBER(SEARCH("1",'Model output'!D235)), ISNUMBER(SEARCH("1a",'Model output'!D235)), ISNUMBER(SEARCH("1b",'Model output'!D235)), ISNUMBER(SEARCH("2",'Model output'!D235)), ISNUMBER(SEARCH("3",'Model output'!D235)), ISNUMBER(SEARCH("4a",'Model output'!D235)), ISNUMBER(SEARCH("4b",'Model output'!D235))), IF(ISNUMBER(SEARCH("pT",'Model output'!D235)),IF(OR(ISNUMBER(SEARCH("a",'Model output'!D235)),ISNUMBER(SEARCH("b",'Model output'!D235))),MID(SUBSTITUTE('Model output'!D235," ",""),SEARCH("pT",'Model output'!D235)+2,2),MID(SUBSTITUTE('Model output'!D235," ",""),SEARCH("pT",'Model output'!D235)+2,1)),IF(ISNUMBER(SEARCH("T",'Model output'!D235)),IF(OR(ISNUMBER(SEARCH("a",'Model output'!D235)),ISNUMBER(SEARCH("b",'Model output'!D235))),MID(SUBSTITUTE('Model output'!D235," ",""),SEARCH("T",'Model output'!D235)+1,2),MID(SUBSTITUTE('Model output'!D235," ",""),SEARCH("T",'Model output'!D235)+1,1)),SUBSTITUTE('Model output'!D235," ",""))),"")</f>
        <v>2</v>
      </c>
      <c r="D236" s="1" t="str">
        <f>IF(ISNUMBER(SEARCH("lymph node",'Model output'!E235)),"1", IF(AND('Model output'!E235&lt;&gt;"",ISNUMBER('Model output'!E235),'Model output'!E235&gt;0),"1",IF(OR(ISNUMBER(SEARCH("0",'Model output'!E235)), ISNUMBER(SEARCH("1",'Model output'!E235)), ISNUMBER(SEARCH("1a",'Model output'!E235)), ISNUMBER(SEARCH("1b",'Model output'!E235)), ISNUMBER(SEARCH("X",'Model output'!E235))), IF(ISNUMBER(SEARCH("pN",'Model output'!E235)),IF(OR(ISNUMBER(SEARCH("a",'Model output'!E235)),ISNUMBER(SEARCH("b",'Model output'!E235))),MID(SUBSTITUTE('Model output'!E235," ",""),SEARCH("pN",'Model output'!E235)+2,2),MID(SUBSTITUTE('Model output'!E235," ",""),SEARCH("pN",'Model output'!E235)+2,1)),IF(ISNUMBER(SEARCH("N",'Model output'!E235)),IF(OR(ISNUMBER(SEARCH("a",'Model output'!E235)),ISNUMBER(SEARCH("b",'Model output'!E235))),MID(SUBSTITUTE('Model output'!E235," ",""),SEARCH("N",'Model output'!E235)+1,2),MID(SUBSTITUTE('Model output'!E235," ",""),SEARCH("N",'Model output'!E235)+1,1)),SUBSTITUTE('Model output'!E235," ",""))),"")))</f>
        <v>0</v>
      </c>
      <c r="E236" s="1" t="str">
        <f>IF(OR(ISNUMBER(SEARCH("Not applicable",'Model output'!F235)), ISNUMBER(SEARCH("N/A",'Model output'!F235))),"0",IF(OR(ISNUMBER(SEARCH("0",'Model output'!F235)), ISNUMBER(SEARCH("1",'Model output'!F235)), ISNUMBER(SEARCH("X",'Model output'!F235))), IF(ISNUMBER(SEARCH("pM",'Model output'!F235)),MID(SUBSTITUTE('Model output'!F235," ",""),SEARCH("pM",'Model output'!F235)+2,1),IF(ISNUMBER(SEARCH("M",'Model output'!F235)),MID(SUBSTITUTE('Model output'!F235," ",""),SEARCH("M",'Model output'!F235)+1,1),SUBSTITUTE('Model output'!F235," ",""))),""))</f>
        <v>X</v>
      </c>
      <c r="F236" t="str">
        <f t="shared" si="56"/>
        <v>negative</v>
      </c>
      <c r="G236" t="str">
        <f>IF(OR('Model output'!G235="",AND(ISNUMBER('Model output'!J235),'Model output'!J235&lt;1)),"",IF(OR(ISNUMBER(SEARCH("lateral",'Model output'!G235)),ISNUMBER(SEARCH("cervical",'Model output'!G235)),ISNUMBER(SEARCH("jugular",'Model output'!G235)),ISNUMBER(SEARCH("left neck",'Model output'!G235)),ISNUMBER(SEARCH("left anterior neck",'Model output'!G235)),ISNUMBER(SEARCH("left posterior neck",'Model output'!G235)),ISNUMBER(SEARCH("right neck",'Model output'!G235)),ISNUMBER(SEARCH("right anterior neck",'Model output'!G235)),ISNUMBER(SEARCH("right posterior neck",'Model output'!G235)),AND(ISNUMBER(SEARCH("level",'Model output'!G235)),OR(,ISNUMBER(SEARCH("II",'Model output'!G235)),ISNUMBER(SEARCH("two",'Model output'!G235)),AND(ISNUMBER(SEARCH("2",'Model output'!G235)),NOT(ISNUMBER(SEARCH("1 of 2",'Model output'!G235)))),ISNUMBER(SEARCH("III",'Model output'!G235)),ISNUMBER(SEARCH("three",'Model output'!G235)),AND(ISNUMBER(SEARCH("3",'Model output'!G235)), NOT(ISNUMBER(SEARCH("N3",'Model output'!G235)))),ISNUMBER(SEARCH("IV",'Model output'!G235)),ISNUMBER(SEARCH("four",'Model output'!G235)),AND(ISNUMBER(SEARCH("4",'Model output'!G235)),NOT(ISNUMBER(SEARCH("1/4",'Model output'!G235)))),ISNUMBER(SEARCH("V ",'Model output'!G235)),ISNUMBER(SEARCH("five",'Model output'!G235)),ISNUMBER(SEARCH("5",'Model output'!G235))))), "lateral", "central"))</f>
        <v/>
      </c>
      <c r="H236" t="str">
        <f>IF('Model output'!H235="","negative", IF('Model output'!H235=" ", "negative", IF('Model output'!H235="[]", "negative", IF(ISNUMBER(SEARCH("lymph node",'Model output'!H235)),"negative", IF(ISNUMBER(SEARCH("adipose tissue",'Model output'!H235)), "negative", IF(ISNUMBER(SEARCH("neck dissection",'Model output'!H235)),"negative","positive"))))))</f>
        <v>negative</v>
      </c>
      <c r="I236">
        <f>IF('Model output'!I235="","",IF(ISNUMBER('Model output'!I235),'Model output'!I235,1))</f>
        <v>1</v>
      </c>
      <c r="J236">
        <f>IF('Model output'!J235="","",IF(AND(ISNUMBER('Model output'!J235),'Model output'!J235&lt;=I236),'Model output'!J235,IF(ISNUMBER(SEARCH("0/",'Model output'!J235)),0,1)))</f>
        <v>0</v>
      </c>
      <c r="K236" t="str" cm="1">
        <f t="array" ref="K236">IF(COUNT(FIND({0,1,2,3,4,5,6,7,8,9},'Model output'!K235))&gt;0,'Model output'!K235,"")</f>
        <v/>
      </c>
      <c r="L236" s="28" t="str">
        <f t="shared" si="46"/>
        <v/>
      </c>
      <c r="M236" t="str" cm="1">
        <f t="array" ref="M236">IF(L236="","",IF(ISNUMBER(SEARCH("cm",L236)),MAX(VALUE(SUBSTITUTE(_xlfn.FILTERXML("&lt;t&gt;&lt;s&gt;"&amp;SUBSTITUTE(L236,",","&lt;/s&gt;&lt;s&gt;")&amp;"&lt;/s&gt;&lt;/t&gt;","//s"),"cm",""))),MAX(VALUE(SUBSTITUTE(_xlfn.FILTERXML("&lt;t&gt;&lt;s&gt;"&amp;SUBSTITUTE(L236,",","&lt;/s&gt;&lt;s&gt;")&amp;"&lt;/s&gt;&lt;/t&gt;","//s"),"mm","")))/10))</f>
        <v/>
      </c>
      <c r="N236" t="str">
        <f>IF('Model output'!L235="","",'Model output'!L235)</f>
        <v>papillary</v>
      </c>
      <c r="O236" t="str">
        <f>IF('Model output'!M235="","",'Model output'!M235)</f>
        <v>follicular variant</v>
      </c>
      <c r="P236" t="str">
        <f>IF('Model output'!N235="","",'Model output'!N235)</f>
        <v>3.2 cm</v>
      </c>
      <c r="Q236" t="str">
        <f t="shared" si="45"/>
        <v>3.2cm</v>
      </c>
      <c r="R236" cm="1">
        <f t="array" ref="R236">IF(Q236="","",IF(ISNUMBER(SEARCH("cm",Q236)),MAX(VALUE(SUBSTITUTE(_xlfn.FILTERXML("&lt;t&gt;&lt;s&gt;"&amp;SUBSTITUTE(Q236,",","&lt;/s&gt;&lt;s&gt;")&amp;"&lt;/s&gt;&lt;/t&gt;","//s"),"cm",""))),IF(ISNUMBER(SEARCH("mm",Q236)), MAX(VALUE(SUBSTITUTE(_xlfn.FILTERXML("&lt;t&gt;&lt;s&gt;"&amp;SUBSTITUTE(Q236,",","&lt;/s&gt;&lt;s&gt;")&amp;"&lt;/s&gt;&lt;/t&gt;","//s"),"mm","")))/10, MAX(VALUE(_xlfn.FILTERXML("&lt;t&gt;&lt;s&gt;"&amp;SUBSTITUTE(Q236,",","&lt;/s&gt;&lt;s&gt;")&amp;"&lt;/s&gt;&lt;/t&gt;","//s"))))))</f>
        <v>3.2</v>
      </c>
      <c r="S236" t="str">
        <f>IF(OR('Model output'!P235="",'Model output'!P235="C",ISNUMBER(SEARCH("Not identified", 'Model output'!P235)),ISNUMBER(SEARCH("Absent",'Model output'!P235)),ISNUMBER(SEARCH("Absence",'Model output'!P235)),AND(ISNUMBER(SEARCH("No",'Model output'!P235)),NOT(ISNUMBER(SEARCH("diagnostic",'Model output'!P235)))),ISNUMBER(SEARCH("Negative",'Model output'!P235))),"negative","positive")</f>
        <v>negative</v>
      </c>
      <c r="T236">
        <f>IF('Model output'!O235="","",'Model output'!O235)</f>
        <v>1</v>
      </c>
      <c r="U236" t="str">
        <f>IF('Model output'!Q235&lt;&gt;"",'Model output'!Q235,IF('Classification result'!S236="positive",IF(ISNUMBER(SEARCH("single",'Model output'!P235)),1,IF(OR(ISNUMBER(SEARCH("&lt;4",'Model output'!P235)),ISNUMBER(SEARCH("&lt; 4",'Model output'!P235)),ISNUMBER(SEARCH("less than 4",'Model output'!P235))),"&lt;4",IF(OR(ISNUMBER(SEARCH("&gt;4",'Model output'!P235)),ISNUMBER(SEARCH("&gt; 4",'Model output'!P235)),ISNUMBER(SEARCH("4 or more",'Model output'!P235))),"&gt;4",""))),""))</f>
        <v/>
      </c>
      <c r="V236" t="str">
        <f>IF(S236="negative","",IF(OR(ISNUMBER(SEARCH("Focal",'Model output'!P235)),'Classification result'!U236&lt;4,ISNUMBER(SEARCH("Focal",'Classification result'!U236)),ISNUMBER(SEARCH("&lt;4",'Classification result'!U236)),ISNUMBER(SEARCH("&lt; 4",'Classification result'!U236))),"minimal", IF(OR(ISNUMBER(SEARCH("Extensive",'Model output'!P235)),ISNUMBER(SEARCH("Extensive",'Classification result'!U236)),ISNUMBER(SEARCH("&gt;4",'Classification result'!U236)),ISNUMBER(SEARCH("&gt; 4",'Classification result'!U236)),ISNUMBER(SEARCH("4 or more",'Classification result'!U236))),"extensive","")))</f>
        <v/>
      </c>
      <c r="W236" t="str">
        <f>IF(OR('Model output'!R235="",ISNUMBER(SEARCH("Not identified", 'Model output'!R235)),ISNUMBER(SEARCH("Absent",'Model output'!R235)),ISNUMBER(SEARCH("No",'Model output'!R235)),ISNUMBER(SEARCH("Negative",'Model output'!R235)),ISNUMBER(SEARCH("None seen",'Model output'!R235)),ISNUMBER(SEARCH("Free",'Model output'!R235)),ISNUMBER(SEARCH("Cannot be assessed",'Model output'!R235))),"negative","positive")</f>
        <v>negative</v>
      </c>
      <c r="X236" s="15" t="str">
        <f>IF('Model output'!S235="","",'Model output'!S235)</f>
        <v/>
      </c>
      <c r="Y236" t="str">
        <f>IF(OR('Model output'!S235="",ISNUMBER(SEARCH("No extension",'Model output'!S235)),ISNUMBER(SEARCH("Absent",'Model output'!S235)),ISNUMBER(SEARCH("Not identified",'Model output'!S235)),AND(ISNUMBER(SEARCH("No",'Model output'!S235)),NOT(ISNUMBER(SEARCH("carcinoma",'Model output'!S235)))),ISNUMBER(SEARCH("negative",'Model output'!S235))),"negative",IF(Z236="positive","gETE", "positive"))</f>
        <v>negative</v>
      </c>
      <c r="Z236" t="str">
        <f>IF(OR('Model output'!S235="",ISNUMBER(SEARCH("Absent",'Model output'!S235)),ISNUMBER(SEARCH("Not identified",'Model output'!S235)),ISNUMBER(SEARCH("No",'Model output'!S235)),ISNUMBER(SEARCH("Minimal",'Model output'!S235)),ISNUMBER(SEARCH("negative",'Model output'!S235))),"negative",IF(OR(ISNUMBER(SEARCH("extensive",X236)),ISNUMBER(SEARCH("skeletal muscle",X236)),ISNUMBER(SEARCH("larynx",X236)),ISNUMBER(SEARCH("trachea",X236)),ISNUMBER(SEARCH("esophagus",X236)),ISNUMBER(SEARCH("recurrent laryngeal nerve",X236))),"positive","negative"))</f>
        <v>negative</v>
      </c>
      <c r="AA236" t="str">
        <f>IF('Model output'!T235="","",IF('Model output'!T235="Not mentioned", "No", "Yes"))</f>
        <v/>
      </c>
      <c r="AB236" t="str">
        <f>IF(AA236&lt;&gt;"Yes","",IF(OR('Model output'!U235="",ISNUMBER(SEARCH("Not identified",'Model output'!U235))),"",'Model output'!U235))</f>
        <v/>
      </c>
      <c r="AC236" s="8" t="str">
        <f>IF(OR('Model output'!V235="", AND(ISERROR(SEARCH("Positive",'Model output'!V235)), ISNUMBER(SEARCH("Negative",'Model output'!V235))), ISNUMBER(SEARCH("Cannot be assessed",'Model output'!V235)), AND(ISNUMBER(SEARCH("Uninvolved",'Model output'!V235)),NOT(ISNUMBER(SEARCH("margin(s) involved",'Model output'!V235)))), ISNUMBER(SEARCH("No involvement",'Model output'!V235)), AND(NOT(ISNUMBER(SEARCH("focal",'Model output'!V235))),ISNUMBER(SEARCH("Free",'Model output'!V235))), ISNUMBER(SEARCH("narrowly excised",'Model output'!V235)), ISNUMBER(SEARCH("none",'Model output'!V235)), ISNUMBER(SEARCH("R0",'Model output'!V235)), ISNUMBER(SEARCH("1 mm",'Model output'!V235)), ISNUMBER(SEARCH("0.1 CM",'Model output'!V235)), ISNUMBER(SEARCH("less than 0.2 mm",'Model output'!V235)), ISNUMBER(SEARCH("less than 1.0 mm",'Model output'!V235)), ISNUMBER(SEARCH("less than 0.5 mm",'Model output'!V235)), ISNUMBER(SEARCH("abut",'Model output'!V235))), "negative", "positive")</f>
        <v>negative</v>
      </c>
      <c r="AE236" s="34" t="str" cm="1">
        <f t="array" aca="1" ref="AE236" ca="1">IF(OR(AC236="positive",Z236="positive",AND(OR(ISNUMBER(SEARCH("Follicular carcinoma",N236)),ISNUMBER(SEARCH("Follicular thyroid carcinoma",N236))),V236="extensive"),AND(AND(ISNUMBER(J236),J236&gt;0),AND(ISNUMBER(M236),M236&gt;3)),OR(H236="positive",AH236=1)),"high",IF(OR(ISNUMBER(SEARCH("lateral",G236,1)),ISNUMBER(SEARCH("positive",Y236,1)),ISNUMBER(SEARCH("tall",O236,1)),ISNUMBER(SEARCH("hobnail",O236,1)),ISNUMBER(SEARCH("cribriform",O236,1)),ISNUMBER(SEARCH("diffuse",O236,1)),ISNUMBER(SEARCH("columnar",O236,1)),ISNUMBER(SEARCH("solid",O236,1)),ISNUMBER(SEARCH("tall",N236,1)),ISNUMBER(SEARCH("hobnail",N236,1)),ISNUMBER(SEARCH("cribriform",N236,1)),ISNUMBER(SEARCH("diffuse",N236,1)),ISNUMBER(SEARCH("columnar",N236,1)),ISNUMBER(SEARCH("solid",N236,1)),AND(OR(ISNUMBER(SEARCH("papillary",N236,1)),ISNUMBER(SEARCH("papillary carcinoma",O236,1))),S236="positive"),AND(AND(ISNUMBER(J236),J236&gt;=5),M236=""),AND(AND(ISNUMBER(J236),J236&gt;=5),AND(ISNUMBER(M236),M236&gt;=1)),AND(ISNUMBER(SERACH("papillary",N236)),OR(Y236="positive",Z236="positive"), ISNUMBER(SEARCH("BRAF",AB236)))),"intermediate","low"))</f>
        <v>low</v>
      </c>
      <c r="AF236" s="35" t="str">
        <f t="shared" si="47"/>
        <v>2</v>
      </c>
      <c r="AG236" s="35" t="str">
        <f t="shared" si="48"/>
        <v>0</v>
      </c>
      <c r="AH236" s="35" t="str">
        <f t="shared" si="49"/>
        <v>0</v>
      </c>
      <c r="AI236" s="40" t="str">
        <f t="shared" si="50"/>
        <v>I</v>
      </c>
      <c r="AJ236" s="34" t="s">
        <v>627</v>
      </c>
      <c r="AK236" s="39" t="s">
        <v>896</v>
      </c>
      <c r="AL236" s="39" t="s">
        <v>894</v>
      </c>
      <c r="AM236" s="39" t="s">
        <v>897</v>
      </c>
      <c r="AN236" s="39" t="s">
        <v>59</v>
      </c>
      <c r="AO236" s="34">
        <f t="shared" ca="1" si="51"/>
        <v>1</v>
      </c>
      <c r="AP236" s="39">
        <f t="shared" si="52"/>
        <v>1</v>
      </c>
      <c r="AQ236" s="39">
        <f t="shared" si="53"/>
        <v>1</v>
      </c>
      <c r="AR236" s="39">
        <f t="shared" si="54"/>
        <v>1</v>
      </c>
      <c r="AS236" s="40">
        <f t="shared" si="55"/>
        <v>1</v>
      </c>
    </row>
    <row r="237" spans="1:45">
      <c r="A237" t="str">
        <f>'Model output'!A236</f>
        <v>TCGA-ET-A40Q</v>
      </c>
      <c r="B237" s="46">
        <v>38</v>
      </c>
      <c r="C237" s="1" t="str">
        <f>IF(OR(ISNUMBER(SEARCH("0",'Model output'!D236)), ISNUMBER(SEARCH("1",'Model output'!D236)), ISNUMBER(SEARCH("1a",'Model output'!D236)), ISNUMBER(SEARCH("1b",'Model output'!D236)), ISNUMBER(SEARCH("2",'Model output'!D236)), ISNUMBER(SEARCH("3",'Model output'!D236)), ISNUMBER(SEARCH("4a",'Model output'!D236)), ISNUMBER(SEARCH("4b",'Model output'!D236))), IF(ISNUMBER(SEARCH("pT",'Model output'!D236)),IF(OR(ISNUMBER(SEARCH("a",'Model output'!D236)),ISNUMBER(SEARCH("b",'Model output'!D236))),MID(SUBSTITUTE('Model output'!D236," ",""),SEARCH("pT",'Model output'!D236)+2,2),MID(SUBSTITUTE('Model output'!D236," ",""),SEARCH("pT",'Model output'!D236)+2,1)),IF(ISNUMBER(SEARCH("T",'Model output'!D236)),IF(OR(ISNUMBER(SEARCH("a",'Model output'!D236)),ISNUMBER(SEARCH("b",'Model output'!D236))),MID(SUBSTITUTE('Model output'!D236," ",""),SEARCH("T",'Model output'!D236)+1,2),MID(SUBSTITUTE('Model output'!D236," ",""),SEARCH("T",'Model output'!D236)+1,1)),SUBSTITUTE('Model output'!D236," ",""))),"")</f>
        <v>3</v>
      </c>
      <c r="D237" s="1" t="str">
        <f>IF(ISNUMBER(SEARCH("lymph node",'Model output'!E236)),"1", IF(AND('Model output'!E236&lt;&gt;"",ISNUMBER('Model output'!E236),'Model output'!E236&gt;0),"1",IF(OR(ISNUMBER(SEARCH("0",'Model output'!E236)), ISNUMBER(SEARCH("1",'Model output'!E236)), ISNUMBER(SEARCH("1a",'Model output'!E236)), ISNUMBER(SEARCH("1b",'Model output'!E236)), ISNUMBER(SEARCH("X",'Model output'!E236))), IF(ISNUMBER(SEARCH("pN",'Model output'!E236)),IF(OR(ISNUMBER(SEARCH("a",'Model output'!E236)),ISNUMBER(SEARCH("b",'Model output'!E236))),MID(SUBSTITUTE('Model output'!E236," ",""),SEARCH("pN",'Model output'!E236)+2,2),MID(SUBSTITUTE('Model output'!E236," ",""),SEARCH("pN",'Model output'!E236)+2,1)),IF(ISNUMBER(SEARCH("N",'Model output'!E236)),IF(OR(ISNUMBER(SEARCH("a",'Model output'!E236)),ISNUMBER(SEARCH("b",'Model output'!E236))),MID(SUBSTITUTE('Model output'!E236," ",""),SEARCH("N",'Model output'!E236)+1,2),MID(SUBSTITUTE('Model output'!E236," ",""),SEARCH("N",'Model output'!E236)+1,1)),SUBSTITUTE('Model output'!E236," ",""))),"")))</f>
        <v>1b</v>
      </c>
      <c r="E237" s="1" t="str">
        <f>IF(OR(ISNUMBER(SEARCH("Not applicable",'Model output'!F236)), ISNUMBER(SEARCH("N/A",'Model output'!F236))),"0",IF(OR(ISNUMBER(SEARCH("0",'Model output'!F236)), ISNUMBER(SEARCH("1",'Model output'!F236)), ISNUMBER(SEARCH("X",'Model output'!F236))), IF(ISNUMBER(SEARCH("pM",'Model output'!F236)),MID(SUBSTITUTE('Model output'!F236," ",""),SEARCH("pM",'Model output'!F236)+2,1),IF(ISNUMBER(SEARCH("M",'Model output'!F236)),MID(SUBSTITUTE('Model output'!F236," ",""),SEARCH("M",'Model output'!F236)+1,1),SUBSTITUTE('Model output'!F236," ",""))),""))</f>
        <v>X</v>
      </c>
      <c r="F237" t="str">
        <f t="shared" si="56"/>
        <v>positive</v>
      </c>
      <c r="G237" t="str">
        <f>IF(OR('Model output'!G236="",AND(ISNUMBER('Model output'!J236),'Model output'!J236&lt;1)),"",IF(OR(ISNUMBER(SEARCH("lateral",'Model output'!G236)),ISNUMBER(SEARCH("cervical",'Model output'!G236)),ISNUMBER(SEARCH("jugular",'Model output'!G236)),ISNUMBER(SEARCH("left neck",'Model output'!G236)),ISNUMBER(SEARCH("left anterior neck",'Model output'!G236)),ISNUMBER(SEARCH("left posterior neck",'Model output'!G236)),ISNUMBER(SEARCH("right neck",'Model output'!G236)),ISNUMBER(SEARCH("right anterior neck",'Model output'!G236)),ISNUMBER(SEARCH("right posterior neck",'Model output'!G236)),AND(ISNUMBER(SEARCH("level",'Model output'!G236)),OR(,ISNUMBER(SEARCH("II",'Model output'!G236)),ISNUMBER(SEARCH("two",'Model output'!G236)),AND(ISNUMBER(SEARCH("2",'Model output'!G236)),NOT(ISNUMBER(SEARCH("1 of 2",'Model output'!G236)))),ISNUMBER(SEARCH("III",'Model output'!G236)),ISNUMBER(SEARCH("three",'Model output'!G236)),AND(ISNUMBER(SEARCH("3",'Model output'!G236)), NOT(ISNUMBER(SEARCH("N3",'Model output'!G236)))),ISNUMBER(SEARCH("IV",'Model output'!G236)),ISNUMBER(SEARCH("four",'Model output'!G236)),AND(ISNUMBER(SEARCH("4",'Model output'!G236)),NOT(ISNUMBER(SEARCH("1/4",'Model output'!G236)))),ISNUMBER(SEARCH("V ",'Model output'!G236)),ISNUMBER(SEARCH("five",'Model output'!G236)),ISNUMBER(SEARCH("5",'Model output'!G236))))), "lateral", "central"))</f>
        <v>lateral</v>
      </c>
      <c r="H237" t="str">
        <f>IF('Model output'!H236="","negative", IF('Model output'!H236=" ", "negative", IF('Model output'!H236="[]", "negative", IF(ISNUMBER(SEARCH("lymph node",'Model output'!H236)),"negative", IF(ISNUMBER(SEARCH("adipose tissue",'Model output'!H236)), "negative", IF(ISNUMBER(SEARCH("neck dissection",'Model output'!H236)),"negative","positive"))))))</f>
        <v>negative</v>
      </c>
      <c r="I237">
        <f>IF('Model output'!I236="","",IF(ISNUMBER('Model output'!I236),'Model output'!I236,1))</f>
        <v>40</v>
      </c>
      <c r="J237">
        <f>IF('Model output'!J236="","",IF(AND(ISNUMBER('Model output'!J236),'Model output'!J236&lt;=I237),'Model output'!J236,IF(ISNUMBER(SEARCH("0/",'Model output'!J236)),0,1)))</f>
        <v>23</v>
      </c>
      <c r="K237" t="str" cm="1">
        <f t="array" ref="K237">IF(COUNT(FIND({0,1,2,3,4,5,6,7,8,9},'Model output'!K236))&gt;0,'Model output'!K236,"")</f>
        <v>1.4 cm</v>
      </c>
      <c r="L237" s="28" t="str">
        <f t="shared" si="46"/>
        <v>1.4cm</v>
      </c>
      <c r="M237" cm="1">
        <f t="array" ref="M237">IF(L237="","",IF(ISNUMBER(SEARCH("cm",L237)),MAX(VALUE(SUBSTITUTE(_xlfn.FILTERXML("&lt;t&gt;&lt;s&gt;"&amp;SUBSTITUTE(L237,",","&lt;/s&gt;&lt;s&gt;")&amp;"&lt;/s&gt;&lt;/t&gt;","//s"),"cm",""))),MAX(VALUE(SUBSTITUTE(_xlfn.FILTERXML("&lt;t&gt;&lt;s&gt;"&amp;SUBSTITUTE(L237,",","&lt;/s&gt;&lt;s&gt;")&amp;"&lt;/s&gt;&lt;/t&gt;","//s"),"mm","")))/10))</f>
        <v>1.4</v>
      </c>
      <c r="N237" t="str">
        <f>IF('Model output'!L236="","",'Model output'!L236)</f>
        <v>papillary</v>
      </c>
      <c r="O237" t="str">
        <f>IF('Model output'!M236="","",'Model output'!M236)</f>
        <v>tall cell variant</v>
      </c>
      <c r="P237" t="str">
        <f>IF('Model output'!N236="","",'Model output'!N236)</f>
        <v>2.5 cm</v>
      </c>
      <c r="Q237" t="str">
        <f t="shared" si="45"/>
        <v>2.5cm</v>
      </c>
      <c r="R237" cm="1">
        <f t="array" ref="R237">IF(Q237="","",IF(ISNUMBER(SEARCH("cm",Q237)),MAX(VALUE(SUBSTITUTE(_xlfn.FILTERXML("&lt;t&gt;&lt;s&gt;"&amp;SUBSTITUTE(Q237,",","&lt;/s&gt;&lt;s&gt;")&amp;"&lt;/s&gt;&lt;/t&gt;","//s"),"cm",""))),IF(ISNUMBER(SEARCH("mm",Q237)), MAX(VALUE(SUBSTITUTE(_xlfn.FILTERXML("&lt;t&gt;&lt;s&gt;"&amp;SUBSTITUTE(Q237,",","&lt;/s&gt;&lt;s&gt;")&amp;"&lt;/s&gt;&lt;/t&gt;","//s"),"mm","")))/10, MAX(VALUE(_xlfn.FILTERXML("&lt;t&gt;&lt;s&gt;"&amp;SUBSTITUTE(Q237,",","&lt;/s&gt;&lt;s&gt;")&amp;"&lt;/s&gt;&lt;/t&gt;","//s"))))))</f>
        <v>2.5</v>
      </c>
      <c r="S237" t="str">
        <f>IF(OR('Model output'!P236="",'Model output'!P236="C",ISNUMBER(SEARCH("Not identified", 'Model output'!P236)),ISNUMBER(SEARCH("Absent",'Model output'!P236)),ISNUMBER(SEARCH("Absence",'Model output'!P236)),AND(ISNUMBER(SEARCH("No",'Model output'!P236)),NOT(ISNUMBER(SEARCH("diagnostic",'Model output'!P236)))),ISNUMBER(SEARCH("Negative",'Model output'!P236))),"negative","positive")</f>
        <v>positive</v>
      </c>
      <c r="T237">
        <f>IF('Model output'!O236="","",'Model output'!O236)</f>
        <v>3</v>
      </c>
      <c r="U237" t="str">
        <f>IF('Model output'!Q236&lt;&gt;"",'Model output'!Q236,IF('Classification result'!S237="positive",IF(ISNUMBER(SEARCH("single",'Model output'!P236)),1,IF(OR(ISNUMBER(SEARCH("&lt;4",'Model output'!P236)),ISNUMBER(SEARCH("&lt; 4",'Model output'!P236)),ISNUMBER(SEARCH("less than 4",'Model output'!P236))),"&lt;4",IF(OR(ISNUMBER(SEARCH("&gt;4",'Model output'!P236)),ISNUMBER(SEARCH("&gt; 4",'Model output'!P236)),ISNUMBER(SEARCH("4 or more",'Model output'!P236))),"&gt;4",""))),""))</f>
        <v>&lt;4</v>
      </c>
      <c r="V237" t="str">
        <f>IF(S237="negative","",IF(OR(ISNUMBER(SEARCH("Focal",'Model output'!P236)),'Classification result'!U237&lt;4,ISNUMBER(SEARCH("Focal",'Classification result'!U237)),ISNUMBER(SEARCH("&lt;4",'Classification result'!U237)),ISNUMBER(SEARCH("&lt; 4",'Classification result'!U237))),"minimal", IF(OR(ISNUMBER(SEARCH("Extensive",'Model output'!P236)),ISNUMBER(SEARCH("Extensive",'Classification result'!U237)),ISNUMBER(SEARCH("&gt;4",'Classification result'!U237)),ISNUMBER(SEARCH("&gt; 4",'Classification result'!U237)),ISNUMBER(SEARCH("4 or more",'Classification result'!U237))),"extensive","")))</f>
        <v>minimal</v>
      </c>
      <c r="W237" t="str">
        <f>IF(OR('Model output'!R236="",ISNUMBER(SEARCH("Not identified", 'Model output'!R236)),ISNUMBER(SEARCH("Absent",'Model output'!R236)),ISNUMBER(SEARCH("No",'Model output'!R236)),ISNUMBER(SEARCH("Negative",'Model output'!R236)),ISNUMBER(SEARCH("None seen",'Model output'!R236)),ISNUMBER(SEARCH("Free",'Model output'!R236)),ISNUMBER(SEARCH("Cannot be assessed",'Model output'!R236))),"negative","positive")</f>
        <v>negative</v>
      </c>
      <c r="X237" s="15" t="str">
        <f>IF('Model output'!S236="","",'Model output'!S236)</f>
        <v/>
      </c>
      <c r="Y237" t="str">
        <f>IF(OR('Model output'!S236="",ISNUMBER(SEARCH("No extension",'Model output'!S236)),ISNUMBER(SEARCH("Absent",'Model output'!S236)),ISNUMBER(SEARCH("Not identified",'Model output'!S236)),AND(ISNUMBER(SEARCH("No",'Model output'!S236)),NOT(ISNUMBER(SEARCH("carcinoma",'Model output'!S236)))),ISNUMBER(SEARCH("negative",'Model output'!S236))),"negative",IF(Z237="positive","gETE", "positive"))</f>
        <v>negative</v>
      </c>
      <c r="Z237" t="str">
        <f>IF(OR('Model output'!S236="",ISNUMBER(SEARCH("Absent",'Model output'!S236)),ISNUMBER(SEARCH("Not identified",'Model output'!S236)),ISNUMBER(SEARCH("No",'Model output'!S236)),ISNUMBER(SEARCH("Minimal",'Model output'!S236)),ISNUMBER(SEARCH("negative",'Model output'!S236))),"negative",IF(OR(ISNUMBER(SEARCH("extensive",X237)),ISNUMBER(SEARCH("skeletal muscle",X237)),ISNUMBER(SEARCH("larynx",X237)),ISNUMBER(SEARCH("trachea",X237)),ISNUMBER(SEARCH("esophagus",X237)),ISNUMBER(SEARCH("recurrent laryngeal nerve",X237))),"positive","negative"))</f>
        <v>negative</v>
      </c>
      <c r="AA237" t="str">
        <f>IF('Model output'!T236="","",IF('Model output'!T236="Not mentioned", "No", "Yes"))</f>
        <v/>
      </c>
      <c r="AB237" t="str">
        <f>IF(AA237&lt;&gt;"Yes","",IF(OR('Model output'!U236="",ISNUMBER(SEARCH("Not identified",'Model output'!U236))),"",'Model output'!U236))</f>
        <v/>
      </c>
      <c r="AC237" s="8" t="str">
        <f>IF(OR('Model output'!V236="", AND(ISERROR(SEARCH("Positive",'Model output'!V236)), ISNUMBER(SEARCH("Negative",'Model output'!V236))), ISNUMBER(SEARCH("Cannot be assessed",'Model output'!V236)), AND(ISNUMBER(SEARCH("Uninvolved",'Model output'!V236)),NOT(ISNUMBER(SEARCH("margin(s) involved",'Model output'!V236)))), ISNUMBER(SEARCH("No involvement",'Model output'!V236)), AND(NOT(ISNUMBER(SEARCH("focal",'Model output'!V236))),ISNUMBER(SEARCH("Free",'Model output'!V236))), ISNUMBER(SEARCH("narrowly excised",'Model output'!V236)), ISNUMBER(SEARCH("none",'Model output'!V236)), ISNUMBER(SEARCH("R0",'Model output'!V236)), ISNUMBER(SEARCH("1 mm",'Model output'!V236)), ISNUMBER(SEARCH("0.1 CM",'Model output'!V236)), ISNUMBER(SEARCH("less than 0.2 mm",'Model output'!V236)), ISNUMBER(SEARCH("less than 1.0 mm",'Model output'!V236)), ISNUMBER(SEARCH("less than 0.5 mm",'Model output'!V236)), ISNUMBER(SEARCH("abut",'Model output'!V236))), "negative", "positive")</f>
        <v>negative</v>
      </c>
      <c r="AE237" s="34" t="str" cm="1">
        <f t="array" aca="1" ref="AE237" ca="1">IF(OR(AC237="positive",Z237="positive",AND(OR(ISNUMBER(SEARCH("Follicular carcinoma",N237)),ISNUMBER(SEARCH("Follicular thyroid carcinoma",N237))),V237="extensive"),AND(AND(ISNUMBER(J237),J237&gt;0),AND(ISNUMBER(M237),M237&gt;3)),OR(H237="positive",AH237=1)),"high",IF(OR(ISNUMBER(SEARCH("lateral",G237,1)),ISNUMBER(SEARCH("positive",Y237,1)),ISNUMBER(SEARCH("tall",O237,1)),ISNUMBER(SEARCH("hobnail",O237,1)),ISNUMBER(SEARCH("cribriform",O237,1)),ISNUMBER(SEARCH("diffuse",O237,1)),ISNUMBER(SEARCH("columnar",O237,1)),ISNUMBER(SEARCH("solid",O237,1)),ISNUMBER(SEARCH("tall",N237,1)),ISNUMBER(SEARCH("hobnail",N237,1)),ISNUMBER(SEARCH("cribriform",N237,1)),ISNUMBER(SEARCH("diffuse",N237,1)),ISNUMBER(SEARCH("columnar",N237,1)),ISNUMBER(SEARCH("solid",N237,1)),AND(OR(ISNUMBER(SEARCH("papillary",N237,1)),ISNUMBER(SEARCH("papillary carcinoma",O237,1))),S237="positive"),AND(AND(ISNUMBER(J237),J237&gt;=5),M237=""),AND(AND(ISNUMBER(J237),J237&gt;=5),AND(ISNUMBER(M237),M237&gt;=1)),AND(ISNUMBER(SERACH("papillary",N237)),OR(Y237="positive",Z237="positive"), ISNUMBER(SEARCH("BRAF",AB237)))),"intermediate","low"))</f>
        <v>intermediate</v>
      </c>
      <c r="AF237" s="35" t="str">
        <f t="shared" si="47"/>
        <v>2</v>
      </c>
      <c r="AG237" s="35" t="str">
        <f t="shared" si="48"/>
        <v>1b</v>
      </c>
      <c r="AH237" s="35" t="str">
        <f t="shared" si="49"/>
        <v>0</v>
      </c>
      <c r="AI237" s="40" t="str">
        <f t="shared" si="50"/>
        <v>I</v>
      </c>
      <c r="AJ237" s="34" t="s">
        <v>629</v>
      </c>
      <c r="AK237" s="39" t="s">
        <v>896</v>
      </c>
      <c r="AL237" s="39" t="s">
        <v>893</v>
      </c>
      <c r="AM237" s="39" t="s">
        <v>897</v>
      </c>
      <c r="AN237" s="39" t="s">
        <v>59</v>
      </c>
      <c r="AO237" s="34">
        <f t="shared" ca="1" si="51"/>
        <v>1</v>
      </c>
      <c r="AP237" s="39">
        <f t="shared" si="52"/>
        <v>1</v>
      </c>
      <c r="AQ237" s="39">
        <f t="shared" si="53"/>
        <v>1</v>
      </c>
      <c r="AR237" s="39">
        <f t="shared" si="54"/>
        <v>1</v>
      </c>
      <c r="AS237" s="40">
        <f t="shared" si="55"/>
        <v>1</v>
      </c>
    </row>
    <row r="238" spans="1:45">
      <c r="A238" t="str">
        <f>'Model output'!A237</f>
        <v>TCGA-ET-A40R</v>
      </c>
      <c r="B238" s="46">
        <v>24</v>
      </c>
      <c r="C238" s="1" t="str">
        <f>IF(OR(ISNUMBER(SEARCH("0",'Model output'!D237)), ISNUMBER(SEARCH("1",'Model output'!D237)), ISNUMBER(SEARCH("1a",'Model output'!D237)), ISNUMBER(SEARCH("1b",'Model output'!D237)), ISNUMBER(SEARCH("2",'Model output'!D237)), ISNUMBER(SEARCH("3",'Model output'!D237)), ISNUMBER(SEARCH("4a",'Model output'!D237)), ISNUMBER(SEARCH("4b",'Model output'!D237))), IF(ISNUMBER(SEARCH("pT",'Model output'!D237)),IF(OR(ISNUMBER(SEARCH("a",'Model output'!D237)),ISNUMBER(SEARCH("b",'Model output'!D237))),MID(SUBSTITUTE('Model output'!D237," ",""),SEARCH("pT",'Model output'!D237)+2,2),MID(SUBSTITUTE('Model output'!D237," ",""),SEARCH("pT",'Model output'!D237)+2,1)),IF(ISNUMBER(SEARCH("T",'Model output'!D237)),IF(OR(ISNUMBER(SEARCH("a",'Model output'!D237)),ISNUMBER(SEARCH("b",'Model output'!D237))),MID(SUBSTITUTE('Model output'!D237," ",""),SEARCH("T",'Model output'!D237)+1,2),MID(SUBSTITUTE('Model output'!D237," ",""),SEARCH("T",'Model output'!D237)+1,1)),SUBSTITUTE('Model output'!D237," ",""))),"")</f>
        <v>2</v>
      </c>
      <c r="D238" s="1" t="str">
        <f>IF(ISNUMBER(SEARCH("lymph node",'Model output'!E237)),"1", IF(AND('Model output'!E237&lt;&gt;"",ISNUMBER('Model output'!E237),'Model output'!E237&gt;0),"1",IF(OR(ISNUMBER(SEARCH("0",'Model output'!E237)), ISNUMBER(SEARCH("1",'Model output'!E237)), ISNUMBER(SEARCH("1a",'Model output'!E237)), ISNUMBER(SEARCH("1b",'Model output'!E237)), ISNUMBER(SEARCH("X",'Model output'!E237))), IF(ISNUMBER(SEARCH("pN",'Model output'!E237)),IF(OR(ISNUMBER(SEARCH("a",'Model output'!E237)),ISNUMBER(SEARCH("b",'Model output'!E237))),MID(SUBSTITUTE('Model output'!E237," ",""),SEARCH("pN",'Model output'!E237)+2,2),MID(SUBSTITUTE('Model output'!E237," ",""),SEARCH("pN",'Model output'!E237)+2,1)),IF(ISNUMBER(SEARCH("N",'Model output'!E237)),IF(OR(ISNUMBER(SEARCH("a",'Model output'!E237)),ISNUMBER(SEARCH("b",'Model output'!E237))),MID(SUBSTITUTE('Model output'!E237," ",""),SEARCH("N",'Model output'!E237)+1,2),MID(SUBSTITUTE('Model output'!E237," ",""),SEARCH("N",'Model output'!E237)+1,1)),SUBSTITUTE('Model output'!E237," ",""))),"")))</f>
        <v>1a</v>
      </c>
      <c r="E238" s="1" t="str">
        <f>IF(OR(ISNUMBER(SEARCH("Not applicable",'Model output'!F237)), ISNUMBER(SEARCH("N/A",'Model output'!F237))),"0",IF(OR(ISNUMBER(SEARCH("0",'Model output'!F237)), ISNUMBER(SEARCH("1",'Model output'!F237)), ISNUMBER(SEARCH("X",'Model output'!F237))), IF(ISNUMBER(SEARCH("pM",'Model output'!F237)),MID(SUBSTITUTE('Model output'!F237," ",""),SEARCH("pM",'Model output'!F237)+2,1),IF(ISNUMBER(SEARCH("M",'Model output'!F237)),MID(SUBSTITUTE('Model output'!F237," ",""),SEARCH("M",'Model output'!F237)+1,1),SUBSTITUTE('Model output'!F237," ",""))),""))</f>
        <v/>
      </c>
      <c r="F238" t="str">
        <f t="shared" si="56"/>
        <v>positive</v>
      </c>
      <c r="G238" t="str">
        <f>IF(OR('Model output'!G237="",AND(ISNUMBER('Model output'!J237),'Model output'!J237&lt;1)),"",IF(OR(ISNUMBER(SEARCH("lateral",'Model output'!G237)),ISNUMBER(SEARCH("cervical",'Model output'!G237)),ISNUMBER(SEARCH("jugular",'Model output'!G237)),ISNUMBER(SEARCH("left neck",'Model output'!G237)),ISNUMBER(SEARCH("left anterior neck",'Model output'!G237)),ISNUMBER(SEARCH("left posterior neck",'Model output'!G237)),ISNUMBER(SEARCH("right neck",'Model output'!G237)),ISNUMBER(SEARCH("right anterior neck",'Model output'!G237)),ISNUMBER(SEARCH("right posterior neck",'Model output'!G237)),AND(ISNUMBER(SEARCH("level",'Model output'!G237)),OR(,ISNUMBER(SEARCH("II",'Model output'!G237)),ISNUMBER(SEARCH("two",'Model output'!G237)),AND(ISNUMBER(SEARCH("2",'Model output'!G237)),NOT(ISNUMBER(SEARCH("1 of 2",'Model output'!G237)))),ISNUMBER(SEARCH("III",'Model output'!G237)),ISNUMBER(SEARCH("three",'Model output'!G237)),AND(ISNUMBER(SEARCH("3",'Model output'!G237)), NOT(ISNUMBER(SEARCH("N3",'Model output'!G237)))),ISNUMBER(SEARCH("IV",'Model output'!G237)),ISNUMBER(SEARCH("four",'Model output'!G237)),AND(ISNUMBER(SEARCH("4",'Model output'!G237)),NOT(ISNUMBER(SEARCH("1/4",'Model output'!G237)))),ISNUMBER(SEARCH("V ",'Model output'!G237)),ISNUMBER(SEARCH("five",'Model output'!G237)),ISNUMBER(SEARCH("5",'Model output'!G237))))), "lateral", "central"))</f>
        <v>central</v>
      </c>
      <c r="H238" t="str">
        <f>IF('Model output'!H237="","negative", IF('Model output'!H237=" ", "negative", IF('Model output'!H237="[]", "negative", IF(ISNUMBER(SEARCH("lymph node",'Model output'!H237)),"negative", IF(ISNUMBER(SEARCH("adipose tissue",'Model output'!H237)), "negative", IF(ISNUMBER(SEARCH("neck dissection",'Model output'!H237)),"negative","positive"))))))</f>
        <v>negative</v>
      </c>
      <c r="I238">
        <f>IF('Model output'!I237="","",IF(ISNUMBER('Model output'!I237),'Model output'!I237,1))</f>
        <v>20</v>
      </c>
      <c r="J238">
        <f>IF('Model output'!J237="","",IF(AND(ISNUMBER('Model output'!J237),'Model output'!J237&lt;=I238),'Model output'!J237,IF(ISNUMBER(SEARCH("0/",'Model output'!J237)),0,1)))</f>
        <v>7</v>
      </c>
      <c r="K238" t="str" cm="1">
        <f t="array" ref="K238">IF(COUNT(FIND({0,1,2,3,4,5,6,7,8,9},'Model output'!K237))&gt;0,'Model output'!K237,"")</f>
        <v/>
      </c>
      <c r="L238" s="28" t="str">
        <f t="shared" si="46"/>
        <v/>
      </c>
      <c r="M238" t="str" cm="1">
        <f t="array" ref="M238">IF(L238="","",IF(ISNUMBER(SEARCH("cm",L238)),MAX(VALUE(SUBSTITUTE(_xlfn.FILTERXML("&lt;t&gt;&lt;s&gt;"&amp;SUBSTITUTE(L238,",","&lt;/s&gt;&lt;s&gt;")&amp;"&lt;/s&gt;&lt;/t&gt;","//s"),"cm",""))),MAX(VALUE(SUBSTITUTE(_xlfn.FILTERXML("&lt;t&gt;&lt;s&gt;"&amp;SUBSTITUTE(L238,",","&lt;/s&gt;&lt;s&gt;")&amp;"&lt;/s&gt;&lt;/t&gt;","//s"),"mm","")))/10))</f>
        <v/>
      </c>
      <c r="N238" t="str">
        <f>IF('Model output'!L237="","",'Model output'!L237)</f>
        <v>papillary</v>
      </c>
      <c r="O238" t="str">
        <f>IF('Model output'!M237="","",'Model output'!M237)</f>
        <v>follicular variant</v>
      </c>
      <c r="P238" t="str">
        <f>IF('Model output'!N237="","",'Model output'!N237)</f>
        <v>3 cm</v>
      </c>
      <c r="Q238" t="str">
        <f t="shared" si="45"/>
        <v>3cm</v>
      </c>
      <c r="R238" cm="1">
        <f t="array" ref="R238">IF(Q238="","",IF(ISNUMBER(SEARCH("cm",Q238)),MAX(VALUE(SUBSTITUTE(_xlfn.FILTERXML("&lt;t&gt;&lt;s&gt;"&amp;SUBSTITUTE(Q238,",","&lt;/s&gt;&lt;s&gt;")&amp;"&lt;/s&gt;&lt;/t&gt;","//s"),"cm",""))),IF(ISNUMBER(SEARCH("mm",Q238)), MAX(VALUE(SUBSTITUTE(_xlfn.FILTERXML("&lt;t&gt;&lt;s&gt;"&amp;SUBSTITUTE(Q238,",","&lt;/s&gt;&lt;s&gt;")&amp;"&lt;/s&gt;&lt;/t&gt;","//s"),"mm","")))/10, MAX(VALUE(_xlfn.FILTERXML("&lt;t&gt;&lt;s&gt;"&amp;SUBSTITUTE(Q238,",","&lt;/s&gt;&lt;s&gt;")&amp;"&lt;/s&gt;&lt;/t&gt;","//s"))))))</f>
        <v>3</v>
      </c>
      <c r="S238" t="str">
        <f>IF(OR('Model output'!P237="",'Model output'!P237="C",ISNUMBER(SEARCH("Not identified", 'Model output'!P237)),ISNUMBER(SEARCH("Absent",'Model output'!P237)),ISNUMBER(SEARCH("Absence",'Model output'!P237)),AND(ISNUMBER(SEARCH("No",'Model output'!P237)),NOT(ISNUMBER(SEARCH("diagnostic",'Model output'!P237)))),ISNUMBER(SEARCH("Negative",'Model output'!P237))),"negative","positive")</f>
        <v>positive</v>
      </c>
      <c r="T238">
        <f>IF('Model output'!O237="","",'Model output'!O237)</f>
        <v>1</v>
      </c>
      <c r="U238" t="str">
        <f>IF('Model output'!Q237&lt;&gt;"",'Model output'!Q237,IF('Classification result'!S238="positive",IF(ISNUMBER(SEARCH("single",'Model output'!P237)),1,IF(OR(ISNUMBER(SEARCH("&lt;4",'Model output'!P237)),ISNUMBER(SEARCH("&lt; 4",'Model output'!P237)),ISNUMBER(SEARCH("less than 4",'Model output'!P237))),"&lt;4",IF(OR(ISNUMBER(SEARCH("&gt;4",'Model output'!P237)),ISNUMBER(SEARCH("&gt; 4",'Model output'!P237)),ISNUMBER(SEARCH("4 or more",'Model output'!P237))),"&gt;4",""))),""))</f>
        <v/>
      </c>
      <c r="V238" t="str">
        <f>IF(S238="negative","",IF(OR(ISNUMBER(SEARCH("Focal",'Model output'!P237)),'Classification result'!U238&lt;4,ISNUMBER(SEARCH("Focal",'Classification result'!U238)),ISNUMBER(SEARCH("&lt;4",'Classification result'!U238)),ISNUMBER(SEARCH("&lt; 4",'Classification result'!U238))),"minimal", IF(OR(ISNUMBER(SEARCH("Extensive",'Model output'!P237)),ISNUMBER(SEARCH("Extensive",'Classification result'!U238)),ISNUMBER(SEARCH("&gt;4",'Classification result'!U238)),ISNUMBER(SEARCH("&gt; 4",'Classification result'!U238)),ISNUMBER(SEARCH("4 or more",'Classification result'!U238))),"extensive","")))</f>
        <v/>
      </c>
      <c r="W238" t="str">
        <f>IF(OR('Model output'!R237="",ISNUMBER(SEARCH("Not identified", 'Model output'!R237)),ISNUMBER(SEARCH("Absent",'Model output'!R237)),ISNUMBER(SEARCH("No",'Model output'!R237)),ISNUMBER(SEARCH("Negative",'Model output'!R237)),ISNUMBER(SEARCH("None seen",'Model output'!R237)),ISNUMBER(SEARCH("Free",'Model output'!R237)),ISNUMBER(SEARCH("Cannot be assessed",'Model output'!R237))),"negative","positive")</f>
        <v>positive</v>
      </c>
      <c r="X238" s="15" t="str">
        <f>IF('Model output'!S237="","",'Model output'!S237)</f>
        <v/>
      </c>
      <c r="Y238" t="str">
        <f>IF(OR('Model output'!S237="",ISNUMBER(SEARCH("No extension",'Model output'!S237)),ISNUMBER(SEARCH("Absent",'Model output'!S237)),ISNUMBER(SEARCH("Not identified",'Model output'!S237)),AND(ISNUMBER(SEARCH("No",'Model output'!S237)),NOT(ISNUMBER(SEARCH("carcinoma",'Model output'!S237)))),ISNUMBER(SEARCH("negative",'Model output'!S237))),"negative",IF(Z238="positive","gETE", "positive"))</f>
        <v>negative</v>
      </c>
      <c r="Z238" t="str">
        <f>IF(OR('Model output'!S237="",ISNUMBER(SEARCH("Absent",'Model output'!S237)),ISNUMBER(SEARCH("Not identified",'Model output'!S237)),ISNUMBER(SEARCH("No",'Model output'!S237)),ISNUMBER(SEARCH("Minimal",'Model output'!S237)),ISNUMBER(SEARCH("negative",'Model output'!S237))),"negative",IF(OR(ISNUMBER(SEARCH("extensive",X238)),ISNUMBER(SEARCH("skeletal muscle",X238)),ISNUMBER(SEARCH("larynx",X238)),ISNUMBER(SEARCH("trachea",X238)),ISNUMBER(SEARCH("esophagus",X238)),ISNUMBER(SEARCH("recurrent laryngeal nerve",X238))),"positive","negative"))</f>
        <v>negative</v>
      </c>
      <c r="AA238" t="str">
        <f>IF('Model output'!T237="","",IF('Model output'!T237="Not mentioned", "No", "Yes"))</f>
        <v/>
      </c>
      <c r="AB238" t="str">
        <f>IF(AA238&lt;&gt;"Yes","",IF(OR('Model output'!U237="",ISNUMBER(SEARCH("Not identified",'Model output'!U237))),"",'Model output'!U237))</f>
        <v/>
      </c>
      <c r="AC238" s="8" t="str">
        <f>IF(OR('Model output'!V237="", AND(ISERROR(SEARCH("Positive",'Model output'!V237)), ISNUMBER(SEARCH("Negative",'Model output'!V237))), ISNUMBER(SEARCH("Cannot be assessed",'Model output'!V237)), AND(ISNUMBER(SEARCH("Uninvolved",'Model output'!V237)),NOT(ISNUMBER(SEARCH("margin(s) involved",'Model output'!V237)))), ISNUMBER(SEARCH("No involvement",'Model output'!V237)), AND(NOT(ISNUMBER(SEARCH("focal",'Model output'!V237))),ISNUMBER(SEARCH("Free",'Model output'!V237))), ISNUMBER(SEARCH("narrowly excised",'Model output'!V237)), ISNUMBER(SEARCH("none",'Model output'!V237)), ISNUMBER(SEARCH("R0",'Model output'!V237)), ISNUMBER(SEARCH("1 mm",'Model output'!V237)), ISNUMBER(SEARCH("0.1 CM",'Model output'!V237)), ISNUMBER(SEARCH("less than 0.2 mm",'Model output'!V237)), ISNUMBER(SEARCH("less than 1.0 mm",'Model output'!V237)), ISNUMBER(SEARCH("less than 0.5 mm",'Model output'!V237)), ISNUMBER(SEARCH("abut",'Model output'!V237))), "negative", "positive")</f>
        <v>positive</v>
      </c>
      <c r="AE238" s="34" t="str" cm="1">
        <f t="array" ref="AE238">IF(OR(AC238="positive",Z238="positive",AND(OR(ISNUMBER(SEARCH("Follicular carcinoma",N238)),ISNUMBER(SEARCH("Follicular thyroid carcinoma",N238))),V238="extensive"),AND(AND(ISNUMBER(J238),J238&gt;0),AND(ISNUMBER(M238),M238&gt;3)),OR(H238="positive",AH238=1)),"high",IF(OR(ISNUMBER(SEARCH("lateral",G238,1)),ISNUMBER(SEARCH("positive",Y238,1)),ISNUMBER(SEARCH("tall",O238,1)),ISNUMBER(SEARCH("hobnail",O238,1)),ISNUMBER(SEARCH("cribriform",O238,1)),ISNUMBER(SEARCH("diffuse",O238,1)),ISNUMBER(SEARCH("columnar",O238,1)),ISNUMBER(SEARCH("solid",O238,1)),ISNUMBER(SEARCH("tall",N238,1)),ISNUMBER(SEARCH("hobnail",N238,1)),ISNUMBER(SEARCH("cribriform",N238,1)),ISNUMBER(SEARCH("diffuse",N238,1)),ISNUMBER(SEARCH("columnar",N238,1)),ISNUMBER(SEARCH("solid",N238,1)),AND(OR(ISNUMBER(SEARCH("papillary",N238,1)),ISNUMBER(SEARCH("papillary carcinoma",O238,1))),S238="positive"),AND(AND(ISNUMBER(J238),J238&gt;=5),M238=""),AND(AND(ISNUMBER(J238),J238&gt;=5),AND(ISNUMBER(M238),M238&gt;=1)),AND(ISNUMBER(SERACH("papillary",N238)),OR(Y238="positive",Z238="positive"), ISNUMBER(SEARCH("BRAF",AB238)))),"intermediate","low"))</f>
        <v>high</v>
      </c>
      <c r="AF238" s="35" t="str">
        <f t="shared" si="47"/>
        <v>2</v>
      </c>
      <c r="AG238" s="35" t="str">
        <f t="shared" si="48"/>
        <v>1a</v>
      </c>
      <c r="AH238" s="35" t="str">
        <f t="shared" si="49"/>
        <v>0</v>
      </c>
      <c r="AI238" s="40" t="str">
        <f t="shared" si="50"/>
        <v>I</v>
      </c>
      <c r="AJ238" s="34" t="s">
        <v>624</v>
      </c>
      <c r="AK238" s="39" t="s">
        <v>896</v>
      </c>
      <c r="AL238" s="39" t="s">
        <v>898</v>
      </c>
      <c r="AM238" s="39" t="s">
        <v>897</v>
      </c>
      <c r="AN238" s="39" t="s">
        <v>59</v>
      </c>
      <c r="AO238" s="34">
        <f t="shared" si="51"/>
        <v>1</v>
      </c>
      <c r="AP238" s="39">
        <f t="shared" si="52"/>
        <v>1</v>
      </c>
      <c r="AQ238" s="39">
        <f t="shared" si="53"/>
        <v>1</v>
      </c>
      <c r="AR238" s="39">
        <f t="shared" si="54"/>
        <v>1</v>
      </c>
      <c r="AS238" s="40">
        <f t="shared" si="55"/>
        <v>1</v>
      </c>
    </row>
    <row r="239" spans="1:45">
      <c r="A239" t="str">
        <f>'Model output'!A238</f>
        <v>TCGA-ET-A40S</v>
      </c>
      <c r="B239" s="46">
        <v>62</v>
      </c>
      <c r="C239" s="1" t="str">
        <f>IF(OR(ISNUMBER(SEARCH("0",'Model output'!D238)), ISNUMBER(SEARCH("1",'Model output'!D238)), ISNUMBER(SEARCH("1a",'Model output'!D238)), ISNUMBER(SEARCH("1b",'Model output'!D238)), ISNUMBER(SEARCH("2",'Model output'!D238)), ISNUMBER(SEARCH("3",'Model output'!D238)), ISNUMBER(SEARCH("4a",'Model output'!D238)), ISNUMBER(SEARCH("4b",'Model output'!D238))), IF(ISNUMBER(SEARCH("pT",'Model output'!D238)),IF(OR(ISNUMBER(SEARCH("a",'Model output'!D238)),ISNUMBER(SEARCH("b",'Model output'!D238))),MID(SUBSTITUTE('Model output'!D238," ",""),SEARCH("pT",'Model output'!D238)+2,2),MID(SUBSTITUTE('Model output'!D238," ",""),SEARCH("pT",'Model output'!D238)+2,1)),IF(ISNUMBER(SEARCH("T",'Model output'!D238)),IF(OR(ISNUMBER(SEARCH("a",'Model output'!D238)),ISNUMBER(SEARCH("b",'Model output'!D238))),MID(SUBSTITUTE('Model output'!D238," ",""),SEARCH("T",'Model output'!D238)+1,2),MID(SUBSTITUTE('Model output'!D238," ",""),SEARCH("T",'Model output'!D238)+1,1)),SUBSTITUTE('Model output'!D238," ",""))),"")</f>
        <v>2</v>
      </c>
      <c r="D239" s="1" t="str">
        <f>IF(ISNUMBER(SEARCH("lymph node",'Model output'!E238)),"1", IF(AND('Model output'!E238&lt;&gt;"",ISNUMBER('Model output'!E238),'Model output'!E238&gt;0),"1",IF(OR(ISNUMBER(SEARCH("0",'Model output'!E238)), ISNUMBER(SEARCH("1",'Model output'!E238)), ISNUMBER(SEARCH("1a",'Model output'!E238)), ISNUMBER(SEARCH("1b",'Model output'!E238)), ISNUMBER(SEARCH("X",'Model output'!E238))), IF(ISNUMBER(SEARCH("pN",'Model output'!E238)),IF(OR(ISNUMBER(SEARCH("a",'Model output'!E238)),ISNUMBER(SEARCH("b",'Model output'!E238))),MID(SUBSTITUTE('Model output'!E238," ",""),SEARCH("pN",'Model output'!E238)+2,2),MID(SUBSTITUTE('Model output'!E238," ",""),SEARCH("pN",'Model output'!E238)+2,1)),IF(ISNUMBER(SEARCH("N",'Model output'!E238)),IF(OR(ISNUMBER(SEARCH("a",'Model output'!E238)),ISNUMBER(SEARCH("b",'Model output'!E238))),MID(SUBSTITUTE('Model output'!E238," ",""),SEARCH("N",'Model output'!E238)+1,2),MID(SUBSTITUTE('Model output'!E238," ",""),SEARCH("N",'Model output'!E238)+1,1)),SUBSTITUTE('Model output'!E238," ",""))),"")))</f>
        <v>0</v>
      </c>
      <c r="E239" s="1" t="str">
        <f>IF(OR(ISNUMBER(SEARCH("Not applicable",'Model output'!F238)), ISNUMBER(SEARCH("N/A",'Model output'!F238))),"0",IF(OR(ISNUMBER(SEARCH("0",'Model output'!F238)), ISNUMBER(SEARCH("1",'Model output'!F238)), ISNUMBER(SEARCH("X",'Model output'!F238))), IF(ISNUMBER(SEARCH("pM",'Model output'!F238)),MID(SUBSTITUTE('Model output'!F238," ",""),SEARCH("pM",'Model output'!F238)+2,1),IF(ISNUMBER(SEARCH("M",'Model output'!F238)),MID(SUBSTITUTE('Model output'!F238," ",""),SEARCH("M",'Model output'!F238)+1,1),SUBSTITUTE('Model output'!F238," ",""))),""))</f>
        <v/>
      </c>
      <c r="F239" t="str">
        <f t="shared" si="56"/>
        <v>negative</v>
      </c>
      <c r="G239" t="str">
        <f>IF(OR('Model output'!G238="",AND(ISNUMBER('Model output'!J238),'Model output'!J238&lt;1)),"",IF(OR(ISNUMBER(SEARCH("lateral",'Model output'!G238)),ISNUMBER(SEARCH("cervical",'Model output'!G238)),ISNUMBER(SEARCH("jugular",'Model output'!G238)),ISNUMBER(SEARCH("left neck",'Model output'!G238)),ISNUMBER(SEARCH("left anterior neck",'Model output'!G238)),ISNUMBER(SEARCH("left posterior neck",'Model output'!G238)),ISNUMBER(SEARCH("right neck",'Model output'!G238)),ISNUMBER(SEARCH("right anterior neck",'Model output'!G238)),ISNUMBER(SEARCH("right posterior neck",'Model output'!G238)),AND(ISNUMBER(SEARCH("level",'Model output'!G238)),OR(,ISNUMBER(SEARCH("II",'Model output'!G238)),ISNUMBER(SEARCH("two",'Model output'!G238)),AND(ISNUMBER(SEARCH("2",'Model output'!G238)),NOT(ISNUMBER(SEARCH("1 of 2",'Model output'!G238)))),ISNUMBER(SEARCH("III",'Model output'!G238)),ISNUMBER(SEARCH("three",'Model output'!G238)),AND(ISNUMBER(SEARCH("3",'Model output'!G238)), NOT(ISNUMBER(SEARCH("N3",'Model output'!G238)))),ISNUMBER(SEARCH("IV",'Model output'!G238)),ISNUMBER(SEARCH("four",'Model output'!G238)),AND(ISNUMBER(SEARCH("4",'Model output'!G238)),NOT(ISNUMBER(SEARCH("1/4",'Model output'!G238)))),ISNUMBER(SEARCH("V ",'Model output'!G238)),ISNUMBER(SEARCH("five",'Model output'!G238)),ISNUMBER(SEARCH("5",'Model output'!G238))))), "lateral", "central"))</f>
        <v/>
      </c>
      <c r="H239" t="str">
        <f>IF('Model output'!H238="","negative", IF('Model output'!H238=" ", "negative", IF('Model output'!H238="[]", "negative", IF(ISNUMBER(SEARCH("lymph node",'Model output'!H238)),"negative", IF(ISNUMBER(SEARCH("adipose tissue",'Model output'!H238)), "negative", IF(ISNUMBER(SEARCH("neck dissection",'Model output'!H238)),"negative","positive"))))))</f>
        <v>negative</v>
      </c>
      <c r="I239">
        <f>IF('Model output'!I238="","",IF(ISNUMBER('Model output'!I238),'Model output'!I238,1))</f>
        <v>12</v>
      </c>
      <c r="J239">
        <f>IF('Model output'!J238="","",IF(AND(ISNUMBER('Model output'!J238),'Model output'!J238&lt;=I239),'Model output'!J238,IF(ISNUMBER(SEARCH("0/",'Model output'!J238)),0,1)))</f>
        <v>0</v>
      </c>
      <c r="K239" t="str" cm="1">
        <f t="array" ref="K239">IF(COUNT(FIND({0,1,2,3,4,5,6,7,8,9},'Model output'!K238))&gt;0,'Model output'!K238,"")</f>
        <v/>
      </c>
      <c r="L239" s="28" t="str">
        <f t="shared" si="46"/>
        <v/>
      </c>
      <c r="M239" t="str" cm="1">
        <f t="array" ref="M239">IF(L239="","",IF(ISNUMBER(SEARCH("cm",L239)),MAX(VALUE(SUBSTITUTE(_xlfn.FILTERXML("&lt;t&gt;&lt;s&gt;"&amp;SUBSTITUTE(L239,",","&lt;/s&gt;&lt;s&gt;")&amp;"&lt;/s&gt;&lt;/t&gt;","//s"),"cm",""))),MAX(VALUE(SUBSTITUTE(_xlfn.FILTERXML("&lt;t&gt;&lt;s&gt;"&amp;SUBSTITUTE(L239,",","&lt;/s&gt;&lt;s&gt;")&amp;"&lt;/s&gt;&lt;/t&gt;","//s"),"mm","")))/10))</f>
        <v/>
      </c>
      <c r="N239" t="str">
        <f>IF('Model output'!L238="","",'Model output'!L238)</f>
        <v>papillary</v>
      </c>
      <c r="O239" t="str">
        <f>IF('Model output'!M238="","",'Model output'!M238)</f>
        <v/>
      </c>
      <c r="P239" t="str">
        <f>IF('Model output'!N238="","",'Model output'!N238)</f>
        <v>2.5 cm</v>
      </c>
      <c r="Q239" t="str">
        <f t="shared" si="45"/>
        <v>2.5cm</v>
      </c>
      <c r="R239" cm="1">
        <f t="array" ref="R239">IF(Q239="","",IF(ISNUMBER(SEARCH("cm",Q239)),MAX(VALUE(SUBSTITUTE(_xlfn.FILTERXML("&lt;t&gt;&lt;s&gt;"&amp;SUBSTITUTE(Q239,",","&lt;/s&gt;&lt;s&gt;")&amp;"&lt;/s&gt;&lt;/t&gt;","//s"),"cm",""))),IF(ISNUMBER(SEARCH("mm",Q239)), MAX(VALUE(SUBSTITUTE(_xlfn.FILTERXML("&lt;t&gt;&lt;s&gt;"&amp;SUBSTITUTE(Q239,",","&lt;/s&gt;&lt;s&gt;")&amp;"&lt;/s&gt;&lt;/t&gt;","//s"),"mm","")))/10, MAX(VALUE(_xlfn.FILTERXML("&lt;t&gt;&lt;s&gt;"&amp;SUBSTITUTE(Q239,",","&lt;/s&gt;&lt;s&gt;")&amp;"&lt;/s&gt;&lt;/t&gt;","//s"))))))</f>
        <v>2.5</v>
      </c>
      <c r="S239" t="str">
        <f>IF(OR('Model output'!P238="",'Model output'!P238="C",ISNUMBER(SEARCH("Not identified", 'Model output'!P238)),ISNUMBER(SEARCH("Absent",'Model output'!P238)),ISNUMBER(SEARCH("Absence",'Model output'!P238)),AND(ISNUMBER(SEARCH("No",'Model output'!P238)),NOT(ISNUMBER(SEARCH("diagnostic",'Model output'!P238)))),ISNUMBER(SEARCH("Negative",'Model output'!P238))),"negative","positive")</f>
        <v>negative</v>
      </c>
      <c r="T239" t="str">
        <f>IF('Model output'!O238="","",'Model output'!O238)</f>
        <v>Multifocal</v>
      </c>
      <c r="U239" t="str">
        <f>IF('Model output'!Q238&lt;&gt;"",'Model output'!Q238,IF('Classification result'!S239="positive",IF(ISNUMBER(SEARCH("single",'Model output'!P238)),1,IF(OR(ISNUMBER(SEARCH("&lt;4",'Model output'!P238)),ISNUMBER(SEARCH("&lt; 4",'Model output'!P238)),ISNUMBER(SEARCH("less than 4",'Model output'!P238))),"&lt;4",IF(OR(ISNUMBER(SEARCH("&gt;4",'Model output'!P238)),ISNUMBER(SEARCH("&gt; 4",'Model output'!P238)),ISNUMBER(SEARCH("4 or more",'Model output'!P238))),"&gt;4",""))),""))</f>
        <v/>
      </c>
      <c r="V239" t="str">
        <f>IF(S239="negative","",IF(OR(ISNUMBER(SEARCH("Focal",'Model output'!P238)),'Classification result'!U239&lt;4,ISNUMBER(SEARCH("Focal",'Classification result'!U239)),ISNUMBER(SEARCH("&lt;4",'Classification result'!U239)),ISNUMBER(SEARCH("&lt; 4",'Classification result'!U239))),"minimal", IF(OR(ISNUMBER(SEARCH("Extensive",'Model output'!P238)),ISNUMBER(SEARCH("Extensive",'Classification result'!U239)),ISNUMBER(SEARCH("&gt;4",'Classification result'!U239)),ISNUMBER(SEARCH("&gt; 4",'Classification result'!U239)),ISNUMBER(SEARCH("4 or more",'Classification result'!U239))),"extensive","")))</f>
        <v/>
      </c>
      <c r="W239" t="str">
        <f>IF(OR('Model output'!R238="",ISNUMBER(SEARCH("Not identified", 'Model output'!R238)),ISNUMBER(SEARCH("Absent",'Model output'!R238)),ISNUMBER(SEARCH("No",'Model output'!R238)),ISNUMBER(SEARCH("Negative",'Model output'!R238)),ISNUMBER(SEARCH("None seen",'Model output'!R238)),ISNUMBER(SEARCH("Free",'Model output'!R238)),ISNUMBER(SEARCH("Cannot be assessed",'Model output'!R238))),"negative","positive")</f>
        <v>negative</v>
      </c>
      <c r="X239" s="15" t="str">
        <f>IF('Model output'!S238="","",'Model output'!S238)</f>
        <v/>
      </c>
      <c r="Y239" t="str">
        <f>IF(OR('Model output'!S238="",ISNUMBER(SEARCH("No extension",'Model output'!S238)),ISNUMBER(SEARCH("Absent",'Model output'!S238)),ISNUMBER(SEARCH("Not identified",'Model output'!S238)),AND(ISNUMBER(SEARCH("No",'Model output'!S238)),NOT(ISNUMBER(SEARCH("carcinoma",'Model output'!S238)))),ISNUMBER(SEARCH("negative",'Model output'!S238))),"negative",IF(Z239="positive","gETE", "positive"))</f>
        <v>negative</v>
      </c>
      <c r="Z239" t="str">
        <f>IF(OR('Model output'!S238="",ISNUMBER(SEARCH("Absent",'Model output'!S238)),ISNUMBER(SEARCH("Not identified",'Model output'!S238)),ISNUMBER(SEARCH("No",'Model output'!S238)),ISNUMBER(SEARCH("Minimal",'Model output'!S238)),ISNUMBER(SEARCH("negative",'Model output'!S238))),"negative",IF(OR(ISNUMBER(SEARCH("extensive",X239)),ISNUMBER(SEARCH("skeletal muscle",X239)),ISNUMBER(SEARCH("larynx",X239)),ISNUMBER(SEARCH("trachea",X239)),ISNUMBER(SEARCH("esophagus",X239)),ISNUMBER(SEARCH("recurrent laryngeal nerve",X239))),"positive","negative"))</f>
        <v>negative</v>
      </c>
      <c r="AA239" t="str">
        <f>IF('Model output'!T238="","",IF('Model output'!T238="Not mentioned", "No", "Yes"))</f>
        <v/>
      </c>
      <c r="AB239" t="str">
        <f>IF(AA239&lt;&gt;"Yes","",IF(OR('Model output'!U238="",ISNUMBER(SEARCH("Not identified",'Model output'!U238))),"",'Model output'!U238))</f>
        <v/>
      </c>
      <c r="AC239" s="8" t="str">
        <f>IF(OR('Model output'!V238="", AND(ISERROR(SEARCH("Positive",'Model output'!V238)), ISNUMBER(SEARCH("Negative",'Model output'!V238))), ISNUMBER(SEARCH("Cannot be assessed",'Model output'!V238)), AND(ISNUMBER(SEARCH("Uninvolved",'Model output'!V238)),NOT(ISNUMBER(SEARCH("margin(s) involved",'Model output'!V238)))), ISNUMBER(SEARCH("No involvement",'Model output'!V238)), AND(NOT(ISNUMBER(SEARCH("focal",'Model output'!V238))),ISNUMBER(SEARCH("Free",'Model output'!V238))), ISNUMBER(SEARCH("narrowly excised",'Model output'!V238)), ISNUMBER(SEARCH("none",'Model output'!V238)), ISNUMBER(SEARCH("R0",'Model output'!V238)), ISNUMBER(SEARCH("1 mm",'Model output'!V238)), ISNUMBER(SEARCH("0.1 CM",'Model output'!V238)), ISNUMBER(SEARCH("less than 0.2 mm",'Model output'!V238)), ISNUMBER(SEARCH("less than 1.0 mm",'Model output'!V238)), ISNUMBER(SEARCH("less than 0.5 mm",'Model output'!V238)), ISNUMBER(SEARCH("abut",'Model output'!V238))), "negative", "positive")</f>
        <v>negative</v>
      </c>
      <c r="AE239" s="34" t="str" cm="1">
        <f t="array" aca="1" ref="AE239" ca="1">IF(OR(AC239="positive",Z239="positive",AND(OR(ISNUMBER(SEARCH("Follicular carcinoma",N239)),ISNUMBER(SEARCH("Follicular thyroid carcinoma",N239))),V239="extensive"),AND(AND(ISNUMBER(J239),J239&gt;0),AND(ISNUMBER(M239),M239&gt;3)),OR(H239="positive",AH239=1)),"high",IF(OR(ISNUMBER(SEARCH("lateral",G239,1)),ISNUMBER(SEARCH("positive",Y239,1)),ISNUMBER(SEARCH("tall",O239,1)),ISNUMBER(SEARCH("hobnail",O239,1)),ISNUMBER(SEARCH("cribriform",O239,1)),ISNUMBER(SEARCH("diffuse",O239,1)),ISNUMBER(SEARCH("columnar",O239,1)),ISNUMBER(SEARCH("solid",O239,1)),ISNUMBER(SEARCH("tall",N239,1)),ISNUMBER(SEARCH("hobnail",N239,1)),ISNUMBER(SEARCH("cribriform",N239,1)),ISNUMBER(SEARCH("diffuse",N239,1)),ISNUMBER(SEARCH("columnar",N239,1)),ISNUMBER(SEARCH("solid",N239,1)),AND(OR(ISNUMBER(SEARCH("papillary",N239,1)),ISNUMBER(SEARCH("papillary carcinoma",O239,1))),S239="positive"),AND(AND(ISNUMBER(J239),J239&gt;=5),M239=""),AND(AND(ISNUMBER(J239),J239&gt;=5),AND(ISNUMBER(M239),M239&gt;=1)),AND(ISNUMBER(SERACH("papillary",N239)),OR(Y239="positive",Z239="positive"), ISNUMBER(SEARCH("BRAF",AB239)))),"intermediate","low"))</f>
        <v>low</v>
      </c>
      <c r="AF239" s="35" t="str">
        <f t="shared" si="47"/>
        <v>2</v>
      </c>
      <c r="AG239" s="35" t="str">
        <f t="shared" si="48"/>
        <v>0</v>
      </c>
      <c r="AH239" s="35" t="str">
        <f t="shared" si="49"/>
        <v>0</v>
      </c>
      <c r="AI239" s="40" t="str">
        <f t="shared" si="50"/>
        <v>I</v>
      </c>
      <c r="AJ239" s="34" t="s">
        <v>627</v>
      </c>
      <c r="AK239" s="39" t="s">
        <v>896</v>
      </c>
      <c r="AL239" s="39" t="s">
        <v>894</v>
      </c>
      <c r="AM239" s="39" t="s">
        <v>897</v>
      </c>
      <c r="AN239" s="39" t="s">
        <v>59</v>
      </c>
      <c r="AO239" s="34">
        <f t="shared" ca="1" si="51"/>
        <v>1</v>
      </c>
      <c r="AP239" s="39">
        <f t="shared" si="52"/>
        <v>1</v>
      </c>
      <c r="AQ239" s="39">
        <f t="shared" si="53"/>
        <v>1</v>
      </c>
      <c r="AR239" s="39">
        <f t="shared" si="54"/>
        <v>1</v>
      </c>
      <c r="AS239" s="40">
        <f t="shared" si="55"/>
        <v>1</v>
      </c>
    </row>
    <row r="240" spans="1:45">
      <c r="A240" t="str">
        <f>'Model output'!A239</f>
        <v>TCGA-ET-A40T</v>
      </c>
      <c r="B240" s="46">
        <v>26</v>
      </c>
      <c r="C240" s="1" t="str">
        <f>IF(OR(ISNUMBER(SEARCH("0",'Model output'!D239)), ISNUMBER(SEARCH("1",'Model output'!D239)), ISNUMBER(SEARCH("1a",'Model output'!D239)), ISNUMBER(SEARCH("1b",'Model output'!D239)), ISNUMBER(SEARCH("2",'Model output'!D239)), ISNUMBER(SEARCH("3",'Model output'!D239)), ISNUMBER(SEARCH("4a",'Model output'!D239)), ISNUMBER(SEARCH("4b",'Model output'!D239))), IF(ISNUMBER(SEARCH("pT",'Model output'!D239)),IF(OR(ISNUMBER(SEARCH("a",'Model output'!D239)),ISNUMBER(SEARCH("b",'Model output'!D239))),MID(SUBSTITUTE('Model output'!D239," ",""),SEARCH("pT",'Model output'!D239)+2,2),MID(SUBSTITUTE('Model output'!D239," ",""),SEARCH("pT",'Model output'!D239)+2,1)),IF(ISNUMBER(SEARCH("T",'Model output'!D239)),IF(OR(ISNUMBER(SEARCH("a",'Model output'!D239)),ISNUMBER(SEARCH("b",'Model output'!D239))),MID(SUBSTITUTE('Model output'!D239," ",""),SEARCH("T",'Model output'!D239)+1,2),MID(SUBSTITUTE('Model output'!D239," ",""),SEARCH("T",'Model output'!D239)+1,1)),SUBSTITUTE('Model output'!D239," ",""))),"")</f>
        <v>2</v>
      </c>
      <c r="D240" s="1" t="str">
        <f>IF(ISNUMBER(SEARCH("lymph node",'Model output'!E239)),"1", IF(AND('Model output'!E239&lt;&gt;"",ISNUMBER('Model output'!E239),'Model output'!E239&gt;0),"1",IF(OR(ISNUMBER(SEARCH("0",'Model output'!E239)), ISNUMBER(SEARCH("1",'Model output'!E239)), ISNUMBER(SEARCH("1a",'Model output'!E239)), ISNUMBER(SEARCH("1b",'Model output'!E239)), ISNUMBER(SEARCH("X",'Model output'!E239))), IF(ISNUMBER(SEARCH("pN",'Model output'!E239)),IF(OR(ISNUMBER(SEARCH("a",'Model output'!E239)),ISNUMBER(SEARCH("b",'Model output'!E239))),MID(SUBSTITUTE('Model output'!E239," ",""),SEARCH("pN",'Model output'!E239)+2,2),MID(SUBSTITUTE('Model output'!E239," ",""),SEARCH("pN",'Model output'!E239)+2,1)),IF(ISNUMBER(SEARCH("N",'Model output'!E239)),IF(OR(ISNUMBER(SEARCH("a",'Model output'!E239)),ISNUMBER(SEARCH("b",'Model output'!E239))),MID(SUBSTITUTE('Model output'!E239," ",""),SEARCH("N",'Model output'!E239)+1,2),MID(SUBSTITUTE('Model output'!E239," ",""),SEARCH("N",'Model output'!E239)+1,1)),SUBSTITUTE('Model output'!E239," ",""))),"")))</f>
        <v>1A</v>
      </c>
      <c r="E240" s="1" t="str">
        <f>IF(OR(ISNUMBER(SEARCH("Not applicable",'Model output'!F239)), ISNUMBER(SEARCH("N/A",'Model output'!F239))),"0",IF(OR(ISNUMBER(SEARCH("0",'Model output'!F239)), ISNUMBER(SEARCH("1",'Model output'!F239)), ISNUMBER(SEARCH("X",'Model output'!F239))), IF(ISNUMBER(SEARCH("pM",'Model output'!F239)),MID(SUBSTITUTE('Model output'!F239," ",""),SEARCH("pM",'Model output'!F239)+2,1),IF(ISNUMBER(SEARCH("M",'Model output'!F239)),MID(SUBSTITUTE('Model output'!F239," ",""),SEARCH("M",'Model output'!F239)+1,1),SUBSTITUTE('Model output'!F239," ",""))),""))</f>
        <v/>
      </c>
      <c r="F240" t="str">
        <f t="shared" si="56"/>
        <v>positive</v>
      </c>
      <c r="G240" t="str">
        <f>IF(OR('Model output'!G239="",AND(ISNUMBER('Model output'!J239),'Model output'!J239&lt;1)),"",IF(OR(ISNUMBER(SEARCH("lateral",'Model output'!G239)),ISNUMBER(SEARCH("cervical",'Model output'!G239)),ISNUMBER(SEARCH("jugular",'Model output'!G239)),ISNUMBER(SEARCH("left neck",'Model output'!G239)),ISNUMBER(SEARCH("left anterior neck",'Model output'!G239)),ISNUMBER(SEARCH("left posterior neck",'Model output'!G239)),ISNUMBER(SEARCH("right neck",'Model output'!G239)),ISNUMBER(SEARCH("right anterior neck",'Model output'!G239)),ISNUMBER(SEARCH("right posterior neck",'Model output'!G239)),AND(ISNUMBER(SEARCH("level",'Model output'!G239)),OR(,ISNUMBER(SEARCH("II",'Model output'!G239)),ISNUMBER(SEARCH("two",'Model output'!G239)),AND(ISNUMBER(SEARCH("2",'Model output'!G239)),NOT(ISNUMBER(SEARCH("1 of 2",'Model output'!G239)))),ISNUMBER(SEARCH("III",'Model output'!G239)),ISNUMBER(SEARCH("three",'Model output'!G239)),AND(ISNUMBER(SEARCH("3",'Model output'!G239)), NOT(ISNUMBER(SEARCH("N3",'Model output'!G239)))),ISNUMBER(SEARCH("IV",'Model output'!G239)),ISNUMBER(SEARCH("four",'Model output'!G239)),AND(ISNUMBER(SEARCH("4",'Model output'!G239)),NOT(ISNUMBER(SEARCH("1/4",'Model output'!G239)))),ISNUMBER(SEARCH("V ",'Model output'!G239)),ISNUMBER(SEARCH("five",'Model output'!G239)),ISNUMBER(SEARCH("5",'Model output'!G239))))), "lateral", "central"))</f>
        <v/>
      </c>
      <c r="H240" t="str">
        <f>IF('Model output'!H239="","negative", IF('Model output'!H239=" ", "negative", IF('Model output'!H239="[]", "negative", IF(ISNUMBER(SEARCH("lymph node",'Model output'!H239)),"negative", IF(ISNUMBER(SEARCH("adipose tissue",'Model output'!H239)), "negative", IF(ISNUMBER(SEARCH("neck dissection",'Model output'!H239)),"negative","positive"))))))</f>
        <v>negative</v>
      </c>
      <c r="I240">
        <f>IF('Model output'!I239="","",IF(ISNUMBER('Model output'!I239),'Model output'!I239,1))</f>
        <v>15</v>
      </c>
      <c r="J240">
        <f>IF('Model output'!J239="","",IF(AND(ISNUMBER('Model output'!J239),'Model output'!J239&lt;=I240),'Model output'!J239,IF(ISNUMBER(SEARCH("0/",'Model output'!J239)),0,1)))</f>
        <v>3</v>
      </c>
      <c r="K240" t="str" cm="1">
        <f t="array" ref="K240">IF(COUNT(FIND({0,1,2,3,4,5,6,7,8,9},'Model output'!K239))&gt;0,'Model output'!K239,"")</f>
        <v/>
      </c>
      <c r="L240" s="28" t="str">
        <f t="shared" si="46"/>
        <v/>
      </c>
      <c r="M240" t="str" cm="1">
        <f t="array" ref="M240">IF(L240="","",IF(ISNUMBER(SEARCH("cm",L240)),MAX(VALUE(SUBSTITUTE(_xlfn.FILTERXML("&lt;t&gt;&lt;s&gt;"&amp;SUBSTITUTE(L240,",","&lt;/s&gt;&lt;s&gt;")&amp;"&lt;/s&gt;&lt;/t&gt;","//s"),"cm",""))),MAX(VALUE(SUBSTITUTE(_xlfn.FILTERXML("&lt;t&gt;&lt;s&gt;"&amp;SUBSTITUTE(L240,",","&lt;/s&gt;&lt;s&gt;")&amp;"&lt;/s&gt;&lt;/t&gt;","//s"),"mm","")))/10))</f>
        <v/>
      </c>
      <c r="N240" t="str">
        <f>IF('Model output'!L239="","",'Model output'!L239)</f>
        <v>papillary</v>
      </c>
      <c r="O240" t="str">
        <f>IF('Model output'!M239="","",'Model output'!M239)</f>
        <v/>
      </c>
      <c r="P240" t="str">
        <f>IF('Model output'!N239="","",'Model output'!N239)</f>
        <v>2.8cm</v>
      </c>
      <c r="Q240" t="str">
        <f t="shared" si="45"/>
        <v>2.8cm</v>
      </c>
      <c r="R240" cm="1">
        <f t="array" ref="R240">IF(Q240="","",IF(ISNUMBER(SEARCH("cm",Q240)),MAX(VALUE(SUBSTITUTE(_xlfn.FILTERXML("&lt;t&gt;&lt;s&gt;"&amp;SUBSTITUTE(Q240,",","&lt;/s&gt;&lt;s&gt;")&amp;"&lt;/s&gt;&lt;/t&gt;","//s"),"cm",""))),IF(ISNUMBER(SEARCH("mm",Q240)), MAX(VALUE(SUBSTITUTE(_xlfn.FILTERXML("&lt;t&gt;&lt;s&gt;"&amp;SUBSTITUTE(Q240,",","&lt;/s&gt;&lt;s&gt;")&amp;"&lt;/s&gt;&lt;/t&gt;","//s"),"mm","")))/10, MAX(VALUE(_xlfn.FILTERXML("&lt;t&gt;&lt;s&gt;"&amp;SUBSTITUTE(Q240,",","&lt;/s&gt;&lt;s&gt;")&amp;"&lt;/s&gt;&lt;/t&gt;","//s"))))))</f>
        <v>2.8</v>
      </c>
      <c r="S240" t="str">
        <f>IF(OR('Model output'!P239="",'Model output'!P239="C",ISNUMBER(SEARCH("Not identified", 'Model output'!P239)),ISNUMBER(SEARCH("Absent",'Model output'!P239)),ISNUMBER(SEARCH("Absence",'Model output'!P239)),AND(ISNUMBER(SEARCH("No",'Model output'!P239)),NOT(ISNUMBER(SEARCH("diagnostic",'Model output'!P239)))),ISNUMBER(SEARCH("Negative",'Model output'!P239))),"negative","positive")</f>
        <v>positive</v>
      </c>
      <c r="T240">
        <f>IF('Model output'!O239="","",'Model output'!O239)</f>
        <v>1</v>
      </c>
      <c r="U240" t="str">
        <f>IF('Model output'!Q239&lt;&gt;"",'Model output'!Q239,IF('Classification result'!S240="positive",IF(ISNUMBER(SEARCH("single",'Model output'!P239)),1,IF(OR(ISNUMBER(SEARCH("&lt;4",'Model output'!P239)),ISNUMBER(SEARCH("&lt; 4",'Model output'!P239)),ISNUMBER(SEARCH("less than 4",'Model output'!P239))),"&lt;4",IF(OR(ISNUMBER(SEARCH("&gt;4",'Model output'!P239)),ISNUMBER(SEARCH("&gt; 4",'Model output'!P239)),ISNUMBER(SEARCH("4 or more",'Model output'!P239))),"&gt;4",""))),""))</f>
        <v/>
      </c>
      <c r="V240" t="str">
        <f>IF(S240="negative","",IF(OR(ISNUMBER(SEARCH("Focal",'Model output'!P239)),'Classification result'!U240&lt;4,ISNUMBER(SEARCH("Focal",'Classification result'!U240)),ISNUMBER(SEARCH("&lt;4",'Classification result'!U240)),ISNUMBER(SEARCH("&lt; 4",'Classification result'!U240))),"minimal", IF(OR(ISNUMBER(SEARCH("Extensive",'Model output'!P239)),ISNUMBER(SEARCH("Extensive",'Classification result'!U240)),ISNUMBER(SEARCH("&gt;4",'Classification result'!U240)),ISNUMBER(SEARCH("&gt; 4",'Classification result'!U240)),ISNUMBER(SEARCH("4 or more",'Classification result'!U240))),"extensive","")))</f>
        <v/>
      </c>
      <c r="W240" t="str">
        <f>IF(OR('Model output'!R239="",ISNUMBER(SEARCH("Not identified", 'Model output'!R239)),ISNUMBER(SEARCH("Absent",'Model output'!R239)),ISNUMBER(SEARCH("No",'Model output'!R239)),ISNUMBER(SEARCH("Negative",'Model output'!R239)),ISNUMBER(SEARCH("None seen",'Model output'!R239)),ISNUMBER(SEARCH("Free",'Model output'!R239)),ISNUMBER(SEARCH("Cannot be assessed",'Model output'!R239))),"negative","positive")</f>
        <v>negative</v>
      </c>
      <c r="X240" s="15" t="str">
        <f>IF('Model output'!S239="","",'Model output'!S239)</f>
        <v/>
      </c>
      <c r="Y240" t="str">
        <f>IF(OR('Model output'!S239="",ISNUMBER(SEARCH("No extension",'Model output'!S239)),ISNUMBER(SEARCH("Absent",'Model output'!S239)),ISNUMBER(SEARCH("Not identified",'Model output'!S239)),AND(ISNUMBER(SEARCH("No",'Model output'!S239)),NOT(ISNUMBER(SEARCH("carcinoma",'Model output'!S239)))),ISNUMBER(SEARCH("negative",'Model output'!S239))),"negative",IF(Z240="positive","gETE", "positive"))</f>
        <v>negative</v>
      </c>
      <c r="Z240" t="str">
        <f>IF(OR('Model output'!S239="",ISNUMBER(SEARCH("Absent",'Model output'!S239)),ISNUMBER(SEARCH("Not identified",'Model output'!S239)),ISNUMBER(SEARCH("No",'Model output'!S239)),ISNUMBER(SEARCH("Minimal",'Model output'!S239)),ISNUMBER(SEARCH("negative",'Model output'!S239))),"negative",IF(OR(ISNUMBER(SEARCH("extensive",X240)),ISNUMBER(SEARCH("skeletal muscle",X240)),ISNUMBER(SEARCH("larynx",X240)),ISNUMBER(SEARCH("trachea",X240)),ISNUMBER(SEARCH("esophagus",X240)),ISNUMBER(SEARCH("recurrent laryngeal nerve",X240))),"positive","negative"))</f>
        <v>negative</v>
      </c>
      <c r="AA240" t="str">
        <f>IF('Model output'!T239="","",IF('Model output'!T239="Not mentioned", "No", "Yes"))</f>
        <v/>
      </c>
      <c r="AB240" t="str">
        <f>IF(AA240&lt;&gt;"Yes","",IF(OR('Model output'!U239="",ISNUMBER(SEARCH("Not identified",'Model output'!U239))),"",'Model output'!U239))</f>
        <v/>
      </c>
      <c r="AC240" s="8" t="str">
        <f>IF(OR('Model output'!V239="", AND(ISERROR(SEARCH("Positive",'Model output'!V239)), ISNUMBER(SEARCH("Negative",'Model output'!V239))), ISNUMBER(SEARCH("Cannot be assessed",'Model output'!V239)), AND(ISNUMBER(SEARCH("Uninvolved",'Model output'!V239)),NOT(ISNUMBER(SEARCH("margin(s) involved",'Model output'!V239)))), ISNUMBER(SEARCH("No involvement",'Model output'!V239)), AND(NOT(ISNUMBER(SEARCH("focal",'Model output'!V239))),ISNUMBER(SEARCH("Free",'Model output'!V239))), ISNUMBER(SEARCH("narrowly excised",'Model output'!V239)), ISNUMBER(SEARCH("none",'Model output'!V239)), ISNUMBER(SEARCH("R0",'Model output'!V239)), ISNUMBER(SEARCH("1 mm",'Model output'!V239)), ISNUMBER(SEARCH("0.1 CM",'Model output'!V239)), ISNUMBER(SEARCH("less than 0.2 mm",'Model output'!V239)), ISNUMBER(SEARCH("less than 1.0 mm",'Model output'!V239)), ISNUMBER(SEARCH("less than 0.5 mm",'Model output'!V239)), ISNUMBER(SEARCH("abut",'Model output'!V239))), "negative", "positive")</f>
        <v>negative</v>
      </c>
      <c r="AE240" s="34" t="str" cm="1">
        <f t="array" aca="1" ref="AE240" ca="1">IF(OR(AC240="positive",Z240="positive",AND(OR(ISNUMBER(SEARCH("Follicular carcinoma",N240)),ISNUMBER(SEARCH("Follicular thyroid carcinoma",N240))),V240="extensive"),AND(AND(ISNUMBER(J240),J240&gt;0),AND(ISNUMBER(M240),M240&gt;3)),OR(H240="positive",AH240=1)),"high",IF(OR(ISNUMBER(SEARCH("lateral",G240,1)),ISNUMBER(SEARCH("positive",Y240,1)),ISNUMBER(SEARCH("tall",O240,1)),ISNUMBER(SEARCH("hobnail",O240,1)),ISNUMBER(SEARCH("cribriform",O240,1)),ISNUMBER(SEARCH("diffuse",O240,1)),ISNUMBER(SEARCH("columnar",O240,1)),ISNUMBER(SEARCH("solid",O240,1)),ISNUMBER(SEARCH("tall",N240,1)),ISNUMBER(SEARCH("hobnail",N240,1)),ISNUMBER(SEARCH("cribriform",N240,1)),ISNUMBER(SEARCH("diffuse",N240,1)),ISNUMBER(SEARCH("columnar",N240,1)),ISNUMBER(SEARCH("solid",N240,1)),AND(OR(ISNUMBER(SEARCH("papillary",N240,1)),ISNUMBER(SEARCH("papillary carcinoma",O240,1))),S240="positive"),AND(AND(ISNUMBER(J240),J240&gt;=5),M240=""),AND(AND(ISNUMBER(J240),J240&gt;=5),AND(ISNUMBER(M240),M240&gt;=1)),AND(ISNUMBER(SERACH("papillary",N240)),OR(Y240="positive",Z240="positive"), ISNUMBER(SEARCH("BRAF",AB240)))),"intermediate","low"))</f>
        <v>intermediate</v>
      </c>
      <c r="AF240" s="35" t="str">
        <f t="shared" si="47"/>
        <v>2</v>
      </c>
      <c r="AG240" s="35" t="str">
        <f t="shared" si="48"/>
        <v>1a</v>
      </c>
      <c r="AH240" s="35" t="str">
        <f t="shared" si="49"/>
        <v>0</v>
      </c>
      <c r="AI240" s="40" t="str">
        <f t="shared" si="50"/>
        <v>I</v>
      </c>
      <c r="AJ240" s="34" t="s">
        <v>629</v>
      </c>
      <c r="AK240" s="39" t="s">
        <v>896</v>
      </c>
      <c r="AL240" s="39" t="s">
        <v>898</v>
      </c>
      <c r="AM240" s="39" t="s">
        <v>897</v>
      </c>
      <c r="AN240" s="39" t="s">
        <v>59</v>
      </c>
      <c r="AO240" s="34">
        <f t="shared" ca="1" si="51"/>
        <v>1</v>
      </c>
      <c r="AP240" s="39">
        <f t="shared" si="52"/>
        <v>1</v>
      </c>
      <c r="AQ240" s="39">
        <f t="shared" si="53"/>
        <v>1</v>
      </c>
      <c r="AR240" s="39">
        <f t="shared" si="54"/>
        <v>1</v>
      </c>
      <c r="AS240" s="40">
        <f t="shared" si="55"/>
        <v>1</v>
      </c>
    </row>
    <row r="241" spans="1:45">
      <c r="A241" t="str">
        <f>'Model output'!A240</f>
        <v>TCGA-ET-A4KQ</v>
      </c>
      <c r="B241" s="46">
        <v>45</v>
      </c>
      <c r="C241" s="1" t="str">
        <f>IF(OR(ISNUMBER(SEARCH("0",'Model output'!D240)), ISNUMBER(SEARCH("1",'Model output'!D240)), ISNUMBER(SEARCH("1a",'Model output'!D240)), ISNUMBER(SEARCH("1b",'Model output'!D240)), ISNUMBER(SEARCH("2",'Model output'!D240)), ISNUMBER(SEARCH("3",'Model output'!D240)), ISNUMBER(SEARCH("4a",'Model output'!D240)), ISNUMBER(SEARCH("4b",'Model output'!D240))), IF(ISNUMBER(SEARCH("pT",'Model output'!D240)),IF(OR(ISNUMBER(SEARCH("a",'Model output'!D240)),ISNUMBER(SEARCH("b",'Model output'!D240))),MID(SUBSTITUTE('Model output'!D240," ",""),SEARCH("pT",'Model output'!D240)+2,2),MID(SUBSTITUTE('Model output'!D240," ",""),SEARCH("pT",'Model output'!D240)+2,1)),IF(ISNUMBER(SEARCH("T",'Model output'!D240)),IF(OR(ISNUMBER(SEARCH("a",'Model output'!D240)),ISNUMBER(SEARCH("b",'Model output'!D240))),MID(SUBSTITUTE('Model output'!D240," ",""),SEARCH("T",'Model output'!D240)+1,2),MID(SUBSTITUTE('Model output'!D240," ",""),SEARCH("T",'Model output'!D240)+1,1)),SUBSTITUTE('Model output'!D240," ",""))),"")</f>
        <v>2</v>
      </c>
      <c r="D241" s="1" t="str">
        <f>IF(ISNUMBER(SEARCH("lymph node",'Model output'!E240)),"1", IF(AND('Model output'!E240&lt;&gt;"",ISNUMBER('Model output'!E240),'Model output'!E240&gt;0),"1",IF(OR(ISNUMBER(SEARCH("0",'Model output'!E240)), ISNUMBER(SEARCH("1",'Model output'!E240)), ISNUMBER(SEARCH("1a",'Model output'!E240)), ISNUMBER(SEARCH("1b",'Model output'!E240)), ISNUMBER(SEARCH("X",'Model output'!E240))), IF(ISNUMBER(SEARCH("pN",'Model output'!E240)),IF(OR(ISNUMBER(SEARCH("a",'Model output'!E240)),ISNUMBER(SEARCH("b",'Model output'!E240))),MID(SUBSTITUTE('Model output'!E240," ",""),SEARCH("pN",'Model output'!E240)+2,2),MID(SUBSTITUTE('Model output'!E240," ",""),SEARCH("pN",'Model output'!E240)+2,1)),IF(ISNUMBER(SEARCH("N",'Model output'!E240)),IF(OR(ISNUMBER(SEARCH("a",'Model output'!E240)),ISNUMBER(SEARCH("b",'Model output'!E240))),MID(SUBSTITUTE('Model output'!E240," ",""),SEARCH("N",'Model output'!E240)+1,2),MID(SUBSTITUTE('Model output'!E240," ",""),SEARCH("N",'Model output'!E240)+1,1)),SUBSTITUTE('Model output'!E240," ",""))),"")))</f>
        <v>x</v>
      </c>
      <c r="E241" s="1" t="str">
        <f>IF(OR(ISNUMBER(SEARCH("Not applicable",'Model output'!F240)), ISNUMBER(SEARCH("N/A",'Model output'!F240))),"0",IF(OR(ISNUMBER(SEARCH("0",'Model output'!F240)), ISNUMBER(SEARCH("1",'Model output'!F240)), ISNUMBER(SEARCH("X",'Model output'!F240))), IF(ISNUMBER(SEARCH("pM",'Model output'!F240)),MID(SUBSTITUTE('Model output'!F240," ",""),SEARCH("pM",'Model output'!F240)+2,1),IF(ISNUMBER(SEARCH("M",'Model output'!F240)),MID(SUBSTITUTE('Model output'!F240," ",""),SEARCH("M",'Model output'!F240)+1,1),SUBSTITUTE('Model output'!F240," ",""))),""))</f>
        <v>x</v>
      </c>
      <c r="F241" t="str">
        <f t="shared" si="56"/>
        <v>negative</v>
      </c>
      <c r="G241" t="str">
        <f>IF(OR('Model output'!G240="",AND(ISNUMBER('Model output'!J240),'Model output'!J240&lt;1)),"",IF(OR(ISNUMBER(SEARCH("lateral",'Model output'!G240)),ISNUMBER(SEARCH("cervical",'Model output'!G240)),ISNUMBER(SEARCH("jugular",'Model output'!G240)),ISNUMBER(SEARCH("left neck",'Model output'!G240)),ISNUMBER(SEARCH("left anterior neck",'Model output'!G240)),ISNUMBER(SEARCH("left posterior neck",'Model output'!G240)),ISNUMBER(SEARCH("right neck",'Model output'!G240)),ISNUMBER(SEARCH("right anterior neck",'Model output'!G240)),ISNUMBER(SEARCH("right posterior neck",'Model output'!G240)),AND(ISNUMBER(SEARCH("level",'Model output'!G240)),OR(,ISNUMBER(SEARCH("II",'Model output'!G240)),ISNUMBER(SEARCH("two",'Model output'!G240)),AND(ISNUMBER(SEARCH("2",'Model output'!G240)),NOT(ISNUMBER(SEARCH("1 of 2",'Model output'!G240)))),ISNUMBER(SEARCH("III",'Model output'!G240)),ISNUMBER(SEARCH("three",'Model output'!G240)),AND(ISNUMBER(SEARCH("3",'Model output'!G240)), NOT(ISNUMBER(SEARCH("N3",'Model output'!G240)))),ISNUMBER(SEARCH("IV",'Model output'!G240)),ISNUMBER(SEARCH("four",'Model output'!G240)),AND(ISNUMBER(SEARCH("4",'Model output'!G240)),NOT(ISNUMBER(SEARCH("1/4",'Model output'!G240)))),ISNUMBER(SEARCH("V ",'Model output'!G240)),ISNUMBER(SEARCH("five",'Model output'!G240)),ISNUMBER(SEARCH("5",'Model output'!G240))))), "lateral", "central"))</f>
        <v/>
      </c>
      <c r="H241" t="str">
        <f>IF('Model output'!H240="","negative", IF('Model output'!H240=" ", "negative", IF('Model output'!H240="[]", "negative", IF(ISNUMBER(SEARCH("lymph node",'Model output'!H240)),"negative", IF(ISNUMBER(SEARCH("adipose tissue",'Model output'!H240)), "negative", IF(ISNUMBER(SEARCH("neck dissection",'Model output'!H240)),"negative","positive"))))))</f>
        <v>negative</v>
      </c>
      <c r="I241" t="str">
        <f>IF('Model output'!I240="","",IF(ISNUMBER('Model output'!I240),'Model output'!I240,1))</f>
        <v/>
      </c>
      <c r="J241" t="str">
        <f>IF('Model output'!J240="","",IF(AND(ISNUMBER('Model output'!J240),'Model output'!J240&lt;=I241),'Model output'!J240,IF(ISNUMBER(SEARCH("0/",'Model output'!J240)),0,1)))</f>
        <v/>
      </c>
      <c r="K241" t="str" cm="1">
        <f t="array" ref="K241">IF(COUNT(FIND({0,1,2,3,4,5,6,7,8,9},'Model output'!K240))&gt;0,'Model output'!K240,"")</f>
        <v/>
      </c>
      <c r="L241" s="28" t="str">
        <f t="shared" si="46"/>
        <v/>
      </c>
      <c r="M241" t="str" cm="1">
        <f t="array" ref="M241">IF(L241="","",IF(ISNUMBER(SEARCH("cm",L241)),MAX(VALUE(SUBSTITUTE(_xlfn.FILTERXML("&lt;t&gt;&lt;s&gt;"&amp;SUBSTITUTE(L241,",","&lt;/s&gt;&lt;s&gt;")&amp;"&lt;/s&gt;&lt;/t&gt;","//s"),"cm",""))),MAX(VALUE(SUBSTITUTE(_xlfn.FILTERXML("&lt;t&gt;&lt;s&gt;"&amp;SUBSTITUTE(L241,",","&lt;/s&gt;&lt;s&gt;")&amp;"&lt;/s&gt;&lt;/t&gt;","//s"),"mm","")))/10))</f>
        <v/>
      </c>
      <c r="N241" t="str">
        <f>IF('Model output'!L240="","",'Model output'!L240)</f>
        <v>papillary</v>
      </c>
      <c r="O241" t="str">
        <f>IF('Model output'!M240="","",'Model output'!M240)</f>
        <v>follicular variant (Encapsulated)</v>
      </c>
      <c r="P241" t="str">
        <f>IF('Model output'!N240="","",'Model output'!N240)</f>
        <v>4.0 cm</v>
      </c>
      <c r="Q241" t="str">
        <f t="shared" si="45"/>
        <v>4.0cm</v>
      </c>
      <c r="R241" cm="1">
        <f t="array" ref="R241">IF(Q241="","",IF(ISNUMBER(SEARCH("cm",Q241)),MAX(VALUE(SUBSTITUTE(_xlfn.FILTERXML("&lt;t&gt;&lt;s&gt;"&amp;SUBSTITUTE(Q241,",","&lt;/s&gt;&lt;s&gt;")&amp;"&lt;/s&gt;&lt;/t&gt;","//s"),"cm",""))),IF(ISNUMBER(SEARCH("mm",Q241)), MAX(VALUE(SUBSTITUTE(_xlfn.FILTERXML("&lt;t&gt;&lt;s&gt;"&amp;SUBSTITUTE(Q241,",","&lt;/s&gt;&lt;s&gt;")&amp;"&lt;/s&gt;&lt;/t&gt;","//s"),"mm","")))/10, MAX(VALUE(_xlfn.FILTERXML("&lt;t&gt;&lt;s&gt;"&amp;SUBSTITUTE(Q241,",","&lt;/s&gt;&lt;s&gt;")&amp;"&lt;/s&gt;&lt;/t&gt;","//s"))))))</f>
        <v>4</v>
      </c>
      <c r="S241" t="str">
        <f>IF(OR('Model output'!P240="",'Model output'!P240="C",ISNUMBER(SEARCH("Not identified", 'Model output'!P240)),ISNUMBER(SEARCH("Absent",'Model output'!P240)),ISNUMBER(SEARCH("Absence",'Model output'!P240)),AND(ISNUMBER(SEARCH("No",'Model output'!P240)),NOT(ISNUMBER(SEARCH("diagnostic",'Model output'!P240)))),ISNUMBER(SEARCH("Negative",'Model output'!P240))),"negative","positive")</f>
        <v>negative</v>
      </c>
      <c r="T241">
        <f>IF('Model output'!O240="","",'Model output'!O240)</f>
        <v>1</v>
      </c>
      <c r="U241" t="str">
        <f>IF('Model output'!Q240&lt;&gt;"",'Model output'!Q240,IF('Classification result'!S241="positive",IF(ISNUMBER(SEARCH("single",'Model output'!P240)),1,IF(OR(ISNUMBER(SEARCH("&lt;4",'Model output'!P240)),ISNUMBER(SEARCH("&lt; 4",'Model output'!P240)),ISNUMBER(SEARCH("less than 4",'Model output'!P240))),"&lt;4",IF(OR(ISNUMBER(SEARCH("&gt;4",'Model output'!P240)),ISNUMBER(SEARCH("&gt; 4",'Model output'!P240)),ISNUMBER(SEARCH("4 or more",'Model output'!P240))),"&gt;4",""))),""))</f>
        <v/>
      </c>
      <c r="V241" t="str">
        <f>IF(S241="negative","",IF(OR(ISNUMBER(SEARCH("Focal",'Model output'!P240)),'Classification result'!U241&lt;4,ISNUMBER(SEARCH("Focal",'Classification result'!U241)),ISNUMBER(SEARCH("&lt;4",'Classification result'!U241)),ISNUMBER(SEARCH("&lt; 4",'Classification result'!U241))),"minimal", IF(OR(ISNUMBER(SEARCH("Extensive",'Model output'!P240)),ISNUMBER(SEARCH("Extensive",'Classification result'!U241)),ISNUMBER(SEARCH("&gt;4",'Classification result'!U241)),ISNUMBER(SEARCH("&gt; 4",'Classification result'!U241)),ISNUMBER(SEARCH("4 or more",'Classification result'!U241))),"extensive","")))</f>
        <v/>
      </c>
      <c r="W241" t="str">
        <f>IF(OR('Model output'!R240="",ISNUMBER(SEARCH("Not identified", 'Model output'!R240)),ISNUMBER(SEARCH("Absent",'Model output'!R240)),ISNUMBER(SEARCH("No",'Model output'!R240)),ISNUMBER(SEARCH("Negative",'Model output'!R240)),ISNUMBER(SEARCH("None seen",'Model output'!R240)),ISNUMBER(SEARCH("Free",'Model output'!R240)),ISNUMBER(SEARCH("Cannot be assessed",'Model output'!R240))),"negative","positive")</f>
        <v>negative</v>
      </c>
      <c r="X241" s="15" t="str">
        <f>IF('Model output'!S240="","",'Model output'!S240)</f>
        <v/>
      </c>
      <c r="Y241" t="str">
        <f>IF(OR('Model output'!S240="",ISNUMBER(SEARCH("No extension",'Model output'!S240)),ISNUMBER(SEARCH("Absent",'Model output'!S240)),ISNUMBER(SEARCH("Not identified",'Model output'!S240)),AND(ISNUMBER(SEARCH("No",'Model output'!S240)),NOT(ISNUMBER(SEARCH("carcinoma",'Model output'!S240)))),ISNUMBER(SEARCH("negative",'Model output'!S240))),"negative",IF(Z241="positive","gETE", "positive"))</f>
        <v>negative</v>
      </c>
      <c r="Z241" t="str">
        <f>IF(OR('Model output'!S240="",ISNUMBER(SEARCH("Absent",'Model output'!S240)),ISNUMBER(SEARCH("Not identified",'Model output'!S240)),ISNUMBER(SEARCH("No",'Model output'!S240)),ISNUMBER(SEARCH("Minimal",'Model output'!S240)),ISNUMBER(SEARCH("negative",'Model output'!S240))),"negative",IF(OR(ISNUMBER(SEARCH("extensive",X241)),ISNUMBER(SEARCH("skeletal muscle",X241)),ISNUMBER(SEARCH("larynx",X241)),ISNUMBER(SEARCH("trachea",X241)),ISNUMBER(SEARCH("esophagus",X241)),ISNUMBER(SEARCH("recurrent laryngeal nerve",X241))),"positive","negative"))</f>
        <v>negative</v>
      </c>
      <c r="AA241" t="str">
        <f>IF('Model output'!T240="","",IF('Model output'!T240="Not mentioned", "No", "Yes"))</f>
        <v/>
      </c>
      <c r="AB241" t="str">
        <f>IF(AA241&lt;&gt;"Yes","",IF(OR('Model output'!U240="",ISNUMBER(SEARCH("Not identified",'Model output'!U240))),"",'Model output'!U240))</f>
        <v/>
      </c>
      <c r="AC241" s="8" t="str">
        <f>IF(OR('Model output'!V240="", AND(ISERROR(SEARCH("Positive",'Model output'!V240)), ISNUMBER(SEARCH("Negative",'Model output'!V240))), ISNUMBER(SEARCH("Cannot be assessed",'Model output'!V240)), AND(ISNUMBER(SEARCH("Uninvolved",'Model output'!V240)),NOT(ISNUMBER(SEARCH("margin(s) involved",'Model output'!V240)))), ISNUMBER(SEARCH("No involvement",'Model output'!V240)), AND(NOT(ISNUMBER(SEARCH("focal",'Model output'!V240))),ISNUMBER(SEARCH("Free",'Model output'!V240))), ISNUMBER(SEARCH("narrowly excised",'Model output'!V240)), ISNUMBER(SEARCH("none",'Model output'!V240)), ISNUMBER(SEARCH("R0",'Model output'!V240)), ISNUMBER(SEARCH("1 mm",'Model output'!V240)), ISNUMBER(SEARCH("0.1 CM",'Model output'!V240)), ISNUMBER(SEARCH("less than 0.2 mm",'Model output'!V240)), ISNUMBER(SEARCH("less than 1.0 mm",'Model output'!V240)), ISNUMBER(SEARCH("less than 0.5 mm",'Model output'!V240)), ISNUMBER(SEARCH("abut",'Model output'!V240))), "negative", "positive")</f>
        <v>negative</v>
      </c>
      <c r="AE241" s="34" t="str" cm="1">
        <f t="array" aca="1" ref="AE241" ca="1">IF(OR(AC241="positive",Z241="positive",AND(OR(ISNUMBER(SEARCH("Follicular carcinoma",N241)),ISNUMBER(SEARCH("Follicular thyroid carcinoma",N241))),V241="extensive"),AND(AND(ISNUMBER(J241),J241&gt;0),AND(ISNUMBER(M241),M241&gt;3)),OR(H241="positive",AH241=1)),"high",IF(OR(ISNUMBER(SEARCH("lateral",G241,1)),ISNUMBER(SEARCH("positive",Y241,1)),ISNUMBER(SEARCH("tall",O241,1)),ISNUMBER(SEARCH("hobnail",O241,1)),ISNUMBER(SEARCH("cribriform",O241,1)),ISNUMBER(SEARCH("diffuse",O241,1)),ISNUMBER(SEARCH("columnar",O241,1)),ISNUMBER(SEARCH("solid",O241,1)),ISNUMBER(SEARCH("tall",N241,1)),ISNUMBER(SEARCH("hobnail",N241,1)),ISNUMBER(SEARCH("cribriform",N241,1)),ISNUMBER(SEARCH("diffuse",N241,1)),ISNUMBER(SEARCH("columnar",N241,1)),ISNUMBER(SEARCH("solid",N241,1)),AND(OR(ISNUMBER(SEARCH("papillary",N241,1)),ISNUMBER(SEARCH("papillary carcinoma",O241,1))),S241="positive"),AND(AND(ISNUMBER(J241),J241&gt;=5),M241=""),AND(AND(ISNUMBER(J241),J241&gt;=5),AND(ISNUMBER(M241),M241&gt;=1)),AND(ISNUMBER(SERACH("papillary",N241)),OR(Y241="positive",Z241="positive"), ISNUMBER(SEARCH("BRAF",AB241)))),"intermediate","low"))</f>
        <v>low</v>
      </c>
      <c r="AF241" s="35" t="str">
        <f t="shared" si="47"/>
        <v>2</v>
      </c>
      <c r="AG241" s="35" t="str">
        <f t="shared" si="48"/>
        <v>0</v>
      </c>
      <c r="AH241" s="35" t="str">
        <f t="shared" si="49"/>
        <v>0</v>
      </c>
      <c r="AI241" s="40" t="str">
        <f t="shared" si="50"/>
        <v>I</v>
      </c>
      <c r="AJ241" s="34" t="s">
        <v>627</v>
      </c>
      <c r="AK241" s="39" t="s">
        <v>896</v>
      </c>
      <c r="AL241" s="39" t="s">
        <v>897</v>
      </c>
      <c r="AM241" s="39" t="s">
        <v>897</v>
      </c>
      <c r="AN241" s="39" t="s">
        <v>59</v>
      </c>
      <c r="AO241" s="34">
        <f t="shared" ca="1" si="51"/>
        <v>1</v>
      </c>
      <c r="AP241" s="39">
        <f t="shared" si="52"/>
        <v>1</v>
      </c>
      <c r="AQ241" s="39">
        <f t="shared" si="53"/>
        <v>1</v>
      </c>
      <c r="AR241" s="39">
        <f t="shared" si="54"/>
        <v>1</v>
      </c>
      <c r="AS241" s="40">
        <f t="shared" si="55"/>
        <v>1</v>
      </c>
    </row>
    <row r="242" spans="1:45">
      <c r="A242" t="str">
        <f>'Model output'!A241</f>
        <v>TCGA-FE-A231</v>
      </c>
      <c r="B242" s="46">
        <v>70</v>
      </c>
      <c r="C242" s="1" t="str">
        <f>IF(OR(ISNUMBER(SEARCH("0",'Model output'!D241)), ISNUMBER(SEARCH("1",'Model output'!D241)), ISNUMBER(SEARCH("1a",'Model output'!D241)), ISNUMBER(SEARCH("1b",'Model output'!D241)), ISNUMBER(SEARCH("2",'Model output'!D241)), ISNUMBER(SEARCH("3",'Model output'!D241)), ISNUMBER(SEARCH("4a",'Model output'!D241)), ISNUMBER(SEARCH("4b",'Model output'!D241))), IF(ISNUMBER(SEARCH("pT",'Model output'!D241)),IF(OR(ISNUMBER(SEARCH("a",'Model output'!D241)),ISNUMBER(SEARCH("b",'Model output'!D241))),MID(SUBSTITUTE('Model output'!D241," ",""),SEARCH("pT",'Model output'!D241)+2,2),MID(SUBSTITUTE('Model output'!D241," ",""),SEARCH("pT",'Model output'!D241)+2,1)),IF(ISNUMBER(SEARCH("T",'Model output'!D241)),IF(OR(ISNUMBER(SEARCH("a",'Model output'!D241)),ISNUMBER(SEARCH("b",'Model output'!D241))),MID(SUBSTITUTE('Model output'!D241," ",""),SEARCH("T",'Model output'!D241)+1,2),MID(SUBSTITUTE('Model output'!D241," ",""),SEARCH("T",'Model output'!D241)+1,1)),SUBSTITUTE('Model output'!D241," ",""))),"")</f>
        <v>3</v>
      </c>
      <c r="D242" s="1" t="str">
        <f>IF(ISNUMBER(SEARCH("lymph node",'Model output'!E241)),"1", IF(AND('Model output'!E241&lt;&gt;"",ISNUMBER('Model output'!E241),'Model output'!E241&gt;0),"1",IF(OR(ISNUMBER(SEARCH("0",'Model output'!E241)), ISNUMBER(SEARCH("1",'Model output'!E241)), ISNUMBER(SEARCH("1a",'Model output'!E241)), ISNUMBER(SEARCH("1b",'Model output'!E241)), ISNUMBER(SEARCH("X",'Model output'!E241))), IF(ISNUMBER(SEARCH("pN",'Model output'!E241)),IF(OR(ISNUMBER(SEARCH("a",'Model output'!E241)),ISNUMBER(SEARCH("b",'Model output'!E241))),MID(SUBSTITUTE('Model output'!E241," ",""),SEARCH("pN",'Model output'!E241)+2,2),MID(SUBSTITUTE('Model output'!E241," ",""),SEARCH("pN",'Model output'!E241)+2,1)),IF(ISNUMBER(SEARCH("N",'Model output'!E241)),IF(OR(ISNUMBER(SEARCH("a",'Model output'!E241)),ISNUMBER(SEARCH("b",'Model output'!E241))),MID(SUBSTITUTE('Model output'!E241," ",""),SEARCH("N",'Model output'!E241)+1,2),MID(SUBSTITUTE('Model output'!E241," ",""),SEARCH("N",'Model output'!E241)+1,1)),SUBSTITUTE('Model output'!E241," ",""))),"")))</f>
        <v>1b</v>
      </c>
      <c r="E242" s="1" t="str">
        <f>IF(OR(ISNUMBER(SEARCH("Not applicable",'Model output'!F241)), ISNUMBER(SEARCH("N/A",'Model output'!F241))),"0",IF(OR(ISNUMBER(SEARCH("0",'Model output'!F241)), ISNUMBER(SEARCH("1",'Model output'!F241)), ISNUMBER(SEARCH("X",'Model output'!F241))), IF(ISNUMBER(SEARCH("pM",'Model output'!F241)),MID(SUBSTITUTE('Model output'!F241," ",""),SEARCH("pM",'Model output'!F241)+2,1),IF(ISNUMBER(SEARCH("M",'Model output'!F241)),MID(SUBSTITUTE('Model output'!F241," ",""),SEARCH("M",'Model output'!F241)+1,1),SUBSTITUTE('Model output'!F241," ",""))),""))</f>
        <v>X</v>
      </c>
      <c r="F242" t="str">
        <f t="shared" si="56"/>
        <v>positive</v>
      </c>
      <c r="G242" t="str">
        <f>IF(OR('Model output'!G241="",AND(ISNUMBER('Model output'!J241),'Model output'!J241&lt;1)),"",IF(OR(ISNUMBER(SEARCH("lateral",'Model output'!G241)),ISNUMBER(SEARCH("cervical",'Model output'!G241)),ISNUMBER(SEARCH("jugular",'Model output'!G241)),ISNUMBER(SEARCH("left neck",'Model output'!G241)),ISNUMBER(SEARCH("left anterior neck",'Model output'!G241)),ISNUMBER(SEARCH("left posterior neck",'Model output'!G241)),ISNUMBER(SEARCH("right neck",'Model output'!G241)),ISNUMBER(SEARCH("right anterior neck",'Model output'!G241)),ISNUMBER(SEARCH("right posterior neck",'Model output'!G241)),AND(ISNUMBER(SEARCH("level",'Model output'!G241)),OR(,ISNUMBER(SEARCH("II",'Model output'!G241)),ISNUMBER(SEARCH("two",'Model output'!G241)),AND(ISNUMBER(SEARCH("2",'Model output'!G241)),NOT(ISNUMBER(SEARCH("1 of 2",'Model output'!G241)))),ISNUMBER(SEARCH("III",'Model output'!G241)),ISNUMBER(SEARCH("three",'Model output'!G241)),AND(ISNUMBER(SEARCH("3",'Model output'!G241)), NOT(ISNUMBER(SEARCH("N3",'Model output'!G241)))),ISNUMBER(SEARCH("IV",'Model output'!G241)),ISNUMBER(SEARCH("four",'Model output'!G241)),AND(ISNUMBER(SEARCH("4",'Model output'!G241)),NOT(ISNUMBER(SEARCH("1/4",'Model output'!G241)))),ISNUMBER(SEARCH("V ",'Model output'!G241)),ISNUMBER(SEARCH("five",'Model output'!G241)),ISNUMBER(SEARCH("5",'Model output'!G241))))), "lateral", "central"))</f>
        <v>lateral</v>
      </c>
      <c r="H242" t="str">
        <f>IF('Model output'!H241="","negative", IF('Model output'!H241=" ", "negative", IF('Model output'!H241="[]", "negative", IF(ISNUMBER(SEARCH("lymph node",'Model output'!H241)),"negative", IF(ISNUMBER(SEARCH("adipose tissue",'Model output'!H241)), "negative", IF(ISNUMBER(SEARCH("neck dissection",'Model output'!H241)),"negative","positive"))))))</f>
        <v>negative</v>
      </c>
      <c r="I242">
        <f>IF('Model output'!I241="","",IF(ISNUMBER('Model output'!I241),'Model output'!I241,1))</f>
        <v>31</v>
      </c>
      <c r="J242">
        <f>IF('Model output'!J241="","",IF(AND(ISNUMBER('Model output'!J241),'Model output'!J241&lt;=I242),'Model output'!J241,IF(ISNUMBER(SEARCH("0/",'Model output'!J241)),0,1)))</f>
        <v>16</v>
      </c>
      <c r="K242" t="str" cm="1">
        <f t="array" ref="K242">IF(COUNT(FIND({0,1,2,3,4,5,6,7,8,9},'Model output'!K241))&gt;0,'Model output'!K241,"")</f>
        <v>2.5 cm</v>
      </c>
      <c r="L242" s="28" t="str">
        <f t="shared" si="46"/>
        <v>2.5cm</v>
      </c>
      <c r="M242" cm="1">
        <f t="array" ref="M242">IF(L242="","",IF(ISNUMBER(SEARCH("cm",L242)),MAX(VALUE(SUBSTITUTE(_xlfn.FILTERXML("&lt;t&gt;&lt;s&gt;"&amp;SUBSTITUTE(L242,",","&lt;/s&gt;&lt;s&gt;")&amp;"&lt;/s&gt;&lt;/t&gt;","//s"),"cm",""))),MAX(VALUE(SUBSTITUTE(_xlfn.FILTERXML("&lt;t&gt;&lt;s&gt;"&amp;SUBSTITUTE(L242,",","&lt;/s&gt;&lt;s&gt;")&amp;"&lt;/s&gt;&lt;/t&gt;","//s"),"mm","")))/10))</f>
        <v>2.5</v>
      </c>
      <c r="N242" t="str">
        <f>IF('Model output'!L241="","",'Model output'!L241)</f>
        <v>papillary</v>
      </c>
      <c r="O242" t="str">
        <f>IF('Model output'!M241="","",'Model output'!M241)</f>
        <v/>
      </c>
      <c r="P242" t="str">
        <f>IF('Model output'!N241="","",'Model output'!N241)</f>
        <v>9.4 cm</v>
      </c>
      <c r="Q242" t="str">
        <f t="shared" si="45"/>
        <v>9.4cm</v>
      </c>
      <c r="R242" cm="1">
        <f t="array" ref="R242">IF(Q242="","",IF(ISNUMBER(SEARCH("cm",Q242)),MAX(VALUE(SUBSTITUTE(_xlfn.FILTERXML("&lt;t&gt;&lt;s&gt;"&amp;SUBSTITUTE(Q242,",","&lt;/s&gt;&lt;s&gt;")&amp;"&lt;/s&gt;&lt;/t&gt;","//s"),"cm",""))),IF(ISNUMBER(SEARCH("mm",Q242)), MAX(VALUE(SUBSTITUTE(_xlfn.FILTERXML("&lt;t&gt;&lt;s&gt;"&amp;SUBSTITUTE(Q242,",","&lt;/s&gt;&lt;s&gt;")&amp;"&lt;/s&gt;&lt;/t&gt;","//s"),"mm","")))/10, MAX(VALUE(_xlfn.FILTERXML("&lt;t&gt;&lt;s&gt;"&amp;SUBSTITUTE(Q242,",","&lt;/s&gt;&lt;s&gt;")&amp;"&lt;/s&gt;&lt;/t&gt;","//s"))))))</f>
        <v>9.4</v>
      </c>
      <c r="S242" t="str">
        <f>IF(OR('Model output'!P241="",'Model output'!P241="C",ISNUMBER(SEARCH("Not identified", 'Model output'!P241)),ISNUMBER(SEARCH("Absent",'Model output'!P241)),ISNUMBER(SEARCH("Absence",'Model output'!P241)),AND(ISNUMBER(SEARCH("No",'Model output'!P241)),NOT(ISNUMBER(SEARCH("diagnostic",'Model output'!P241)))),ISNUMBER(SEARCH("Negative",'Model output'!P241))),"negative","positive")</f>
        <v>positive</v>
      </c>
      <c r="T242">
        <f>IF('Model output'!O241="","",'Model output'!O241)</f>
        <v>1</v>
      </c>
      <c r="U242" t="str">
        <f>IF('Model output'!Q241&lt;&gt;"",'Model output'!Q241,IF('Classification result'!S242="positive",IF(ISNUMBER(SEARCH("single",'Model output'!P241)),1,IF(OR(ISNUMBER(SEARCH("&lt;4",'Model output'!P241)),ISNUMBER(SEARCH("&lt; 4",'Model output'!P241)),ISNUMBER(SEARCH("less than 4",'Model output'!P241))),"&lt;4",IF(OR(ISNUMBER(SEARCH("&gt;4",'Model output'!P241)),ISNUMBER(SEARCH("&gt; 4",'Model output'!P241)),ISNUMBER(SEARCH("4 or more",'Model output'!P241))),"&gt;4",""))),""))</f>
        <v/>
      </c>
      <c r="V242" t="str">
        <f>IF(S242="negative","",IF(OR(ISNUMBER(SEARCH("Focal",'Model output'!P241)),'Classification result'!U242&lt;4,ISNUMBER(SEARCH("Focal",'Classification result'!U242)),ISNUMBER(SEARCH("&lt;4",'Classification result'!U242)),ISNUMBER(SEARCH("&lt; 4",'Classification result'!U242))),"minimal", IF(OR(ISNUMBER(SEARCH("Extensive",'Model output'!P241)),ISNUMBER(SEARCH("Extensive",'Classification result'!U242)),ISNUMBER(SEARCH("&gt;4",'Classification result'!U242)),ISNUMBER(SEARCH("&gt; 4",'Classification result'!U242)),ISNUMBER(SEARCH("4 or more",'Classification result'!U242))),"extensive","")))</f>
        <v/>
      </c>
      <c r="W242" t="str">
        <f>IF(OR('Model output'!R241="",ISNUMBER(SEARCH("Not identified", 'Model output'!R241)),ISNUMBER(SEARCH("Absent",'Model output'!R241)),ISNUMBER(SEARCH("No",'Model output'!R241)),ISNUMBER(SEARCH("Negative",'Model output'!R241)),ISNUMBER(SEARCH("None seen",'Model output'!R241)),ISNUMBER(SEARCH("Free",'Model output'!R241)),ISNUMBER(SEARCH("Cannot be assessed",'Model output'!R241))),"negative","positive")</f>
        <v>negative</v>
      </c>
      <c r="X242" s="15" t="str">
        <f>IF('Model output'!S241="","",'Model output'!S241)</f>
        <v>negative</v>
      </c>
      <c r="Y242" t="str">
        <f>IF(OR('Model output'!S241="",ISNUMBER(SEARCH("No extension",'Model output'!S241)),ISNUMBER(SEARCH("Absent",'Model output'!S241)),ISNUMBER(SEARCH("Not identified",'Model output'!S241)),AND(ISNUMBER(SEARCH("No",'Model output'!S241)),NOT(ISNUMBER(SEARCH("carcinoma",'Model output'!S241)))),ISNUMBER(SEARCH("negative",'Model output'!S241))),"negative",IF(Z242="positive","gETE", "positive"))</f>
        <v>negative</v>
      </c>
      <c r="Z242" t="str">
        <f>IF(OR('Model output'!S241="",ISNUMBER(SEARCH("Absent",'Model output'!S241)),ISNUMBER(SEARCH("Not identified",'Model output'!S241)),ISNUMBER(SEARCH("No",'Model output'!S241)),ISNUMBER(SEARCH("Minimal",'Model output'!S241)),ISNUMBER(SEARCH("negative",'Model output'!S241))),"negative",IF(OR(ISNUMBER(SEARCH("extensive",X242)),ISNUMBER(SEARCH("skeletal muscle",X242)),ISNUMBER(SEARCH("larynx",X242)),ISNUMBER(SEARCH("trachea",X242)),ISNUMBER(SEARCH("esophagus",X242)),ISNUMBER(SEARCH("recurrent laryngeal nerve",X242))),"positive","negative"))</f>
        <v>negative</v>
      </c>
      <c r="AA242" t="str">
        <f>IF('Model output'!T241="","",IF('Model output'!T241="Not mentioned", "No", "Yes"))</f>
        <v/>
      </c>
      <c r="AB242" t="str">
        <f>IF(AA242&lt;&gt;"Yes","",IF(OR('Model output'!U241="",ISNUMBER(SEARCH("Not identified",'Model output'!U241))),"",'Model output'!U241))</f>
        <v/>
      </c>
      <c r="AC242" s="8" t="str">
        <f>IF(OR('Model output'!V241="", AND(ISERROR(SEARCH("Positive",'Model output'!V241)), ISNUMBER(SEARCH("Negative",'Model output'!V241))), ISNUMBER(SEARCH("Cannot be assessed",'Model output'!V241)), AND(ISNUMBER(SEARCH("Uninvolved",'Model output'!V241)),NOT(ISNUMBER(SEARCH("margin(s) involved",'Model output'!V241)))), ISNUMBER(SEARCH("No involvement",'Model output'!V241)), AND(NOT(ISNUMBER(SEARCH("focal",'Model output'!V241))),ISNUMBER(SEARCH("Free",'Model output'!V241))), ISNUMBER(SEARCH("narrowly excised",'Model output'!V241)), ISNUMBER(SEARCH("none",'Model output'!V241)), ISNUMBER(SEARCH("R0",'Model output'!V241)), ISNUMBER(SEARCH("1 mm",'Model output'!V241)), ISNUMBER(SEARCH("0.1 CM",'Model output'!V241)), ISNUMBER(SEARCH("less than 0.2 mm",'Model output'!V241)), ISNUMBER(SEARCH("less than 1.0 mm",'Model output'!V241)), ISNUMBER(SEARCH("less than 0.5 mm",'Model output'!V241)), ISNUMBER(SEARCH("abut",'Model output'!V241))), "negative", "positive")</f>
        <v>negative</v>
      </c>
      <c r="AE242" s="34" t="str" cm="1">
        <f t="array" aca="1" ref="AE242" ca="1">IF(OR(AC242="positive",Z242="positive",AND(OR(ISNUMBER(SEARCH("Follicular carcinoma",N242)),ISNUMBER(SEARCH("Follicular thyroid carcinoma",N242))),V242="extensive"),AND(AND(ISNUMBER(J242),J242&gt;0),AND(ISNUMBER(M242),M242&gt;3)),OR(H242="positive",AH242=1)),"high",IF(OR(ISNUMBER(SEARCH("lateral",G242,1)),ISNUMBER(SEARCH("positive",Y242,1)),ISNUMBER(SEARCH("tall",O242,1)),ISNUMBER(SEARCH("hobnail",O242,1)),ISNUMBER(SEARCH("cribriform",O242,1)),ISNUMBER(SEARCH("diffuse",O242,1)),ISNUMBER(SEARCH("columnar",O242,1)),ISNUMBER(SEARCH("solid",O242,1)),ISNUMBER(SEARCH("tall",N242,1)),ISNUMBER(SEARCH("hobnail",N242,1)),ISNUMBER(SEARCH("cribriform",N242,1)),ISNUMBER(SEARCH("diffuse",N242,1)),ISNUMBER(SEARCH("columnar",N242,1)),ISNUMBER(SEARCH("solid",N242,1)),AND(OR(ISNUMBER(SEARCH("papillary",N242,1)),ISNUMBER(SEARCH("papillary carcinoma",O242,1))),S242="positive"),AND(AND(ISNUMBER(J242),J242&gt;=5),M242=""),AND(AND(ISNUMBER(J242),J242&gt;=5),AND(ISNUMBER(M242),M242&gt;=1)),AND(ISNUMBER(SERACH("papillary",N242)),OR(Y242="positive",Z242="positive"), ISNUMBER(SEARCH("BRAF",AB242)))),"intermediate","low"))</f>
        <v>intermediate</v>
      </c>
      <c r="AF242" s="35" t="str">
        <f t="shared" si="47"/>
        <v>3a</v>
      </c>
      <c r="AG242" s="35" t="str">
        <f t="shared" si="48"/>
        <v>1b</v>
      </c>
      <c r="AH242" s="35" t="str">
        <f t="shared" si="49"/>
        <v>0</v>
      </c>
      <c r="AI242" s="40" t="str">
        <f t="shared" si="50"/>
        <v>II</v>
      </c>
      <c r="AJ242" s="34" t="s">
        <v>629</v>
      </c>
      <c r="AK242" s="39" t="s">
        <v>899</v>
      </c>
      <c r="AL242" s="39" t="s">
        <v>893</v>
      </c>
      <c r="AM242" s="39" t="s">
        <v>897</v>
      </c>
      <c r="AN242" s="39" t="s">
        <v>895</v>
      </c>
      <c r="AO242" s="34">
        <f t="shared" ca="1" si="51"/>
        <v>1</v>
      </c>
      <c r="AP242" s="39">
        <f t="shared" si="52"/>
        <v>1</v>
      </c>
      <c r="AQ242" s="39">
        <f t="shared" si="53"/>
        <v>1</v>
      </c>
      <c r="AR242" s="39">
        <f t="shared" si="54"/>
        <v>1</v>
      </c>
      <c r="AS242" s="40">
        <f t="shared" si="55"/>
        <v>1</v>
      </c>
    </row>
    <row r="243" spans="1:45">
      <c r="A243" t="str">
        <f>'Model output'!A242</f>
        <v>TCGA-FY-A2QD</v>
      </c>
      <c r="B243" s="46">
        <v>61</v>
      </c>
      <c r="C243" s="1" t="str">
        <f>IF(OR(ISNUMBER(SEARCH("0",'Model output'!D242)), ISNUMBER(SEARCH("1",'Model output'!D242)), ISNUMBER(SEARCH("1a",'Model output'!D242)), ISNUMBER(SEARCH("1b",'Model output'!D242)), ISNUMBER(SEARCH("2",'Model output'!D242)), ISNUMBER(SEARCH("3",'Model output'!D242)), ISNUMBER(SEARCH("4a",'Model output'!D242)), ISNUMBER(SEARCH("4b",'Model output'!D242))), IF(ISNUMBER(SEARCH("pT",'Model output'!D242)),IF(OR(ISNUMBER(SEARCH("a",'Model output'!D242)),ISNUMBER(SEARCH("b",'Model output'!D242))),MID(SUBSTITUTE('Model output'!D242," ",""),SEARCH("pT",'Model output'!D242)+2,2),MID(SUBSTITUTE('Model output'!D242," ",""),SEARCH("pT",'Model output'!D242)+2,1)),IF(ISNUMBER(SEARCH("T",'Model output'!D242)),IF(OR(ISNUMBER(SEARCH("a",'Model output'!D242)),ISNUMBER(SEARCH("b",'Model output'!D242))),MID(SUBSTITUTE('Model output'!D242," ",""),SEARCH("T",'Model output'!D242)+1,2),MID(SUBSTITUTE('Model output'!D242," ",""),SEARCH("T",'Model output'!D242)+1,1)),SUBSTITUTE('Model output'!D242," ",""))),"")</f>
        <v>1</v>
      </c>
      <c r="D243" s="1" t="str">
        <f>IF(ISNUMBER(SEARCH("lymph node",'Model output'!E242)),"1", IF(AND('Model output'!E242&lt;&gt;"",ISNUMBER('Model output'!E242),'Model output'!E242&gt;0),"1",IF(OR(ISNUMBER(SEARCH("0",'Model output'!E242)), ISNUMBER(SEARCH("1",'Model output'!E242)), ISNUMBER(SEARCH("1a",'Model output'!E242)), ISNUMBER(SEARCH("1b",'Model output'!E242)), ISNUMBER(SEARCH("X",'Model output'!E242))), IF(ISNUMBER(SEARCH("pN",'Model output'!E242)),IF(OR(ISNUMBER(SEARCH("a",'Model output'!E242)),ISNUMBER(SEARCH("b",'Model output'!E242))),MID(SUBSTITUTE('Model output'!E242," ",""),SEARCH("pN",'Model output'!E242)+2,2),MID(SUBSTITUTE('Model output'!E242," ",""),SEARCH("pN",'Model output'!E242)+2,1)),IF(ISNUMBER(SEARCH("N",'Model output'!E242)),IF(OR(ISNUMBER(SEARCH("a",'Model output'!E242)),ISNUMBER(SEARCH("b",'Model output'!E242))),MID(SUBSTITUTE('Model output'!E242," ",""),SEARCH("N",'Model output'!E242)+1,2),MID(SUBSTITUTE('Model output'!E242," ",""),SEARCH("N",'Model output'!E242)+1,1)),SUBSTITUTE('Model output'!E242," ",""))),"")))</f>
        <v>0</v>
      </c>
      <c r="E243" s="1" t="str">
        <f>IF(OR(ISNUMBER(SEARCH("Not applicable",'Model output'!F242)), ISNUMBER(SEARCH("N/A",'Model output'!F242))),"0",IF(OR(ISNUMBER(SEARCH("0",'Model output'!F242)), ISNUMBER(SEARCH("1",'Model output'!F242)), ISNUMBER(SEARCH("X",'Model output'!F242))), IF(ISNUMBER(SEARCH("pM",'Model output'!F242)),MID(SUBSTITUTE('Model output'!F242," ",""),SEARCH("pM",'Model output'!F242)+2,1),IF(ISNUMBER(SEARCH("M",'Model output'!F242)),MID(SUBSTITUTE('Model output'!F242," ",""),SEARCH("M",'Model output'!F242)+1,1),SUBSTITUTE('Model output'!F242," ",""))),""))</f>
        <v/>
      </c>
      <c r="F243" t="str">
        <f t="shared" si="56"/>
        <v>negative</v>
      </c>
      <c r="G243" t="str">
        <f>IF(OR('Model output'!G242="",AND(ISNUMBER('Model output'!J242),'Model output'!J242&lt;1)),"",IF(OR(ISNUMBER(SEARCH("lateral",'Model output'!G242)),ISNUMBER(SEARCH("cervical",'Model output'!G242)),ISNUMBER(SEARCH("jugular",'Model output'!G242)),ISNUMBER(SEARCH("left neck",'Model output'!G242)),ISNUMBER(SEARCH("left anterior neck",'Model output'!G242)),ISNUMBER(SEARCH("left posterior neck",'Model output'!G242)),ISNUMBER(SEARCH("right neck",'Model output'!G242)),ISNUMBER(SEARCH("right anterior neck",'Model output'!G242)),ISNUMBER(SEARCH("right posterior neck",'Model output'!G242)),AND(ISNUMBER(SEARCH("level",'Model output'!G242)),OR(,ISNUMBER(SEARCH("II",'Model output'!G242)),ISNUMBER(SEARCH("two",'Model output'!G242)),AND(ISNUMBER(SEARCH("2",'Model output'!G242)),NOT(ISNUMBER(SEARCH("1 of 2",'Model output'!G242)))),ISNUMBER(SEARCH("III",'Model output'!G242)),ISNUMBER(SEARCH("three",'Model output'!G242)),AND(ISNUMBER(SEARCH("3",'Model output'!G242)), NOT(ISNUMBER(SEARCH("N3",'Model output'!G242)))),ISNUMBER(SEARCH("IV",'Model output'!G242)),ISNUMBER(SEARCH("four",'Model output'!G242)),AND(ISNUMBER(SEARCH("4",'Model output'!G242)),NOT(ISNUMBER(SEARCH("1/4",'Model output'!G242)))),ISNUMBER(SEARCH("V ",'Model output'!G242)),ISNUMBER(SEARCH("five",'Model output'!G242)),ISNUMBER(SEARCH("5",'Model output'!G242))))), "lateral", "central"))</f>
        <v/>
      </c>
      <c r="H243" t="str">
        <f>IF('Model output'!H242="","negative", IF('Model output'!H242=" ", "negative", IF('Model output'!H242="[]", "negative", IF(ISNUMBER(SEARCH("lymph node",'Model output'!H242)),"negative", IF(ISNUMBER(SEARCH("adipose tissue",'Model output'!H242)), "negative", IF(ISNUMBER(SEARCH("neck dissection",'Model output'!H242)),"negative","positive"))))))</f>
        <v>negative</v>
      </c>
      <c r="I243">
        <f>IF('Model output'!I242="","",IF(ISNUMBER('Model output'!I242),'Model output'!I242,1))</f>
        <v>3</v>
      </c>
      <c r="J243">
        <f>IF('Model output'!J242="","",IF(AND(ISNUMBER('Model output'!J242),'Model output'!J242&lt;=I243),'Model output'!J242,IF(ISNUMBER(SEARCH("0/",'Model output'!J242)),0,1)))</f>
        <v>0</v>
      </c>
      <c r="K243" t="str" cm="1">
        <f t="array" ref="K243">IF(COUNT(FIND({0,1,2,3,4,5,6,7,8,9},'Model output'!K242))&gt;0,'Model output'!K242,"")</f>
        <v/>
      </c>
      <c r="L243" s="28" t="str">
        <f t="shared" si="46"/>
        <v/>
      </c>
      <c r="M243" t="str" cm="1">
        <f t="array" ref="M243">IF(L243="","",IF(ISNUMBER(SEARCH("cm",L243)),MAX(VALUE(SUBSTITUTE(_xlfn.FILTERXML("&lt;t&gt;&lt;s&gt;"&amp;SUBSTITUTE(L243,",","&lt;/s&gt;&lt;s&gt;")&amp;"&lt;/s&gt;&lt;/t&gt;","//s"),"cm",""))),MAX(VALUE(SUBSTITUTE(_xlfn.FILTERXML("&lt;t&gt;&lt;s&gt;"&amp;SUBSTITUTE(L243,",","&lt;/s&gt;&lt;s&gt;")&amp;"&lt;/s&gt;&lt;/t&gt;","//s"),"mm","")))/10))</f>
        <v/>
      </c>
      <c r="N243" t="str">
        <f>IF('Model output'!L242="","",'Model output'!L242)</f>
        <v>papillary</v>
      </c>
      <c r="O243" t="str">
        <f>IF('Model output'!M242="","",'Model output'!M242)</f>
        <v/>
      </c>
      <c r="P243" t="str">
        <f>IF('Model output'!N242="","",'Model output'!N242)</f>
        <v>0.6 cm</v>
      </c>
      <c r="Q243" t="str">
        <f t="shared" si="45"/>
        <v>0.6cm</v>
      </c>
      <c r="R243" cm="1">
        <f t="array" ref="R243">IF(Q243="","",IF(ISNUMBER(SEARCH("cm",Q243)),MAX(VALUE(SUBSTITUTE(_xlfn.FILTERXML("&lt;t&gt;&lt;s&gt;"&amp;SUBSTITUTE(Q243,",","&lt;/s&gt;&lt;s&gt;")&amp;"&lt;/s&gt;&lt;/t&gt;","//s"),"cm",""))),IF(ISNUMBER(SEARCH("mm",Q243)), MAX(VALUE(SUBSTITUTE(_xlfn.FILTERXML("&lt;t&gt;&lt;s&gt;"&amp;SUBSTITUTE(Q243,",","&lt;/s&gt;&lt;s&gt;")&amp;"&lt;/s&gt;&lt;/t&gt;","//s"),"mm","")))/10, MAX(VALUE(_xlfn.FILTERXML("&lt;t&gt;&lt;s&gt;"&amp;SUBSTITUTE(Q243,",","&lt;/s&gt;&lt;s&gt;")&amp;"&lt;/s&gt;&lt;/t&gt;","//s"))))))</f>
        <v>0.6</v>
      </c>
      <c r="S243" t="str">
        <f>IF(OR('Model output'!P242="",'Model output'!P242="C",ISNUMBER(SEARCH("Not identified", 'Model output'!P242)),ISNUMBER(SEARCH("Absent",'Model output'!P242)),ISNUMBER(SEARCH("Absence",'Model output'!P242)),AND(ISNUMBER(SEARCH("No",'Model output'!P242)),NOT(ISNUMBER(SEARCH("diagnostic",'Model output'!P242)))),ISNUMBER(SEARCH("Negative",'Model output'!P242))),"negative","positive")</f>
        <v>negative</v>
      </c>
      <c r="T243">
        <f>IF('Model output'!O242="","",'Model output'!O242)</f>
        <v>1</v>
      </c>
      <c r="U243" t="str">
        <f>IF('Model output'!Q242&lt;&gt;"",'Model output'!Q242,IF('Classification result'!S243="positive",IF(ISNUMBER(SEARCH("single",'Model output'!P242)),1,IF(OR(ISNUMBER(SEARCH("&lt;4",'Model output'!P242)),ISNUMBER(SEARCH("&lt; 4",'Model output'!P242)),ISNUMBER(SEARCH("less than 4",'Model output'!P242))),"&lt;4",IF(OR(ISNUMBER(SEARCH("&gt;4",'Model output'!P242)),ISNUMBER(SEARCH("&gt; 4",'Model output'!P242)),ISNUMBER(SEARCH("4 or more",'Model output'!P242))),"&gt;4",""))),""))</f>
        <v/>
      </c>
      <c r="V243" t="str">
        <f>IF(S243="negative","",IF(OR(ISNUMBER(SEARCH("Focal",'Model output'!P242)),'Classification result'!U243&lt;4,ISNUMBER(SEARCH("Focal",'Classification result'!U243)),ISNUMBER(SEARCH("&lt;4",'Classification result'!U243)),ISNUMBER(SEARCH("&lt; 4",'Classification result'!U243))),"minimal", IF(OR(ISNUMBER(SEARCH("Extensive",'Model output'!P242)),ISNUMBER(SEARCH("Extensive",'Classification result'!U243)),ISNUMBER(SEARCH("&gt;4",'Classification result'!U243)),ISNUMBER(SEARCH("&gt; 4",'Classification result'!U243)),ISNUMBER(SEARCH("4 or more",'Classification result'!U243))),"extensive","")))</f>
        <v/>
      </c>
      <c r="W243" t="str">
        <f>IF(OR('Model output'!R242="",ISNUMBER(SEARCH("Not identified", 'Model output'!R242)),ISNUMBER(SEARCH("Absent",'Model output'!R242)),ISNUMBER(SEARCH("No",'Model output'!R242)),ISNUMBER(SEARCH("Negative",'Model output'!R242)),ISNUMBER(SEARCH("None seen",'Model output'!R242)),ISNUMBER(SEARCH("Free",'Model output'!R242)),ISNUMBER(SEARCH("Cannot be assessed",'Model output'!R242))),"negative","positive")</f>
        <v>positive</v>
      </c>
      <c r="X243" s="15" t="str">
        <f>IF('Model output'!S242="","",'Model output'!S242)</f>
        <v>Not identified</v>
      </c>
      <c r="Y243" t="str">
        <f>IF(OR('Model output'!S242="",ISNUMBER(SEARCH("No extension",'Model output'!S242)),ISNUMBER(SEARCH("Absent",'Model output'!S242)),ISNUMBER(SEARCH("Not identified",'Model output'!S242)),AND(ISNUMBER(SEARCH("No",'Model output'!S242)),NOT(ISNUMBER(SEARCH("carcinoma",'Model output'!S242)))),ISNUMBER(SEARCH("negative",'Model output'!S242))),"negative",IF(Z243="positive","gETE", "positive"))</f>
        <v>negative</v>
      </c>
      <c r="Z243" t="str">
        <f>IF(OR('Model output'!S242="",ISNUMBER(SEARCH("Absent",'Model output'!S242)),ISNUMBER(SEARCH("Not identified",'Model output'!S242)),ISNUMBER(SEARCH("No",'Model output'!S242)),ISNUMBER(SEARCH("Minimal",'Model output'!S242)),ISNUMBER(SEARCH("negative",'Model output'!S242))),"negative",IF(OR(ISNUMBER(SEARCH("extensive",X243)),ISNUMBER(SEARCH("skeletal muscle",X243)),ISNUMBER(SEARCH("larynx",X243)),ISNUMBER(SEARCH("trachea",X243)),ISNUMBER(SEARCH("esophagus",X243)),ISNUMBER(SEARCH("recurrent laryngeal nerve",X243))),"positive","negative"))</f>
        <v>negative</v>
      </c>
      <c r="AA243" t="str">
        <f>IF('Model output'!T242="","",IF('Model output'!T242="Not mentioned", "No", "Yes"))</f>
        <v/>
      </c>
      <c r="AB243" t="str">
        <f>IF(AA243&lt;&gt;"Yes","",IF(OR('Model output'!U242="",ISNUMBER(SEARCH("Not identified",'Model output'!U242))),"",'Model output'!U242))</f>
        <v/>
      </c>
      <c r="AC243" s="8" t="str">
        <f>IF(OR('Model output'!V242="", AND(ISERROR(SEARCH("Positive",'Model output'!V242)), ISNUMBER(SEARCH("Negative",'Model output'!V242))), ISNUMBER(SEARCH("Cannot be assessed",'Model output'!V242)), AND(ISNUMBER(SEARCH("Uninvolved",'Model output'!V242)),NOT(ISNUMBER(SEARCH("margin(s) involved",'Model output'!V242)))), ISNUMBER(SEARCH("No involvement",'Model output'!V242)), AND(NOT(ISNUMBER(SEARCH("focal",'Model output'!V242))),ISNUMBER(SEARCH("Free",'Model output'!V242))), ISNUMBER(SEARCH("narrowly excised",'Model output'!V242)), ISNUMBER(SEARCH("none",'Model output'!V242)), ISNUMBER(SEARCH("R0",'Model output'!V242)), ISNUMBER(SEARCH("1 mm",'Model output'!V242)), ISNUMBER(SEARCH("0.1 CM",'Model output'!V242)), ISNUMBER(SEARCH("less than 0.2 mm",'Model output'!V242)), ISNUMBER(SEARCH("less than 1.0 mm",'Model output'!V242)), ISNUMBER(SEARCH("less than 0.5 mm",'Model output'!V242)), ISNUMBER(SEARCH("abut",'Model output'!V242))), "negative", "positive")</f>
        <v>negative</v>
      </c>
      <c r="AE243" s="34" t="str" cm="1">
        <f t="array" aca="1" ref="AE243" ca="1">IF(OR(AC243="positive",Z243="positive",AND(OR(ISNUMBER(SEARCH("Follicular carcinoma",N243)),ISNUMBER(SEARCH("Follicular thyroid carcinoma",N243))),V243="extensive"),AND(AND(ISNUMBER(J243),J243&gt;0),AND(ISNUMBER(M243),M243&gt;3)),OR(H243="positive",AH243=1)),"high",IF(OR(ISNUMBER(SEARCH("lateral",G243,1)),ISNUMBER(SEARCH("positive",Y243,1)),ISNUMBER(SEARCH("tall",O243,1)),ISNUMBER(SEARCH("hobnail",O243,1)),ISNUMBER(SEARCH("cribriform",O243,1)),ISNUMBER(SEARCH("diffuse",O243,1)),ISNUMBER(SEARCH("columnar",O243,1)),ISNUMBER(SEARCH("solid",O243,1)),ISNUMBER(SEARCH("tall",N243,1)),ISNUMBER(SEARCH("hobnail",N243,1)),ISNUMBER(SEARCH("cribriform",N243,1)),ISNUMBER(SEARCH("diffuse",N243,1)),ISNUMBER(SEARCH("columnar",N243,1)),ISNUMBER(SEARCH("solid",N243,1)),AND(OR(ISNUMBER(SEARCH("papillary",N243,1)),ISNUMBER(SEARCH("papillary carcinoma",O243,1))),S243="positive"),AND(AND(ISNUMBER(J243),J243&gt;=5),M243=""),AND(AND(ISNUMBER(J243),J243&gt;=5),AND(ISNUMBER(M243),M243&gt;=1)),AND(ISNUMBER(SERACH("papillary",N243)),OR(Y243="positive",Z243="positive"), ISNUMBER(SEARCH("BRAF",AB243)))),"intermediate","low"))</f>
        <v>low</v>
      </c>
      <c r="AF243" s="35" t="str">
        <f t="shared" si="47"/>
        <v>1a</v>
      </c>
      <c r="AG243" s="35" t="str">
        <f t="shared" si="48"/>
        <v>0</v>
      </c>
      <c r="AH243" s="35" t="str">
        <f t="shared" si="49"/>
        <v>0</v>
      </c>
      <c r="AI243" s="40" t="str">
        <f t="shared" si="50"/>
        <v>I</v>
      </c>
      <c r="AJ243" s="34" t="s">
        <v>627</v>
      </c>
      <c r="AK243" s="39" t="s">
        <v>898</v>
      </c>
      <c r="AL243" s="39" t="s">
        <v>894</v>
      </c>
      <c r="AM243" s="39" t="s">
        <v>897</v>
      </c>
      <c r="AN243" s="39" t="s">
        <v>59</v>
      </c>
      <c r="AO243" s="34">
        <f t="shared" ca="1" si="51"/>
        <v>1</v>
      </c>
      <c r="AP243" s="39">
        <f t="shared" si="52"/>
        <v>1</v>
      </c>
      <c r="AQ243" s="39">
        <f t="shared" si="53"/>
        <v>1</v>
      </c>
      <c r="AR243" s="39">
        <f t="shared" si="54"/>
        <v>1</v>
      </c>
      <c r="AS243" s="40">
        <f t="shared" si="55"/>
        <v>1</v>
      </c>
    </row>
    <row r="244" spans="1:45">
      <c r="A244" t="str">
        <f>'Model output'!A243</f>
        <v>TCGA-FY-A3BL</v>
      </c>
      <c r="B244" s="46">
        <v>29</v>
      </c>
      <c r="C244" s="1" t="str">
        <f>IF(OR(ISNUMBER(SEARCH("0",'Model output'!D243)), ISNUMBER(SEARCH("1",'Model output'!D243)), ISNUMBER(SEARCH("1a",'Model output'!D243)), ISNUMBER(SEARCH("1b",'Model output'!D243)), ISNUMBER(SEARCH("2",'Model output'!D243)), ISNUMBER(SEARCH("3",'Model output'!D243)), ISNUMBER(SEARCH("4a",'Model output'!D243)), ISNUMBER(SEARCH("4b",'Model output'!D243))), IF(ISNUMBER(SEARCH("pT",'Model output'!D243)),IF(OR(ISNUMBER(SEARCH("a",'Model output'!D243)),ISNUMBER(SEARCH("b",'Model output'!D243))),MID(SUBSTITUTE('Model output'!D243," ",""),SEARCH("pT",'Model output'!D243)+2,2),MID(SUBSTITUTE('Model output'!D243," ",""),SEARCH("pT",'Model output'!D243)+2,1)),IF(ISNUMBER(SEARCH("T",'Model output'!D243)),IF(OR(ISNUMBER(SEARCH("a",'Model output'!D243)),ISNUMBER(SEARCH("b",'Model output'!D243))),MID(SUBSTITUTE('Model output'!D243," ",""),SEARCH("T",'Model output'!D243)+1,2),MID(SUBSTITUTE('Model output'!D243," ",""),SEARCH("T",'Model output'!D243)+1,1)),SUBSTITUTE('Model output'!D243," ",""))),"")</f>
        <v>1</v>
      </c>
      <c r="D244" s="1" t="str">
        <f>IF(ISNUMBER(SEARCH("lymph node",'Model output'!E243)),"1", IF(AND('Model output'!E243&lt;&gt;"",ISNUMBER('Model output'!E243),'Model output'!E243&gt;0),"1",IF(OR(ISNUMBER(SEARCH("0",'Model output'!E243)), ISNUMBER(SEARCH("1",'Model output'!E243)), ISNUMBER(SEARCH("1a",'Model output'!E243)), ISNUMBER(SEARCH("1b",'Model output'!E243)), ISNUMBER(SEARCH("X",'Model output'!E243))), IF(ISNUMBER(SEARCH("pN",'Model output'!E243)),IF(OR(ISNUMBER(SEARCH("a",'Model output'!E243)),ISNUMBER(SEARCH("b",'Model output'!E243))),MID(SUBSTITUTE('Model output'!E243," ",""),SEARCH("pN",'Model output'!E243)+2,2),MID(SUBSTITUTE('Model output'!E243," ",""),SEARCH("pN",'Model output'!E243)+2,1)),IF(ISNUMBER(SEARCH("N",'Model output'!E243)),IF(OR(ISNUMBER(SEARCH("a",'Model output'!E243)),ISNUMBER(SEARCH("b",'Model output'!E243))),MID(SUBSTITUTE('Model output'!E243," ",""),SEARCH("N",'Model output'!E243)+1,2),MID(SUBSTITUTE('Model output'!E243," ",""),SEARCH("N",'Model output'!E243)+1,1)),SUBSTITUTE('Model output'!E243," ",""))),"")))</f>
        <v>X</v>
      </c>
      <c r="E244" s="1" t="str">
        <f>IF(OR(ISNUMBER(SEARCH("Not applicable",'Model output'!F243)), ISNUMBER(SEARCH("N/A",'Model output'!F243))),"0",IF(OR(ISNUMBER(SEARCH("0",'Model output'!F243)), ISNUMBER(SEARCH("1",'Model output'!F243)), ISNUMBER(SEARCH("X",'Model output'!F243))), IF(ISNUMBER(SEARCH("pM",'Model output'!F243)),MID(SUBSTITUTE('Model output'!F243," ",""),SEARCH("pM",'Model output'!F243)+2,1),IF(ISNUMBER(SEARCH("M",'Model output'!F243)),MID(SUBSTITUTE('Model output'!F243," ",""),SEARCH("M",'Model output'!F243)+1,1),SUBSTITUTE('Model output'!F243," ",""))),""))</f>
        <v/>
      </c>
      <c r="F244" t="str">
        <f t="shared" si="56"/>
        <v>negative</v>
      </c>
      <c r="G244" t="str">
        <f>IF(OR('Model output'!G243="",AND(ISNUMBER('Model output'!J243),'Model output'!J243&lt;1)),"",IF(OR(ISNUMBER(SEARCH("lateral",'Model output'!G243)),ISNUMBER(SEARCH("cervical",'Model output'!G243)),ISNUMBER(SEARCH("jugular",'Model output'!G243)),ISNUMBER(SEARCH("left neck",'Model output'!G243)),ISNUMBER(SEARCH("left anterior neck",'Model output'!G243)),ISNUMBER(SEARCH("left posterior neck",'Model output'!G243)),ISNUMBER(SEARCH("right neck",'Model output'!G243)),ISNUMBER(SEARCH("right anterior neck",'Model output'!G243)),ISNUMBER(SEARCH("right posterior neck",'Model output'!G243)),AND(ISNUMBER(SEARCH("level",'Model output'!G243)),OR(,ISNUMBER(SEARCH("II",'Model output'!G243)),ISNUMBER(SEARCH("two",'Model output'!G243)),AND(ISNUMBER(SEARCH("2",'Model output'!G243)),NOT(ISNUMBER(SEARCH("1 of 2",'Model output'!G243)))),ISNUMBER(SEARCH("III",'Model output'!G243)),ISNUMBER(SEARCH("three",'Model output'!G243)),AND(ISNUMBER(SEARCH("3",'Model output'!G243)), NOT(ISNUMBER(SEARCH("N3",'Model output'!G243)))),ISNUMBER(SEARCH("IV",'Model output'!G243)),ISNUMBER(SEARCH("four",'Model output'!G243)),AND(ISNUMBER(SEARCH("4",'Model output'!G243)),NOT(ISNUMBER(SEARCH("1/4",'Model output'!G243)))),ISNUMBER(SEARCH("V ",'Model output'!G243)),ISNUMBER(SEARCH("five",'Model output'!G243)),ISNUMBER(SEARCH("5",'Model output'!G243))))), "lateral", "central"))</f>
        <v/>
      </c>
      <c r="H244" t="str">
        <f>IF('Model output'!H243="","negative", IF('Model output'!H243=" ", "negative", IF('Model output'!H243="[]", "negative", IF(ISNUMBER(SEARCH("lymph node",'Model output'!H243)),"negative", IF(ISNUMBER(SEARCH("adipose tissue",'Model output'!H243)), "negative", IF(ISNUMBER(SEARCH("neck dissection",'Model output'!H243)),"negative","positive"))))))</f>
        <v>negative</v>
      </c>
      <c r="I244" t="str">
        <f>IF('Model output'!I243="","",IF(ISNUMBER('Model output'!I243),'Model output'!I243,1))</f>
        <v/>
      </c>
      <c r="J244" t="str">
        <f>IF('Model output'!J243="","",IF(AND(ISNUMBER('Model output'!J243),'Model output'!J243&lt;=I244),'Model output'!J243,IF(ISNUMBER(SEARCH("0/",'Model output'!J243)),0,1)))</f>
        <v/>
      </c>
      <c r="K244" t="str" cm="1">
        <f t="array" ref="K244">IF(COUNT(FIND({0,1,2,3,4,5,6,7,8,9},'Model output'!K243))&gt;0,'Model output'!K243,"")</f>
        <v/>
      </c>
      <c r="L244" s="28" t="str">
        <f t="shared" si="46"/>
        <v/>
      </c>
      <c r="M244" t="str" cm="1">
        <f t="array" ref="M244">IF(L244="","",IF(ISNUMBER(SEARCH("cm",L244)),MAX(VALUE(SUBSTITUTE(_xlfn.FILTERXML("&lt;t&gt;&lt;s&gt;"&amp;SUBSTITUTE(L244,",","&lt;/s&gt;&lt;s&gt;")&amp;"&lt;/s&gt;&lt;/t&gt;","//s"),"cm",""))),MAX(VALUE(SUBSTITUTE(_xlfn.FILTERXML("&lt;t&gt;&lt;s&gt;"&amp;SUBSTITUTE(L244,",","&lt;/s&gt;&lt;s&gt;")&amp;"&lt;/s&gt;&lt;/t&gt;","//s"),"mm","")))/10))</f>
        <v/>
      </c>
      <c r="N244" t="str">
        <f>IF('Model output'!L243="","",'Model output'!L243)</f>
        <v>follicular variant</v>
      </c>
      <c r="O244" t="str">
        <f>IF('Model output'!M243="","",'Model output'!M243)</f>
        <v/>
      </c>
      <c r="P244" t="str">
        <f>IF('Model output'!N243="","",'Model output'!N243)</f>
        <v>1.2 cm</v>
      </c>
      <c r="Q244" t="str">
        <f t="shared" si="45"/>
        <v>1.2cm</v>
      </c>
      <c r="R244" cm="1">
        <f t="array" ref="R244">IF(Q244="","",IF(ISNUMBER(SEARCH("cm",Q244)),MAX(VALUE(SUBSTITUTE(_xlfn.FILTERXML("&lt;t&gt;&lt;s&gt;"&amp;SUBSTITUTE(Q244,",","&lt;/s&gt;&lt;s&gt;")&amp;"&lt;/s&gt;&lt;/t&gt;","//s"),"cm",""))),IF(ISNUMBER(SEARCH("mm",Q244)), MAX(VALUE(SUBSTITUTE(_xlfn.FILTERXML("&lt;t&gt;&lt;s&gt;"&amp;SUBSTITUTE(Q244,",","&lt;/s&gt;&lt;s&gt;")&amp;"&lt;/s&gt;&lt;/t&gt;","//s"),"mm","")))/10, MAX(VALUE(_xlfn.FILTERXML("&lt;t&gt;&lt;s&gt;"&amp;SUBSTITUTE(Q244,",","&lt;/s&gt;&lt;s&gt;")&amp;"&lt;/s&gt;&lt;/t&gt;","//s"))))))</f>
        <v>1.2</v>
      </c>
      <c r="S244" t="str">
        <f>IF(OR('Model output'!P243="",'Model output'!P243="C",ISNUMBER(SEARCH("Not identified", 'Model output'!P243)),ISNUMBER(SEARCH("Absent",'Model output'!P243)),ISNUMBER(SEARCH("Absence",'Model output'!P243)),AND(ISNUMBER(SEARCH("No",'Model output'!P243)),NOT(ISNUMBER(SEARCH("diagnostic",'Model output'!P243)))),ISNUMBER(SEARCH("Negative",'Model output'!P243))),"negative","positive")</f>
        <v>negative</v>
      </c>
      <c r="T244">
        <f>IF('Model output'!O243="","",'Model output'!O243)</f>
        <v>1</v>
      </c>
      <c r="U244" t="str">
        <f>IF('Model output'!Q243&lt;&gt;"",'Model output'!Q243,IF('Classification result'!S244="positive",IF(ISNUMBER(SEARCH("single",'Model output'!P243)),1,IF(OR(ISNUMBER(SEARCH("&lt;4",'Model output'!P243)),ISNUMBER(SEARCH("&lt; 4",'Model output'!P243)),ISNUMBER(SEARCH("less than 4",'Model output'!P243))),"&lt;4",IF(OR(ISNUMBER(SEARCH("&gt;4",'Model output'!P243)),ISNUMBER(SEARCH("&gt; 4",'Model output'!P243)),ISNUMBER(SEARCH("4 or more",'Model output'!P243))),"&gt;4",""))),""))</f>
        <v/>
      </c>
      <c r="V244" t="str">
        <f>IF(S244="negative","",IF(OR(ISNUMBER(SEARCH("Focal",'Model output'!P243)),'Classification result'!U244&lt;4,ISNUMBER(SEARCH("Focal",'Classification result'!U244)),ISNUMBER(SEARCH("&lt;4",'Classification result'!U244)),ISNUMBER(SEARCH("&lt; 4",'Classification result'!U244))),"minimal", IF(OR(ISNUMBER(SEARCH("Extensive",'Model output'!P243)),ISNUMBER(SEARCH("Extensive",'Classification result'!U244)),ISNUMBER(SEARCH("&gt;4",'Classification result'!U244)),ISNUMBER(SEARCH("&gt; 4",'Classification result'!U244)),ISNUMBER(SEARCH("4 or more",'Classification result'!U244))),"extensive","")))</f>
        <v/>
      </c>
      <c r="W244" t="str">
        <f>IF(OR('Model output'!R243="",ISNUMBER(SEARCH("Not identified", 'Model output'!R243)),ISNUMBER(SEARCH("Absent",'Model output'!R243)),ISNUMBER(SEARCH("No",'Model output'!R243)),ISNUMBER(SEARCH("Negative",'Model output'!R243)),ISNUMBER(SEARCH("None seen",'Model output'!R243)),ISNUMBER(SEARCH("Free",'Model output'!R243)),ISNUMBER(SEARCH("Cannot be assessed",'Model output'!R243))),"negative","positive")</f>
        <v>positive</v>
      </c>
      <c r="X244" s="15" t="str">
        <f>IF('Model output'!S243="","",'Model output'!S243)</f>
        <v/>
      </c>
      <c r="Y244" t="str">
        <f>IF(OR('Model output'!S243="",ISNUMBER(SEARCH("No extension",'Model output'!S243)),ISNUMBER(SEARCH("Absent",'Model output'!S243)),ISNUMBER(SEARCH("Not identified",'Model output'!S243)),AND(ISNUMBER(SEARCH("No",'Model output'!S243)),NOT(ISNUMBER(SEARCH("carcinoma",'Model output'!S243)))),ISNUMBER(SEARCH("negative",'Model output'!S243))),"negative",IF(Z244="positive","gETE", "positive"))</f>
        <v>negative</v>
      </c>
      <c r="Z244" t="str">
        <f>IF(OR('Model output'!S243="",ISNUMBER(SEARCH("Absent",'Model output'!S243)),ISNUMBER(SEARCH("Not identified",'Model output'!S243)),ISNUMBER(SEARCH("No",'Model output'!S243)),ISNUMBER(SEARCH("Minimal",'Model output'!S243)),ISNUMBER(SEARCH("negative",'Model output'!S243))),"negative",IF(OR(ISNUMBER(SEARCH("extensive",X244)),ISNUMBER(SEARCH("skeletal muscle",X244)),ISNUMBER(SEARCH("larynx",X244)),ISNUMBER(SEARCH("trachea",X244)),ISNUMBER(SEARCH("esophagus",X244)),ISNUMBER(SEARCH("recurrent laryngeal nerve",X244))),"positive","negative"))</f>
        <v>negative</v>
      </c>
      <c r="AA244" t="str">
        <f>IF('Model output'!T243="","",IF('Model output'!T243="Not mentioned", "No", "Yes"))</f>
        <v/>
      </c>
      <c r="AB244" t="str">
        <f>IF(AA244&lt;&gt;"Yes","",IF(OR('Model output'!U243="",ISNUMBER(SEARCH("Not identified",'Model output'!U243))),"",'Model output'!U243))</f>
        <v/>
      </c>
      <c r="AC244" s="8" t="str">
        <f>IF(OR('Model output'!V243="", AND(ISERROR(SEARCH("Positive",'Model output'!V243)), ISNUMBER(SEARCH("Negative",'Model output'!V243))), ISNUMBER(SEARCH("Cannot be assessed",'Model output'!V243)), AND(ISNUMBER(SEARCH("Uninvolved",'Model output'!V243)),NOT(ISNUMBER(SEARCH("margin(s) involved",'Model output'!V243)))), ISNUMBER(SEARCH("No involvement",'Model output'!V243)), AND(NOT(ISNUMBER(SEARCH("focal",'Model output'!V243))),ISNUMBER(SEARCH("Free",'Model output'!V243))), ISNUMBER(SEARCH("narrowly excised",'Model output'!V243)), ISNUMBER(SEARCH("none",'Model output'!V243)), ISNUMBER(SEARCH("R0",'Model output'!V243)), ISNUMBER(SEARCH("1 mm",'Model output'!V243)), ISNUMBER(SEARCH("0.1 CM",'Model output'!V243)), ISNUMBER(SEARCH("less than 0.2 mm",'Model output'!V243)), ISNUMBER(SEARCH("less than 1.0 mm",'Model output'!V243)), ISNUMBER(SEARCH("less than 0.5 mm",'Model output'!V243)), ISNUMBER(SEARCH("abut",'Model output'!V243))), "negative", "positive")</f>
        <v>negative</v>
      </c>
      <c r="AE244" s="34" t="str" cm="1">
        <f t="array" aca="1" ref="AE244" ca="1">IF(OR(AC244="positive",Z244="positive",AND(OR(ISNUMBER(SEARCH("Follicular carcinoma",N244)),ISNUMBER(SEARCH("Follicular thyroid carcinoma",N244))),V244="extensive"),AND(AND(ISNUMBER(J244),J244&gt;0),AND(ISNUMBER(M244),M244&gt;3)),OR(H244="positive",AH244=1)),"high",IF(OR(ISNUMBER(SEARCH("lateral",G244,1)),ISNUMBER(SEARCH("positive",Y244,1)),ISNUMBER(SEARCH("tall",O244,1)),ISNUMBER(SEARCH("hobnail",O244,1)),ISNUMBER(SEARCH("cribriform",O244,1)),ISNUMBER(SEARCH("diffuse",O244,1)),ISNUMBER(SEARCH("columnar",O244,1)),ISNUMBER(SEARCH("solid",O244,1)),ISNUMBER(SEARCH("tall",N244,1)),ISNUMBER(SEARCH("hobnail",N244,1)),ISNUMBER(SEARCH("cribriform",N244,1)),ISNUMBER(SEARCH("diffuse",N244,1)),ISNUMBER(SEARCH("columnar",N244,1)),ISNUMBER(SEARCH("solid",N244,1)),AND(OR(ISNUMBER(SEARCH("papillary",N244,1)),ISNUMBER(SEARCH("papillary carcinoma",O244,1))),S244="positive"),AND(AND(ISNUMBER(J244),J244&gt;=5),M244=""),AND(AND(ISNUMBER(J244),J244&gt;=5),AND(ISNUMBER(M244),M244&gt;=1)),AND(ISNUMBER(SERACH("papillary",N244)),OR(Y244="positive",Z244="positive"), ISNUMBER(SEARCH("BRAF",AB244)))),"intermediate","low"))</f>
        <v>low</v>
      </c>
      <c r="AF244" s="35" t="str">
        <f t="shared" si="47"/>
        <v>1b</v>
      </c>
      <c r="AG244" s="35" t="str">
        <f t="shared" si="48"/>
        <v>0</v>
      </c>
      <c r="AH244" s="35" t="str">
        <f t="shared" si="49"/>
        <v>0</v>
      </c>
      <c r="AI244" s="40" t="str">
        <f t="shared" si="50"/>
        <v>I</v>
      </c>
      <c r="AJ244" s="34" t="s">
        <v>627</v>
      </c>
      <c r="AK244" s="39" t="s">
        <v>893</v>
      </c>
      <c r="AL244" s="39" t="s">
        <v>897</v>
      </c>
      <c r="AM244" s="39" t="s">
        <v>897</v>
      </c>
      <c r="AN244" s="39" t="s">
        <v>59</v>
      </c>
      <c r="AO244" s="34">
        <f t="shared" ca="1" si="51"/>
        <v>1</v>
      </c>
      <c r="AP244" s="39">
        <f t="shared" si="52"/>
        <v>1</v>
      </c>
      <c r="AQ244" s="39">
        <f t="shared" si="53"/>
        <v>1</v>
      </c>
      <c r="AR244" s="39">
        <f t="shared" si="54"/>
        <v>1</v>
      </c>
      <c r="AS244" s="40">
        <f t="shared" si="55"/>
        <v>1</v>
      </c>
    </row>
    <row r="245" spans="1:45">
      <c r="A245" t="str">
        <f>'Model output'!A244</f>
        <v>TCGA-FY-A3I5</v>
      </c>
      <c r="B245" s="46">
        <v>64</v>
      </c>
      <c r="C245" s="1" t="str">
        <f>IF(OR(ISNUMBER(SEARCH("0",'Model output'!D244)), ISNUMBER(SEARCH("1",'Model output'!D244)), ISNUMBER(SEARCH("1a",'Model output'!D244)), ISNUMBER(SEARCH("1b",'Model output'!D244)), ISNUMBER(SEARCH("2",'Model output'!D244)), ISNUMBER(SEARCH("3",'Model output'!D244)), ISNUMBER(SEARCH("4a",'Model output'!D244)), ISNUMBER(SEARCH("4b",'Model output'!D244))), IF(ISNUMBER(SEARCH("pT",'Model output'!D244)),IF(OR(ISNUMBER(SEARCH("a",'Model output'!D244)),ISNUMBER(SEARCH("b",'Model output'!D244))),MID(SUBSTITUTE('Model output'!D244," ",""),SEARCH("pT",'Model output'!D244)+2,2),MID(SUBSTITUTE('Model output'!D244," ",""),SEARCH("pT",'Model output'!D244)+2,1)),IF(ISNUMBER(SEARCH("T",'Model output'!D244)),IF(OR(ISNUMBER(SEARCH("a",'Model output'!D244)),ISNUMBER(SEARCH("b",'Model output'!D244))),MID(SUBSTITUTE('Model output'!D244," ",""),SEARCH("T",'Model output'!D244)+1,2),MID(SUBSTITUTE('Model output'!D244," ",""),SEARCH("T",'Model output'!D244)+1,1)),SUBSTITUTE('Model output'!D244," ",""))),"")</f>
        <v>3</v>
      </c>
      <c r="D245" s="1" t="str">
        <f>IF(ISNUMBER(SEARCH("lymph node",'Model output'!E244)),"1", IF(AND('Model output'!E244&lt;&gt;"",ISNUMBER('Model output'!E244),'Model output'!E244&gt;0),"1",IF(OR(ISNUMBER(SEARCH("0",'Model output'!E244)), ISNUMBER(SEARCH("1",'Model output'!E244)), ISNUMBER(SEARCH("1a",'Model output'!E244)), ISNUMBER(SEARCH("1b",'Model output'!E244)), ISNUMBER(SEARCH("X",'Model output'!E244))), IF(ISNUMBER(SEARCH("pN",'Model output'!E244)),IF(OR(ISNUMBER(SEARCH("a",'Model output'!E244)),ISNUMBER(SEARCH("b",'Model output'!E244))),MID(SUBSTITUTE('Model output'!E244," ",""),SEARCH("pN",'Model output'!E244)+2,2),MID(SUBSTITUTE('Model output'!E244," ",""),SEARCH("pN",'Model output'!E244)+2,1)),IF(ISNUMBER(SEARCH("N",'Model output'!E244)),IF(OR(ISNUMBER(SEARCH("a",'Model output'!E244)),ISNUMBER(SEARCH("b",'Model output'!E244))),MID(SUBSTITUTE('Model output'!E244," ",""),SEARCH("N",'Model output'!E244)+1,2),MID(SUBSTITUTE('Model output'!E244," ",""),SEARCH("N",'Model output'!E244)+1,1)),SUBSTITUTE('Model output'!E244," ",""))),"")))</f>
        <v>0</v>
      </c>
      <c r="E245" s="1" t="str">
        <f>IF(OR(ISNUMBER(SEARCH("Not applicable",'Model output'!F244)), ISNUMBER(SEARCH("N/A",'Model output'!F244))),"0",IF(OR(ISNUMBER(SEARCH("0",'Model output'!F244)), ISNUMBER(SEARCH("1",'Model output'!F244)), ISNUMBER(SEARCH("X",'Model output'!F244))), IF(ISNUMBER(SEARCH("pM",'Model output'!F244)),MID(SUBSTITUTE('Model output'!F244," ",""),SEARCH("pM",'Model output'!F244)+2,1),IF(ISNUMBER(SEARCH("M",'Model output'!F244)),MID(SUBSTITUTE('Model output'!F244," ",""),SEARCH("M",'Model output'!F244)+1,1),SUBSTITUTE('Model output'!F244," ",""))),""))</f>
        <v/>
      </c>
      <c r="F245" t="str">
        <f t="shared" si="56"/>
        <v>negative</v>
      </c>
      <c r="G245" t="str">
        <f>IF(OR('Model output'!G244="",AND(ISNUMBER('Model output'!J244),'Model output'!J244&lt;1)),"",IF(OR(ISNUMBER(SEARCH("lateral",'Model output'!G244)),ISNUMBER(SEARCH("cervical",'Model output'!G244)),ISNUMBER(SEARCH("jugular",'Model output'!G244)),ISNUMBER(SEARCH("left neck",'Model output'!G244)),ISNUMBER(SEARCH("left anterior neck",'Model output'!G244)),ISNUMBER(SEARCH("left posterior neck",'Model output'!G244)),ISNUMBER(SEARCH("right neck",'Model output'!G244)),ISNUMBER(SEARCH("right anterior neck",'Model output'!G244)),ISNUMBER(SEARCH("right posterior neck",'Model output'!G244)),AND(ISNUMBER(SEARCH("level",'Model output'!G244)),OR(,ISNUMBER(SEARCH("II",'Model output'!G244)),ISNUMBER(SEARCH("two",'Model output'!G244)),AND(ISNUMBER(SEARCH("2",'Model output'!G244)),NOT(ISNUMBER(SEARCH("1 of 2",'Model output'!G244)))),ISNUMBER(SEARCH("III",'Model output'!G244)),ISNUMBER(SEARCH("three",'Model output'!G244)),AND(ISNUMBER(SEARCH("3",'Model output'!G244)), NOT(ISNUMBER(SEARCH("N3",'Model output'!G244)))),ISNUMBER(SEARCH("IV",'Model output'!G244)),ISNUMBER(SEARCH("four",'Model output'!G244)),AND(ISNUMBER(SEARCH("4",'Model output'!G244)),NOT(ISNUMBER(SEARCH("1/4",'Model output'!G244)))),ISNUMBER(SEARCH("V ",'Model output'!G244)),ISNUMBER(SEARCH("five",'Model output'!G244)),ISNUMBER(SEARCH("5",'Model output'!G244))))), "lateral", "central"))</f>
        <v/>
      </c>
      <c r="H245" t="str">
        <f>IF('Model output'!H244="","negative", IF('Model output'!H244=" ", "negative", IF('Model output'!H244="[]", "negative", IF(ISNUMBER(SEARCH("lymph node",'Model output'!H244)),"negative", IF(ISNUMBER(SEARCH("adipose tissue",'Model output'!H244)), "negative", IF(ISNUMBER(SEARCH("neck dissection",'Model output'!H244)),"negative","positive"))))))</f>
        <v>negative</v>
      </c>
      <c r="I245">
        <f>IF('Model output'!I244="","",IF(ISNUMBER('Model output'!I244),'Model output'!I244,1))</f>
        <v>18</v>
      </c>
      <c r="J245">
        <f>IF('Model output'!J244="","",IF(AND(ISNUMBER('Model output'!J244),'Model output'!J244&lt;=I245),'Model output'!J244,IF(ISNUMBER(SEARCH("0/",'Model output'!J244)),0,1)))</f>
        <v>0</v>
      </c>
      <c r="K245" t="str" cm="1">
        <f t="array" ref="K245">IF(COUNT(FIND({0,1,2,3,4,5,6,7,8,9},'Model output'!K244))&gt;0,'Model output'!K244,"")</f>
        <v/>
      </c>
      <c r="L245" s="28" t="str">
        <f t="shared" si="46"/>
        <v/>
      </c>
      <c r="M245" t="str" cm="1">
        <f t="array" ref="M245">IF(L245="","",IF(ISNUMBER(SEARCH("cm",L245)),MAX(VALUE(SUBSTITUTE(_xlfn.FILTERXML("&lt;t&gt;&lt;s&gt;"&amp;SUBSTITUTE(L245,",","&lt;/s&gt;&lt;s&gt;")&amp;"&lt;/s&gt;&lt;/t&gt;","//s"),"cm",""))),MAX(VALUE(SUBSTITUTE(_xlfn.FILTERXML("&lt;t&gt;&lt;s&gt;"&amp;SUBSTITUTE(L245,",","&lt;/s&gt;&lt;s&gt;")&amp;"&lt;/s&gt;&lt;/t&gt;","//s"),"mm","")))/10))</f>
        <v/>
      </c>
      <c r="N245" t="str">
        <f>IF('Model output'!L244="","",'Model output'!L244)</f>
        <v>papillary</v>
      </c>
      <c r="O245" t="str">
        <f>IF('Model output'!M244="","",'Model output'!M244)</f>
        <v>follicular variant</v>
      </c>
      <c r="P245" t="str">
        <f>IF('Model output'!N244="","",'Model output'!N244)</f>
        <v>4.5 cm</v>
      </c>
      <c r="Q245" t="str">
        <f t="shared" si="45"/>
        <v>4.5cm</v>
      </c>
      <c r="R245" cm="1">
        <f t="array" ref="R245">IF(Q245="","",IF(ISNUMBER(SEARCH("cm",Q245)),MAX(VALUE(SUBSTITUTE(_xlfn.FILTERXML("&lt;t&gt;&lt;s&gt;"&amp;SUBSTITUTE(Q245,",","&lt;/s&gt;&lt;s&gt;")&amp;"&lt;/s&gt;&lt;/t&gt;","//s"),"cm",""))),IF(ISNUMBER(SEARCH("mm",Q245)), MAX(VALUE(SUBSTITUTE(_xlfn.FILTERXML("&lt;t&gt;&lt;s&gt;"&amp;SUBSTITUTE(Q245,",","&lt;/s&gt;&lt;s&gt;")&amp;"&lt;/s&gt;&lt;/t&gt;","//s"),"mm","")))/10, MAX(VALUE(_xlfn.FILTERXML("&lt;t&gt;&lt;s&gt;"&amp;SUBSTITUTE(Q245,",","&lt;/s&gt;&lt;s&gt;")&amp;"&lt;/s&gt;&lt;/t&gt;","//s"))))))</f>
        <v>4.5</v>
      </c>
      <c r="S245" t="str">
        <f>IF(OR('Model output'!P244="",'Model output'!P244="C",ISNUMBER(SEARCH("Not identified", 'Model output'!P244)),ISNUMBER(SEARCH("Absent",'Model output'!P244)),ISNUMBER(SEARCH("Absence",'Model output'!P244)),AND(ISNUMBER(SEARCH("No",'Model output'!P244)),NOT(ISNUMBER(SEARCH("diagnostic",'Model output'!P244)))),ISNUMBER(SEARCH("Negative",'Model output'!P244))),"negative","positive")</f>
        <v>negative</v>
      </c>
      <c r="T245">
        <f>IF('Model output'!O244="","",'Model output'!O244)</f>
        <v>2</v>
      </c>
      <c r="U245" t="str">
        <f>IF('Model output'!Q244&lt;&gt;"",'Model output'!Q244,IF('Classification result'!S245="positive",IF(ISNUMBER(SEARCH("single",'Model output'!P244)),1,IF(OR(ISNUMBER(SEARCH("&lt;4",'Model output'!P244)),ISNUMBER(SEARCH("&lt; 4",'Model output'!P244)),ISNUMBER(SEARCH("less than 4",'Model output'!P244))),"&lt;4",IF(OR(ISNUMBER(SEARCH("&gt;4",'Model output'!P244)),ISNUMBER(SEARCH("&gt; 4",'Model output'!P244)),ISNUMBER(SEARCH("4 or more",'Model output'!P244))),"&gt;4",""))),""))</f>
        <v/>
      </c>
      <c r="V245" t="str">
        <f>IF(S245="negative","",IF(OR(ISNUMBER(SEARCH("Focal",'Model output'!P244)),'Classification result'!U245&lt;4,ISNUMBER(SEARCH("Focal",'Classification result'!U245)),ISNUMBER(SEARCH("&lt;4",'Classification result'!U245)),ISNUMBER(SEARCH("&lt; 4",'Classification result'!U245))),"minimal", IF(OR(ISNUMBER(SEARCH("Extensive",'Model output'!P244)),ISNUMBER(SEARCH("Extensive",'Classification result'!U245)),ISNUMBER(SEARCH("&gt;4",'Classification result'!U245)),ISNUMBER(SEARCH("&gt; 4",'Classification result'!U245)),ISNUMBER(SEARCH("4 or more",'Classification result'!U245))),"extensive","")))</f>
        <v/>
      </c>
      <c r="W245" t="str">
        <f>IF(OR('Model output'!R244="",ISNUMBER(SEARCH("Not identified", 'Model output'!R244)),ISNUMBER(SEARCH("Absent",'Model output'!R244)),ISNUMBER(SEARCH("No",'Model output'!R244)),ISNUMBER(SEARCH("Negative",'Model output'!R244)),ISNUMBER(SEARCH("None seen",'Model output'!R244)),ISNUMBER(SEARCH("Free",'Model output'!R244)),ISNUMBER(SEARCH("Cannot be assessed",'Model output'!R244))),"negative","positive")</f>
        <v>positive</v>
      </c>
      <c r="X245" s="15" t="str">
        <f>IF('Model output'!S244="","",'Model output'!S244)</f>
        <v>Not identified</v>
      </c>
      <c r="Y245" t="str">
        <f>IF(OR('Model output'!S244="",ISNUMBER(SEARCH("No extension",'Model output'!S244)),ISNUMBER(SEARCH("Absent",'Model output'!S244)),ISNUMBER(SEARCH("Not identified",'Model output'!S244)),AND(ISNUMBER(SEARCH("No",'Model output'!S244)),NOT(ISNUMBER(SEARCH("carcinoma",'Model output'!S244)))),ISNUMBER(SEARCH("negative",'Model output'!S244))),"negative",IF(Z245="positive","gETE", "positive"))</f>
        <v>negative</v>
      </c>
      <c r="Z245" t="str">
        <f>IF(OR('Model output'!S244="",ISNUMBER(SEARCH("Absent",'Model output'!S244)),ISNUMBER(SEARCH("Not identified",'Model output'!S244)),ISNUMBER(SEARCH("No",'Model output'!S244)),ISNUMBER(SEARCH("Minimal",'Model output'!S244)),ISNUMBER(SEARCH("negative",'Model output'!S244))),"negative",IF(OR(ISNUMBER(SEARCH("extensive",X245)),ISNUMBER(SEARCH("skeletal muscle",X245)),ISNUMBER(SEARCH("larynx",X245)),ISNUMBER(SEARCH("trachea",X245)),ISNUMBER(SEARCH("esophagus",X245)),ISNUMBER(SEARCH("recurrent laryngeal nerve",X245))),"positive","negative"))</f>
        <v>negative</v>
      </c>
      <c r="AA245" t="str">
        <f>IF('Model output'!T244="","",IF('Model output'!T244="Not mentioned", "No", "Yes"))</f>
        <v/>
      </c>
      <c r="AB245" t="str">
        <f>IF(AA245&lt;&gt;"Yes","",IF(OR('Model output'!U244="",ISNUMBER(SEARCH("Not identified",'Model output'!U244))),"",'Model output'!U244))</f>
        <v/>
      </c>
      <c r="AC245" s="8" t="str">
        <f>IF(OR('Model output'!V244="", AND(ISERROR(SEARCH("Positive",'Model output'!V244)), ISNUMBER(SEARCH("Negative",'Model output'!V244))), ISNUMBER(SEARCH("Cannot be assessed",'Model output'!V244)), AND(ISNUMBER(SEARCH("Uninvolved",'Model output'!V244)),NOT(ISNUMBER(SEARCH("margin(s) involved",'Model output'!V244)))), ISNUMBER(SEARCH("No involvement",'Model output'!V244)), AND(NOT(ISNUMBER(SEARCH("focal",'Model output'!V244))),ISNUMBER(SEARCH("Free",'Model output'!V244))), ISNUMBER(SEARCH("narrowly excised",'Model output'!V244)), ISNUMBER(SEARCH("none",'Model output'!V244)), ISNUMBER(SEARCH("R0",'Model output'!V244)), ISNUMBER(SEARCH("1 mm",'Model output'!V244)), ISNUMBER(SEARCH("0.1 CM",'Model output'!V244)), ISNUMBER(SEARCH("less than 0.2 mm",'Model output'!V244)), ISNUMBER(SEARCH("less than 1.0 mm",'Model output'!V244)), ISNUMBER(SEARCH("less than 0.5 mm",'Model output'!V244)), ISNUMBER(SEARCH("abut",'Model output'!V244))), "negative", "positive")</f>
        <v>negative</v>
      </c>
      <c r="AE245" s="34" t="str" cm="1">
        <f t="array" aca="1" ref="AE245" ca="1">IF(OR(AC245="positive",Z245="positive",AND(OR(ISNUMBER(SEARCH("Follicular carcinoma",N245)),ISNUMBER(SEARCH("Follicular thyroid carcinoma",N245))),V245="extensive"),AND(AND(ISNUMBER(J245),J245&gt;0),AND(ISNUMBER(M245),M245&gt;3)),OR(H245="positive",AH245=1)),"high",IF(OR(ISNUMBER(SEARCH("lateral",G245,1)),ISNUMBER(SEARCH("positive",Y245,1)),ISNUMBER(SEARCH("tall",O245,1)),ISNUMBER(SEARCH("hobnail",O245,1)),ISNUMBER(SEARCH("cribriform",O245,1)),ISNUMBER(SEARCH("diffuse",O245,1)),ISNUMBER(SEARCH("columnar",O245,1)),ISNUMBER(SEARCH("solid",O245,1)),ISNUMBER(SEARCH("tall",N245,1)),ISNUMBER(SEARCH("hobnail",N245,1)),ISNUMBER(SEARCH("cribriform",N245,1)),ISNUMBER(SEARCH("diffuse",N245,1)),ISNUMBER(SEARCH("columnar",N245,1)),ISNUMBER(SEARCH("solid",N245,1)),AND(OR(ISNUMBER(SEARCH("papillary",N245,1)),ISNUMBER(SEARCH("papillary carcinoma",O245,1))),S245="positive"),AND(AND(ISNUMBER(J245),J245&gt;=5),M245=""),AND(AND(ISNUMBER(J245),J245&gt;=5),AND(ISNUMBER(M245),M245&gt;=1)),AND(ISNUMBER(SERACH("papillary",N245)),OR(Y245="positive",Z245="positive"), ISNUMBER(SEARCH("BRAF",AB245)))),"intermediate","low"))</f>
        <v>low</v>
      </c>
      <c r="AF245" s="35" t="str">
        <f t="shared" si="47"/>
        <v>3a</v>
      </c>
      <c r="AG245" s="35" t="str">
        <f t="shared" si="48"/>
        <v>0</v>
      </c>
      <c r="AH245" s="35" t="str">
        <f t="shared" si="49"/>
        <v>0</v>
      </c>
      <c r="AI245" s="40" t="str">
        <f t="shared" si="50"/>
        <v>II</v>
      </c>
      <c r="AJ245" s="34" t="s">
        <v>627</v>
      </c>
      <c r="AK245" s="39" t="s">
        <v>899</v>
      </c>
      <c r="AL245" s="39" t="s">
        <v>894</v>
      </c>
      <c r="AM245" s="39" t="s">
        <v>897</v>
      </c>
      <c r="AN245" s="39" t="s">
        <v>895</v>
      </c>
      <c r="AO245" s="34">
        <f t="shared" ca="1" si="51"/>
        <v>1</v>
      </c>
      <c r="AP245" s="39">
        <f t="shared" si="52"/>
        <v>1</v>
      </c>
      <c r="AQ245" s="39">
        <f t="shared" si="53"/>
        <v>1</v>
      </c>
      <c r="AR245" s="39">
        <f t="shared" si="54"/>
        <v>1</v>
      </c>
      <c r="AS245" s="40">
        <f t="shared" si="55"/>
        <v>1</v>
      </c>
    </row>
    <row r="246" spans="1:45">
      <c r="A246" t="str">
        <f>'Model output'!A245</f>
        <v>TCGA-FY-A3NM</v>
      </c>
      <c r="B246" s="46">
        <v>48</v>
      </c>
      <c r="C246" s="1" t="str">
        <f>IF(OR(ISNUMBER(SEARCH("0",'Model output'!D245)), ISNUMBER(SEARCH("1",'Model output'!D245)), ISNUMBER(SEARCH("1a",'Model output'!D245)), ISNUMBER(SEARCH("1b",'Model output'!D245)), ISNUMBER(SEARCH("2",'Model output'!D245)), ISNUMBER(SEARCH("3",'Model output'!D245)), ISNUMBER(SEARCH("4a",'Model output'!D245)), ISNUMBER(SEARCH("4b",'Model output'!D245))), IF(ISNUMBER(SEARCH("pT",'Model output'!D245)),IF(OR(ISNUMBER(SEARCH("a",'Model output'!D245)),ISNUMBER(SEARCH("b",'Model output'!D245))),MID(SUBSTITUTE('Model output'!D245," ",""),SEARCH("pT",'Model output'!D245)+2,2),MID(SUBSTITUTE('Model output'!D245," ",""),SEARCH("pT",'Model output'!D245)+2,1)),IF(ISNUMBER(SEARCH("T",'Model output'!D245)),IF(OR(ISNUMBER(SEARCH("a",'Model output'!D245)),ISNUMBER(SEARCH("b",'Model output'!D245))),MID(SUBSTITUTE('Model output'!D245," ",""),SEARCH("T",'Model output'!D245)+1,2),MID(SUBSTITUTE('Model output'!D245," ",""),SEARCH("T",'Model output'!D245)+1,1)),SUBSTITUTE('Model output'!D245," ",""))),"")</f>
        <v>3</v>
      </c>
      <c r="D246" s="1" t="str">
        <f>IF(ISNUMBER(SEARCH("lymph node",'Model output'!E245)),"1", IF(AND('Model output'!E245&lt;&gt;"",ISNUMBER('Model output'!E245),'Model output'!E245&gt;0),"1",IF(OR(ISNUMBER(SEARCH("0",'Model output'!E245)), ISNUMBER(SEARCH("1",'Model output'!E245)), ISNUMBER(SEARCH("1a",'Model output'!E245)), ISNUMBER(SEARCH("1b",'Model output'!E245)), ISNUMBER(SEARCH("X",'Model output'!E245))), IF(ISNUMBER(SEARCH("pN",'Model output'!E245)),IF(OR(ISNUMBER(SEARCH("a",'Model output'!E245)),ISNUMBER(SEARCH("b",'Model output'!E245))),MID(SUBSTITUTE('Model output'!E245," ",""),SEARCH("pN",'Model output'!E245)+2,2),MID(SUBSTITUTE('Model output'!E245," ",""),SEARCH("pN",'Model output'!E245)+2,1)),IF(ISNUMBER(SEARCH("N",'Model output'!E245)),IF(OR(ISNUMBER(SEARCH("a",'Model output'!E245)),ISNUMBER(SEARCH("b",'Model output'!E245))),MID(SUBSTITUTE('Model output'!E245," ",""),SEARCH("N",'Model output'!E245)+1,2),MID(SUBSTITUTE('Model output'!E245," ",""),SEARCH("N",'Model output'!E245)+1,1)),SUBSTITUTE('Model output'!E245," ",""))),"")))</f>
        <v>0</v>
      </c>
      <c r="E246" s="1" t="str">
        <f>IF(OR(ISNUMBER(SEARCH("Not applicable",'Model output'!F245)), ISNUMBER(SEARCH("N/A",'Model output'!F245))),"0",IF(OR(ISNUMBER(SEARCH("0",'Model output'!F245)), ISNUMBER(SEARCH("1",'Model output'!F245)), ISNUMBER(SEARCH("X",'Model output'!F245))), IF(ISNUMBER(SEARCH("pM",'Model output'!F245)),MID(SUBSTITUTE('Model output'!F245," ",""),SEARCH("pM",'Model output'!F245)+2,1),IF(ISNUMBER(SEARCH("M",'Model output'!F245)),MID(SUBSTITUTE('Model output'!F245," ",""),SEARCH("M",'Model output'!F245)+1,1),SUBSTITUTE('Model output'!F245," ",""))),""))</f>
        <v>X</v>
      </c>
      <c r="F246" t="str">
        <f t="shared" si="56"/>
        <v>negative</v>
      </c>
      <c r="G246" t="str">
        <f>IF(OR('Model output'!G245="",AND(ISNUMBER('Model output'!J245),'Model output'!J245&lt;1)),"",IF(OR(ISNUMBER(SEARCH("lateral",'Model output'!G245)),ISNUMBER(SEARCH("cervical",'Model output'!G245)),ISNUMBER(SEARCH("jugular",'Model output'!G245)),ISNUMBER(SEARCH("left neck",'Model output'!G245)),ISNUMBER(SEARCH("left anterior neck",'Model output'!G245)),ISNUMBER(SEARCH("left posterior neck",'Model output'!G245)),ISNUMBER(SEARCH("right neck",'Model output'!G245)),ISNUMBER(SEARCH("right anterior neck",'Model output'!G245)),ISNUMBER(SEARCH("right posterior neck",'Model output'!G245)),AND(ISNUMBER(SEARCH("level",'Model output'!G245)),OR(,ISNUMBER(SEARCH("II",'Model output'!G245)),ISNUMBER(SEARCH("two",'Model output'!G245)),AND(ISNUMBER(SEARCH("2",'Model output'!G245)),NOT(ISNUMBER(SEARCH("1 of 2",'Model output'!G245)))),ISNUMBER(SEARCH("III",'Model output'!G245)),ISNUMBER(SEARCH("three",'Model output'!G245)),AND(ISNUMBER(SEARCH("3",'Model output'!G245)), NOT(ISNUMBER(SEARCH("N3",'Model output'!G245)))),ISNUMBER(SEARCH("IV",'Model output'!G245)),ISNUMBER(SEARCH("four",'Model output'!G245)),AND(ISNUMBER(SEARCH("4",'Model output'!G245)),NOT(ISNUMBER(SEARCH("1/4",'Model output'!G245)))),ISNUMBER(SEARCH("V ",'Model output'!G245)),ISNUMBER(SEARCH("five",'Model output'!G245)),ISNUMBER(SEARCH("5",'Model output'!G245))))), "lateral", "central"))</f>
        <v/>
      </c>
      <c r="H246" t="str">
        <f>IF('Model output'!H245="","negative", IF('Model output'!H245=" ", "negative", IF('Model output'!H245="[]", "negative", IF(ISNUMBER(SEARCH("lymph node",'Model output'!H245)),"negative", IF(ISNUMBER(SEARCH("adipose tissue",'Model output'!H245)), "negative", IF(ISNUMBER(SEARCH("neck dissection",'Model output'!H245)),"negative","positive"))))))</f>
        <v>negative</v>
      </c>
      <c r="I246" t="str">
        <f>IF('Model output'!I245="","",IF(ISNUMBER('Model output'!I245),'Model output'!I245,1))</f>
        <v/>
      </c>
      <c r="J246" t="str">
        <f>IF('Model output'!J245="","",IF(AND(ISNUMBER('Model output'!J245),'Model output'!J245&lt;=I246),'Model output'!J245,IF(ISNUMBER(SEARCH("0/",'Model output'!J245)),0,1)))</f>
        <v/>
      </c>
      <c r="K246" t="str" cm="1">
        <f t="array" ref="K246">IF(COUNT(FIND({0,1,2,3,4,5,6,7,8,9},'Model output'!K245))&gt;0,'Model output'!K245,"")</f>
        <v/>
      </c>
      <c r="L246" s="28" t="str">
        <f t="shared" si="46"/>
        <v/>
      </c>
      <c r="M246" t="str" cm="1">
        <f t="array" ref="M246">IF(L246="","",IF(ISNUMBER(SEARCH("cm",L246)),MAX(VALUE(SUBSTITUTE(_xlfn.FILTERXML("&lt;t&gt;&lt;s&gt;"&amp;SUBSTITUTE(L246,",","&lt;/s&gt;&lt;s&gt;")&amp;"&lt;/s&gt;&lt;/t&gt;","//s"),"cm",""))),MAX(VALUE(SUBSTITUTE(_xlfn.FILTERXML("&lt;t&gt;&lt;s&gt;"&amp;SUBSTITUTE(L246,",","&lt;/s&gt;&lt;s&gt;")&amp;"&lt;/s&gt;&lt;/t&gt;","//s"),"mm","")))/10))</f>
        <v/>
      </c>
      <c r="N246" t="str">
        <f>IF('Model output'!L245="","",'Model output'!L245)</f>
        <v>papillary</v>
      </c>
      <c r="O246" t="str">
        <f>IF('Model output'!M245="","",'Model output'!M245)</f>
        <v>classical</v>
      </c>
      <c r="P246" t="str">
        <f>IF('Model output'!N245="","",'Model output'!N245)</f>
        <v>1.6 cm</v>
      </c>
      <c r="Q246" t="str">
        <f t="shared" si="45"/>
        <v>1.6cm</v>
      </c>
      <c r="R246" cm="1">
        <f t="array" ref="R246">IF(Q246="","",IF(ISNUMBER(SEARCH("cm",Q246)),MAX(VALUE(SUBSTITUTE(_xlfn.FILTERXML("&lt;t&gt;&lt;s&gt;"&amp;SUBSTITUTE(Q246,",","&lt;/s&gt;&lt;s&gt;")&amp;"&lt;/s&gt;&lt;/t&gt;","//s"),"cm",""))),IF(ISNUMBER(SEARCH("mm",Q246)), MAX(VALUE(SUBSTITUTE(_xlfn.FILTERXML("&lt;t&gt;&lt;s&gt;"&amp;SUBSTITUTE(Q246,",","&lt;/s&gt;&lt;s&gt;")&amp;"&lt;/s&gt;&lt;/t&gt;","//s"),"mm","")))/10, MAX(VALUE(_xlfn.FILTERXML("&lt;t&gt;&lt;s&gt;"&amp;SUBSTITUTE(Q246,",","&lt;/s&gt;&lt;s&gt;")&amp;"&lt;/s&gt;&lt;/t&gt;","//s"))))))</f>
        <v>1.6</v>
      </c>
      <c r="S246" t="str">
        <f>IF(OR('Model output'!P245="",'Model output'!P245="C",ISNUMBER(SEARCH("Not identified", 'Model output'!P245)),ISNUMBER(SEARCH("Absent",'Model output'!P245)),ISNUMBER(SEARCH("Absence",'Model output'!P245)),AND(ISNUMBER(SEARCH("No",'Model output'!P245)),NOT(ISNUMBER(SEARCH("diagnostic",'Model output'!P245)))),ISNUMBER(SEARCH("Negative",'Model output'!P245))),"negative","positive")</f>
        <v>negative</v>
      </c>
      <c r="T246">
        <f>IF('Model output'!O245="","",'Model output'!O245)</f>
        <v>3</v>
      </c>
      <c r="U246" t="str">
        <f>IF('Model output'!Q245&lt;&gt;"",'Model output'!Q245,IF('Classification result'!S246="positive",IF(ISNUMBER(SEARCH("single",'Model output'!P245)),1,IF(OR(ISNUMBER(SEARCH("&lt;4",'Model output'!P245)),ISNUMBER(SEARCH("&lt; 4",'Model output'!P245)),ISNUMBER(SEARCH("less than 4",'Model output'!P245))),"&lt;4",IF(OR(ISNUMBER(SEARCH("&gt;4",'Model output'!P245)),ISNUMBER(SEARCH("&gt; 4",'Model output'!P245)),ISNUMBER(SEARCH("4 or more",'Model output'!P245))),"&gt;4",""))),""))</f>
        <v/>
      </c>
      <c r="V246" t="str">
        <f>IF(S246="negative","",IF(OR(ISNUMBER(SEARCH("Focal",'Model output'!P245)),'Classification result'!U246&lt;4,ISNUMBER(SEARCH("Focal",'Classification result'!U246)),ISNUMBER(SEARCH("&lt;4",'Classification result'!U246)),ISNUMBER(SEARCH("&lt; 4",'Classification result'!U246))),"minimal", IF(OR(ISNUMBER(SEARCH("Extensive",'Model output'!P245)),ISNUMBER(SEARCH("Extensive",'Classification result'!U246)),ISNUMBER(SEARCH("&gt;4",'Classification result'!U246)),ISNUMBER(SEARCH("&gt; 4",'Classification result'!U246)),ISNUMBER(SEARCH("4 or more",'Classification result'!U246))),"extensive","")))</f>
        <v/>
      </c>
      <c r="W246" t="str">
        <f>IF(OR('Model output'!R245="",ISNUMBER(SEARCH("Not identified", 'Model output'!R245)),ISNUMBER(SEARCH("Absent",'Model output'!R245)),ISNUMBER(SEARCH("No",'Model output'!R245)),ISNUMBER(SEARCH("Negative",'Model output'!R245)),ISNUMBER(SEARCH("None seen",'Model output'!R245)),ISNUMBER(SEARCH("Free",'Model output'!R245)),ISNUMBER(SEARCH("Cannot be assessed",'Model output'!R245))),"negative","positive")</f>
        <v>negative</v>
      </c>
      <c r="X246" s="15" t="str">
        <f>IF('Model output'!S245="","",'Model output'!S245)</f>
        <v>Present, minimal</v>
      </c>
      <c r="Y246" t="str">
        <f>IF(OR('Model output'!S245="",ISNUMBER(SEARCH("No extension",'Model output'!S245)),ISNUMBER(SEARCH("Absent",'Model output'!S245)),ISNUMBER(SEARCH("Not identified",'Model output'!S245)),AND(ISNUMBER(SEARCH("No",'Model output'!S245)),NOT(ISNUMBER(SEARCH("carcinoma",'Model output'!S245)))),ISNUMBER(SEARCH("negative",'Model output'!S245))),"negative",IF(Z246="positive","gETE", "positive"))</f>
        <v>positive</v>
      </c>
      <c r="Z246" t="str">
        <f>IF(OR('Model output'!S245="",ISNUMBER(SEARCH("Absent",'Model output'!S245)),ISNUMBER(SEARCH("Not identified",'Model output'!S245)),ISNUMBER(SEARCH("No",'Model output'!S245)),ISNUMBER(SEARCH("Minimal",'Model output'!S245)),ISNUMBER(SEARCH("negative",'Model output'!S245))),"negative",IF(OR(ISNUMBER(SEARCH("extensive",X246)),ISNUMBER(SEARCH("skeletal muscle",X246)),ISNUMBER(SEARCH("larynx",X246)),ISNUMBER(SEARCH("trachea",X246)),ISNUMBER(SEARCH("esophagus",X246)),ISNUMBER(SEARCH("recurrent laryngeal nerve",X246))),"positive","negative"))</f>
        <v>negative</v>
      </c>
      <c r="AA246" t="str">
        <f>IF('Model output'!T245="","",IF('Model output'!T245="Not mentioned", "No", "Yes"))</f>
        <v/>
      </c>
      <c r="AB246" t="str">
        <f>IF(AA246&lt;&gt;"Yes","",IF(OR('Model output'!U245="",ISNUMBER(SEARCH("Not identified",'Model output'!U245))),"",'Model output'!U245))</f>
        <v/>
      </c>
      <c r="AC246" s="8" t="str">
        <f>IF(OR('Model output'!V245="", AND(ISERROR(SEARCH("Positive",'Model output'!V245)), ISNUMBER(SEARCH("Negative",'Model output'!V245))), ISNUMBER(SEARCH("Cannot be assessed",'Model output'!V245)), AND(ISNUMBER(SEARCH("Uninvolved",'Model output'!V245)),NOT(ISNUMBER(SEARCH("margin(s) involved",'Model output'!V245)))), ISNUMBER(SEARCH("No involvement",'Model output'!V245)), AND(NOT(ISNUMBER(SEARCH("focal",'Model output'!V245))),ISNUMBER(SEARCH("Free",'Model output'!V245))), ISNUMBER(SEARCH("narrowly excised",'Model output'!V245)), ISNUMBER(SEARCH("none",'Model output'!V245)), ISNUMBER(SEARCH("R0",'Model output'!V245)), ISNUMBER(SEARCH("1 mm",'Model output'!V245)), ISNUMBER(SEARCH("0.1 CM",'Model output'!V245)), ISNUMBER(SEARCH("less than 0.2 mm",'Model output'!V245)), ISNUMBER(SEARCH("less than 1.0 mm",'Model output'!V245)), ISNUMBER(SEARCH("less than 0.5 mm",'Model output'!V245)), ISNUMBER(SEARCH("abut",'Model output'!V245))), "negative", "positive")</f>
        <v>negative</v>
      </c>
      <c r="AE246" s="34" t="str" cm="1">
        <f t="array" aca="1" ref="AE246" ca="1">IF(OR(AC246="positive",Z246="positive",AND(OR(ISNUMBER(SEARCH("Follicular carcinoma",N246)),ISNUMBER(SEARCH("Follicular thyroid carcinoma",N246))),V246="extensive"),AND(AND(ISNUMBER(J246),J246&gt;0),AND(ISNUMBER(M246),M246&gt;3)),OR(H246="positive",AH246=1)),"high",IF(OR(ISNUMBER(SEARCH("lateral",G246,1)),ISNUMBER(SEARCH("positive",Y246,1)),ISNUMBER(SEARCH("tall",O246,1)),ISNUMBER(SEARCH("hobnail",O246,1)),ISNUMBER(SEARCH("cribriform",O246,1)),ISNUMBER(SEARCH("diffuse",O246,1)),ISNUMBER(SEARCH("columnar",O246,1)),ISNUMBER(SEARCH("solid",O246,1)),ISNUMBER(SEARCH("tall",N246,1)),ISNUMBER(SEARCH("hobnail",N246,1)),ISNUMBER(SEARCH("cribriform",N246,1)),ISNUMBER(SEARCH("diffuse",N246,1)),ISNUMBER(SEARCH("columnar",N246,1)),ISNUMBER(SEARCH("solid",N246,1)),AND(OR(ISNUMBER(SEARCH("papillary",N246,1)),ISNUMBER(SEARCH("papillary carcinoma",O246,1))),S246="positive"),AND(AND(ISNUMBER(J246),J246&gt;=5),M246=""),AND(AND(ISNUMBER(J246),J246&gt;=5),AND(ISNUMBER(M246),M246&gt;=1)),AND(ISNUMBER(SERACH("papillary",N246)),OR(Y246="positive",Z246="positive"), ISNUMBER(SEARCH("BRAF",AB246)))),"intermediate","low"))</f>
        <v>intermediate</v>
      </c>
      <c r="AF246" s="35" t="str">
        <f t="shared" si="47"/>
        <v>1b</v>
      </c>
      <c r="AG246" s="35" t="str">
        <f t="shared" si="48"/>
        <v>0</v>
      </c>
      <c r="AH246" s="35" t="str">
        <f t="shared" si="49"/>
        <v>0</v>
      </c>
      <c r="AI246" s="40" t="str">
        <f t="shared" si="50"/>
        <v>I</v>
      </c>
      <c r="AJ246" s="34" t="s">
        <v>629</v>
      </c>
      <c r="AK246" s="39" t="s">
        <v>893</v>
      </c>
      <c r="AL246" s="39" t="s">
        <v>894</v>
      </c>
      <c r="AM246" s="39" t="s">
        <v>897</v>
      </c>
      <c r="AN246" s="39" t="s">
        <v>59</v>
      </c>
      <c r="AO246" s="34">
        <f t="shared" ca="1" si="51"/>
        <v>1</v>
      </c>
      <c r="AP246" s="39">
        <f t="shared" si="52"/>
        <v>1</v>
      </c>
      <c r="AQ246" s="39">
        <f t="shared" si="53"/>
        <v>1</v>
      </c>
      <c r="AR246" s="39">
        <f t="shared" si="54"/>
        <v>1</v>
      </c>
      <c r="AS246" s="40">
        <f t="shared" si="55"/>
        <v>1</v>
      </c>
    </row>
    <row r="247" spans="1:45">
      <c r="A247" t="str">
        <f>'Model output'!A246</f>
        <v>TCGA-FY-A3NN</v>
      </c>
      <c r="B247" s="46">
        <v>48</v>
      </c>
      <c r="C247" s="1" t="str">
        <f>IF(OR(ISNUMBER(SEARCH("0",'Model output'!D246)), ISNUMBER(SEARCH("1",'Model output'!D246)), ISNUMBER(SEARCH("1a",'Model output'!D246)), ISNUMBER(SEARCH("1b",'Model output'!D246)), ISNUMBER(SEARCH("2",'Model output'!D246)), ISNUMBER(SEARCH("3",'Model output'!D246)), ISNUMBER(SEARCH("4a",'Model output'!D246)), ISNUMBER(SEARCH("4b",'Model output'!D246))), IF(ISNUMBER(SEARCH("pT",'Model output'!D246)),IF(OR(ISNUMBER(SEARCH("a",'Model output'!D246)),ISNUMBER(SEARCH("b",'Model output'!D246))),MID(SUBSTITUTE('Model output'!D246," ",""),SEARCH("pT",'Model output'!D246)+2,2),MID(SUBSTITUTE('Model output'!D246," ",""),SEARCH("pT",'Model output'!D246)+2,1)),IF(ISNUMBER(SEARCH("T",'Model output'!D246)),IF(OR(ISNUMBER(SEARCH("a",'Model output'!D246)),ISNUMBER(SEARCH("b",'Model output'!D246))),MID(SUBSTITUTE('Model output'!D246," ",""),SEARCH("T",'Model output'!D246)+1,2),MID(SUBSTITUTE('Model output'!D246," ",""),SEARCH("T",'Model output'!D246)+1,1)),SUBSTITUTE('Model output'!D246," ",""))),"")</f>
        <v>1b</v>
      </c>
      <c r="D247" s="1" t="str">
        <f>IF(ISNUMBER(SEARCH("lymph node",'Model output'!E246)),"1", IF(AND('Model output'!E246&lt;&gt;"",ISNUMBER('Model output'!E246),'Model output'!E246&gt;0),"1",IF(OR(ISNUMBER(SEARCH("0",'Model output'!E246)), ISNUMBER(SEARCH("1",'Model output'!E246)), ISNUMBER(SEARCH("1a",'Model output'!E246)), ISNUMBER(SEARCH("1b",'Model output'!E246)), ISNUMBER(SEARCH("X",'Model output'!E246))), IF(ISNUMBER(SEARCH("pN",'Model output'!E246)),IF(OR(ISNUMBER(SEARCH("a",'Model output'!E246)),ISNUMBER(SEARCH("b",'Model output'!E246))),MID(SUBSTITUTE('Model output'!E246," ",""),SEARCH("pN",'Model output'!E246)+2,2),MID(SUBSTITUTE('Model output'!E246," ",""),SEARCH("pN",'Model output'!E246)+2,1)),IF(ISNUMBER(SEARCH("N",'Model output'!E246)),IF(OR(ISNUMBER(SEARCH("a",'Model output'!E246)),ISNUMBER(SEARCH("b",'Model output'!E246))),MID(SUBSTITUTE('Model output'!E246," ",""),SEARCH("N",'Model output'!E246)+1,2),MID(SUBSTITUTE('Model output'!E246," ",""),SEARCH("N",'Model output'!E246)+1,1)),SUBSTITUTE('Model output'!E246," ",""))),"")))</f>
        <v>1a</v>
      </c>
      <c r="E247" s="1" t="str">
        <f>IF(OR(ISNUMBER(SEARCH("Not applicable",'Model output'!F246)), ISNUMBER(SEARCH("N/A",'Model output'!F246))),"0",IF(OR(ISNUMBER(SEARCH("0",'Model output'!F246)), ISNUMBER(SEARCH("1",'Model output'!F246)), ISNUMBER(SEARCH("X",'Model output'!F246))), IF(ISNUMBER(SEARCH("pM",'Model output'!F246)),MID(SUBSTITUTE('Model output'!F246," ",""),SEARCH("pM",'Model output'!F246)+2,1),IF(ISNUMBER(SEARCH("M",'Model output'!F246)),MID(SUBSTITUTE('Model output'!F246," ",""),SEARCH("M",'Model output'!F246)+1,1),SUBSTITUTE('Model output'!F246," ",""))),""))</f>
        <v>0</v>
      </c>
      <c r="F247" t="str">
        <f t="shared" si="56"/>
        <v>positive</v>
      </c>
      <c r="G247" t="str">
        <f>IF(OR('Model output'!G246="",AND(ISNUMBER('Model output'!J246),'Model output'!J246&lt;1)),"",IF(OR(ISNUMBER(SEARCH("lateral",'Model output'!G246)),ISNUMBER(SEARCH("cervical",'Model output'!G246)),ISNUMBER(SEARCH("jugular",'Model output'!G246)),ISNUMBER(SEARCH("left neck",'Model output'!G246)),ISNUMBER(SEARCH("left anterior neck",'Model output'!G246)),ISNUMBER(SEARCH("left posterior neck",'Model output'!G246)),ISNUMBER(SEARCH("right neck",'Model output'!G246)),ISNUMBER(SEARCH("right anterior neck",'Model output'!G246)),ISNUMBER(SEARCH("right posterior neck",'Model output'!G246)),AND(ISNUMBER(SEARCH("level",'Model output'!G246)),OR(,ISNUMBER(SEARCH("II",'Model output'!G246)),ISNUMBER(SEARCH("two",'Model output'!G246)),AND(ISNUMBER(SEARCH("2",'Model output'!G246)),NOT(ISNUMBER(SEARCH("1 of 2",'Model output'!G246)))),ISNUMBER(SEARCH("III",'Model output'!G246)),ISNUMBER(SEARCH("three",'Model output'!G246)),AND(ISNUMBER(SEARCH("3",'Model output'!G246)), NOT(ISNUMBER(SEARCH("N3",'Model output'!G246)))),ISNUMBER(SEARCH("IV",'Model output'!G246)),ISNUMBER(SEARCH("four",'Model output'!G246)),AND(ISNUMBER(SEARCH("4",'Model output'!G246)),NOT(ISNUMBER(SEARCH("1/4",'Model output'!G246)))),ISNUMBER(SEARCH("V ",'Model output'!G246)),ISNUMBER(SEARCH("five",'Model output'!G246)),ISNUMBER(SEARCH("5",'Model output'!G246))))), "lateral", "central"))</f>
        <v>central</v>
      </c>
      <c r="H247" t="str">
        <f>IF('Model output'!H246="","negative", IF('Model output'!H246=" ", "negative", IF('Model output'!H246="[]", "negative", IF(ISNUMBER(SEARCH("lymph node",'Model output'!H246)),"negative", IF(ISNUMBER(SEARCH("adipose tissue",'Model output'!H246)), "negative", IF(ISNUMBER(SEARCH("neck dissection",'Model output'!H246)),"negative","positive"))))))</f>
        <v>negative</v>
      </c>
      <c r="I247">
        <f>IF('Model output'!I246="","",IF(ISNUMBER('Model output'!I246),'Model output'!I246,1))</f>
        <v>2</v>
      </c>
      <c r="J247">
        <f>IF('Model output'!J246="","",IF(AND(ISNUMBER('Model output'!J246),'Model output'!J246&lt;=I247),'Model output'!J246,IF(ISNUMBER(SEARCH("0/",'Model output'!J246)),0,1)))</f>
        <v>2</v>
      </c>
      <c r="K247" t="str" cm="1">
        <f t="array" ref="K247">IF(COUNT(FIND({0,1,2,3,4,5,6,7,8,9},'Model output'!K246))&gt;0,'Model output'!K246,"")</f>
        <v/>
      </c>
      <c r="L247" s="28" t="str">
        <f t="shared" si="46"/>
        <v/>
      </c>
      <c r="M247" t="str" cm="1">
        <f t="array" ref="M247">IF(L247="","",IF(ISNUMBER(SEARCH("cm",L247)),MAX(VALUE(SUBSTITUTE(_xlfn.FILTERXML("&lt;t&gt;&lt;s&gt;"&amp;SUBSTITUTE(L247,",","&lt;/s&gt;&lt;s&gt;")&amp;"&lt;/s&gt;&lt;/t&gt;","//s"),"cm",""))),MAX(VALUE(SUBSTITUTE(_xlfn.FILTERXML("&lt;t&gt;&lt;s&gt;"&amp;SUBSTITUTE(L247,",","&lt;/s&gt;&lt;s&gt;")&amp;"&lt;/s&gt;&lt;/t&gt;","//s"),"mm","")))/10))</f>
        <v/>
      </c>
      <c r="N247" t="str">
        <f>IF('Model output'!L246="","",'Model output'!L246)</f>
        <v>papillary</v>
      </c>
      <c r="O247" t="str">
        <f>IF('Model output'!M246="","",'Model output'!M246)</f>
        <v>follicular, classical</v>
      </c>
      <c r="P247" t="str">
        <f>IF('Model output'!N246="","",'Model output'!N246)</f>
        <v>2.0 cm</v>
      </c>
      <c r="Q247" t="str">
        <f t="shared" si="45"/>
        <v>2.0cm</v>
      </c>
      <c r="R247" cm="1">
        <f t="array" ref="R247">IF(Q247="","",IF(ISNUMBER(SEARCH("cm",Q247)),MAX(VALUE(SUBSTITUTE(_xlfn.FILTERXML("&lt;t&gt;&lt;s&gt;"&amp;SUBSTITUTE(Q247,",","&lt;/s&gt;&lt;s&gt;")&amp;"&lt;/s&gt;&lt;/t&gt;","//s"),"cm",""))),IF(ISNUMBER(SEARCH("mm",Q247)), MAX(VALUE(SUBSTITUTE(_xlfn.FILTERXML("&lt;t&gt;&lt;s&gt;"&amp;SUBSTITUTE(Q247,",","&lt;/s&gt;&lt;s&gt;")&amp;"&lt;/s&gt;&lt;/t&gt;","//s"),"mm","")))/10, MAX(VALUE(_xlfn.FILTERXML("&lt;t&gt;&lt;s&gt;"&amp;SUBSTITUTE(Q247,",","&lt;/s&gt;&lt;s&gt;")&amp;"&lt;/s&gt;&lt;/t&gt;","//s"))))))</f>
        <v>2</v>
      </c>
      <c r="S247" t="str">
        <f>IF(OR('Model output'!P246="",'Model output'!P246="C",ISNUMBER(SEARCH("Not identified", 'Model output'!P246)),ISNUMBER(SEARCH("Absent",'Model output'!P246)),ISNUMBER(SEARCH("Absence",'Model output'!P246)),AND(ISNUMBER(SEARCH("No",'Model output'!P246)),NOT(ISNUMBER(SEARCH("diagnostic",'Model output'!P246)))),ISNUMBER(SEARCH("Negative",'Model output'!P246))),"negative","positive")</f>
        <v>negative</v>
      </c>
      <c r="T247">
        <f>IF('Model output'!O246="","",'Model output'!O246)</f>
        <v>1</v>
      </c>
      <c r="U247" t="str">
        <f>IF('Model output'!Q246&lt;&gt;"",'Model output'!Q246,IF('Classification result'!S247="positive",IF(ISNUMBER(SEARCH("single",'Model output'!P246)),1,IF(OR(ISNUMBER(SEARCH("&lt;4",'Model output'!P246)),ISNUMBER(SEARCH("&lt; 4",'Model output'!P246)),ISNUMBER(SEARCH("less than 4",'Model output'!P246))),"&lt;4",IF(OR(ISNUMBER(SEARCH("&gt;4",'Model output'!P246)),ISNUMBER(SEARCH("&gt; 4",'Model output'!P246)),ISNUMBER(SEARCH("4 or more",'Model output'!P246))),"&gt;4",""))),""))</f>
        <v/>
      </c>
      <c r="V247" t="str">
        <f>IF(S247="negative","",IF(OR(ISNUMBER(SEARCH("Focal",'Model output'!P246)),'Classification result'!U247&lt;4,ISNUMBER(SEARCH("Focal",'Classification result'!U247)),ISNUMBER(SEARCH("&lt;4",'Classification result'!U247)),ISNUMBER(SEARCH("&lt; 4",'Classification result'!U247))),"minimal", IF(OR(ISNUMBER(SEARCH("Extensive",'Model output'!P246)),ISNUMBER(SEARCH("Extensive",'Classification result'!U247)),ISNUMBER(SEARCH("&gt;4",'Classification result'!U247)),ISNUMBER(SEARCH("&gt; 4",'Classification result'!U247)),ISNUMBER(SEARCH("4 or more",'Classification result'!U247))),"extensive","")))</f>
        <v/>
      </c>
      <c r="W247" t="str">
        <f>IF(OR('Model output'!R246="",ISNUMBER(SEARCH("Not identified", 'Model output'!R246)),ISNUMBER(SEARCH("Absent",'Model output'!R246)),ISNUMBER(SEARCH("No",'Model output'!R246)),ISNUMBER(SEARCH("Negative",'Model output'!R246)),ISNUMBER(SEARCH("None seen",'Model output'!R246)),ISNUMBER(SEARCH("Free",'Model output'!R246)),ISNUMBER(SEARCH("Cannot be assessed",'Model output'!R246))),"negative","positive")</f>
        <v>negative</v>
      </c>
      <c r="X247" s="15" t="str">
        <f>IF('Model output'!S246="","",'Model output'!S246)</f>
        <v>Not identified</v>
      </c>
      <c r="Y247" t="str">
        <f>IF(OR('Model output'!S246="",ISNUMBER(SEARCH("No extension",'Model output'!S246)),ISNUMBER(SEARCH("Absent",'Model output'!S246)),ISNUMBER(SEARCH("Not identified",'Model output'!S246)),AND(ISNUMBER(SEARCH("No",'Model output'!S246)),NOT(ISNUMBER(SEARCH("carcinoma",'Model output'!S246)))),ISNUMBER(SEARCH("negative",'Model output'!S246))),"negative",IF(Z247="positive","gETE", "positive"))</f>
        <v>negative</v>
      </c>
      <c r="Z247" t="str">
        <f>IF(OR('Model output'!S246="",ISNUMBER(SEARCH("Absent",'Model output'!S246)),ISNUMBER(SEARCH("Not identified",'Model output'!S246)),ISNUMBER(SEARCH("No",'Model output'!S246)),ISNUMBER(SEARCH("Minimal",'Model output'!S246)),ISNUMBER(SEARCH("negative",'Model output'!S246))),"negative",IF(OR(ISNUMBER(SEARCH("extensive",X247)),ISNUMBER(SEARCH("skeletal muscle",X247)),ISNUMBER(SEARCH("larynx",X247)),ISNUMBER(SEARCH("trachea",X247)),ISNUMBER(SEARCH("esophagus",X247)),ISNUMBER(SEARCH("recurrent laryngeal nerve",X247))),"positive","negative"))</f>
        <v>negative</v>
      </c>
      <c r="AA247" t="str">
        <f>IF('Model output'!T246="","",IF('Model output'!T246="Not mentioned", "No", "Yes"))</f>
        <v/>
      </c>
      <c r="AB247" t="str">
        <f>IF(AA247&lt;&gt;"Yes","",IF(OR('Model output'!U246="",ISNUMBER(SEARCH("Not identified",'Model output'!U246))),"",'Model output'!U246))</f>
        <v/>
      </c>
      <c r="AC247" s="8" t="str">
        <f>IF(OR('Model output'!V246="", AND(ISERROR(SEARCH("Positive",'Model output'!V246)), ISNUMBER(SEARCH("Negative",'Model output'!V246))), ISNUMBER(SEARCH("Cannot be assessed",'Model output'!V246)), AND(ISNUMBER(SEARCH("Uninvolved",'Model output'!V246)),NOT(ISNUMBER(SEARCH("margin(s) involved",'Model output'!V246)))), ISNUMBER(SEARCH("No involvement",'Model output'!V246)), AND(NOT(ISNUMBER(SEARCH("focal",'Model output'!V246))),ISNUMBER(SEARCH("Free",'Model output'!V246))), ISNUMBER(SEARCH("narrowly excised",'Model output'!V246)), ISNUMBER(SEARCH("none",'Model output'!V246)), ISNUMBER(SEARCH("R0",'Model output'!V246)), ISNUMBER(SEARCH("1 mm",'Model output'!V246)), ISNUMBER(SEARCH("0.1 CM",'Model output'!V246)), ISNUMBER(SEARCH("less than 0.2 mm",'Model output'!V246)), ISNUMBER(SEARCH("less than 1.0 mm",'Model output'!V246)), ISNUMBER(SEARCH("less than 0.5 mm",'Model output'!V246)), ISNUMBER(SEARCH("abut",'Model output'!V246))), "negative", "positive")</f>
        <v>negative</v>
      </c>
      <c r="AE247" s="34" t="str" cm="1">
        <f t="array" aca="1" ref="AE247" ca="1">IF(OR(AC247="positive",Z247="positive",AND(OR(ISNUMBER(SEARCH("Follicular carcinoma",N247)),ISNUMBER(SEARCH("Follicular thyroid carcinoma",N247))),V247="extensive"),AND(AND(ISNUMBER(J247),J247&gt;0),AND(ISNUMBER(M247),M247&gt;3)),OR(H247="positive",AH247=1)),"high",IF(OR(ISNUMBER(SEARCH("lateral",G247,1)),ISNUMBER(SEARCH("positive",Y247,1)),ISNUMBER(SEARCH("tall",O247,1)),ISNUMBER(SEARCH("hobnail",O247,1)),ISNUMBER(SEARCH("cribriform",O247,1)),ISNUMBER(SEARCH("diffuse",O247,1)),ISNUMBER(SEARCH("columnar",O247,1)),ISNUMBER(SEARCH("solid",O247,1)),ISNUMBER(SEARCH("tall",N247,1)),ISNUMBER(SEARCH("hobnail",N247,1)),ISNUMBER(SEARCH("cribriform",N247,1)),ISNUMBER(SEARCH("diffuse",N247,1)),ISNUMBER(SEARCH("columnar",N247,1)),ISNUMBER(SEARCH("solid",N247,1)),AND(OR(ISNUMBER(SEARCH("papillary",N247,1)),ISNUMBER(SEARCH("papillary carcinoma",O247,1))),S247="positive"),AND(AND(ISNUMBER(J247),J247&gt;=5),M247=""),AND(AND(ISNUMBER(J247),J247&gt;=5),AND(ISNUMBER(M247),M247&gt;=1)),AND(ISNUMBER(SERACH("papillary",N247)),OR(Y247="positive",Z247="positive"), ISNUMBER(SEARCH("BRAF",AB247)))),"intermediate","low"))</f>
        <v>low</v>
      </c>
      <c r="AF247" s="35" t="str">
        <f t="shared" si="47"/>
        <v>1b</v>
      </c>
      <c r="AG247" s="35" t="str">
        <f t="shared" si="48"/>
        <v>1a</v>
      </c>
      <c r="AH247" s="35" t="str">
        <f t="shared" si="49"/>
        <v>0</v>
      </c>
      <c r="AI247" s="40" t="str">
        <f t="shared" si="50"/>
        <v>I</v>
      </c>
      <c r="AJ247" s="34" t="s">
        <v>627</v>
      </c>
      <c r="AK247" s="39" t="s">
        <v>893</v>
      </c>
      <c r="AL247" s="39" t="s">
        <v>898</v>
      </c>
      <c r="AM247" s="39" t="s">
        <v>897</v>
      </c>
      <c r="AN247" s="39" t="s">
        <v>59</v>
      </c>
      <c r="AO247" s="34">
        <f t="shared" ca="1" si="51"/>
        <v>1</v>
      </c>
      <c r="AP247" s="39">
        <f t="shared" si="52"/>
        <v>1</v>
      </c>
      <c r="AQ247" s="39">
        <f t="shared" si="53"/>
        <v>1</v>
      </c>
      <c r="AR247" s="39">
        <f t="shared" si="54"/>
        <v>1</v>
      </c>
      <c r="AS247" s="40">
        <f t="shared" si="55"/>
        <v>1</v>
      </c>
    </row>
    <row r="248" spans="1:45">
      <c r="A248" t="str">
        <f>'Model output'!A247</f>
        <v>TCGA-FY-A3NP</v>
      </c>
      <c r="B248" s="46">
        <v>69</v>
      </c>
      <c r="C248" s="1" t="str">
        <f>IF(OR(ISNUMBER(SEARCH("0",'Model output'!D247)), ISNUMBER(SEARCH("1",'Model output'!D247)), ISNUMBER(SEARCH("1a",'Model output'!D247)), ISNUMBER(SEARCH("1b",'Model output'!D247)), ISNUMBER(SEARCH("2",'Model output'!D247)), ISNUMBER(SEARCH("3",'Model output'!D247)), ISNUMBER(SEARCH("4a",'Model output'!D247)), ISNUMBER(SEARCH("4b",'Model output'!D247))), IF(ISNUMBER(SEARCH("pT",'Model output'!D247)),IF(OR(ISNUMBER(SEARCH("a",'Model output'!D247)),ISNUMBER(SEARCH("b",'Model output'!D247))),MID(SUBSTITUTE('Model output'!D247," ",""),SEARCH("pT",'Model output'!D247)+2,2),MID(SUBSTITUTE('Model output'!D247," ",""),SEARCH("pT",'Model output'!D247)+2,1)),IF(ISNUMBER(SEARCH("T",'Model output'!D247)),IF(OR(ISNUMBER(SEARCH("a",'Model output'!D247)),ISNUMBER(SEARCH("b",'Model output'!D247))),MID(SUBSTITUTE('Model output'!D247," ",""),SEARCH("T",'Model output'!D247)+1,2),MID(SUBSTITUTE('Model output'!D247," ",""),SEARCH("T",'Model output'!D247)+1,1)),SUBSTITUTE('Model output'!D247," ",""))),"")</f>
        <v/>
      </c>
      <c r="D248" s="1" t="str">
        <f>IF(ISNUMBER(SEARCH("lymph node",'Model output'!E247)),"1", IF(AND('Model output'!E247&lt;&gt;"",ISNUMBER('Model output'!E247),'Model output'!E247&gt;0),"1",IF(OR(ISNUMBER(SEARCH("0",'Model output'!E247)), ISNUMBER(SEARCH("1",'Model output'!E247)), ISNUMBER(SEARCH("1a",'Model output'!E247)), ISNUMBER(SEARCH("1b",'Model output'!E247)), ISNUMBER(SEARCH("X",'Model output'!E247))), IF(ISNUMBER(SEARCH("pN",'Model output'!E247)),IF(OR(ISNUMBER(SEARCH("a",'Model output'!E247)),ISNUMBER(SEARCH("b",'Model output'!E247))),MID(SUBSTITUTE('Model output'!E247," ",""),SEARCH("pN",'Model output'!E247)+2,2),MID(SUBSTITUTE('Model output'!E247," ",""),SEARCH("pN",'Model output'!E247)+2,1)),IF(ISNUMBER(SEARCH("N",'Model output'!E247)),IF(OR(ISNUMBER(SEARCH("a",'Model output'!E247)),ISNUMBER(SEARCH("b",'Model output'!E247))),MID(SUBSTITUTE('Model output'!E247," ",""),SEARCH("N",'Model output'!E247)+1,2),MID(SUBSTITUTE('Model output'!E247," ",""),SEARCH("N",'Model output'!E247)+1,1)),SUBSTITUTE('Model output'!E247," ",""))),"")))</f>
        <v/>
      </c>
      <c r="E248" s="1" t="str">
        <f>IF(OR(ISNUMBER(SEARCH("Not applicable",'Model output'!F247)), ISNUMBER(SEARCH("N/A",'Model output'!F247))),"0",IF(OR(ISNUMBER(SEARCH("0",'Model output'!F247)), ISNUMBER(SEARCH("1",'Model output'!F247)), ISNUMBER(SEARCH("X",'Model output'!F247))), IF(ISNUMBER(SEARCH("pM",'Model output'!F247)),MID(SUBSTITUTE('Model output'!F247," ",""),SEARCH("pM",'Model output'!F247)+2,1),IF(ISNUMBER(SEARCH("M",'Model output'!F247)),MID(SUBSTITUTE('Model output'!F247," ",""),SEARCH("M",'Model output'!F247)+1,1),SUBSTITUTE('Model output'!F247," ",""))),""))</f>
        <v/>
      </c>
      <c r="F248" t="str">
        <f t="shared" si="56"/>
        <v>negative</v>
      </c>
      <c r="G248" t="str">
        <f>IF(OR('Model output'!G247="",AND(ISNUMBER('Model output'!J247),'Model output'!J247&lt;1)),"",IF(OR(ISNUMBER(SEARCH("lateral",'Model output'!G247)),ISNUMBER(SEARCH("cervical",'Model output'!G247)),ISNUMBER(SEARCH("jugular",'Model output'!G247)),ISNUMBER(SEARCH("left neck",'Model output'!G247)),ISNUMBER(SEARCH("left anterior neck",'Model output'!G247)),ISNUMBER(SEARCH("left posterior neck",'Model output'!G247)),ISNUMBER(SEARCH("right neck",'Model output'!G247)),ISNUMBER(SEARCH("right anterior neck",'Model output'!G247)),ISNUMBER(SEARCH("right posterior neck",'Model output'!G247)),AND(ISNUMBER(SEARCH("level",'Model output'!G247)),OR(,ISNUMBER(SEARCH("II",'Model output'!G247)),ISNUMBER(SEARCH("two",'Model output'!G247)),AND(ISNUMBER(SEARCH("2",'Model output'!G247)),NOT(ISNUMBER(SEARCH("1 of 2",'Model output'!G247)))),ISNUMBER(SEARCH("III",'Model output'!G247)),ISNUMBER(SEARCH("three",'Model output'!G247)),AND(ISNUMBER(SEARCH("3",'Model output'!G247)), NOT(ISNUMBER(SEARCH("N3",'Model output'!G247)))),ISNUMBER(SEARCH("IV",'Model output'!G247)),ISNUMBER(SEARCH("four",'Model output'!G247)),AND(ISNUMBER(SEARCH("4",'Model output'!G247)),NOT(ISNUMBER(SEARCH("1/4",'Model output'!G247)))),ISNUMBER(SEARCH("V ",'Model output'!G247)),ISNUMBER(SEARCH("five",'Model output'!G247)),ISNUMBER(SEARCH("5",'Model output'!G247))))), "lateral", "central"))</f>
        <v/>
      </c>
      <c r="H248" t="str">
        <f>IF('Model output'!H247="","negative", IF('Model output'!H247=" ", "negative", IF('Model output'!H247="[]", "negative", IF(ISNUMBER(SEARCH("lymph node",'Model output'!H247)),"negative", IF(ISNUMBER(SEARCH("adipose tissue",'Model output'!H247)), "negative", IF(ISNUMBER(SEARCH("neck dissection",'Model output'!H247)),"negative","positive"))))))</f>
        <v>negative</v>
      </c>
      <c r="I248" t="str">
        <f>IF('Model output'!I247="","",IF(ISNUMBER('Model output'!I247),'Model output'!I247,1))</f>
        <v/>
      </c>
      <c r="J248" t="str">
        <f>IF('Model output'!J247="","",IF(AND(ISNUMBER('Model output'!J247),'Model output'!J247&lt;=I248),'Model output'!J247,IF(ISNUMBER(SEARCH("0/",'Model output'!J247)),0,1)))</f>
        <v/>
      </c>
      <c r="K248" t="str" cm="1">
        <f t="array" ref="K248">IF(COUNT(FIND({0,1,2,3,4,5,6,7,8,9},'Model output'!K247))&gt;0,'Model output'!K247,"")</f>
        <v/>
      </c>
      <c r="L248" s="28" t="str">
        <f t="shared" si="46"/>
        <v/>
      </c>
      <c r="M248" t="str" cm="1">
        <f t="array" ref="M248">IF(L248="","",IF(ISNUMBER(SEARCH("cm",L248)),MAX(VALUE(SUBSTITUTE(_xlfn.FILTERXML("&lt;t&gt;&lt;s&gt;"&amp;SUBSTITUTE(L248,",","&lt;/s&gt;&lt;s&gt;")&amp;"&lt;/s&gt;&lt;/t&gt;","//s"),"cm",""))),MAX(VALUE(SUBSTITUTE(_xlfn.FILTERXML("&lt;t&gt;&lt;s&gt;"&amp;SUBSTITUTE(L248,",","&lt;/s&gt;&lt;s&gt;")&amp;"&lt;/s&gt;&lt;/t&gt;","//s"),"mm","")))/10))</f>
        <v/>
      </c>
      <c r="N248" t="str">
        <f>IF('Model output'!L247="","",'Model output'!L247)</f>
        <v>papillary</v>
      </c>
      <c r="O248" t="str">
        <f>IF('Model output'!M247="","",'Model output'!M247)</f>
        <v>follicular variant</v>
      </c>
      <c r="P248" t="str">
        <f>IF('Model output'!N247="","",'Model output'!N247)</f>
        <v>3 cm</v>
      </c>
      <c r="Q248" t="str">
        <f t="shared" si="45"/>
        <v>3cm</v>
      </c>
      <c r="R248" cm="1">
        <f t="array" ref="R248">IF(Q248="","",IF(ISNUMBER(SEARCH("cm",Q248)),MAX(VALUE(SUBSTITUTE(_xlfn.FILTERXML("&lt;t&gt;&lt;s&gt;"&amp;SUBSTITUTE(Q248,",","&lt;/s&gt;&lt;s&gt;")&amp;"&lt;/s&gt;&lt;/t&gt;","//s"),"cm",""))),IF(ISNUMBER(SEARCH("mm",Q248)), MAX(VALUE(SUBSTITUTE(_xlfn.FILTERXML("&lt;t&gt;&lt;s&gt;"&amp;SUBSTITUTE(Q248,",","&lt;/s&gt;&lt;s&gt;")&amp;"&lt;/s&gt;&lt;/t&gt;","//s"),"mm","")))/10, MAX(VALUE(_xlfn.FILTERXML("&lt;t&gt;&lt;s&gt;"&amp;SUBSTITUTE(Q248,",","&lt;/s&gt;&lt;s&gt;")&amp;"&lt;/s&gt;&lt;/t&gt;","//s"))))))</f>
        <v>3</v>
      </c>
      <c r="S248" t="str">
        <f>IF(OR('Model output'!P247="",'Model output'!P247="C",ISNUMBER(SEARCH("Not identified", 'Model output'!P247)),ISNUMBER(SEARCH("Absent",'Model output'!P247)),ISNUMBER(SEARCH("Absence",'Model output'!P247)),AND(ISNUMBER(SEARCH("No",'Model output'!P247)),NOT(ISNUMBER(SEARCH("diagnostic",'Model output'!P247)))),ISNUMBER(SEARCH("Negative",'Model output'!P247))),"negative","positive")</f>
        <v>negative</v>
      </c>
      <c r="T248">
        <f>IF('Model output'!O247="","",'Model output'!O247)</f>
        <v>1</v>
      </c>
      <c r="U248" t="str">
        <f>IF('Model output'!Q247&lt;&gt;"",'Model output'!Q247,IF('Classification result'!S248="positive",IF(ISNUMBER(SEARCH("single",'Model output'!P247)),1,IF(OR(ISNUMBER(SEARCH("&lt;4",'Model output'!P247)),ISNUMBER(SEARCH("&lt; 4",'Model output'!P247)),ISNUMBER(SEARCH("less than 4",'Model output'!P247))),"&lt;4",IF(OR(ISNUMBER(SEARCH("&gt;4",'Model output'!P247)),ISNUMBER(SEARCH("&gt; 4",'Model output'!P247)),ISNUMBER(SEARCH("4 or more",'Model output'!P247))),"&gt;4",""))),""))</f>
        <v/>
      </c>
      <c r="V248" t="str">
        <f>IF(S248="negative","",IF(OR(ISNUMBER(SEARCH("Focal",'Model output'!P247)),'Classification result'!U248&lt;4,ISNUMBER(SEARCH("Focal",'Classification result'!U248)),ISNUMBER(SEARCH("&lt;4",'Classification result'!U248)),ISNUMBER(SEARCH("&lt; 4",'Classification result'!U248))),"minimal", IF(OR(ISNUMBER(SEARCH("Extensive",'Model output'!P247)),ISNUMBER(SEARCH("Extensive",'Classification result'!U248)),ISNUMBER(SEARCH("&gt;4",'Classification result'!U248)),ISNUMBER(SEARCH("&gt; 4",'Classification result'!U248)),ISNUMBER(SEARCH("4 or more",'Classification result'!U248))),"extensive","")))</f>
        <v/>
      </c>
      <c r="W248" t="str">
        <f>IF(OR('Model output'!R247="",ISNUMBER(SEARCH("Not identified", 'Model output'!R247)),ISNUMBER(SEARCH("Absent",'Model output'!R247)),ISNUMBER(SEARCH("No",'Model output'!R247)),ISNUMBER(SEARCH("Negative",'Model output'!R247)),ISNUMBER(SEARCH("None seen",'Model output'!R247)),ISNUMBER(SEARCH("Free",'Model output'!R247)),ISNUMBER(SEARCH("Cannot be assessed",'Model output'!R247))),"negative","positive")</f>
        <v>negative</v>
      </c>
      <c r="X248" s="15" t="str">
        <f>IF('Model output'!S247="","",'Model output'!S247)</f>
        <v/>
      </c>
      <c r="Y248" t="str">
        <f>IF(OR('Model output'!S247="",ISNUMBER(SEARCH("No extension",'Model output'!S247)),ISNUMBER(SEARCH("Absent",'Model output'!S247)),ISNUMBER(SEARCH("Not identified",'Model output'!S247)),AND(ISNUMBER(SEARCH("No",'Model output'!S247)),NOT(ISNUMBER(SEARCH("carcinoma",'Model output'!S247)))),ISNUMBER(SEARCH("negative",'Model output'!S247))),"negative",IF(Z248="positive","gETE", "positive"))</f>
        <v>negative</v>
      </c>
      <c r="Z248" t="str">
        <f>IF(OR('Model output'!S247="",ISNUMBER(SEARCH("Absent",'Model output'!S247)),ISNUMBER(SEARCH("Not identified",'Model output'!S247)),ISNUMBER(SEARCH("No",'Model output'!S247)),ISNUMBER(SEARCH("Minimal",'Model output'!S247)),ISNUMBER(SEARCH("negative",'Model output'!S247))),"negative",IF(OR(ISNUMBER(SEARCH("extensive",X248)),ISNUMBER(SEARCH("skeletal muscle",X248)),ISNUMBER(SEARCH("larynx",X248)),ISNUMBER(SEARCH("trachea",X248)),ISNUMBER(SEARCH("esophagus",X248)),ISNUMBER(SEARCH("recurrent laryngeal nerve",X248))),"positive","negative"))</f>
        <v>negative</v>
      </c>
      <c r="AA248" t="str">
        <f>IF('Model output'!T247="","",IF('Model output'!T247="Not mentioned", "No", "Yes"))</f>
        <v/>
      </c>
      <c r="AB248" t="str">
        <f>IF(AA248&lt;&gt;"Yes","",IF(OR('Model output'!U247="",ISNUMBER(SEARCH("Not identified",'Model output'!U247))),"",'Model output'!U247))</f>
        <v/>
      </c>
      <c r="AC248" s="8" t="str">
        <f>IF(OR('Model output'!V247="", AND(ISERROR(SEARCH("Positive",'Model output'!V247)), ISNUMBER(SEARCH("Negative",'Model output'!V247))), ISNUMBER(SEARCH("Cannot be assessed",'Model output'!V247)), AND(ISNUMBER(SEARCH("Uninvolved",'Model output'!V247)),NOT(ISNUMBER(SEARCH("margin(s) involved",'Model output'!V247)))), ISNUMBER(SEARCH("No involvement",'Model output'!V247)), AND(NOT(ISNUMBER(SEARCH("focal",'Model output'!V247))),ISNUMBER(SEARCH("Free",'Model output'!V247))), ISNUMBER(SEARCH("narrowly excised",'Model output'!V247)), ISNUMBER(SEARCH("none",'Model output'!V247)), ISNUMBER(SEARCH("R0",'Model output'!V247)), ISNUMBER(SEARCH("1 mm",'Model output'!V247)), ISNUMBER(SEARCH("0.1 CM",'Model output'!V247)), ISNUMBER(SEARCH("less than 0.2 mm",'Model output'!V247)), ISNUMBER(SEARCH("less than 1.0 mm",'Model output'!V247)), ISNUMBER(SEARCH("less than 0.5 mm",'Model output'!V247)), ISNUMBER(SEARCH("abut",'Model output'!V247))), "negative", "positive")</f>
        <v>negative</v>
      </c>
      <c r="AE248" s="34" t="str" cm="1">
        <f t="array" aca="1" ref="AE248" ca="1">IF(OR(AC248="positive",Z248="positive",AND(OR(ISNUMBER(SEARCH("Follicular carcinoma",N248)),ISNUMBER(SEARCH("Follicular thyroid carcinoma",N248))),V248="extensive"),AND(AND(ISNUMBER(J248),J248&gt;0),AND(ISNUMBER(M248),M248&gt;3)),OR(H248="positive",AH248=1)),"high",IF(OR(ISNUMBER(SEARCH("lateral",G248,1)),ISNUMBER(SEARCH("positive",Y248,1)),ISNUMBER(SEARCH("tall",O248,1)),ISNUMBER(SEARCH("hobnail",O248,1)),ISNUMBER(SEARCH("cribriform",O248,1)),ISNUMBER(SEARCH("diffuse",O248,1)),ISNUMBER(SEARCH("columnar",O248,1)),ISNUMBER(SEARCH("solid",O248,1)),ISNUMBER(SEARCH("tall",N248,1)),ISNUMBER(SEARCH("hobnail",N248,1)),ISNUMBER(SEARCH("cribriform",N248,1)),ISNUMBER(SEARCH("diffuse",N248,1)),ISNUMBER(SEARCH("columnar",N248,1)),ISNUMBER(SEARCH("solid",N248,1)),AND(OR(ISNUMBER(SEARCH("papillary",N248,1)),ISNUMBER(SEARCH("papillary carcinoma",O248,1))),S248="positive"),AND(AND(ISNUMBER(J248),J248&gt;=5),M248=""),AND(AND(ISNUMBER(J248),J248&gt;=5),AND(ISNUMBER(M248),M248&gt;=1)),AND(ISNUMBER(SERACH("papillary",N248)),OR(Y248="positive",Z248="positive"), ISNUMBER(SEARCH("BRAF",AB248)))),"intermediate","low"))</f>
        <v>low</v>
      </c>
      <c r="AF248" s="35" t="str">
        <f t="shared" si="47"/>
        <v>2</v>
      </c>
      <c r="AG248" s="35" t="str">
        <f t="shared" si="48"/>
        <v>0</v>
      </c>
      <c r="AH248" s="35" t="str">
        <f t="shared" si="49"/>
        <v>0</v>
      </c>
      <c r="AI248" s="40" t="str">
        <f t="shared" si="50"/>
        <v>I</v>
      </c>
      <c r="AJ248" s="34" t="s">
        <v>627</v>
      </c>
      <c r="AK248" s="39" t="s">
        <v>893</v>
      </c>
      <c r="AL248" s="39" t="s">
        <v>902</v>
      </c>
      <c r="AM248" s="39" t="s">
        <v>894</v>
      </c>
      <c r="AN248" s="39" t="s">
        <v>59</v>
      </c>
      <c r="AO248" s="34">
        <f t="shared" ca="1" si="51"/>
        <v>1</v>
      </c>
      <c r="AP248" s="39">
        <f t="shared" si="52"/>
        <v>0</v>
      </c>
      <c r="AQ248" s="39">
        <f t="shared" si="53"/>
        <v>1</v>
      </c>
      <c r="AR248" s="39">
        <f t="shared" si="54"/>
        <v>1</v>
      </c>
      <c r="AS248" s="40">
        <f t="shared" si="55"/>
        <v>1</v>
      </c>
    </row>
    <row r="249" spans="1:45">
      <c r="A249" t="str">
        <f>'Model output'!A248</f>
        <v>TCGA-FY-A3ON</v>
      </c>
      <c r="B249" s="46">
        <v>20</v>
      </c>
      <c r="C249" s="1" t="str">
        <f>IF(OR(ISNUMBER(SEARCH("0",'Model output'!D248)), ISNUMBER(SEARCH("1",'Model output'!D248)), ISNUMBER(SEARCH("1a",'Model output'!D248)), ISNUMBER(SEARCH("1b",'Model output'!D248)), ISNUMBER(SEARCH("2",'Model output'!D248)), ISNUMBER(SEARCH("3",'Model output'!D248)), ISNUMBER(SEARCH("4a",'Model output'!D248)), ISNUMBER(SEARCH("4b",'Model output'!D248))), IF(ISNUMBER(SEARCH("pT",'Model output'!D248)),IF(OR(ISNUMBER(SEARCH("a",'Model output'!D248)),ISNUMBER(SEARCH("b",'Model output'!D248))),MID(SUBSTITUTE('Model output'!D248," ",""),SEARCH("pT",'Model output'!D248)+2,2),MID(SUBSTITUTE('Model output'!D248," ",""),SEARCH("pT",'Model output'!D248)+2,1)),IF(ISNUMBER(SEARCH("T",'Model output'!D248)),IF(OR(ISNUMBER(SEARCH("a",'Model output'!D248)),ISNUMBER(SEARCH("b",'Model output'!D248))),MID(SUBSTITUTE('Model output'!D248," ",""),SEARCH("T",'Model output'!D248)+1,2),MID(SUBSTITUTE('Model output'!D248," ",""),SEARCH("T",'Model output'!D248)+1,1)),SUBSTITUTE('Model output'!D248," ",""))),"")</f>
        <v>2</v>
      </c>
      <c r="D249" s="1" t="str">
        <f>IF(ISNUMBER(SEARCH("lymph node",'Model output'!E248)),"1", IF(AND('Model output'!E248&lt;&gt;"",ISNUMBER('Model output'!E248),'Model output'!E248&gt;0),"1",IF(OR(ISNUMBER(SEARCH("0",'Model output'!E248)), ISNUMBER(SEARCH("1",'Model output'!E248)), ISNUMBER(SEARCH("1a",'Model output'!E248)), ISNUMBER(SEARCH("1b",'Model output'!E248)), ISNUMBER(SEARCH("X",'Model output'!E248))), IF(ISNUMBER(SEARCH("pN",'Model output'!E248)),IF(OR(ISNUMBER(SEARCH("a",'Model output'!E248)),ISNUMBER(SEARCH("b",'Model output'!E248))),MID(SUBSTITUTE('Model output'!E248," ",""),SEARCH("pN",'Model output'!E248)+2,2),MID(SUBSTITUTE('Model output'!E248," ",""),SEARCH("pN",'Model output'!E248)+2,1)),IF(ISNUMBER(SEARCH("N",'Model output'!E248)),IF(OR(ISNUMBER(SEARCH("a",'Model output'!E248)),ISNUMBER(SEARCH("b",'Model output'!E248))),MID(SUBSTITUTE('Model output'!E248," ",""),SEARCH("N",'Model output'!E248)+1,2),MID(SUBSTITUTE('Model output'!E248," ",""),SEARCH("N",'Model output'!E248)+1,1)),SUBSTITUTE('Model output'!E248," ",""))),"")))</f>
        <v>1</v>
      </c>
      <c r="E249" s="1" t="str">
        <f>IF(OR(ISNUMBER(SEARCH("Not applicable",'Model output'!F248)), ISNUMBER(SEARCH("N/A",'Model output'!F248))),"0",IF(OR(ISNUMBER(SEARCH("0",'Model output'!F248)), ISNUMBER(SEARCH("1",'Model output'!F248)), ISNUMBER(SEARCH("X",'Model output'!F248))), IF(ISNUMBER(SEARCH("pM",'Model output'!F248)),MID(SUBSTITUTE('Model output'!F248," ",""),SEARCH("pM",'Model output'!F248)+2,1),IF(ISNUMBER(SEARCH("M",'Model output'!F248)),MID(SUBSTITUTE('Model output'!F248," ",""),SEARCH("M",'Model output'!F248)+1,1),SUBSTITUTE('Model output'!F248," ",""))),""))</f>
        <v>X</v>
      </c>
      <c r="F249" t="str">
        <f t="shared" si="56"/>
        <v>positive</v>
      </c>
      <c r="G249" t="str">
        <f>IF(OR('Model output'!G248="",AND(ISNUMBER('Model output'!J248),'Model output'!J248&lt;1)),"",IF(OR(ISNUMBER(SEARCH("lateral",'Model output'!G248)),ISNUMBER(SEARCH("cervical",'Model output'!G248)),ISNUMBER(SEARCH("jugular",'Model output'!G248)),ISNUMBER(SEARCH("left neck",'Model output'!G248)),ISNUMBER(SEARCH("left anterior neck",'Model output'!G248)),ISNUMBER(SEARCH("left posterior neck",'Model output'!G248)),ISNUMBER(SEARCH("right neck",'Model output'!G248)),ISNUMBER(SEARCH("right anterior neck",'Model output'!G248)),ISNUMBER(SEARCH("right posterior neck",'Model output'!G248)),AND(ISNUMBER(SEARCH("level",'Model output'!G248)),OR(,ISNUMBER(SEARCH("II",'Model output'!G248)),ISNUMBER(SEARCH("two",'Model output'!G248)),AND(ISNUMBER(SEARCH("2",'Model output'!G248)),NOT(ISNUMBER(SEARCH("1 of 2",'Model output'!G248)))),ISNUMBER(SEARCH("III",'Model output'!G248)),ISNUMBER(SEARCH("three",'Model output'!G248)),AND(ISNUMBER(SEARCH("3",'Model output'!G248)), NOT(ISNUMBER(SEARCH("N3",'Model output'!G248)))),ISNUMBER(SEARCH("IV",'Model output'!G248)),ISNUMBER(SEARCH("four",'Model output'!G248)),AND(ISNUMBER(SEARCH("4",'Model output'!G248)),NOT(ISNUMBER(SEARCH("1/4",'Model output'!G248)))),ISNUMBER(SEARCH("V ",'Model output'!G248)),ISNUMBER(SEARCH("five",'Model output'!G248)),ISNUMBER(SEARCH("5",'Model output'!G248))))), "lateral", "central"))</f>
        <v>central</v>
      </c>
      <c r="H249" t="str">
        <f>IF('Model output'!H248="","negative", IF('Model output'!H248=" ", "negative", IF('Model output'!H248="[]", "negative", IF(ISNUMBER(SEARCH("lymph node",'Model output'!H248)),"negative", IF(ISNUMBER(SEARCH("adipose tissue",'Model output'!H248)), "negative", IF(ISNUMBER(SEARCH("neck dissection",'Model output'!H248)),"negative","positive"))))))</f>
        <v>negative</v>
      </c>
      <c r="I249" t="str">
        <f>IF('Model output'!I248="","",IF(ISNUMBER('Model output'!I248),'Model output'!I248,1))</f>
        <v/>
      </c>
      <c r="J249">
        <f>IF('Model output'!J248="","",IF(AND(ISNUMBER('Model output'!J248),'Model output'!J248&lt;=I249),'Model output'!J248,IF(ISNUMBER(SEARCH("0/",'Model output'!J248)),0,1)))</f>
        <v>1</v>
      </c>
      <c r="K249" t="str" cm="1">
        <f t="array" ref="K249">IF(COUNT(FIND({0,1,2,3,4,5,6,7,8,9},'Model output'!K248))&gt;0,'Model output'!K248,"")</f>
        <v/>
      </c>
      <c r="L249" s="28" t="str">
        <f t="shared" si="46"/>
        <v/>
      </c>
      <c r="M249" t="str" cm="1">
        <f t="array" ref="M249">IF(L249="","",IF(ISNUMBER(SEARCH("cm",L249)),MAX(VALUE(SUBSTITUTE(_xlfn.FILTERXML("&lt;t&gt;&lt;s&gt;"&amp;SUBSTITUTE(L249,",","&lt;/s&gt;&lt;s&gt;")&amp;"&lt;/s&gt;&lt;/t&gt;","//s"),"cm",""))),MAX(VALUE(SUBSTITUTE(_xlfn.FILTERXML("&lt;t&gt;&lt;s&gt;"&amp;SUBSTITUTE(L249,",","&lt;/s&gt;&lt;s&gt;")&amp;"&lt;/s&gt;&lt;/t&gt;","//s"),"mm","")))/10))</f>
        <v/>
      </c>
      <c r="N249" t="str">
        <f>IF('Model output'!L248="","",'Model output'!L248)</f>
        <v>papillary</v>
      </c>
      <c r="O249" t="str">
        <f>IF('Model output'!M248="","",'Model output'!M248)</f>
        <v>classical</v>
      </c>
      <c r="P249" t="str">
        <f>IF('Model output'!N248="","",'Model output'!N248)</f>
        <v>2.5cm</v>
      </c>
      <c r="Q249" t="str">
        <f t="shared" si="45"/>
        <v>2.5cm</v>
      </c>
      <c r="R249" cm="1">
        <f t="array" ref="R249">IF(Q249="","",IF(ISNUMBER(SEARCH("cm",Q249)),MAX(VALUE(SUBSTITUTE(_xlfn.FILTERXML("&lt;t&gt;&lt;s&gt;"&amp;SUBSTITUTE(Q249,",","&lt;/s&gt;&lt;s&gt;")&amp;"&lt;/s&gt;&lt;/t&gt;","//s"),"cm",""))),IF(ISNUMBER(SEARCH("mm",Q249)), MAX(VALUE(SUBSTITUTE(_xlfn.FILTERXML("&lt;t&gt;&lt;s&gt;"&amp;SUBSTITUTE(Q249,",","&lt;/s&gt;&lt;s&gt;")&amp;"&lt;/s&gt;&lt;/t&gt;","//s"),"mm","")))/10, MAX(VALUE(_xlfn.FILTERXML("&lt;t&gt;&lt;s&gt;"&amp;SUBSTITUTE(Q249,",","&lt;/s&gt;&lt;s&gt;")&amp;"&lt;/s&gt;&lt;/t&gt;","//s"))))))</f>
        <v>2.5</v>
      </c>
      <c r="S249" t="str">
        <f>IF(OR('Model output'!P248="",'Model output'!P248="C",ISNUMBER(SEARCH("Not identified", 'Model output'!P248)),ISNUMBER(SEARCH("Absent",'Model output'!P248)),ISNUMBER(SEARCH("Absence",'Model output'!P248)),AND(ISNUMBER(SEARCH("No",'Model output'!P248)),NOT(ISNUMBER(SEARCH("diagnostic",'Model output'!P248)))),ISNUMBER(SEARCH("Negative",'Model output'!P248))),"negative","positive")</f>
        <v>negative</v>
      </c>
      <c r="T249">
        <f>IF('Model output'!O248="","",'Model output'!O248)</f>
        <v>3</v>
      </c>
      <c r="U249" t="str">
        <f>IF('Model output'!Q248&lt;&gt;"",'Model output'!Q248,IF('Classification result'!S249="positive",IF(ISNUMBER(SEARCH("single",'Model output'!P248)),1,IF(OR(ISNUMBER(SEARCH("&lt;4",'Model output'!P248)),ISNUMBER(SEARCH("&lt; 4",'Model output'!P248)),ISNUMBER(SEARCH("less than 4",'Model output'!P248))),"&lt;4",IF(OR(ISNUMBER(SEARCH("&gt;4",'Model output'!P248)),ISNUMBER(SEARCH("&gt; 4",'Model output'!P248)),ISNUMBER(SEARCH("4 or more",'Model output'!P248))),"&gt;4",""))),""))</f>
        <v/>
      </c>
      <c r="V249" t="str">
        <f>IF(S249="negative","",IF(OR(ISNUMBER(SEARCH("Focal",'Model output'!P248)),'Classification result'!U249&lt;4,ISNUMBER(SEARCH("Focal",'Classification result'!U249)),ISNUMBER(SEARCH("&lt;4",'Classification result'!U249)),ISNUMBER(SEARCH("&lt; 4",'Classification result'!U249))),"minimal", IF(OR(ISNUMBER(SEARCH("Extensive",'Model output'!P248)),ISNUMBER(SEARCH("Extensive",'Classification result'!U249)),ISNUMBER(SEARCH("&gt;4",'Classification result'!U249)),ISNUMBER(SEARCH("&gt; 4",'Classification result'!U249)),ISNUMBER(SEARCH("4 or more",'Classification result'!U249))),"extensive","")))</f>
        <v/>
      </c>
      <c r="W249" t="str">
        <f>IF(OR('Model output'!R248="",ISNUMBER(SEARCH("Not identified", 'Model output'!R248)),ISNUMBER(SEARCH("Absent",'Model output'!R248)),ISNUMBER(SEARCH("No",'Model output'!R248)),ISNUMBER(SEARCH("Negative",'Model output'!R248)),ISNUMBER(SEARCH("None seen",'Model output'!R248)),ISNUMBER(SEARCH("Free",'Model output'!R248)),ISNUMBER(SEARCH("Cannot be assessed",'Model output'!R248))),"negative","positive")</f>
        <v>negative</v>
      </c>
      <c r="X249" s="15" t="str">
        <f>IF('Model output'!S248="","",'Model output'!S248)</f>
        <v>Not identified</v>
      </c>
      <c r="Y249" t="str">
        <f>IF(OR('Model output'!S248="",ISNUMBER(SEARCH("No extension",'Model output'!S248)),ISNUMBER(SEARCH("Absent",'Model output'!S248)),ISNUMBER(SEARCH("Not identified",'Model output'!S248)),AND(ISNUMBER(SEARCH("No",'Model output'!S248)),NOT(ISNUMBER(SEARCH("carcinoma",'Model output'!S248)))),ISNUMBER(SEARCH("negative",'Model output'!S248))),"negative",IF(Z249="positive","gETE", "positive"))</f>
        <v>negative</v>
      </c>
      <c r="Z249" t="str">
        <f>IF(OR('Model output'!S248="",ISNUMBER(SEARCH("Absent",'Model output'!S248)),ISNUMBER(SEARCH("Not identified",'Model output'!S248)),ISNUMBER(SEARCH("No",'Model output'!S248)),ISNUMBER(SEARCH("Minimal",'Model output'!S248)),ISNUMBER(SEARCH("negative",'Model output'!S248))),"negative",IF(OR(ISNUMBER(SEARCH("extensive",X249)),ISNUMBER(SEARCH("skeletal muscle",X249)),ISNUMBER(SEARCH("larynx",X249)),ISNUMBER(SEARCH("trachea",X249)),ISNUMBER(SEARCH("esophagus",X249)),ISNUMBER(SEARCH("recurrent laryngeal nerve",X249))),"positive","negative"))</f>
        <v>negative</v>
      </c>
      <c r="AA249" t="str">
        <f>IF('Model output'!T248="","",IF('Model output'!T248="Not mentioned", "No", "Yes"))</f>
        <v/>
      </c>
      <c r="AB249" t="str">
        <f>IF(AA249&lt;&gt;"Yes","",IF(OR('Model output'!U248="",ISNUMBER(SEARCH("Not identified",'Model output'!U248))),"",'Model output'!U248))</f>
        <v/>
      </c>
      <c r="AC249" s="8" t="str">
        <f>IF(OR('Model output'!V248="", AND(ISERROR(SEARCH("Positive",'Model output'!V248)), ISNUMBER(SEARCH("Negative",'Model output'!V248))), ISNUMBER(SEARCH("Cannot be assessed",'Model output'!V248)), AND(ISNUMBER(SEARCH("Uninvolved",'Model output'!V248)),NOT(ISNUMBER(SEARCH("margin(s) involved",'Model output'!V248)))), ISNUMBER(SEARCH("No involvement",'Model output'!V248)), AND(NOT(ISNUMBER(SEARCH("focal",'Model output'!V248))),ISNUMBER(SEARCH("Free",'Model output'!V248))), ISNUMBER(SEARCH("narrowly excised",'Model output'!V248)), ISNUMBER(SEARCH("none",'Model output'!V248)), ISNUMBER(SEARCH("R0",'Model output'!V248)), ISNUMBER(SEARCH("1 mm",'Model output'!V248)), ISNUMBER(SEARCH("0.1 CM",'Model output'!V248)), ISNUMBER(SEARCH("less than 0.2 mm",'Model output'!V248)), ISNUMBER(SEARCH("less than 1.0 mm",'Model output'!V248)), ISNUMBER(SEARCH("less than 0.5 mm",'Model output'!V248)), ISNUMBER(SEARCH("abut",'Model output'!V248))), "negative", "positive")</f>
        <v>negative</v>
      </c>
      <c r="AE249" s="34" t="str" cm="1">
        <f t="array" aca="1" ref="AE249" ca="1">IF(OR(AC249="positive",Z249="positive",AND(OR(ISNUMBER(SEARCH("Follicular carcinoma",N249)),ISNUMBER(SEARCH("Follicular thyroid carcinoma",N249))),V249="extensive"),AND(AND(ISNUMBER(J249),J249&gt;0),AND(ISNUMBER(M249),M249&gt;3)),OR(H249="positive",AH249=1)),"high",IF(OR(ISNUMBER(SEARCH("lateral",G249,1)),ISNUMBER(SEARCH("positive",Y249,1)),ISNUMBER(SEARCH("tall",O249,1)),ISNUMBER(SEARCH("hobnail",O249,1)),ISNUMBER(SEARCH("cribriform",O249,1)),ISNUMBER(SEARCH("diffuse",O249,1)),ISNUMBER(SEARCH("columnar",O249,1)),ISNUMBER(SEARCH("solid",O249,1)),ISNUMBER(SEARCH("tall",N249,1)),ISNUMBER(SEARCH("hobnail",N249,1)),ISNUMBER(SEARCH("cribriform",N249,1)),ISNUMBER(SEARCH("diffuse",N249,1)),ISNUMBER(SEARCH("columnar",N249,1)),ISNUMBER(SEARCH("solid",N249,1)),AND(OR(ISNUMBER(SEARCH("papillary",N249,1)),ISNUMBER(SEARCH("papillary carcinoma",O249,1))),S249="positive"),AND(AND(ISNUMBER(J249),J249&gt;=5),M249=""),AND(AND(ISNUMBER(J249),J249&gt;=5),AND(ISNUMBER(M249),M249&gt;=1)),AND(ISNUMBER(SERACH("papillary",N249)),OR(Y249="positive",Z249="positive"), ISNUMBER(SEARCH("BRAF",AB249)))),"intermediate","low"))</f>
        <v>low</v>
      </c>
      <c r="AF249" s="35" t="str">
        <f t="shared" si="47"/>
        <v>2</v>
      </c>
      <c r="AG249" s="35" t="str">
        <f t="shared" si="48"/>
        <v>1a</v>
      </c>
      <c r="AH249" s="35" t="str">
        <f t="shared" si="49"/>
        <v>0</v>
      </c>
      <c r="AI249" s="40" t="str">
        <f t="shared" si="50"/>
        <v>I</v>
      </c>
      <c r="AJ249" s="34" t="s">
        <v>627</v>
      </c>
      <c r="AK249" s="39" t="s">
        <v>896</v>
      </c>
      <c r="AL249" s="39" t="s">
        <v>898</v>
      </c>
      <c r="AM249" s="39" t="s">
        <v>897</v>
      </c>
      <c r="AN249" s="39" t="s">
        <v>59</v>
      </c>
      <c r="AO249" s="34">
        <f t="shared" ca="1" si="51"/>
        <v>1</v>
      </c>
      <c r="AP249" s="39">
        <f t="shared" si="52"/>
        <v>1</v>
      </c>
      <c r="AQ249" s="39">
        <f t="shared" si="53"/>
        <v>1</v>
      </c>
      <c r="AR249" s="39">
        <f t="shared" si="54"/>
        <v>1</v>
      </c>
      <c r="AS249" s="40">
        <f t="shared" si="55"/>
        <v>1</v>
      </c>
    </row>
    <row r="250" spans="1:45">
      <c r="A250" t="str">
        <f>'Model output'!A249</f>
        <v>TCGA-FY-A3R7</v>
      </c>
      <c r="B250" s="46">
        <v>50</v>
      </c>
      <c r="C250" s="1" t="str">
        <f>IF(OR(ISNUMBER(SEARCH("0",'Model output'!D249)), ISNUMBER(SEARCH("1",'Model output'!D249)), ISNUMBER(SEARCH("1a",'Model output'!D249)), ISNUMBER(SEARCH("1b",'Model output'!D249)), ISNUMBER(SEARCH("2",'Model output'!D249)), ISNUMBER(SEARCH("3",'Model output'!D249)), ISNUMBER(SEARCH("4a",'Model output'!D249)), ISNUMBER(SEARCH("4b",'Model output'!D249))), IF(ISNUMBER(SEARCH("pT",'Model output'!D249)),IF(OR(ISNUMBER(SEARCH("a",'Model output'!D249)),ISNUMBER(SEARCH("b",'Model output'!D249))),MID(SUBSTITUTE('Model output'!D249," ",""),SEARCH("pT",'Model output'!D249)+2,2),MID(SUBSTITUTE('Model output'!D249," ",""),SEARCH("pT",'Model output'!D249)+2,1)),IF(ISNUMBER(SEARCH("T",'Model output'!D249)),IF(OR(ISNUMBER(SEARCH("a",'Model output'!D249)),ISNUMBER(SEARCH("b",'Model output'!D249))),MID(SUBSTITUTE('Model output'!D249," ",""),SEARCH("T",'Model output'!D249)+1,2),MID(SUBSTITUTE('Model output'!D249," ",""),SEARCH("T",'Model output'!D249)+1,1)),SUBSTITUTE('Model output'!D249," ",""))),"")</f>
        <v>3</v>
      </c>
      <c r="D250" s="1" t="str">
        <f>IF(ISNUMBER(SEARCH("lymph node",'Model output'!E249)),"1", IF(AND('Model output'!E249&lt;&gt;"",ISNUMBER('Model output'!E249),'Model output'!E249&gt;0),"1",IF(OR(ISNUMBER(SEARCH("0",'Model output'!E249)), ISNUMBER(SEARCH("1",'Model output'!E249)), ISNUMBER(SEARCH("1a",'Model output'!E249)), ISNUMBER(SEARCH("1b",'Model output'!E249)), ISNUMBER(SEARCH("X",'Model output'!E249))), IF(ISNUMBER(SEARCH("pN",'Model output'!E249)),IF(OR(ISNUMBER(SEARCH("a",'Model output'!E249)),ISNUMBER(SEARCH("b",'Model output'!E249))),MID(SUBSTITUTE('Model output'!E249," ",""),SEARCH("pN",'Model output'!E249)+2,2),MID(SUBSTITUTE('Model output'!E249," ",""),SEARCH("pN",'Model output'!E249)+2,1)),IF(ISNUMBER(SEARCH("N",'Model output'!E249)),IF(OR(ISNUMBER(SEARCH("a",'Model output'!E249)),ISNUMBER(SEARCH("b",'Model output'!E249))),MID(SUBSTITUTE('Model output'!E249," ",""),SEARCH("N",'Model output'!E249)+1,2),MID(SUBSTITUTE('Model output'!E249," ",""),SEARCH("N",'Model output'!E249)+1,1)),SUBSTITUTE('Model output'!E249," ",""))),"")))</f>
        <v>1a</v>
      </c>
      <c r="E250" s="1" t="str">
        <f>IF(OR(ISNUMBER(SEARCH("Not applicable",'Model output'!F249)), ISNUMBER(SEARCH("N/A",'Model output'!F249))),"0",IF(OR(ISNUMBER(SEARCH("0",'Model output'!F249)), ISNUMBER(SEARCH("1",'Model output'!F249)), ISNUMBER(SEARCH("X",'Model output'!F249))), IF(ISNUMBER(SEARCH("pM",'Model output'!F249)),MID(SUBSTITUTE('Model output'!F249," ",""),SEARCH("pM",'Model output'!F249)+2,1),IF(ISNUMBER(SEARCH("M",'Model output'!F249)),MID(SUBSTITUTE('Model output'!F249," ",""),SEARCH("M",'Model output'!F249)+1,1),SUBSTITUTE('Model output'!F249," ",""))),""))</f>
        <v>0</v>
      </c>
      <c r="F250" t="str">
        <f t="shared" si="56"/>
        <v>positive</v>
      </c>
      <c r="G250" t="str">
        <f>IF(OR('Model output'!G249="",AND(ISNUMBER('Model output'!J249),'Model output'!J249&lt;1)),"",IF(OR(ISNUMBER(SEARCH("lateral",'Model output'!G249)),ISNUMBER(SEARCH("cervical",'Model output'!G249)),ISNUMBER(SEARCH("jugular",'Model output'!G249)),ISNUMBER(SEARCH("left neck",'Model output'!G249)),ISNUMBER(SEARCH("left anterior neck",'Model output'!G249)),ISNUMBER(SEARCH("left posterior neck",'Model output'!G249)),ISNUMBER(SEARCH("right neck",'Model output'!G249)),ISNUMBER(SEARCH("right anterior neck",'Model output'!G249)),ISNUMBER(SEARCH("right posterior neck",'Model output'!G249)),AND(ISNUMBER(SEARCH("level",'Model output'!G249)),OR(,ISNUMBER(SEARCH("II",'Model output'!G249)),ISNUMBER(SEARCH("two",'Model output'!G249)),AND(ISNUMBER(SEARCH("2",'Model output'!G249)),NOT(ISNUMBER(SEARCH("1 of 2",'Model output'!G249)))),ISNUMBER(SEARCH("III",'Model output'!G249)),ISNUMBER(SEARCH("three",'Model output'!G249)),AND(ISNUMBER(SEARCH("3",'Model output'!G249)), NOT(ISNUMBER(SEARCH("N3",'Model output'!G249)))),ISNUMBER(SEARCH("IV",'Model output'!G249)),ISNUMBER(SEARCH("four",'Model output'!G249)),AND(ISNUMBER(SEARCH("4",'Model output'!G249)),NOT(ISNUMBER(SEARCH("1/4",'Model output'!G249)))),ISNUMBER(SEARCH("V ",'Model output'!G249)),ISNUMBER(SEARCH("five",'Model output'!G249)),ISNUMBER(SEARCH("5",'Model output'!G249))))), "lateral", "central"))</f>
        <v>central</v>
      </c>
      <c r="H250" t="str">
        <f>IF('Model output'!H249="","negative", IF('Model output'!H249=" ", "negative", IF('Model output'!H249="[]", "negative", IF(ISNUMBER(SEARCH("lymph node",'Model output'!H249)),"negative", IF(ISNUMBER(SEARCH("adipose tissue",'Model output'!H249)), "negative", IF(ISNUMBER(SEARCH("neck dissection",'Model output'!H249)),"negative","positive"))))))</f>
        <v>negative</v>
      </c>
      <c r="I250">
        <f>IF('Model output'!I249="","",IF(ISNUMBER('Model output'!I249),'Model output'!I249,1))</f>
        <v>3</v>
      </c>
      <c r="J250">
        <f>IF('Model output'!J249="","",IF(AND(ISNUMBER('Model output'!J249),'Model output'!J249&lt;=I250),'Model output'!J249,IF(ISNUMBER(SEARCH("0/",'Model output'!J249)),0,1)))</f>
        <v>2</v>
      </c>
      <c r="K250" t="str" cm="1">
        <f t="array" ref="K250">IF(COUNT(FIND({0,1,2,3,4,5,6,7,8,9},'Model output'!K249))&gt;0,'Model output'!K249,"")</f>
        <v>1.1 cm</v>
      </c>
      <c r="L250" s="28" t="str">
        <f t="shared" si="46"/>
        <v>1.1cm</v>
      </c>
      <c r="M250" cm="1">
        <f t="array" ref="M250">IF(L250="","",IF(ISNUMBER(SEARCH("cm",L250)),MAX(VALUE(SUBSTITUTE(_xlfn.FILTERXML("&lt;t&gt;&lt;s&gt;"&amp;SUBSTITUTE(L250,",","&lt;/s&gt;&lt;s&gt;")&amp;"&lt;/s&gt;&lt;/t&gt;","//s"),"cm",""))),MAX(VALUE(SUBSTITUTE(_xlfn.FILTERXML("&lt;t&gt;&lt;s&gt;"&amp;SUBSTITUTE(L250,",","&lt;/s&gt;&lt;s&gt;")&amp;"&lt;/s&gt;&lt;/t&gt;","//s"),"mm","")))/10))</f>
        <v>1.1000000000000001</v>
      </c>
      <c r="N250" t="str">
        <f>IF('Model output'!L249="","",'Model output'!L249)</f>
        <v>papillary</v>
      </c>
      <c r="O250" t="str">
        <f>IF('Model output'!M249="","",'Model output'!M249)</f>
        <v>classical</v>
      </c>
      <c r="P250" t="str">
        <f>IF('Model output'!N249="","",'Model output'!N249)</f>
        <v>2.0 cm</v>
      </c>
      <c r="Q250" t="str">
        <f t="shared" ref="Q250:Q291" si="57">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IF(AND(ISNUMBER(SEARCH("cm", P250)), ISNUMBER(SEARCH("mm", P250))), SUBSTITUTE(P250, "cm", "mm"), P250),"cm.","cm"),"cm;","cm,"), "the", ""), "Microcarcinoma:", ","), "tumor", ""), "Tumor", ""), "microcarcinoma", ""), "nodule.", ""), "nodule", ""), "lobe and isthmus", ""), "isthmus and", ""), "isthmic", ""), "ISTHMUS", ""), "Isthmus", ""), "isthmus", ""), ", right lobe.", ""), "lobe,",""), "lobe", ""), "pole;", ","), "pole", ""), "upper", ""), "lower", ""), "thyroid", ""), "largest", ""), "superior to inferior", ""), "anterior to posterior", ""), "classical type", ""), "follicular variant", ""), "left", ""), "right", ""), "Right", ""), "Ranging from", ""), "grossly", ""), "greatest dimension,", ""), "greatest dimension", ""), "for", ""), "in", ""), "In", ""), ", and", ","), "and", ","), "to", ","), "(", ""), ")", ""), "A", ""), " : ", ""), ":", ","), "&lt;", ""), "x", ","), "X", ","), ";", ""), " ",""))</f>
        <v>2.0cm</v>
      </c>
      <c r="R250" cm="1">
        <f t="array" ref="R250">IF(Q250="","",IF(ISNUMBER(SEARCH("cm",Q250)),MAX(VALUE(SUBSTITUTE(_xlfn.FILTERXML("&lt;t&gt;&lt;s&gt;"&amp;SUBSTITUTE(Q250,",","&lt;/s&gt;&lt;s&gt;")&amp;"&lt;/s&gt;&lt;/t&gt;","//s"),"cm",""))),IF(ISNUMBER(SEARCH("mm",Q250)), MAX(VALUE(SUBSTITUTE(_xlfn.FILTERXML("&lt;t&gt;&lt;s&gt;"&amp;SUBSTITUTE(Q250,",","&lt;/s&gt;&lt;s&gt;")&amp;"&lt;/s&gt;&lt;/t&gt;","//s"),"mm","")))/10, MAX(VALUE(_xlfn.FILTERXML("&lt;t&gt;&lt;s&gt;"&amp;SUBSTITUTE(Q250,",","&lt;/s&gt;&lt;s&gt;")&amp;"&lt;/s&gt;&lt;/t&gt;","//s"))))))</f>
        <v>2</v>
      </c>
      <c r="S250" t="str">
        <f>IF(OR('Model output'!P249="",'Model output'!P249="C",ISNUMBER(SEARCH("Not identified", 'Model output'!P249)),ISNUMBER(SEARCH("Absent",'Model output'!P249)),ISNUMBER(SEARCH("Absence",'Model output'!P249)),AND(ISNUMBER(SEARCH("No",'Model output'!P249)),NOT(ISNUMBER(SEARCH("diagnostic",'Model output'!P249)))),ISNUMBER(SEARCH("Negative",'Model output'!P249))),"negative","positive")</f>
        <v>negative</v>
      </c>
      <c r="T250">
        <f>IF('Model output'!O249="","",'Model output'!O249)</f>
        <v>2</v>
      </c>
      <c r="U250" t="str">
        <f>IF('Model output'!Q249&lt;&gt;"",'Model output'!Q249,IF('Classification result'!S250="positive",IF(ISNUMBER(SEARCH("single",'Model output'!P249)),1,IF(OR(ISNUMBER(SEARCH("&lt;4",'Model output'!P249)),ISNUMBER(SEARCH("&lt; 4",'Model output'!P249)),ISNUMBER(SEARCH("less than 4",'Model output'!P249))),"&lt;4",IF(OR(ISNUMBER(SEARCH("&gt;4",'Model output'!P249)),ISNUMBER(SEARCH("&gt; 4",'Model output'!P249)),ISNUMBER(SEARCH("4 or more",'Model output'!P249))),"&gt;4",""))),""))</f>
        <v/>
      </c>
      <c r="V250" t="str">
        <f>IF(S250="negative","",IF(OR(ISNUMBER(SEARCH("Focal",'Model output'!P249)),'Classification result'!U250&lt;4,ISNUMBER(SEARCH("Focal",'Classification result'!U250)),ISNUMBER(SEARCH("&lt;4",'Classification result'!U250)),ISNUMBER(SEARCH("&lt; 4",'Classification result'!U250))),"minimal", IF(OR(ISNUMBER(SEARCH("Extensive",'Model output'!P249)),ISNUMBER(SEARCH("Extensive",'Classification result'!U250)),ISNUMBER(SEARCH("&gt;4",'Classification result'!U250)),ISNUMBER(SEARCH("&gt; 4",'Classification result'!U250)),ISNUMBER(SEARCH("4 or more",'Classification result'!U250))),"extensive","")))</f>
        <v/>
      </c>
      <c r="W250" t="str">
        <f>IF(OR('Model output'!R249="",ISNUMBER(SEARCH("Not identified", 'Model output'!R249)),ISNUMBER(SEARCH("Absent",'Model output'!R249)),ISNUMBER(SEARCH("No",'Model output'!R249)),ISNUMBER(SEARCH("Negative",'Model output'!R249)),ISNUMBER(SEARCH("None seen",'Model output'!R249)),ISNUMBER(SEARCH("Free",'Model output'!R249)),ISNUMBER(SEARCH("Cannot be assessed",'Model output'!R249))),"negative","positive")</f>
        <v>positive</v>
      </c>
      <c r="X250" s="15" t="str">
        <f>IF('Model output'!S249="","",'Model output'!S249)</f>
        <v>Present, minimal</v>
      </c>
      <c r="Y250" t="str">
        <f>IF(OR('Model output'!S249="",ISNUMBER(SEARCH("No extension",'Model output'!S249)),ISNUMBER(SEARCH("Absent",'Model output'!S249)),ISNUMBER(SEARCH("Not identified",'Model output'!S249)),AND(ISNUMBER(SEARCH("No",'Model output'!S249)),NOT(ISNUMBER(SEARCH("carcinoma",'Model output'!S249)))),ISNUMBER(SEARCH("negative",'Model output'!S249))),"negative",IF(Z250="positive","gETE", "positive"))</f>
        <v>positive</v>
      </c>
      <c r="Z250" t="str">
        <f>IF(OR('Model output'!S249="",ISNUMBER(SEARCH("Absent",'Model output'!S249)),ISNUMBER(SEARCH("Not identified",'Model output'!S249)),ISNUMBER(SEARCH("No",'Model output'!S249)),ISNUMBER(SEARCH("Minimal",'Model output'!S249)),ISNUMBER(SEARCH("negative",'Model output'!S249))),"negative",IF(OR(ISNUMBER(SEARCH("extensive",X250)),ISNUMBER(SEARCH("skeletal muscle",X250)),ISNUMBER(SEARCH("larynx",X250)),ISNUMBER(SEARCH("trachea",X250)),ISNUMBER(SEARCH("esophagus",X250)),ISNUMBER(SEARCH("recurrent laryngeal nerve",X250))),"positive","negative"))</f>
        <v>negative</v>
      </c>
      <c r="AA250" t="str">
        <f>IF('Model output'!T249="","",IF('Model output'!T249="Not mentioned", "No", "Yes"))</f>
        <v/>
      </c>
      <c r="AB250" t="str">
        <f>IF(AA250&lt;&gt;"Yes","",IF(OR('Model output'!U249="",ISNUMBER(SEARCH("Not identified",'Model output'!U249))),"",'Model output'!U249))</f>
        <v/>
      </c>
      <c r="AC250" s="8" t="str">
        <f>IF(OR('Model output'!V249="", AND(ISERROR(SEARCH("Positive",'Model output'!V249)), ISNUMBER(SEARCH("Negative",'Model output'!V249))), ISNUMBER(SEARCH("Cannot be assessed",'Model output'!V249)), AND(ISNUMBER(SEARCH("Uninvolved",'Model output'!V249)),NOT(ISNUMBER(SEARCH("margin(s) involved",'Model output'!V249)))), ISNUMBER(SEARCH("No involvement",'Model output'!V249)), AND(NOT(ISNUMBER(SEARCH("focal",'Model output'!V249))),ISNUMBER(SEARCH("Free",'Model output'!V249))), ISNUMBER(SEARCH("narrowly excised",'Model output'!V249)), ISNUMBER(SEARCH("none",'Model output'!V249)), ISNUMBER(SEARCH("R0",'Model output'!V249)), ISNUMBER(SEARCH("1 mm",'Model output'!V249)), ISNUMBER(SEARCH("0.1 CM",'Model output'!V249)), ISNUMBER(SEARCH("less than 0.2 mm",'Model output'!V249)), ISNUMBER(SEARCH("less than 1.0 mm",'Model output'!V249)), ISNUMBER(SEARCH("less than 0.5 mm",'Model output'!V249)), ISNUMBER(SEARCH("abut",'Model output'!V249))), "negative", "positive")</f>
        <v>negative</v>
      </c>
      <c r="AE250" s="34" t="str" cm="1">
        <f t="array" aca="1" ref="AE250" ca="1">IF(OR(AC250="positive",Z250="positive",AND(OR(ISNUMBER(SEARCH("Follicular carcinoma",N250)),ISNUMBER(SEARCH("Follicular thyroid carcinoma",N250))),V250="extensive"),AND(AND(ISNUMBER(J250),J250&gt;0),AND(ISNUMBER(M250),M250&gt;3)),OR(H250="positive",AH250=1)),"high",IF(OR(ISNUMBER(SEARCH("lateral",G250,1)),ISNUMBER(SEARCH("positive",Y250,1)),ISNUMBER(SEARCH("tall",O250,1)),ISNUMBER(SEARCH("hobnail",O250,1)),ISNUMBER(SEARCH("cribriform",O250,1)),ISNUMBER(SEARCH("diffuse",O250,1)),ISNUMBER(SEARCH("columnar",O250,1)),ISNUMBER(SEARCH("solid",O250,1)),ISNUMBER(SEARCH("tall",N250,1)),ISNUMBER(SEARCH("hobnail",N250,1)),ISNUMBER(SEARCH("cribriform",N250,1)),ISNUMBER(SEARCH("diffuse",N250,1)),ISNUMBER(SEARCH("columnar",N250,1)),ISNUMBER(SEARCH("solid",N250,1)),AND(OR(ISNUMBER(SEARCH("papillary",N250,1)),ISNUMBER(SEARCH("papillary carcinoma",O250,1))),S250="positive"),AND(AND(ISNUMBER(J250),J250&gt;=5),M250=""),AND(AND(ISNUMBER(J250),J250&gt;=5),AND(ISNUMBER(M250),M250&gt;=1)),AND(ISNUMBER(SERACH("papillary",N250)),OR(Y250="positive",Z250="positive"), ISNUMBER(SEARCH("BRAF",AB250)))),"intermediate","low"))</f>
        <v>intermediate</v>
      </c>
      <c r="AF250" s="35" t="str">
        <f t="shared" si="47"/>
        <v>1b</v>
      </c>
      <c r="AG250" s="35" t="str">
        <f t="shared" si="48"/>
        <v>1a</v>
      </c>
      <c r="AH250" s="35" t="str">
        <f t="shared" si="49"/>
        <v>0</v>
      </c>
      <c r="AI250" s="40" t="str">
        <f t="shared" si="50"/>
        <v>I</v>
      </c>
      <c r="AJ250" s="34" t="s">
        <v>629</v>
      </c>
      <c r="AK250" s="39" t="s">
        <v>893</v>
      </c>
      <c r="AL250" s="39" t="s">
        <v>898</v>
      </c>
      <c r="AM250" s="39" t="s">
        <v>897</v>
      </c>
      <c r="AN250" s="39" t="s">
        <v>59</v>
      </c>
      <c r="AO250" s="34">
        <f t="shared" ca="1" si="51"/>
        <v>1</v>
      </c>
      <c r="AP250" s="39">
        <f t="shared" si="52"/>
        <v>1</v>
      </c>
      <c r="AQ250" s="39">
        <f t="shared" si="53"/>
        <v>1</v>
      </c>
      <c r="AR250" s="39">
        <f t="shared" si="54"/>
        <v>1</v>
      </c>
      <c r="AS250" s="40">
        <f t="shared" si="55"/>
        <v>1</v>
      </c>
    </row>
    <row r="251" spans="1:45">
      <c r="A251" t="str">
        <f>'Model output'!A250</f>
        <v>TCGA-FY-A3R8</v>
      </c>
      <c r="B251" s="46">
        <v>62</v>
      </c>
      <c r="C251" s="1" t="str">
        <f>IF(OR(ISNUMBER(SEARCH("0",'Model output'!D250)), ISNUMBER(SEARCH("1",'Model output'!D250)), ISNUMBER(SEARCH("1a",'Model output'!D250)), ISNUMBER(SEARCH("1b",'Model output'!D250)), ISNUMBER(SEARCH("2",'Model output'!D250)), ISNUMBER(SEARCH("3",'Model output'!D250)), ISNUMBER(SEARCH("4a",'Model output'!D250)), ISNUMBER(SEARCH("4b",'Model output'!D250))), IF(ISNUMBER(SEARCH("pT",'Model output'!D250)),IF(OR(ISNUMBER(SEARCH("a",'Model output'!D250)),ISNUMBER(SEARCH("b",'Model output'!D250))),MID(SUBSTITUTE('Model output'!D250," ",""),SEARCH("pT",'Model output'!D250)+2,2),MID(SUBSTITUTE('Model output'!D250," ",""),SEARCH("pT",'Model output'!D250)+2,1)),IF(ISNUMBER(SEARCH("T",'Model output'!D250)),IF(OR(ISNUMBER(SEARCH("a",'Model output'!D250)),ISNUMBER(SEARCH("b",'Model output'!D250))),MID(SUBSTITUTE('Model output'!D250," ",""),SEARCH("T",'Model output'!D250)+1,2),MID(SUBSTITUTE('Model output'!D250," ",""),SEARCH("T",'Model output'!D250)+1,1)),SUBSTITUTE('Model output'!D250," ",""))),"")</f>
        <v>1b</v>
      </c>
      <c r="D251" s="1" t="str">
        <f>IF(ISNUMBER(SEARCH("lymph node",'Model output'!E250)),"1", IF(AND('Model output'!E250&lt;&gt;"",ISNUMBER('Model output'!E250),'Model output'!E250&gt;0),"1",IF(OR(ISNUMBER(SEARCH("0",'Model output'!E250)), ISNUMBER(SEARCH("1",'Model output'!E250)), ISNUMBER(SEARCH("1a",'Model output'!E250)), ISNUMBER(SEARCH("1b",'Model output'!E250)), ISNUMBER(SEARCH("X",'Model output'!E250))), IF(ISNUMBER(SEARCH("pN",'Model output'!E250)),IF(OR(ISNUMBER(SEARCH("a",'Model output'!E250)),ISNUMBER(SEARCH("b",'Model output'!E250))),MID(SUBSTITUTE('Model output'!E250," ",""),SEARCH("pN",'Model output'!E250)+2,2),MID(SUBSTITUTE('Model output'!E250," ",""),SEARCH("pN",'Model output'!E250)+2,1)),IF(ISNUMBER(SEARCH("N",'Model output'!E250)),IF(OR(ISNUMBER(SEARCH("a",'Model output'!E250)),ISNUMBER(SEARCH("b",'Model output'!E250))),MID(SUBSTITUTE('Model output'!E250," ",""),SEARCH("N",'Model output'!E250)+1,2),MID(SUBSTITUTE('Model output'!E250," ",""),SEARCH("N",'Model output'!E250)+1,1)),SUBSTITUTE('Model output'!E250," ",""))),"")))</f>
        <v>X</v>
      </c>
      <c r="E251" s="1" t="str">
        <f>IF(OR(ISNUMBER(SEARCH("Not applicable",'Model output'!F250)), ISNUMBER(SEARCH("N/A",'Model output'!F250))),"0",IF(OR(ISNUMBER(SEARCH("0",'Model output'!F250)), ISNUMBER(SEARCH("1",'Model output'!F250)), ISNUMBER(SEARCH("X",'Model output'!F250))), IF(ISNUMBER(SEARCH("pM",'Model output'!F250)),MID(SUBSTITUTE('Model output'!F250," ",""),SEARCH("pM",'Model output'!F250)+2,1),IF(ISNUMBER(SEARCH("M",'Model output'!F250)),MID(SUBSTITUTE('Model output'!F250," ",""),SEARCH("M",'Model output'!F250)+1,1),SUBSTITUTE('Model output'!F250," ",""))),""))</f>
        <v>0</v>
      </c>
      <c r="F251" t="str">
        <f t="shared" si="56"/>
        <v>negative</v>
      </c>
      <c r="G251" t="str">
        <f>IF(OR('Model output'!G250="",AND(ISNUMBER('Model output'!J250),'Model output'!J250&lt;1)),"",IF(OR(ISNUMBER(SEARCH("lateral",'Model output'!G250)),ISNUMBER(SEARCH("cervical",'Model output'!G250)),ISNUMBER(SEARCH("jugular",'Model output'!G250)),ISNUMBER(SEARCH("left neck",'Model output'!G250)),ISNUMBER(SEARCH("left anterior neck",'Model output'!G250)),ISNUMBER(SEARCH("left posterior neck",'Model output'!G250)),ISNUMBER(SEARCH("right neck",'Model output'!G250)),ISNUMBER(SEARCH("right anterior neck",'Model output'!G250)),ISNUMBER(SEARCH("right posterior neck",'Model output'!G250)),AND(ISNUMBER(SEARCH("level",'Model output'!G250)),OR(,ISNUMBER(SEARCH("II",'Model output'!G250)),ISNUMBER(SEARCH("two",'Model output'!G250)),AND(ISNUMBER(SEARCH("2",'Model output'!G250)),NOT(ISNUMBER(SEARCH("1 of 2",'Model output'!G250)))),ISNUMBER(SEARCH("III",'Model output'!G250)),ISNUMBER(SEARCH("three",'Model output'!G250)),AND(ISNUMBER(SEARCH("3",'Model output'!G250)), NOT(ISNUMBER(SEARCH("N3",'Model output'!G250)))),ISNUMBER(SEARCH("IV",'Model output'!G250)),ISNUMBER(SEARCH("four",'Model output'!G250)),AND(ISNUMBER(SEARCH("4",'Model output'!G250)),NOT(ISNUMBER(SEARCH("1/4",'Model output'!G250)))),ISNUMBER(SEARCH("V ",'Model output'!G250)),ISNUMBER(SEARCH("five",'Model output'!G250)),ISNUMBER(SEARCH("5",'Model output'!G250))))), "lateral", "central"))</f>
        <v/>
      </c>
      <c r="H251" t="str">
        <f>IF('Model output'!H250="","negative", IF('Model output'!H250=" ", "negative", IF('Model output'!H250="[]", "negative", IF(ISNUMBER(SEARCH("lymph node",'Model output'!H250)),"negative", IF(ISNUMBER(SEARCH("adipose tissue",'Model output'!H250)), "negative", IF(ISNUMBER(SEARCH("neck dissection",'Model output'!H250)),"negative","positive"))))))</f>
        <v>negative</v>
      </c>
      <c r="I251">
        <f>IF('Model output'!I250="","",IF(ISNUMBER('Model output'!I250),'Model output'!I250,1))</f>
        <v>2</v>
      </c>
      <c r="J251">
        <f>IF('Model output'!J250="","",IF(AND(ISNUMBER('Model output'!J250),'Model output'!J250&lt;=I251),'Model output'!J250,IF(ISNUMBER(SEARCH("0/",'Model output'!J250)),0,1)))</f>
        <v>0</v>
      </c>
      <c r="K251" t="str" cm="1">
        <f t="array" ref="K251">IF(COUNT(FIND({0,1,2,3,4,5,6,7,8,9},'Model output'!K250))&gt;0,'Model output'!K250,"")</f>
        <v/>
      </c>
      <c r="L251" s="28" t="str">
        <f t="shared" si="46"/>
        <v/>
      </c>
      <c r="M251" t="str" cm="1">
        <f t="array" ref="M251">IF(L251="","",IF(ISNUMBER(SEARCH("cm",L251)),MAX(VALUE(SUBSTITUTE(_xlfn.FILTERXML("&lt;t&gt;&lt;s&gt;"&amp;SUBSTITUTE(L251,",","&lt;/s&gt;&lt;s&gt;")&amp;"&lt;/s&gt;&lt;/t&gt;","//s"),"cm",""))),MAX(VALUE(SUBSTITUTE(_xlfn.FILTERXML("&lt;t&gt;&lt;s&gt;"&amp;SUBSTITUTE(L251,",","&lt;/s&gt;&lt;s&gt;")&amp;"&lt;/s&gt;&lt;/t&gt;","//s"),"mm","")))/10))</f>
        <v/>
      </c>
      <c r="N251" t="str">
        <f>IF('Model output'!L250="","",'Model output'!L250)</f>
        <v>papillary</v>
      </c>
      <c r="O251" t="str">
        <f>IF('Model output'!M250="","",'Model output'!M250)</f>
        <v>classical</v>
      </c>
      <c r="P251" t="str">
        <f>IF('Model output'!N250="","",'Model output'!N250)</f>
        <v>1.7 cm</v>
      </c>
      <c r="Q251" t="str">
        <f t="shared" si="57"/>
        <v>1.7cm</v>
      </c>
      <c r="R251" cm="1">
        <f t="array" ref="R251">IF(Q251="","",IF(ISNUMBER(SEARCH("cm",Q251)),MAX(VALUE(SUBSTITUTE(_xlfn.FILTERXML("&lt;t&gt;&lt;s&gt;"&amp;SUBSTITUTE(Q251,",","&lt;/s&gt;&lt;s&gt;")&amp;"&lt;/s&gt;&lt;/t&gt;","//s"),"cm",""))),IF(ISNUMBER(SEARCH("mm",Q251)), MAX(VALUE(SUBSTITUTE(_xlfn.FILTERXML("&lt;t&gt;&lt;s&gt;"&amp;SUBSTITUTE(Q251,",","&lt;/s&gt;&lt;s&gt;")&amp;"&lt;/s&gt;&lt;/t&gt;","//s"),"mm","")))/10, MAX(VALUE(_xlfn.FILTERXML("&lt;t&gt;&lt;s&gt;"&amp;SUBSTITUTE(Q251,",","&lt;/s&gt;&lt;s&gt;")&amp;"&lt;/s&gt;&lt;/t&gt;","//s"))))))</f>
        <v>1.7</v>
      </c>
      <c r="S251" t="str">
        <f>IF(OR('Model output'!P250="",'Model output'!P250="C",ISNUMBER(SEARCH("Not identified", 'Model output'!P250)),ISNUMBER(SEARCH("Absent",'Model output'!P250)),ISNUMBER(SEARCH("Absence",'Model output'!P250)),AND(ISNUMBER(SEARCH("No",'Model output'!P250)),NOT(ISNUMBER(SEARCH("diagnostic",'Model output'!P250)))),ISNUMBER(SEARCH("Negative",'Model output'!P250))),"negative","positive")</f>
        <v>positive</v>
      </c>
      <c r="T251">
        <f>IF('Model output'!O250="","",'Model output'!O250)</f>
        <v>1</v>
      </c>
      <c r="U251" t="str">
        <f>IF('Model output'!Q250&lt;&gt;"",'Model output'!Q250,IF('Classification result'!S251="positive",IF(ISNUMBER(SEARCH("single",'Model output'!P250)),1,IF(OR(ISNUMBER(SEARCH("&lt;4",'Model output'!P250)),ISNUMBER(SEARCH("&lt; 4",'Model output'!P250)),ISNUMBER(SEARCH("less than 4",'Model output'!P250))),"&lt;4",IF(OR(ISNUMBER(SEARCH("&gt;4",'Model output'!P250)),ISNUMBER(SEARCH("&gt; 4",'Model output'!P250)),ISNUMBER(SEARCH("4 or more",'Model output'!P250))),"&gt;4",""))),""))</f>
        <v>&lt;4</v>
      </c>
      <c r="V251" t="str">
        <f>IF(S251="negative","",IF(OR(ISNUMBER(SEARCH("Focal",'Model output'!P250)),'Classification result'!U251&lt;4,ISNUMBER(SEARCH("Focal",'Classification result'!U251)),ISNUMBER(SEARCH("&lt;4",'Classification result'!U251)),ISNUMBER(SEARCH("&lt; 4",'Classification result'!U251))),"minimal", IF(OR(ISNUMBER(SEARCH("Extensive",'Model output'!P250)),ISNUMBER(SEARCH("Extensive",'Classification result'!U251)),ISNUMBER(SEARCH("&gt;4",'Classification result'!U251)),ISNUMBER(SEARCH("&gt; 4",'Classification result'!U251)),ISNUMBER(SEARCH("4 or more",'Classification result'!U251))),"extensive","")))</f>
        <v>minimal</v>
      </c>
      <c r="W251" t="str">
        <f>IF(OR('Model output'!R250="",ISNUMBER(SEARCH("Not identified", 'Model output'!R250)),ISNUMBER(SEARCH("Absent",'Model output'!R250)),ISNUMBER(SEARCH("No",'Model output'!R250)),ISNUMBER(SEARCH("Negative",'Model output'!R250)),ISNUMBER(SEARCH("None seen",'Model output'!R250)),ISNUMBER(SEARCH("Free",'Model output'!R250)),ISNUMBER(SEARCH("Cannot be assessed",'Model output'!R250))),"negative","positive")</f>
        <v>positive</v>
      </c>
      <c r="X251" s="15" t="str">
        <f>IF('Model output'!S250="","",'Model output'!S250)</f>
        <v>Present</v>
      </c>
      <c r="Y251" t="str">
        <f>IF(OR('Model output'!S250="",ISNUMBER(SEARCH("No extension",'Model output'!S250)),ISNUMBER(SEARCH("Absent",'Model output'!S250)),ISNUMBER(SEARCH("Not identified",'Model output'!S250)),AND(ISNUMBER(SEARCH("No",'Model output'!S250)),NOT(ISNUMBER(SEARCH("carcinoma",'Model output'!S250)))),ISNUMBER(SEARCH("negative",'Model output'!S250))),"negative",IF(Z251="positive","gETE", "positive"))</f>
        <v>positive</v>
      </c>
      <c r="Z251" t="str">
        <f>IF(OR('Model output'!S250="",ISNUMBER(SEARCH("Absent",'Model output'!S250)),ISNUMBER(SEARCH("Not identified",'Model output'!S250)),ISNUMBER(SEARCH("No",'Model output'!S250)),ISNUMBER(SEARCH("Minimal",'Model output'!S250)),ISNUMBER(SEARCH("negative",'Model output'!S250))),"negative",IF(OR(ISNUMBER(SEARCH("extensive",X251)),ISNUMBER(SEARCH("skeletal muscle",X251)),ISNUMBER(SEARCH("larynx",X251)),ISNUMBER(SEARCH("trachea",X251)),ISNUMBER(SEARCH("esophagus",X251)),ISNUMBER(SEARCH("recurrent laryngeal nerve",X251))),"positive","negative"))</f>
        <v>negative</v>
      </c>
      <c r="AA251" t="str">
        <f>IF('Model output'!T250="","",IF('Model output'!T250="Not mentioned", "No", "Yes"))</f>
        <v/>
      </c>
      <c r="AB251" t="str">
        <f>IF(AA251&lt;&gt;"Yes","",IF(OR('Model output'!U250="",ISNUMBER(SEARCH("Not identified",'Model output'!U250))),"",'Model output'!U250))</f>
        <v/>
      </c>
      <c r="AC251" s="8" t="str">
        <f>IF(OR('Model output'!V250="", AND(ISERROR(SEARCH("Positive",'Model output'!V250)), ISNUMBER(SEARCH("Negative",'Model output'!V250))), ISNUMBER(SEARCH("Cannot be assessed",'Model output'!V250)), AND(ISNUMBER(SEARCH("Uninvolved",'Model output'!V250)),NOT(ISNUMBER(SEARCH("margin(s) involved",'Model output'!V250)))), ISNUMBER(SEARCH("No involvement",'Model output'!V250)), AND(NOT(ISNUMBER(SEARCH("focal",'Model output'!V250))),ISNUMBER(SEARCH("Free",'Model output'!V250))), ISNUMBER(SEARCH("narrowly excised",'Model output'!V250)), ISNUMBER(SEARCH("none",'Model output'!V250)), ISNUMBER(SEARCH("R0",'Model output'!V250)), ISNUMBER(SEARCH("1 mm",'Model output'!V250)), ISNUMBER(SEARCH("0.1 CM",'Model output'!V250)), ISNUMBER(SEARCH("less than 0.2 mm",'Model output'!V250)), ISNUMBER(SEARCH("less than 1.0 mm",'Model output'!V250)), ISNUMBER(SEARCH("less than 0.5 mm",'Model output'!V250)), ISNUMBER(SEARCH("abut",'Model output'!V250))), "negative", "positive")</f>
        <v>negative</v>
      </c>
      <c r="AE251" s="34" t="str" cm="1">
        <f t="array" aca="1" ref="AE251" ca="1">IF(OR(AC251="positive",Z251="positive",AND(OR(ISNUMBER(SEARCH("Follicular carcinoma",N251)),ISNUMBER(SEARCH("Follicular thyroid carcinoma",N251))),V251="extensive"),AND(AND(ISNUMBER(J251),J251&gt;0),AND(ISNUMBER(M251),M251&gt;3)),OR(H251="positive",AH251=1)),"high",IF(OR(ISNUMBER(SEARCH("lateral",G251,1)),ISNUMBER(SEARCH("positive",Y251,1)),ISNUMBER(SEARCH("tall",O251,1)),ISNUMBER(SEARCH("hobnail",O251,1)),ISNUMBER(SEARCH("cribriform",O251,1)),ISNUMBER(SEARCH("diffuse",O251,1)),ISNUMBER(SEARCH("columnar",O251,1)),ISNUMBER(SEARCH("solid",O251,1)),ISNUMBER(SEARCH("tall",N251,1)),ISNUMBER(SEARCH("hobnail",N251,1)),ISNUMBER(SEARCH("cribriform",N251,1)),ISNUMBER(SEARCH("diffuse",N251,1)),ISNUMBER(SEARCH("columnar",N251,1)),ISNUMBER(SEARCH("solid",N251,1)),AND(OR(ISNUMBER(SEARCH("papillary",N251,1)),ISNUMBER(SEARCH("papillary carcinoma",O251,1))),S251="positive"),AND(AND(ISNUMBER(J251),J251&gt;=5),M251=""),AND(AND(ISNUMBER(J251),J251&gt;=5),AND(ISNUMBER(M251),M251&gt;=1)),AND(ISNUMBER(SERACH("papillary",N251)),OR(Y251="positive",Z251="positive"), ISNUMBER(SEARCH("BRAF",AB251)))),"intermediate","low"))</f>
        <v>intermediate</v>
      </c>
      <c r="AF251" s="35" t="str">
        <f t="shared" si="47"/>
        <v>1b</v>
      </c>
      <c r="AG251" s="35" t="str">
        <f t="shared" si="48"/>
        <v>0</v>
      </c>
      <c r="AH251" s="35" t="str">
        <f t="shared" si="49"/>
        <v>0</v>
      </c>
      <c r="AI251" s="40" t="str">
        <f t="shared" si="50"/>
        <v>I</v>
      </c>
      <c r="AJ251" s="34" t="s">
        <v>624</v>
      </c>
      <c r="AK251" s="39" t="s">
        <v>892</v>
      </c>
      <c r="AL251" s="39" t="s">
        <v>897</v>
      </c>
      <c r="AM251" s="39" t="s">
        <v>897</v>
      </c>
      <c r="AN251" s="39" t="s">
        <v>895</v>
      </c>
      <c r="AO251" s="34">
        <f t="shared" ca="1" si="51"/>
        <v>0</v>
      </c>
      <c r="AP251" s="39">
        <f t="shared" si="52"/>
        <v>0</v>
      </c>
      <c r="AQ251" s="39">
        <f t="shared" si="53"/>
        <v>1</v>
      </c>
      <c r="AR251" s="39">
        <f t="shared" si="54"/>
        <v>1</v>
      </c>
      <c r="AS251" s="40">
        <f t="shared" si="55"/>
        <v>0</v>
      </c>
    </row>
    <row r="252" spans="1:45">
      <c r="A252" t="str">
        <f>'Model output'!A251</f>
        <v>TCGA-FY-A3R9</v>
      </c>
      <c r="B252" s="46">
        <v>66</v>
      </c>
      <c r="C252" s="1" t="str">
        <f>IF(OR(ISNUMBER(SEARCH("0",'Model output'!D251)), ISNUMBER(SEARCH("1",'Model output'!D251)), ISNUMBER(SEARCH("1a",'Model output'!D251)), ISNUMBER(SEARCH("1b",'Model output'!D251)), ISNUMBER(SEARCH("2",'Model output'!D251)), ISNUMBER(SEARCH("3",'Model output'!D251)), ISNUMBER(SEARCH("4a",'Model output'!D251)), ISNUMBER(SEARCH("4b",'Model output'!D251))), IF(ISNUMBER(SEARCH("pT",'Model output'!D251)),IF(OR(ISNUMBER(SEARCH("a",'Model output'!D251)),ISNUMBER(SEARCH("b",'Model output'!D251))),MID(SUBSTITUTE('Model output'!D251," ",""),SEARCH("pT",'Model output'!D251)+2,2),MID(SUBSTITUTE('Model output'!D251," ",""),SEARCH("pT",'Model output'!D251)+2,1)),IF(ISNUMBER(SEARCH("T",'Model output'!D251)),IF(OR(ISNUMBER(SEARCH("a",'Model output'!D251)),ISNUMBER(SEARCH("b",'Model output'!D251))),MID(SUBSTITUTE('Model output'!D251," ",""),SEARCH("T",'Model output'!D251)+1,2),MID(SUBSTITUTE('Model output'!D251," ",""),SEARCH("T",'Model output'!D251)+1,1)),SUBSTITUTE('Model output'!D251," ",""))),"")</f>
        <v>2</v>
      </c>
      <c r="D252" s="1" t="str">
        <f>IF(ISNUMBER(SEARCH("lymph node",'Model output'!E251)),"1", IF(AND('Model output'!E251&lt;&gt;"",ISNUMBER('Model output'!E251),'Model output'!E251&gt;0),"1",IF(OR(ISNUMBER(SEARCH("0",'Model output'!E251)), ISNUMBER(SEARCH("1",'Model output'!E251)), ISNUMBER(SEARCH("1a",'Model output'!E251)), ISNUMBER(SEARCH("1b",'Model output'!E251)), ISNUMBER(SEARCH("X",'Model output'!E251))), IF(ISNUMBER(SEARCH("pN",'Model output'!E251)),IF(OR(ISNUMBER(SEARCH("a",'Model output'!E251)),ISNUMBER(SEARCH("b",'Model output'!E251))),MID(SUBSTITUTE('Model output'!E251," ",""),SEARCH("pN",'Model output'!E251)+2,2),MID(SUBSTITUTE('Model output'!E251," ",""),SEARCH("pN",'Model output'!E251)+2,1)),IF(ISNUMBER(SEARCH("N",'Model output'!E251)),IF(OR(ISNUMBER(SEARCH("a",'Model output'!E251)),ISNUMBER(SEARCH("b",'Model output'!E251))),MID(SUBSTITUTE('Model output'!E251," ",""),SEARCH("N",'Model output'!E251)+1,2),MID(SUBSTITUTE('Model output'!E251," ",""),SEARCH("N",'Model output'!E251)+1,1)),SUBSTITUTE('Model output'!E251," ",""))),"")))</f>
        <v>0</v>
      </c>
      <c r="E252" s="1" t="str">
        <f>IF(OR(ISNUMBER(SEARCH("Not applicable",'Model output'!F251)), ISNUMBER(SEARCH("N/A",'Model output'!F251))),"0",IF(OR(ISNUMBER(SEARCH("0",'Model output'!F251)), ISNUMBER(SEARCH("1",'Model output'!F251)), ISNUMBER(SEARCH("X",'Model output'!F251))), IF(ISNUMBER(SEARCH("pM",'Model output'!F251)),MID(SUBSTITUTE('Model output'!F251," ",""),SEARCH("pM",'Model output'!F251)+2,1),IF(ISNUMBER(SEARCH("M",'Model output'!F251)),MID(SUBSTITUTE('Model output'!F251," ",""),SEARCH("M",'Model output'!F251)+1,1),SUBSTITUTE('Model output'!F251," ",""))),""))</f>
        <v>0</v>
      </c>
      <c r="F252" t="str">
        <f t="shared" si="56"/>
        <v>negative</v>
      </c>
      <c r="G252" t="str">
        <f>IF(OR('Model output'!G251="",AND(ISNUMBER('Model output'!J251),'Model output'!J251&lt;1)),"",IF(OR(ISNUMBER(SEARCH("lateral",'Model output'!G251)),ISNUMBER(SEARCH("cervical",'Model output'!G251)),ISNUMBER(SEARCH("jugular",'Model output'!G251)),ISNUMBER(SEARCH("left neck",'Model output'!G251)),ISNUMBER(SEARCH("left anterior neck",'Model output'!G251)),ISNUMBER(SEARCH("left posterior neck",'Model output'!G251)),ISNUMBER(SEARCH("right neck",'Model output'!G251)),ISNUMBER(SEARCH("right anterior neck",'Model output'!G251)),ISNUMBER(SEARCH("right posterior neck",'Model output'!G251)),AND(ISNUMBER(SEARCH("level",'Model output'!G251)),OR(,ISNUMBER(SEARCH("II",'Model output'!G251)),ISNUMBER(SEARCH("two",'Model output'!G251)),AND(ISNUMBER(SEARCH("2",'Model output'!G251)),NOT(ISNUMBER(SEARCH("1 of 2",'Model output'!G251)))),ISNUMBER(SEARCH("III",'Model output'!G251)),ISNUMBER(SEARCH("three",'Model output'!G251)),AND(ISNUMBER(SEARCH("3",'Model output'!G251)), NOT(ISNUMBER(SEARCH("N3",'Model output'!G251)))),ISNUMBER(SEARCH("IV",'Model output'!G251)),ISNUMBER(SEARCH("four",'Model output'!G251)),AND(ISNUMBER(SEARCH("4",'Model output'!G251)),NOT(ISNUMBER(SEARCH("1/4",'Model output'!G251)))),ISNUMBER(SEARCH("V ",'Model output'!G251)),ISNUMBER(SEARCH("five",'Model output'!G251)),ISNUMBER(SEARCH("5",'Model output'!G251))))), "lateral", "central"))</f>
        <v/>
      </c>
      <c r="H252" t="str">
        <f>IF('Model output'!H251="","negative", IF('Model output'!H251=" ", "negative", IF('Model output'!H251="[]", "negative", IF(ISNUMBER(SEARCH("lymph node",'Model output'!H251)),"negative", IF(ISNUMBER(SEARCH("adipose tissue",'Model output'!H251)), "negative", IF(ISNUMBER(SEARCH("neck dissection",'Model output'!H251)),"negative","positive"))))))</f>
        <v>negative</v>
      </c>
      <c r="I252" t="str">
        <f>IF('Model output'!I251="","",IF(ISNUMBER('Model output'!I251),'Model output'!I251,1))</f>
        <v/>
      </c>
      <c r="J252" t="str">
        <f>IF('Model output'!J251="","",IF(AND(ISNUMBER('Model output'!J251),'Model output'!J251&lt;=I252),'Model output'!J251,IF(ISNUMBER(SEARCH("0/",'Model output'!J251)),0,1)))</f>
        <v/>
      </c>
      <c r="K252" t="str" cm="1">
        <f t="array" ref="K252">IF(COUNT(FIND({0,1,2,3,4,5,6,7,8,9},'Model output'!K251))&gt;0,'Model output'!K251,"")</f>
        <v/>
      </c>
      <c r="L252" s="28" t="str">
        <f t="shared" si="46"/>
        <v/>
      </c>
      <c r="M252" t="str" cm="1">
        <f t="array" ref="M252">IF(L252="","",IF(ISNUMBER(SEARCH("cm",L252)),MAX(VALUE(SUBSTITUTE(_xlfn.FILTERXML("&lt;t&gt;&lt;s&gt;"&amp;SUBSTITUTE(L252,",","&lt;/s&gt;&lt;s&gt;")&amp;"&lt;/s&gt;&lt;/t&gt;","//s"),"cm",""))),MAX(VALUE(SUBSTITUTE(_xlfn.FILTERXML("&lt;t&gt;&lt;s&gt;"&amp;SUBSTITUTE(L252,",","&lt;/s&gt;&lt;s&gt;")&amp;"&lt;/s&gt;&lt;/t&gt;","//s"),"mm","")))/10))</f>
        <v/>
      </c>
      <c r="N252" t="str">
        <f>IF('Model output'!L251="","",'Model output'!L251)</f>
        <v>papillary</v>
      </c>
      <c r="O252" t="str">
        <f>IF('Model output'!M251="","",'Model output'!M251)</f>
        <v>classical (usual)</v>
      </c>
      <c r="P252" t="str">
        <f>IF('Model output'!N251="","",'Model output'!N251)</f>
        <v>0.7 cm</v>
      </c>
      <c r="Q252" t="str">
        <f t="shared" si="57"/>
        <v>0.7cm</v>
      </c>
      <c r="R252" cm="1">
        <f t="array" ref="R252">IF(Q252="","",IF(ISNUMBER(SEARCH("cm",Q252)),MAX(VALUE(SUBSTITUTE(_xlfn.FILTERXML("&lt;t&gt;&lt;s&gt;"&amp;SUBSTITUTE(Q252,",","&lt;/s&gt;&lt;s&gt;")&amp;"&lt;/s&gt;&lt;/t&gt;","//s"),"cm",""))),IF(ISNUMBER(SEARCH("mm",Q252)), MAX(VALUE(SUBSTITUTE(_xlfn.FILTERXML("&lt;t&gt;&lt;s&gt;"&amp;SUBSTITUTE(Q252,",","&lt;/s&gt;&lt;s&gt;")&amp;"&lt;/s&gt;&lt;/t&gt;","//s"),"mm","")))/10, MAX(VALUE(_xlfn.FILTERXML("&lt;t&gt;&lt;s&gt;"&amp;SUBSTITUTE(Q252,",","&lt;/s&gt;&lt;s&gt;")&amp;"&lt;/s&gt;&lt;/t&gt;","//s"))))))</f>
        <v>0.7</v>
      </c>
      <c r="S252" t="str">
        <f>IF(OR('Model output'!P251="",'Model output'!P251="C",ISNUMBER(SEARCH("Not identified", 'Model output'!P251)),ISNUMBER(SEARCH("Absent",'Model output'!P251)),ISNUMBER(SEARCH("Absence",'Model output'!P251)),AND(ISNUMBER(SEARCH("No",'Model output'!P251)),NOT(ISNUMBER(SEARCH("diagnostic",'Model output'!P251)))),ISNUMBER(SEARCH("Negative",'Model output'!P251))),"negative","positive")</f>
        <v>negative</v>
      </c>
      <c r="T252">
        <f>IF('Model output'!O251="","",'Model output'!O251)</f>
        <v>6</v>
      </c>
      <c r="U252" t="str">
        <f>IF('Model output'!Q251&lt;&gt;"",'Model output'!Q251,IF('Classification result'!S252="positive",IF(ISNUMBER(SEARCH("single",'Model output'!P251)),1,IF(OR(ISNUMBER(SEARCH("&lt;4",'Model output'!P251)),ISNUMBER(SEARCH("&lt; 4",'Model output'!P251)),ISNUMBER(SEARCH("less than 4",'Model output'!P251))),"&lt;4",IF(OR(ISNUMBER(SEARCH("&gt;4",'Model output'!P251)),ISNUMBER(SEARCH("&gt; 4",'Model output'!P251)),ISNUMBER(SEARCH("4 or more",'Model output'!P251))),"&gt;4",""))),""))</f>
        <v/>
      </c>
      <c r="V252" t="str">
        <f>IF(S252="negative","",IF(OR(ISNUMBER(SEARCH("Focal",'Model output'!P251)),'Classification result'!U252&lt;4,ISNUMBER(SEARCH("Focal",'Classification result'!U252)),ISNUMBER(SEARCH("&lt;4",'Classification result'!U252)),ISNUMBER(SEARCH("&lt; 4",'Classification result'!U252))),"minimal", IF(OR(ISNUMBER(SEARCH("Extensive",'Model output'!P251)),ISNUMBER(SEARCH("Extensive",'Classification result'!U252)),ISNUMBER(SEARCH("&gt;4",'Classification result'!U252)),ISNUMBER(SEARCH("&gt; 4",'Classification result'!U252)),ISNUMBER(SEARCH("4 or more",'Classification result'!U252))),"extensive","")))</f>
        <v/>
      </c>
      <c r="W252" t="str">
        <f>IF(OR('Model output'!R251="",ISNUMBER(SEARCH("Not identified", 'Model output'!R251)),ISNUMBER(SEARCH("Absent",'Model output'!R251)),ISNUMBER(SEARCH("No",'Model output'!R251)),ISNUMBER(SEARCH("Negative",'Model output'!R251)),ISNUMBER(SEARCH("None seen",'Model output'!R251)),ISNUMBER(SEARCH("Free",'Model output'!R251)),ISNUMBER(SEARCH("Cannot be assessed",'Model output'!R251))),"negative","positive")</f>
        <v>positive</v>
      </c>
      <c r="X252" s="15" t="str">
        <f>IF('Model output'!S251="","",'Model output'!S251)</f>
        <v>Not identified</v>
      </c>
      <c r="Y252" t="str">
        <f>IF(OR('Model output'!S251="",ISNUMBER(SEARCH("No extension",'Model output'!S251)),ISNUMBER(SEARCH("Absent",'Model output'!S251)),ISNUMBER(SEARCH("Not identified",'Model output'!S251)),AND(ISNUMBER(SEARCH("No",'Model output'!S251)),NOT(ISNUMBER(SEARCH("carcinoma",'Model output'!S251)))),ISNUMBER(SEARCH("negative",'Model output'!S251))),"negative",IF(Z252="positive","gETE", "positive"))</f>
        <v>negative</v>
      </c>
      <c r="Z252" t="str">
        <f>IF(OR('Model output'!S251="",ISNUMBER(SEARCH("Absent",'Model output'!S251)),ISNUMBER(SEARCH("Not identified",'Model output'!S251)),ISNUMBER(SEARCH("No",'Model output'!S251)),ISNUMBER(SEARCH("Minimal",'Model output'!S251)),ISNUMBER(SEARCH("negative",'Model output'!S251))),"negative",IF(OR(ISNUMBER(SEARCH("extensive",X252)),ISNUMBER(SEARCH("skeletal muscle",X252)),ISNUMBER(SEARCH("larynx",X252)),ISNUMBER(SEARCH("trachea",X252)),ISNUMBER(SEARCH("esophagus",X252)),ISNUMBER(SEARCH("recurrent laryngeal nerve",X252))),"positive","negative"))</f>
        <v>negative</v>
      </c>
      <c r="AA252" t="str">
        <f>IF('Model output'!T251="","",IF('Model output'!T251="Not mentioned", "No", "Yes"))</f>
        <v/>
      </c>
      <c r="AB252" t="str">
        <f>IF(AA252&lt;&gt;"Yes","",IF(OR('Model output'!U251="",ISNUMBER(SEARCH("Not identified",'Model output'!U251))),"",'Model output'!U251))</f>
        <v/>
      </c>
      <c r="AC252" s="8" t="str">
        <f>IF(OR('Model output'!V251="", AND(ISERROR(SEARCH("Positive",'Model output'!V251)), ISNUMBER(SEARCH("Negative",'Model output'!V251))), ISNUMBER(SEARCH("Cannot be assessed",'Model output'!V251)), AND(ISNUMBER(SEARCH("Uninvolved",'Model output'!V251)),NOT(ISNUMBER(SEARCH("margin(s) involved",'Model output'!V251)))), ISNUMBER(SEARCH("No involvement",'Model output'!V251)), AND(NOT(ISNUMBER(SEARCH("focal",'Model output'!V251))),ISNUMBER(SEARCH("Free",'Model output'!V251))), ISNUMBER(SEARCH("narrowly excised",'Model output'!V251)), ISNUMBER(SEARCH("none",'Model output'!V251)), ISNUMBER(SEARCH("R0",'Model output'!V251)), ISNUMBER(SEARCH("1 mm",'Model output'!V251)), ISNUMBER(SEARCH("0.1 CM",'Model output'!V251)), ISNUMBER(SEARCH("less than 0.2 mm",'Model output'!V251)), ISNUMBER(SEARCH("less than 1.0 mm",'Model output'!V251)), ISNUMBER(SEARCH("less than 0.5 mm",'Model output'!V251)), ISNUMBER(SEARCH("abut",'Model output'!V251))), "negative", "positive")</f>
        <v>negative</v>
      </c>
      <c r="AE252" s="34" t="str" cm="1">
        <f t="array" aca="1" ref="AE252" ca="1">IF(OR(AC252="positive",Z252="positive",AND(OR(ISNUMBER(SEARCH("Follicular carcinoma",N252)),ISNUMBER(SEARCH("Follicular thyroid carcinoma",N252))),V252="extensive"),AND(AND(ISNUMBER(J252),J252&gt;0),AND(ISNUMBER(M252),M252&gt;3)),OR(H252="positive",AH252=1)),"high",IF(OR(ISNUMBER(SEARCH("lateral",G252,1)),ISNUMBER(SEARCH("positive",Y252,1)),ISNUMBER(SEARCH("tall",O252,1)),ISNUMBER(SEARCH("hobnail",O252,1)),ISNUMBER(SEARCH("cribriform",O252,1)),ISNUMBER(SEARCH("diffuse",O252,1)),ISNUMBER(SEARCH("columnar",O252,1)),ISNUMBER(SEARCH("solid",O252,1)),ISNUMBER(SEARCH("tall",N252,1)),ISNUMBER(SEARCH("hobnail",N252,1)),ISNUMBER(SEARCH("cribriform",N252,1)),ISNUMBER(SEARCH("diffuse",N252,1)),ISNUMBER(SEARCH("columnar",N252,1)),ISNUMBER(SEARCH("solid",N252,1)),AND(OR(ISNUMBER(SEARCH("papillary",N252,1)),ISNUMBER(SEARCH("papillary carcinoma",O252,1))),S252="positive"),AND(AND(ISNUMBER(J252),J252&gt;=5),M252=""),AND(AND(ISNUMBER(J252),J252&gt;=5),AND(ISNUMBER(M252),M252&gt;=1)),AND(ISNUMBER(SERACH("papillary",N252)),OR(Y252="positive",Z252="positive"), ISNUMBER(SEARCH("BRAF",AB252)))),"intermediate","low"))</f>
        <v>low</v>
      </c>
      <c r="AF252" s="35" t="str">
        <f t="shared" si="47"/>
        <v>1a</v>
      </c>
      <c r="AG252" s="35" t="str">
        <f t="shared" si="48"/>
        <v>0</v>
      </c>
      <c r="AH252" s="35" t="str">
        <f t="shared" si="49"/>
        <v>0</v>
      </c>
      <c r="AI252" s="40" t="str">
        <f t="shared" si="50"/>
        <v>I</v>
      </c>
      <c r="AJ252" s="34" t="s">
        <v>627</v>
      </c>
      <c r="AK252" s="39" t="s">
        <v>898</v>
      </c>
      <c r="AL252" s="39" t="s">
        <v>894</v>
      </c>
      <c r="AM252" s="39" t="s">
        <v>897</v>
      </c>
      <c r="AN252" s="39" t="s">
        <v>59</v>
      </c>
      <c r="AO252" s="34">
        <f t="shared" ca="1" si="51"/>
        <v>1</v>
      </c>
      <c r="AP252" s="39">
        <f t="shared" si="52"/>
        <v>1</v>
      </c>
      <c r="AQ252" s="39">
        <f t="shared" si="53"/>
        <v>1</v>
      </c>
      <c r="AR252" s="39">
        <f t="shared" si="54"/>
        <v>1</v>
      </c>
      <c r="AS252" s="40">
        <f t="shared" si="55"/>
        <v>1</v>
      </c>
    </row>
    <row r="253" spans="1:45">
      <c r="A253" t="str">
        <f>'Model output'!A252</f>
        <v>TCGA-FY-A3RA</v>
      </c>
      <c r="B253" s="46">
        <v>21</v>
      </c>
      <c r="C253" s="1" t="str">
        <f>IF(OR(ISNUMBER(SEARCH("0",'Model output'!D252)), ISNUMBER(SEARCH("1",'Model output'!D252)), ISNUMBER(SEARCH("1a",'Model output'!D252)), ISNUMBER(SEARCH("1b",'Model output'!D252)), ISNUMBER(SEARCH("2",'Model output'!D252)), ISNUMBER(SEARCH("3",'Model output'!D252)), ISNUMBER(SEARCH("4a",'Model output'!D252)), ISNUMBER(SEARCH("4b",'Model output'!D252))), IF(ISNUMBER(SEARCH("pT",'Model output'!D252)),IF(OR(ISNUMBER(SEARCH("a",'Model output'!D252)),ISNUMBER(SEARCH("b",'Model output'!D252))),MID(SUBSTITUTE('Model output'!D252," ",""),SEARCH("pT",'Model output'!D252)+2,2),MID(SUBSTITUTE('Model output'!D252," ",""),SEARCH("pT",'Model output'!D252)+2,1)),IF(ISNUMBER(SEARCH("T",'Model output'!D252)),IF(OR(ISNUMBER(SEARCH("a",'Model output'!D252)),ISNUMBER(SEARCH("b",'Model output'!D252))),MID(SUBSTITUTE('Model output'!D252," ",""),SEARCH("T",'Model output'!D252)+1,2),MID(SUBSTITUTE('Model output'!D252," ",""),SEARCH("T",'Model output'!D252)+1,1)),SUBSTITUTE('Model output'!D252," ",""))),"")</f>
        <v>2</v>
      </c>
      <c r="D253" s="1" t="str">
        <f>IF(ISNUMBER(SEARCH("lymph node",'Model output'!E252)),"1", IF(AND('Model output'!E252&lt;&gt;"",ISNUMBER('Model output'!E252),'Model output'!E252&gt;0),"1",IF(OR(ISNUMBER(SEARCH("0",'Model output'!E252)), ISNUMBER(SEARCH("1",'Model output'!E252)), ISNUMBER(SEARCH("1a",'Model output'!E252)), ISNUMBER(SEARCH("1b",'Model output'!E252)), ISNUMBER(SEARCH("X",'Model output'!E252))), IF(ISNUMBER(SEARCH("pN",'Model output'!E252)),IF(OR(ISNUMBER(SEARCH("a",'Model output'!E252)),ISNUMBER(SEARCH("b",'Model output'!E252))),MID(SUBSTITUTE('Model output'!E252," ",""),SEARCH("pN",'Model output'!E252)+2,2),MID(SUBSTITUTE('Model output'!E252," ",""),SEARCH("pN",'Model output'!E252)+2,1)),IF(ISNUMBER(SEARCH("N",'Model output'!E252)),IF(OR(ISNUMBER(SEARCH("a",'Model output'!E252)),ISNUMBER(SEARCH("b",'Model output'!E252))),MID(SUBSTITUTE('Model output'!E252," ",""),SEARCH("N",'Model output'!E252)+1,2),MID(SUBSTITUTE('Model output'!E252," ",""),SEARCH("N",'Model output'!E252)+1,1)),SUBSTITUTE('Model output'!E252," ",""))),"")))</f>
        <v>x</v>
      </c>
      <c r="E253" s="1" t="str">
        <f>IF(OR(ISNUMBER(SEARCH("Not applicable",'Model output'!F252)), ISNUMBER(SEARCH("N/A",'Model output'!F252))),"0",IF(OR(ISNUMBER(SEARCH("0",'Model output'!F252)), ISNUMBER(SEARCH("1",'Model output'!F252)), ISNUMBER(SEARCH("X",'Model output'!F252))), IF(ISNUMBER(SEARCH("pM",'Model output'!F252)),MID(SUBSTITUTE('Model output'!F252," ",""),SEARCH("pM",'Model output'!F252)+2,1),IF(ISNUMBER(SEARCH("M",'Model output'!F252)),MID(SUBSTITUTE('Model output'!F252," ",""),SEARCH("M",'Model output'!F252)+1,1),SUBSTITUTE('Model output'!F252," ",""))),""))</f>
        <v/>
      </c>
      <c r="F253" t="str">
        <f t="shared" si="56"/>
        <v>negative</v>
      </c>
      <c r="G253" t="str">
        <f>IF(OR('Model output'!G252="",AND(ISNUMBER('Model output'!J252),'Model output'!J252&lt;1)),"",IF(OR(ISNUMBER(SEARCH("lateral",'Model output'!G252)),ISNUMBER(SEARCH("cervical",'Model output'!G252)),ISNUMBER(SEARCH("jugular",'Model output'!G252)),ISNUMBER(SEARCH("left neck",'Model output'!G252)),ISNUMBER(SEARCH("left anterior neck",'Model output'!G252)),ISNUMBER(SEARCH("left posterior neck",'Model output'!G252)),ISNUMBER(SEARCH("right neck",'Model output'!G252)),ISNUMBER(SEARCH("right anterior neck",'Model output'!G252)),ISNUMBER(SEARCH("right posterior neck",'Model output'!G252)),AND(ISNUMBER(SEARCH("level",'Model output'!G252)),OR(,ISNUMBER(SEARCH("II",'Model output'!G252)),ISNUMBER(SEARCH("two",'Model output'!G252)),AND(ISNUMBER(SEARCH("2",'Model output'!G252)),NOT(ISNUMBER(SEARCH("1 of 2",'Model output'!G252)))),ISNUMBER(SEARCH("III",'Model output'!G252)),ISNUMBER(SEARCH("three",'Model output'!G252)),AND(ISNUMBER(SEARCH("3",'Model output'!G252)), NOT(ISNUMBER(SEARCH("N3",'Model output'!G252)))),ISNUMBER(SEARCH("IV",'Model output'!G252)),ISNUMBER(SEARCH("four",'Model output'!G252)),AND(ISNUMBER(SEARCH("4",'Model output'!G252)),NOT(ISNUMBER(SEARCH("1/4",'Model output'!G252)))),ISNUMBER(SEARCH("V ",'Model output'!G252)),ISNUMBER(SEARCH("five",'Model output'!G252)),ISNUMBER(SEARCH("5",'Model output'!G252))))), "lateral", "central"))</f>
        <v/>
      </c>
      <c r="H253" t="str">
        <f>IF('Model output'!H252="","negative", IF('Model output'!H252=" ", "negative", IF('Model output'!H252="[]", "negative", IF(ISNUMBER(SEARCH("lymph node",'Model output'!H252)),"negative", IF(ISNUMBER(SEARCH("adipose tissue",'Model output'!H252)), "negative", IF(ISNUMBER(SEARCH("neck dissection",'Model output'!H252)),"negative","positive"))))))</f>
        <v>negative</v>
      </c>
      <c r="I253" t="str">
        <f>IF('Model output'!I252="","",IF(ISNUMBER('Model output'!I252),'Model output'!I252,1))</f>
        <v/>
      </c>
      <c r="J253" t="str">
        <f>IF('Model output'!J252="","",IF(AND(ISNUMBER('Model output'!J252),'Model output'!J252&lt;=I253),'Model output'!J252,IF(ISNUMBER(SEARCH("0/",'Model output'!J252)),0,1)))</f>
        <v/>
      </c>
      <c r="K253" t="str" cm="1">
        <f t="array" ref="K253">IF(COUNT(FIND({0,1,2,3,4,5,6,7,8,9},'Model output'!K252))&gt;0,'Model output'!K252,"")</f>
        <v/>
      </c>
      <c r="L253" s="28" t="str">
        <f t="shared" si="46"/>
        <v/>
      </c>
      <c r="M253" t="str" cm="1">
        <f t="array" ref="M253">IF(L253="","",IF(ISNUMBER(SEARCH("cm",L253)),MAX(VALUE(SUBSTITUTE(_xlfn.FILTERXML("&lt;t&gt;&lt;s&gt;"&amp;SUBSTITUTE(L253,",","&lt;/s&gt;&lt;s&gt;")&amp;"&lt;/s&gt;&lt;/t&gt;","//s"),"cm",""))),MAX(VALUE(SUBSTITUTE(_xlfn.FILTERXML("&lt;t&gt;&lt;s&gt;"&amp;SUBSTITUTE(L253,",","&lt;/s&gt;&lt;s&gt;")&amp;"&lt;/s&gt;&lt;/t&gt;","//s"),"mm","")))/10))</f>
        <v/>
      </c>
      <c r="N253" t="str">
        <f>IF('Model output'!L252="","",'Model output'!L252)</f>
        <v>papillary</v>
      </c>
      <c r="O253" t="str">
        <f>IF('Model output'!M252="","",'Model output'!M252)</f>
        <v/>
      </c>
      <c r="P253" t="str">
        <f>IF('Model output'!N252="","",'Model output'!N252)</f>
        <v>4 cm in greatest dimension</v>
      </c>
      <c r="Q253" t="str">
        <f t="shared" si="57"/>
        <v>4cm</v>
      </c>
      <c r="R253" cm="1">
        <f t="array" ref="R253">IF(Q253="","",IF(ISNUMBER(SEARCH("cm",Q253)),MAX(VALUE(SUBSTITUTE(_xlfn.FILTERXML("&lt;t&gt;&lt;s&gt;"&amp;SUBSTITUTE(Q253,",","&lt;/s&gt;&lt;s&gt;")&amp;"&lt;/s&gt;&lt;/t&gt;","//s"),"cm",""))),IF(ISNUMBER(SEARCH("mm",Q253)), MAX(VALUE(SUBSTITUTE(_xlfn.FILTERXML("&lt;t&gt;&lt;s&gt;"&amp;SUBSTITUTE(Q253,",","&lt;/s&gt;&lt;s&gt;")&amp;"&lt;/s&gt;&lt;/t&gt;","//s"),"mm","")))/10, MAX(VALUE(_xlfn.FILTERXML("&lt;t&gt;&lt;s&gt;"&amp;SUBSTITUTE(Q253,",","&lt;/s&gt;&lt;s&gt;")&amp;"&lt;/s&gt;&lt;/t&gt;","//s"))))))</f>
        <v>4</v>
      </c>
      <c r="S253" t="str">
        <f>IF(OR('Model output'!P252="",'Model output'!P252="C",ISNUMBER(SEARCH("Not identified", 'Model output'!P252)),ISNUMBER(SEARCH("Absent",'Model output'!P252)),ISNUMBER(SEARCH("Absence",'Model output'!P252)),AND(ISNUMBER(SEARCH("No",'Model output'!P252)),NOT(ISNUMBER(SEARCH("diagnostic",'Model output'!P252)))),ISNUMBER(SEARCH("Negative",'Model output'!P252))),"negative","positive")</f>
        <v>negative</v>
      </c>
      <c r="T253">
        <f>IF('Model output'!O252="","",'Model output'!O252)</f>
        <v>1</v>
      </c>
      <c r="U253" t="str">
        <f>IF('Model output'!Q252&lt;&gt;"",'Model output'!Q252,IF('Classification result'!S253="positive",IF(ISNUMBER(SEARCH("single",'Model output'!P252)),1,IF(OR(ISNUMBER(SEARCH("&lt;4",'Model output'!P252)),ISNUMBER(SEARCH("&lt; 4",'Model output'!P252)),ISNUMBER(SEARCH("less than 4",'Model output'!P252))),"&lt;4",IF(OR(ISNUMBER(SEARCH("&gt;4",'Model output'!P252)),ISNUMBER(SEARCH("&gt; 4",'Model output'!P252)),ISNUMBER(SEARCH("4 or more",'Model output'!P252))),"&gt;4",""))),""))</f>
        <v/>
      </c>
      <c r="V253" t="str">
        <f>IF(S253="negative","",IF(OR(ISNUMBER(SEARCH("Focal",'Model output'!P252)),'Classification result'!U253&lt;4,ISNUMBER(SEARCH("Focal",'Classification result'!U253)),ISNUMBER(SEARCH("&lt;4",'Classification result'!U253)),ISNUMBER(SEARCH("&lt; 4",'Classification result'!U253))),"minimal", IF(OR(ISNUMBER(SEARCH("Extensive",'Model output'!P252)),ISNUMBER(SEARCH("Extensive",'Classification result'!U253)),ISNUMBER(SEARCH("&gt;4",'Classification result'!U253)),ISNUMBER(SEARCH("&gt; 4",'Classification result'!U253)),ISNUMBER(SEARCH("4 or more",'Classification result'!U253))),"extensive","")))</f>
        <v/>
      </c>
      <c r="W253" t="str">
        <f>IF(OR('Model output'!R252="",ISNUMBER(SEARCH("Not identified", 'Model output'!R252)),ISNUMBER(SEARCH("Absent",'Model output'!R252)),ISNUMBER(SEARCH("No",'Model output'!R252)),ISNUMBER(SEARCH("Negative",'Model output'!R252)),ISNUMBER(SEARCH("None seen",'Model output'!R252)),ISNUMBER(SEARCH("Free",'Model output'!R252)),ISNUMBER(SEARCH("Cannot be assessed",'Model output'!R252))),"negative","positive")</f>
        <v>positive</v>
      </c>
      <c r="X253" s="15" t="str">
        <f>IF('Model output'!S252="","",'Model output'!S252)</f>
        <v>Not identified</v>
      </c>
      <c r="Y253" t="str">
        <f>IF(OR('Model output'!S252="",ISNUMBER(SEARCH("No extension",'Model output'!S252)),ISNUMBER(SEARCH("Absent",'Model output'!S252)),ISNUMBER(SEARCH("Not identified",'Model output'!S252)),AND(ISNUMBER(SEARCH("No",'Model output'!S252)),NOT(ISNUMBER(SEARCH("carcinoma",'Model output'!S252)))),ISNUMBER(SEARCH("negative",'Model output'!S252))),"negative",IF(Z253="positive","gETE", "positive"))</f>
        <v>negative</v>
      </c>
      <c r="Z253" t="str">
        <f>IF(OR('Model output'!S252="",ISNUMBER(SEARCH("Absent",'Model output'!S252)),ISNUMBER(SEARCH("Not identified",'Model output'!S252)),ISNUMBER(SEARCH("No",'Model output'!S252)),ISNUMBER(SEARCH("Minimal",'Model output'!S252)),ISNUMBER(SEARCH("negative",'Model output'!S252))),"negative",IF(OR(ISNUMBER(SEARCH("extensive",X253)),ISNUMBER(SEARCH("skeletal muscle",X253)),ISNUMBER(SEARCH("larynx",X253)),ISNUMBER(SEARCH("trachea",X253)),ISNUMBER(SEARCH("esophagus",X253)),ISNUMBER(SEARCH("recurrent laryngeal nerve",X253))),"positive","negative"))</f>
        <v>negative</v>
      </c>
      <c r="AA253" t="str">
        <f>IF('Model output'!T252="","",IF('Model output'!T252="Not mentioned", "No", "Yes"))</f>
        <v/>
      </c>
      <c r="AB253" t="str">
        <f>IF(AA253&lt;&gt;"Yes","",IF(OR('Model output'!U252="",ISNUMBER(SEARCH("Not identified",'Model output'!U252))),"",'Model output'!U252))</f>
        <v/>
      </c>
      <c r="AC253" s="8" t="str">
        <f>IF(OR('Model output'!V252="", AND(ISERROR(SEARCH("Positive",'Model output'!V252)), ISNUMBER(SEARCH("Negative",'Model output'!V252))), ISNUMBER(SEARCH("Cannot be assessed",'Model output'!V252)), AND(ISNUMBER(SEARCH("Uninvolved",'Model output'!V252)),NOT(ISNUMBER(SEARCH("margin(s) involved",'Model output'!V252)))), ISNUMBER(SEARCH("No involvement",'Model output'!V252)), AND(NOT(ISNUMBER(SEARCH("focal",'Model output'!V252))),ISNUMBER(SEARCH("Free",'Model output'!V252))), ISNUMBER(SEARCH("narrowly excised",'Model output'!V252)), ISNUMBER(SEARCH("none",'Model output'!V252)), ISNUMBER(SEARCH("R0",'Model output'!V252)), ISNUMBER(SEARCH("1 mm",'Model output'!V252)), ISNUMBER(SEARCH("0.1 CM",'Model output'!V252)), ISNUMBER(SEARCH("less than 0.2 mm",'Model output'!V252)), ISNUMBER(SEARCH("less than 1.0 mm",'Model output'!V252)), ISNUMBER(SEARCH("less than 0.5 mm",'Model output'!V252)), ISNUMBER(SEARCH("abut",'Model output'!V252))), "negative", "positive")</f>
        <v>negative</v>
      </c>
      <c r="AE253" s="34" t="str" cm="1">
        <f t="array" aca="1" ref="AE253" ca="1">IF(OR(AC253="positive",Z253="positive",AND(OR(ISNUMBER(SEARCH("Follicular carcinoma",N253)),ISNUMBER(SEARCH("Follicular thyroid carcinoma",N253))),V253="extensive"),AND(AND(ISNUMBER(J253),J253&gt;0),AND(ISNUMBER(M253),M253&gt;3)),OR(H253="positive",AH253=1)),"high",IF(OR(ISNUMBER(SEARCH("lateral",G253,1)),ISNUMBER(SEARCH("positive",Y253,1)),ISNUMBER(SEARCH("tall",O253,1)),ISNUMBER(SEARCH("hobnail",O253,1)),ISNUMBER(SEARCH("cribriform",O253,1)),ISNUMBER(SEARCH("diffuse",O253,1)),ISNUMBER(SEARCH("columnar",O253,1)),ISNUMBER(SEARCH("solid",O253,1)),ISNUMBER(SEARCH("tall",N253,1)),ISNUMBER(SEARCH("hobnail",N253,1)),ISNUMBER(SEARCH("cribriform",N253,1)),ISNUMBER(SEARCH("diffuse",N253,1)),ISNUMBER(SEARCH("columnar",N253,1)),ISNUMBER(SEARCH("solid",N253,1)),AND(OR(ISNUMBER(SEARCH("papillary",N253,1)),ISNUMBER(SEARCH("papillary carcinoma",O253,1))),S253="positive"),AND(AND(ISNUMBER(J253),J253&gt;=5),M253=""),AND(AND(ISNUMBER(J253),J253&gt;=5),AND(ISNUMBER(M253),M253&gt;=1)),AND(ISNUMBER(SERACH("papillary",N253)),OR(Y253="positive",Z253="positive"), ISNUMBER(SEARCH("BRAF",AB253)))),"intermediate","low"))</f>
        <v>low</v>
      </c>
      <c r="AF253" s="35" t="str">
        <f t="shared" si="47"/>
        <v>2</v>
      </c>
      <c r="AG253" s="35" t="str">
        <f t="shared" si="48"/>
        <v>0</v>
      </c>
      <c r="AH253" s="35" t="str">
        <f t="shared" si="49"/>
        <v>0</v>
      </c>
      <c r="AI253" s="40" t="str">
        <f t="shared" si="50"/>
        <v>I</v>
      </c>
      <c r="AJ253" s="34" t="s">
        <v>627</v>
      </c>
      <c r="AK253" s="39" t="s">
        <v>896</v>
      </c>
      <c r="AL253" s="39" t="s">
        <v>897</v>
      </c>
      <c r="AM253" s="39" t="s">
        <v>897</v>
      </c>
      <c r="AN253" s="39" t="s">
        <v>59</v>
      </c>
      <c r="AO253" s="34">
        <f t="shared" ca="1" si="51"/>
        <v>1</v>
      </c>
      <c r="AP253" s="39">
        <f t="shared" si="52"/>
        <v>1</v>
      </c>
      <c r="AQ253" s="39">
        <f t="shared" si="53"/>
        <v>1</v>
      </c>
      <c r="AR253" s="39">
        <f t="shared" si="54"/>
        <v>1</v>
      </c>
      <c r="AS253" s="40">
        <f t="shared" si="55"/>
        <v>1</v>
      </c>
    </row>
    <row r="254" spans="1:45">
      <c r="A254" t="str">
        <f>'Model output'!A253</f>
        <v>TCGA-FY-A3TY</v>
      </c>
      <c r="B254" s="46">
        <v>61</v>
      </c>
      <c r="C254" s="1" t="str">
        <f>IF(OR(ISNUMBER(SEARCH("0",'Model output'!D253)), ISNUMBER(SEARCH("1",'Model output'!D253)), ISNUMBER(SEARCH("1a",'Model output'!D253)), ISNUMBER(SEARCH("1b",'Model output'!D253)), ISNUMBER(SEARCH("2",'Model output'!D253)), ISNUMBER(SEARCH("3",'Model output'!D253)), ISNUMBER(SEARCH("4a",'Model output'!D253)), ISNUMBER(SEARCH("4b",'Model output'!D253))), IF(ISNUMBER(SEARCH("pT",'Model output'!D253)),IF(OR(ISNUMBER(SEARCH("a",'Model output'!D253)),ISNUMBER(SEARCH("b",'Model output'!D253))),MID(SUBSTITUTE('Model output'!D253," ",""),SEARCH("pT",'Model output'!D253)+2,2),MID(SUBSTITUTE('Model output'!D253," ",""),SEARCH("pT",'Model output'!D253)+2,1)),IF(ISNUMBER(SEARCH("T",'Model output'!D253)),IF(OR(ISNUMBER(SEARCH("a",'Model output'!D253)),ISNUMBER(SEARCH("b",'Model output'!D253))),MID(SUBSTITUTE('Model output'!D253," ",""),SEARCH("T",'Model output'!D253)+1,2),MID(SUBSTITUTE('Model output'!D253," ",""),SEARCH("T",'Model output'!D253)+1,1)),SUBSTITUTE('Model output'!D253," ",""))),"")</f>
        <v>3</v>
      </c>
      <c r="D254" s="1" t="str">
        <f>IF(ISNUMBER(SEARCH("lymph node",'Model output'!E253)),"1", IF(AND('Model output'!E253&lt;&gt;"",ISNUMBER('Model output'!E253),'Model output'!E253&gt;0),"1",IF(OR(ISNUMBER(SEARCH("0",'Model output'!E253)), ISNUMBER(SEARCH("1",'Model output'!E253)), ISNUMBER(SEARCH("1a",'Model output'!E253)), ISNUMBER(SEARCH("1b",'Model output'!E253)), ISNUMBER(SEARCH("X",'Model output'!E253))), IF(ISNUMBER(SEARCH("pN",'Model output'!E253)),IF(OR(ISNUMBER(SEARCH("a",'Model output'!E253)),ISNUMBER(SEARCH("b",'Model output'!E253))),MID(SUBSTITUTE('Model output'!E253," ",""),SEARCH("pN",'Model output'!E253)+2,2),MID(SUBSTITUTE('Model output'!E253," ",""),SEARCH("pN",'Model output'!E253)+2,1)),IF(ISNUMBER(SEARCH("N",'Model output'!E253)),IF(OR(ISNUMBER(SEARCH("a",'Model output'!E253)),ISNUMBER(SEARCH("b",'Model output'!E253))),MID(SUBSTITUTE('Model output'!E253," ",""),SEARCH("N",'Model output'!E253)+1,2),MID(SUBSTITUTE('Model output'!E253," ",""),SEARCH("N",'Model output'!E253)+1,1)),SUBSTITUTE('Model output'!E253," ",""))),"")))</f>
        <v>0</v>
      </c>
      <c r="E254" s="1" t="str">
        <f>IF(OR(ISNUMBER(SEARCH("Not applicable",'Model output'!F253)), ISNUMBER(SEARCH("N/A",'Model output'!F253))),"0",IF(OR(ISNUMBER(SEARCH("0",'Model output'!F253)), ISNUMBER(SEARCH("1",'Model output'!F253)), ISNUMBER(SEARCH("X",'Model output'!F253))), IF(ISNUMBER(SEARCH("pM",'Model output'!F253)),MID(SUBSTITUTE('Model output'!F253," ",""),SEARCH("pM",'Model output'!F253)+2,1),IF(ISNUMBER(SEARCH("M",'Model output'!F253)),MID(SUBSTITUTE('Model output'!F253," ",""),SEARCH("M",'Model output'!F253)+1,1),SUBSTITUTE('Model output'!F253," ",""))),""))</f>
        <v>X</v>
      </c>
      <c r="F254" t="str">
        <f t="shared" si="56"/>
        <v>negative</v>
      </c>
      <c r="G254" t="str">
        <f>IF(OR('Model output'!G253="",AND(ISNUMBER('Model output'!J253),'Model output'!J253&lt;1)),"",IF(OR(ISNUMBER(SEARCH("lateral",'Model output'!G253)),ISNUMBER(SEARCH("cervical",'Model output'!G253)),ISNUMBER(SEARCH("jugular",'Model output'!G253)),ISNUMBER(SEARCH("left neck",'Model output'!G253)),ISNUMBER(SEARCH("left anterior neck",'Model output'!G253)),ISNUMBER(SEARCH("left posterior neck",'Model output'!G253)),ISNUMBER(SEARCH("right neck",'Model output'!G253)),ISNUMBER(SEARCH("right anterior neck",'Model output'!G253)),ISNUMBER(SEARCH("right posterior neck",'Model output'!G253)),AND(ISNUMBER(SEARCH("level",'Model output'!G253)),OR(,ISNUMBER(SEARCH("II",'Model output'!G253)),ISNUMBER(SEARCH("two",'Model output'!G253)),AND(ISNUMBER(SEARCH("2",'Model output'!G253)),NOT(ISNUMBER(SEARCH("1 of 2",'Model output'!G253)))),ISNUMBER(SEARCH("III",'Model output'!G253)),ISNUMBER(SEARCH("three",'Model output'!G253)),AND(ISNUMBER(SEARCH("3",'Model output'!G253)), NOT(ISNUMBER(SEARCH("N3",'Model output'!G253)))),ISNUMBER(SEARCH("IV",'Model output'!G253)),ISNUMBER(SEARCH("four",'Model output'!G253)),AND(ISNUMBER(SEARCH("4",'Model output'!G253)),NOT(ISNUMBER(SEARCH("1/4",'Model output'!G253)))),ISNUMBER(SEARCH("V ",'Model output'!G253)),ISNUMBER(SEARCH("five",'Model output'!G253)),ISNUMBER(SEARCH("5",'Model output'!G253))))), "lateral", "central"))</f>
        <v/>
      </c>
      <c r="H254" t="str">
        <f>IF('Model output'!H253="","negative", IF('Model output'!H253=" ", "negative", IF('Model output'!H253="[]", "negative", IF(ISNUMBER(SEARCH("lymph node",'Model output'!H253)),"negative", IF(ISNUMBER(SEARCH("adipose tissue",'Model output'!H253)), "negative", IF(ISNUMBER(SEARCH("neck dissection",'Model output'!H253)),"negative","positive"))))))</f>
        <v>negative</v>
      </c>
      <c r="I254" t="str">
        <f>IF('Model output'!I253="","",IF(ISNUMBER('Model output'!I253),'Model output'!I253,1))</f>
        <v/>
      </c>
      <c r="J254" t="str">
        <f>IF('Model output'!J253="","",IF(AND(ISNUMBER('Model output'!J253),'Model output'!J253&lt;=I254),'Model output'!J253,IF(ISNUMBER(SEARCH("0/",'Model output'!J253)),0,1)))</f>
        <v/>
      </c>
      <c r="K254" t="str" cm="1">
        <f t="array" ref="K254">IF(COUNT(FIND({0,1,2,3,4,5,6,7,8,9},'Model output'!K253))&gt;0,'Model output'!K253,"")</f>
        <v/>
      </c>
      <c r="L254" s="28" t="str">
        <f t="shared" si="46"/>
        <v/>
      </c>
      <c r="M254" t="str" cm="1">
        <f t="array" ref="M254">IF(L254="","",IF(ISNUMBER(SEARCH("cm",L254)),MAX(VALUE(SUBSTITUTE(_xlfn.FILTERXML("&lt;t&gt;&lt;s&gt;"&amp;SUBSTITUTE(L254,",","&lt;/s&gt;&lt;s&gt;")&amp;"&lt;/s&gt;&lt;/t&gt;","//s"),"cm",""))),MAX(VALUE(SUBSTITUTE(_xlfn.FILTERXML("&lt;t&gt;&lt;s&gt;"&amp;SUBSTITUTE(L254,",","&lt;/s&gt;&lt;s&gt;")&amp;"&lt;/s&gt;&lt;/t&gt;","//s"),"mm","")))/10))</f>
        <v/>
      </c>
      <c r="N254" t="str">
        <f>IF('Model output'!L253="","",'Model output'!L253)</f>
        <v>papillary</v>
      </c>
      <c r="O254" t="str">
        <f>IF('Model output'!M253="","",'Model output'!M253)</f>
        <v>classical</v>
      </c>
      <c r="P254" t="str">
        <f>IF('Model output'!N253="","",'Model output'!N253)</f>
        <v>4.2 cm</v>
      </c>
      <c r="Q254" t="str">
        <f t="shared" si="57"/>
        <v>4.2cm</v>
      </c>
      <c r="R254" cm="1">
        <f t="array" ref="R254">IF(Q254="","",IF(ISNUMBER(SEARCH("cm",Q254)),MAX(VALUE(SUBSTITUTE(_xlfn.FILTERXML("&lt;t&gt;&lt;s&gt;"&amp;SUBSTITUTE(Q254,",","&lt;/s&gt;&lt;s&gt;")&amp;"&lt;/s&gt;&lt;/t&gt;","//s"),"cm",""))),IF(ISNUMBER(SEARCH("mm",Q254)), MAX(VALUE(SUBSTITUTE(_xlfn.FILTERXML("&lt;t&gt;&lt;s&gt;"&amp;SUBSTITUTE(Q254,",","&lt;/s&gt;&lt;s&gt;")&amp;"&lt;/s&gt;&lt;/t&gt;","//s"),"mm","")))/10, MAX(VALUE(_xlfn.FILTERXML("&lt;t&gt;&lt;s&gt;"&amp;SUBSTITUTE(Q254,",","&lt;/s&gt;&lt;s&gt;")&amp;"&lt;/s&gt;&lt;/t&gt;","//s"))))))</f>
        <v>4.2</v>
      </c>
      <c r="S254" t="str">
        <f>IF(OR('Model output'!P253="",'Model output'!P253="C",ISNUMBER(SEARCH("Not identified", 'Model output'!P253)),ISNUMBER(SEARCH("Absent",'Model output'!P253)),ISNUMBER(SEARCH("Absence",'Model output'!P253)),AND(ISNUMBER(SEARCH("No",'Model output'!P253)),NOT(ISNUMBER(SEARCH("diagnostic",'Model output'!P253)))),ISNUMBER(SEARCH("Negative",'Model output'!P253))),"negative","positive")</f>
        <v>negative</v>
      </c>
      <c r="T254">
        <f>IF('Model output'!O253="","",'Model output'!O253)</f>
        <v>1</v>
      </c>
      <c r="U254" t="str">
        <f>IF('Model output'!Q253&lt;&gt;"",'Model output'!Q253,IF('Classification result'!S254="positive",IF(ISNUMBER(SEARCH("single",'Model output'!P253)),1,IF(OR(ISNUMBER(SEARCH("&lt;4",'Model output'!P253)),ISNUMBER(SEARCH("&lt; 4",'Model output'!P253)),ISNUMBER(SEARCH("less than 4",'Model output'!P253))),"&lt;4",IF(OR(ISNUMBER(SEARCH("&gt;4",'Model output'!P253)),ISNUMBER(SEARCH("&gt; 4",'Model output'!P253)),ISNUMBER(SEARCH("4 or more",'Model output'!P253))),"&gt;4",""))),""))</f>
        <v/>
      </c>
      <c r="V254" t="str">
        <f>IF(S254="negative","",IF(OR(ISNUMBER(SEARCH("Focal",'Model output'!P253)),'Classification result'!U254&lt;4,ISNUMBER(SEARCH("Focal",'Classification result'!U254)),ISNUMBER(SEARCH("&lt;4",'Classification result'!U254)),ISNUMBER(SEARCH("&lt; 4",'Classification result'!U254))),"minimal", IF(OR(ISNUMBER(SEARCH("Extensive",'Model output'!P253)),ISNUMBER(SEARCH("Extensive",'Classification result'!U254)),ISNUMBER(SEARCH("&gt;4",'Classification result'!U254)),ISNUMBER(SEARCH("&gt; 4",'Classification result'!U254)),ISNUMBER(SEARCH("4 or more",'Classification result'!U254))),"extensive","")))</f>
        <v/>
      </c>
      <c r="W254" t="str">
        <f>IF(OR('Model output'!R253="",ISNUMBER(SEARCH("Not identified", 'Model output'!R253)),ISNUMBER(SEARCH("Absent",'Model output'!R253)),ISNUMBER(SEARCH("No",'Model output'!R253)),ISNUMBER(SEARCH("Negative",'Model output'!R253)),ISNUMBER(SEARCH("None seen",'Model output'!R253)),ISNUMBER(SEARCH("Free",'Model output'!R253)),ISNUMBER(SEARCH("Cannot be assessed",'Model output'!R253))),"negative","positive")</f>
        <v>positive</v>
      </c>
      <c r="X254" s="15" t="str">
        <f>IF('Model output'!S253="","",'Model output'!S253)</f>
        <v>Present</v>
      </c>
      <c r="Y254" t="str">
        <f>IF(OR('Model output'!S253="",ISNUMBER(SEARCH("No extension",'Model output'!S253)),ISNUMBER(SEARCH("Absent",'Model output'!S253)),ISNUMBER(SEARCH("Not identified",'Model output'!S253)),AND(ISNUMBER(SEARCH("No",'Model output'!S253)),NOT(ISNUMBER(SEARCH("carcinoma",'Model output'!S253)))),ISNUMBER(SEARCH("negative",'Model output'!S253))),"negative",IF(Z254="positive","gETE", "positive"))</f>
        <v>positive</v>
      </c>
      <c r="Z254" t="str">
        <f>IF(OR('Model output'!S253="",ISNUMBER(SEARCH("Absent",'Model output'!S253)),ISNUMBER(SEARCH("Not identified",'Model output'!S253)),ISNUMBER(SEARCH("No",'Model output'!S253)),ISNUMBER(SEARCH("Minimal",'Model output'!S253)),ISNUMBER(SEARCH("negative",'Model output'!S253))),"negative",IF(OR(ISNUMBER(SEARCH("extensive",X254)),ISNUMBER(SEARCH("skeletal muscle",X254)),ISNUMBER(SEARCH("larynx",X254)),ISNUMBER(SEARCH("trachea",X254)),ISNUMBER(SEARCH("esophagus",X254)),ISNUMBER(SEARCH("recurrent laryngeal nerve",X254))),"positive","negative"))</f>
        <v>negative</v>
      </c>
      <c r="AA254" t="str">
        <f>IF('Model output'!T253="","",IF('Model output'!T253="Not mentioned", "No", "Yes"))</f>
        <v/>
      </c>
      <c r="AB254" t="str">
        <f>IF(AA254&lt;&gt;"Yes","",IF(OR('Model output'!U253="",ISNUMBER(SEARCH("Not identified",'Model output'!U253))),"",'Model output'!U253))</f>
        <v/>
      </c>
      <c r="AC254" s="8" t="str">
        <f>IF(OR('Model output'!V253="", AND(ISERROR(SEARCH("Positive",'Model output'!V253)), ISNUMBER(SEARCH("Negative",'Model output'!V253))), ISNUMBER(SEARCH("Cannot be assessed",'Model output'!V253)), AND(ISNUMBER(SEARCH("Uninvolved",'Model output'!V253)),NOT(ISNUMBER(SEARCH("margin(s) involved",'Model output'!V253)))), ISNUMBER(SEARCH("No involvement",'Model output'!V253)), AND(NOT(ISNUMBER(SEARCH("focal",'Model output'!V253))),ISNUMBER(SEARCH("Free",'Model output'!V253))), ISNUMBER(SEARCH("narrowly excised",'Model output'!V253)), ISNUMBER(SEARCH("none",'Model output'!V253)), ISNUMBER(SEARCH("R0",'Model output'!V253)), ISNUMBER(SEARCH("1 mm",'Model output'!V253)), ISNUMBER(SEARCH("0.1 CM",'Model output'!V253)), ISNUMBER(SEARCH("less than 0.2 mm",'Model output'!V253)), ISNUMBER(SEARCH("less than 1.0 mm",'Model output'!V253)), ISNUMBER(SEARCH("less than 0.5 mm",'Model output'!V253)), ISNUMBER(SEARCH("abut",'Model output'!V253))), "negative", "positive")</f>
        <v>negative</v>
      </c>
      <c r="AE254" s="34" t="str" cm="1">
        <f t="array" aca="1" ref="AE254" ca="1">IF(OR(AC254="positive",Z254="positive",AND(OR(ISNUMBER(SEARCH("Follicular carcinoma",N254)),ISNUMBER(SEARCH("Follicular thyroid carcinoma",N254))),V254="extensive"),AND(AND(ISNUMBER(J254),J254&gt;0),AND(ISNUMBER(M254),M254&gt;3)),OR(H254="positive",AH254=1)),"high",IF(OR(ISNUMBER(SEARCH("lateral",G254,1)),ISNUMBER(SEARCH("positive",Y254,1)),ISNUMBER(SEARCH("tall",O254,1)),ISNUMBER(SEARCH("hobnail",O254,1)),ISNUMBER(SEARCH("cribriform",O254,1)),ISNUMBER(SEARCH("diffuse",O254,1)),ISNUMBER(SEARCH("columnar",O254,1)),ISNUMBER(SEARCH("solid",O254,1)),ISNUMBER(SEARCH("tall",N254,1)),ISNUMBER(SEARCH("hobnail",N254,1)),ISNUMBER(SEARCH("cribriform",N254,1)),ISNUMBER(SEARCH("diffuse",N254,1)),ISNUMBER(SEARCH("columnar",N254,1)),ISNUMBER(SEARCH("solid",N254,1)),AND(OR(ISNUMBER(SEARCH("papillary",N254,1)),ISNUMBER(SEARCH("papillary carcinoma",O254,1))),S254="positive"),AND(AND(ISNUMBER(J254),J254&gt;=5),M254=""),AND(AND(ISNUMBER(J254),J254&gt;=5),AND(ISNUMBER(M254),M254&gt;=1)),AND(ISNUMBER(SERACH("papillary",N254)),OR(Y254="positive",Z254="positive"), ISNUMBER(SEARCH("BRAF",AB254)))),"intermediate","low"))</f>
        <v>intermediate</v>
      </c>
      <c r="AF254" s="35" t="str">
        <f t="shared" si="47"/>
        <v>3a</v>
      </c>
      <c r="AG254" s="35" t="str">
        <f t="shared" si="48"/>
        <v>0</v>
      </c>
      <c r="AH254" s="35" t="str">
        <f t="shared" si="49"/>
        <v>0</v>
      </c>
      <c r="AI254" s="40" t="str">
        <f t="shared" si="50"/>
        <v>II</v>
      </c>
      <c r="AJ254" s="34" t="s">
        <v>624</v>
      </c>
      <c r="AK254" s="39" t="s">
        <v>892</v>
      </c>
      <c r="AL254" s="39" t="s">
        <v>894</v>
      </c>
      <c r="AM254" s="39" t="s">
        <v>897</v>
      </c>
      <c r="AN254" s="39" t="s">
        <v>895</v>
      </c>
      <c r="AO254" s="34">
        <f t="shared" ca="1" si="51"/>
        <v>0</v>
      </c>
      <c r="AP254" s="39">
        <f t="shared" si="52"/>
        <v>0</v>
      </c>
      <c r="AQ254" s="39">
        <f t="shared" si="53"/>
        <v>1</v>
      </c>
      <c r="AR254" s="39">
        <f t="shared" si="54"/>
        <v>1</v>
      </c>
      <c r="AS254" s="40">
        <f t="shared" si="55"/>
        <v>1</v>
      </c>
    </row>
    <row r="255" spans="1:45">
      <c r="A255" t="str">
        <f>'Model output'!A254</f>
        <v>TCGA-FY-A3W9</v>
      </c>
      <c r="B255" s="46">
        <v>66</v>
      </c>
      <c r="C255" s="1" t="str">
        <f>IF(OR(ISNUMBER(SEARCH("0",'Model output'!D254)), ISNUMBER(SEARCH("1",'Model output'!D254)), ISNUMBER(SEARCH("1a",'Model output'!D254)), ISNUMBER(SEARCH("1b",'Model output'!D254)), ISNUMBER(SEARCH("2",'Model output'!D254)), ISNUMBER(SEARCH("3",'Model output'!D254)), ISNUMBER(SEARCH("4a",'Model output'!D254)), ISNUMBER(SEARCH("4b",'Model output'!D254))), IF(ISNUMBER(SEARCH("pT",'Model output'!D254)),IF(OR(ISNUMBER(SEARCH("a",'Model output'!D254)),ISNUMBER(SEARCH("b",'Model output'!D254))),MID(SUBSTITUTE('Model output'!D254," ",""),SEARCH("pT",'Model output'!D254)+2,2),MID(SUBSTITUTE('Model output'!D254," ",""),SEARCH("pT",'Model output'!D254)+2,1)),IF(ISNUMBER(SEARCH("T",'Model output'!D254)),IF(OR(ISNUMBER(SEARCH("a",'Model output'!D254)),ISNUMBER(SEARCH("b",'Model output'!D254))),MID(SUBSTITUTE('Model output'!D254," ",""),SEARCH("T",'Model output'!D254)+1,2),MID(SUBSTITUTE('Model output'!D254," ",""),SEARCH("T",'Model output'!D254)+1,1)),SUBSTITUTE('Model output'!D254," ",""))),"")</f>
        <v>2</v>
      </c>
      <c r="D255" s="1" t="str">
        <f>IF(ISNUMBER(SEARCH("lymph node",'Model output'!E254)),"1", IF(AND('Model output'!E254&lt;&gt;"",ISNUMBER('Model output'!E254),'Model output'!E254&gt;0),"1",IF(OR(ISNUMBER(SEARCH("0",'Model output'!E254)), ISNUMBER(SEARCH("1",'Model output'!E254)), ISNUMBER(SEARCH("1a",'Model output'!E254)), ISNUMBER(SEARCH("1b",'Model output'!E254)), ISNUMBER(SEARCH("X",'Model output'!E254))), IF(ISNUMBER(SEARCH("pN",'Model output'!E254)),IF(OR(ISNUMBER(SEARCH("a",'Model output'!E254)),ISNUMBER(SEARCH("b",'Model output'!E254))),MID(SUBSTITUTE('Model output'!E254," ",""),SEARCH("pN",'Model output'!E254)+2,2),MID(SUBSTITUTE('Model output'!E254," ",""),SEARCH("pN",'Model output'!E254)+2,1)),IF(ISNUMBER(SEARCH("N",'Model output'!E254)),IF(OR(ISNUMBER(SEARCH("a",'Model output'!E254)),ISNUMBER(SEARCH("b",'Model output'!E254))),MID(SUBSTITUTE('Model output'!E254," ",""),SEARCH("N",'Model output'!E254)+1,2),MID(SUBSTITUTE('Model output'!E254," ",""),SEARCH("N",'Model output'!E254)+1,1)),SUBSTITUTE('Model output'!E254," ",""))),"")))</f>
        <v>0</v>
      </c>
      <c r="E255" s="1" t="str">
        <f>IF(OR(ISNUMBER(SEARCH("Not applicable",'Model output'!F254)), ISNUMBER(SEARCH("N/A",'Model output'!F254))),"0",IF(OR(ISNUMBER(SEARCH("0",'Model output'!F254)), ISNUMBER(SEARCH("1",'Model output'!F254)), ISNUMBER(SEARCH("X",'Model output'!F254))), IF(ISNUMBER(SEARCH("pM",'Model output'!F254)),MID(SUBSTITUTE('Model output'!F254," ",""),SEARCH("pM",'Model output'!F254)+2,1),IF(ISNUMBER(SEARCH("M",'Model output'!F254)),MID(SUBSTITUTE('Model output'!F254," ",""),SEARCH("M",'Model output'!F254)+1,1),SUBSTITUTE('Model output'!F254," ",""))),""))</f>
        <v>X</v>
      </c>
      <c r="F255" t="str">
        <f t="shared" si="56"/>
        <v>negative</v>
      </c>
      <c r="G255" t="str">
        <f>IF(OR('Model output'!G254="",AND(ISNUMBER('Model output'!J254),'Model output'!J254&lt;1)),"",IF(OR(ISNUMBER(SEARCH("lateral",'Model output'!G254)),ISNUMBER(SEARCH("cervical",'Model output'!G254)),ISNUMBER(SEARCH("jugular",'Model output'!G254)),ISNUMBER(SEARCH("left neck",'Model output'!G254)),ISNUMBER(SEARCH("left anterior neck",'Model output'!G254)),ISNUMBER(SEARCH("left posterior neck",'Model output'!G254)),ISNUMBER(SEARCH("right neck",'Model output'!G254)),ISNUMBER(SEARCH("right anterior neck",'Model output'!G254)),ISNUMBER(SEARCH("right posterior neck",'Model output'!G254)),AND(ISNUMBER(SEARCH("level",'Model output'!G254)),OR(,ISNUMBER(SEARCH("II",'Model output'!G254)),ISNUMBER(SEARCH("two",'Model output'!G254)),AND(ISNUMBER(SEARCH("2",'Model output'!G254)),NOT(ISNUMBER(SEARCH("1 of 2",'Model output'!G254)))),ISNUMBER(SEARCH("III",'Model output'!G254)),ISNUMBER(SEARCH("three",'Model output'!G254)),AND(ISNUMBER(SEARCH("3",'Model output'!G254)), NOT(ISNUMBER(SEARCH("N3",'Model output'!G254)))),ISNUMBER(SEARCH("IV",'Model output'!G254)),ISNUMBER(SEARCH("four",'Model output'!G254)),AND(ISNUMBER(SEARCH("4",'Model output'!G254)),NOT(ISNUMBER(SEARCH("1/4",'Model output'!G254)))),ISNUMBER(SEARCH("V ",'Model output'!G254)),ISNUMBER(SEARCH("five",'Model output'!G254)),ISNUMBER(SEARCH("5",'Model output'!G254))))), "lateral", "central"))</f>
        <v/>
      </c>
      <c r="H255" t="str">
        <f>IF('Model output'!H254="","negative", IF('Model output'!H254=" ", "negative", IF('Model output'!H254="[]", "negative", IF(ISNUMBER(SEARCH("lymph node",'Model output'!H254)),"negative", IF(ISNUMBER(SEARCH("adipose tissue",'Model output'!H254)), "negative", IF(ISNUMBER(SEARCH("neck dissection",'Model output'!H254)),"negative","positive"))))))</f>
        <v>negative</v>
      </c>
      <c r="I255">
        <f>IF('Model output'!I254="","",IF(ISNUMBER('Model output'!I254),'Model output'!I254,1))</f>
        <v>1</v>
      </c>
      <c r="J255">
        <f>IF('Model output'!J254="","",IF(AND(ISNUMBER('Model output'!J254),'Model output'!J254&lt;=I255),'Model output'!J254,IF(ISNUMBER(SEARCH("0/",'Model output'!J254)),0,1)))</f>
        <v>0</v>
      </c>
      <c r="K255" t="str" cm="1">
        <f t="array" ref="K255">IF(COUNT(FIND({0,1,2,3,4,5,6,7,8,9},'Model output'!K254))&gt;0,'Model output'!K254,"")</f>
        <v/>
      </c>
      <c r="L255" s="28" t="str">
        <f t="shared" ref="L255:L287" si="58">LOWER(SUBSTITUTE(SUBSTITUTE(SUBSTITUTE(SUBSTITUTE(SUBSTITUTE(SUBSTITUTE(SUBSTITUTE(SUBSTITUTE(SUBSTITUTE(SUBSTITUTE(SUBSTITUTE(SUBSTITUTE(SUBSTITUTE(SUBSTITUTE(SUBSTITUTE(SUBSTITUTE(SUBSTITUTE(SUBSTITUTE(K255,"cm.","cm"), "gross examination", ""), "in greatest dimension", ""), "Level IV", ""), "paratracheal", ""), "tissue", ""), "diameter", ""), "right", ""), "up to", ""), "to", ","), "by", ""), "x", ","), "'", ""), "[", ""), "]", ""), "(", ""), ")", ""), " ", ""))</f>
        <v/>
      </c>
      <c r="M255" t="str" cm="1">
        <f t="array" ref="M255">IF(L255="","",IF(ISNUMBER(SEARCH("cm",L255)),MAX(VALUE(SUBSTITUTE(_xlfn.FILTERXML("&lt;t&gt;&lt;s&gt;"&amp;SUBSTITUTE(L255,",","&lt;/s&gt;&lt;s&gt;")&amp;"&lt;/s&gt;&lt;/t&gt;","//s"),"cm",""))),MAX(VALUE(SUBSTITUTE(_xlfn.FILTERXML("&lt;t&gt;&lt;s&gt;"&amp;SUBSTITUTE(L255,",","&lt;/s&gt;&lt;s&gt;")&amp;"&lt;/s&gt;&lt;/t&gt;","//s"),"mm","")))/10))</f>
        <v/>
      </c>
      <c r="N255" t="str">
        <f>IF('Model output'!L254="","",'Model output'!L254)</f>
        <v>papillary</v>
      </c>
      <c r="O255" t="str">
        <f>IF('Model output'!M254="","",'Model output'!M254)</f>
        <v>follicular variant</v>
      </c>
      <c r="P255" t="str">
        <f>IF('Model output'!N254="","",'Model output'!N254)</f>
        <v>2.3 cm in greatest dimension</v>
      </c>
      <c r="Q255" t="str">
        <f t="shared" si="57"/>
        <v>2.3cm</v>
      </c>
      <c r="R255" cm="1">
        <f t="array" ref="R255">IF(Q255="","",IF(ISNUMBER(SEARCH("cm",Q255)),MAX(VALUE(SUBSTITUTE(_xlfn.FILTERXML("&lt;t&gt;&lt;s&gt;"&amp;SUBSTITUTE(Q255,",","&lt;/s&gt;&lt;s&gt;")&amp;"&lt;/s&gt;&lt;/t&gt;","//s"),"cm",""))),IF(ISNUMBER(SEARCH("mm",Q255)), MAX(VALUE(SUBSTITUTE(_xlfn.FILTERXML("&lt;t&gt;&lt;s&gt;"&amp;SUBSTITUTE(Q255,",","&lt;/s&gt;&lt;s&gt;")&amp;"&lt;/s&gt;&lt;/t&gt;","//s"),"mm","")))/10, MAX(VALUE(_xlfn.FILTERXML("&lt;t&gt;&lt;s&gt;"&amp;SUBSTITUTE(Q255,",","&lt;/s&gt;&lt;s&gt;")&amp;"&lt;/s&gt;&lt;/t&gt;","//s"))))))</f>
        <v>2.2999999999999998</v>
      </c>
      <c r="S255" t="str">
        <f>IF(OR('Model output'!P254="",'Model output'!P254="C",ISNUMBER(SEARCH("Not identified", 'Model output'!P254)),ISNUMBER(SEARCH("Absent",'Model output'!P254)),ISNUMBER(SEARCH("Absence",'Model output'!P254)),AND(ISNUMBER(SEARCH("No",'Model output'!P254)),NOT(ISNUMBER(SEARCH("diagnostic",'Model output'!P254)))),ISNUMBER(SEARCH("Negative",'Model output'!P254))),"negative","positive")</f>
        <v>negative</v>
      </c>
      <c r="T255">
        <f>IF('Model output'!O254="","",'Model output'!O254)</f>
        <v>1</v>
      </c>
      <c r="U255" t="str">
        <f>IF('Model output'!Q254&lt;&gt;"",'Model output'!Q254,IF('Classification result'!S255="positive",IF(ISNUMBER(SEARCH("single",'Model output'!P254)),1,IF(OR(ISNUMBER(SEARCH("&lt;4",'Model output'!P254)),ISNUMBER(SEARCH("&lt; 4",'Model output'!P254)),ISNUMBER(SEARCH("less than 4",'Model output'!P254))),"&lt;4",IF(OR(ISNUMBER(SEARCH("&gt;4",'Model output'!P254)),ISNUMBER(SEARCH("&gt; 4",'Model output'!P254)),ISNUMBER(SEARCH("4 or more",'Model output'!P254))),"&gt;4",""))),""))</f>
        <v/>
      </c>
      <c r="V255" t="str">
        <f>IF(S255="negative","",IF(OR(ISNUMBER(SEARCH("Focal",'Model output'!P254)),'Classification result'!U255&lt;4,ISNUMBER(SEARCH("Focal",'Classification result'!U255)),ISNUMBER(SEARCH("&lt;4",'Classification result'!U255)),ISNUMBER(SEARCH("&lt; 4",'Classification result'!U255))),"minimal", IF(OR(ISNUMBER(SEARCH("Extensive",'Model output'!P254)),ISNUMBER(SEARCH("Extensive",'Classification result'!U255)),ISNUMBER(SEARCH("&gt;4",'Classification result'!U255)),ISNUMBER(SEARCH("&gt; 4",'Classification result'!U255)),ISNUMBER(SEARCH("4 or more",'Classification result'!U255))),"extensive","")))</f>
        <v/>
      </c>
      <c r="W255" t="str">
        <f>IF(OR('Model output'!R254="",ISNUMBER(SEARCH("Not identified", 'Model output'!R254)),ISNUMBER(SEARCH("Absent",'Model output'!R254)),ISNUMBER(SEARCH("No",'Model output'!R254)),ISNUMBER(SEARCH("Negative",'Model output'!R254)),ISNUMBER(SEARCH("None seen",'Model output'!R254)),ISNUMBER(SEARCH("Free",'Model output'!R254)),ISNUMBER(SEARCH("Cannot be assessed",'Model output'!R254))),"negative","positive")</f>
        <v>positive</v>
      </c>
      <c r="X255" s="15" t="str">
        <f>IF('Model output'!S254="","",'Model output'!S254)</f>
        <v>Not identified</v>
      </c>
      <c r="Y255" t="str">
        <f>IF(OR('Model output'!S254="",ISNUMBER(SEARCH("No extension",'Model output'!S254)),ISNUMBER(SEARCH("Absent",'Model output'!S254)),ISNUMBER(SEARCH("Not identified",'Model output'!S254)),AND(ISNUMBER(SEARCH("No",'Model output'!S254)),NOT(ISNUMBER(SEARCH("carcinoma",'Model output'!S254)))),ISNUMBER(SEARCH("negative",'Model output'!S254))),"negative",IF(Z255="positive","gETE", "positive"))</f>
        <v>negative</v>
      </c>
      <c r="Z255" t="str">
        <f>IF(OR('Model output'!S254="",ISNUMBER(SEARCH("Absent",'Model output'!S254)),ISNUMBER(SEARCH("Not identified",'Model output'!S254)),ISNUMBER(SEARCH("No",'Model output'!S254)),ISNUMBER(SEARCH("Minimal",'Model output'!S254)),ISNUMBER(SEARCH("negative",'Model output'!S254))),"negative",IF(OR(ISNUMBER(SEARCH("extensive",X255)),ISNUMBER(SEARCH("skeletal muscle",X255)),ISNUMBER(SEARCH("larynx",X255)),ISNUMBER(SEARCH("trachea",X255)),ISNUMBER(SEARCH("esophagus",X255)),ISNUMBER(SEARCH("recurrent laryngeal nerve",X255))),"positive","negative"))</f>
        <v>negative</v>
      </c>
      <c r="AA255" t="str">
        <f>IF('Model output'!T254="","",IF('Model output'!T254="Not mentioned", "No", "Yes"))</f>
        <v/>
      </c>
      <c r="AB255" t="str">
        <f>IF(AA255&lt;&gt;"Yes","",IF(OR('Model output'!U254="",ISNUMBER(SEARCH("Not identified",'Model output'!U254))),"",'Model output'!U254))</f>
        <v/>
      </c>
      <c r="AC255" s="8" t="str">
        <f>IF(OR('Model output'!V254="", AND(ISERROR(SEARCH("Positive",'Model output'!V254)), ISNUMBER(SEARCH("Negative",'Model output'!V254))), ISNUMBER(SEARCH("Cannot be assessed",'Model output'!V254)), AND(ISNUMBER(SEARCH("Uninvolved",'Model output'!V254)),NOT(ISNUMBER(SEARCH("margin(s) involved",'Model output'!V254)))), ISNUMBER(SEARCH("No involvement",'Model output'!V254)), AND(NOT(ISNUMBER(SEARCH("focal",'Model output'!V254))),ISNUMBER(SEARCH("Free",'Model output'!V254))), ISNUMBER(SEARCH("narrowly excised",'Model output'!V254)), ISNUMBER(SEARCH("none",'Model output'!V254)), ISNUMBER(SEARCH("R0",'Model output'!V254)), ISNUMBER(SEARCH("1 mm",'Model output'!V254)), ISNUMBER(SEARCH("0.1 CM",'Model output'!V254)), ISNUMBER(SEARCH("less than 0.2 mm",'Model output'!V254)), ISNUMBER(SEARCH("less than 1.0 mm",'Model output'!V254)), ISNUMBER(SEARCH("less than 0.5 mm",'Model output'!V254)), ISNUMBER(SEARCH("abut",'Model output'!V254))), "negative", "positive")</f>
        <v>positive</v>
      </c>
      <c r="AE255" s="34" t="str" cm="1">
        <f t="array" ref="AE255">IF(OR(AC255="positive",Z255="positive",AND(OR(ISNUMBER(SEARCH("Follicular carcinoma",N255)),ISNUMBER(SEARCH("Follicular thyroid carcinoma",N255))),V255="extensive"),AND(AND(ISNUMBER(J255),J255&gt;0),AND(ISNUMBER(M255),M255&gt;3)),OR(H255="positive",AH255=1)),"high",IF(OR(ISNUMBER(SEARCH("lateral",G255,1)),ISNUMBER(SEARCH("positive",Y255,1)),ISNUMBER(SEARCH("tall",O255,1)),ISNUMBER(SEARCH("hobnail",O255,1)),ISNUMBER(SEARCH("cribriform",O255,1)),ISNUMBER(SEARCH("diffuse",O255,1)),ISNUMBER(SEARCH("columnar",O255,1)),ISNUMBER(SEARCH("solid",O255,1)),ISNUMBER(SEARCH("tall",N255,1)),ISNUMBER(SEARCH("hobnail",N255,1)),ISNUMBER(SEARCH("cribriform",N255,1)),ISNUMBER(SEARCH("diffuse",N255,1)),ISNUMBER(SEARCH("columnar",N255,1)),ISNUMBER(SEARCH("solid",N255,1)),AND(OR(ISNUMBER(SEARCH("papillary",N255,1)),ISNUMBER(SEARCH("papillary carcinoma",O255,1))),S255="positive"),AND(AND(ISNUMBER(J255),J255&gt;=5),M255=""),AND(AND(ISNUMBER(J255),J255&gt;=5),AND(ISNUMBER(M255),M255&gt;=1)),AND(ISNUMBER(SERACH("papillary",N255)),OR(Y255="positive",Z255="positive"), ISNUMBER(SEARCH("BRAF",AB255)))),"intermediate","low"))</f>
        <v>high</v>
      </c>
      <c r="AF255" s="35" t="str">
        <f t="shared" ref="AF255:AF291" si="59">IF(AND(Z255="positive",OR(ISNUMBER(SEARCH("prevertebral",X255,1)),ISNUMBER(SEARCH("fascia",X255,1)),ISNUMBER(SEARCH("carotid artery",X255,1)),ISNUMBER(SEARCH("mediastinal",X255,1)))),"4b",
IF(AND(Z255="positive",OR(ISNUMBER(SEARCH("larynx",X255,1)),ISNUMBER(SEARCH("trachea",X255,1)),ISNUMBER(SEARCH("esophagus",X255,1)),ISNUMBER(SEARCH("recurrent laryngeal nerve",X255,1)),
ISNUMBER(SEARCH("RLN",X255,1)))),"4a",
IF(OR(Z255="positive",ISNUMBER(SEARCH("strap",X255,1)),ISNUMBER(SEARCH("sternothyroid",X255,1)),ISNUMBER(SEARCH("sternohyoid",X255,1)),ISNUMBER(SEARCH("thyrohyoid",X255,1)),ISNUMBER(SEARCH("omohyoid",X255,1))),"3b",
IF(AND(C255&lt;&gt;"", N255=""),C255,
IF(OR(AND(R255&lt;&gt;"",R255&gt;4)),"3a",
IF(AND(R255&lt;&gt;"", R255&lt;=4,R255&gt;2),"2",
IF(AND(R255&lt;&gt;"",R255&lt;=2,R255&gt;1),"1b",
IF(AND(R255&lt;&gt;"",R255&lt;=1),"1a","x"
))))))))</f>
        <v>2</v>
      </c>
      <c r="AG255" s="35" t="str">
        <f t="shared" ref="AG255:AG291" si="60">IF(AND(ISNUMBER(J255),J255&gt;0),
IF(G255="lateral", "1b","1a"), "0")</f>
        <v>0</v>
      </c>
      <c r="AH255" s="35" t="str">
        <f t="shared" si="49"/>
        <v>0</v>
      </c>
      <c r="AI255" s="40" t="str">
        <f t="shared" si="50"/>
        <v>I</v>
      </c>
      <c r="AJ255" s="34" t="s">
        <v>624</v>
      </c>
      <c r="AK255" s="39" t="s">
        <v>896</v>
      </c>
      <c r="AL255" s="39" t="s">
        <v>894</v>
      </c>
      <c r="AM255" s="39" t="s">
        <v>897</v>
      </c>
      <c r="AN255" s="39" t="s">
        <v>59</v>
      </c>
      <c r="AO255" s="34">
        <f t="shared" si="51"/>
        <v>1</v>
      </c>
      <c r="AP255" s="39">
        <f t="shared" si="52"/>
        <v>1</v>
      </c>
      <c r="AQ255" s="39">
        <f t="shared" si="53"/>
        <v>1</v>
      </c>
      <c r="AR255" s="39">
        <f t="shared" si="54"/>
        <v>1</v>
      </c>
      <c r="AS255" s="40">
        <f t="shared" si="55"/>
        <v>1</v>
      </c>
    </row>
    <row r="256" spans="1:45">
      <c r="A256" t="str">
        <f>'Model output'!A255</f>
        <v>TCGA-FY-A3WA</v>
      </c>
      <c r="B256" s="46">
        <v>52</v>
      </c>
      <c r="C256" s="1" t="str">
        <f>IF(OR(ISNUMBER(SEARCH("0",'Model output'!D255)), ISNUMBER(SEARCH("1",'Model output'!D255)), ISNUMBER(SEARCH("1a",'Model output'!D255)), ISNUMBER(SEARCH("1b",'Model output'!D255)), ISNUMBER(SEARCH("2",'Model output'!D255)), ISNUMBER(SEARCH("3",'Model output'!D255)), ISNUMBER(SEARCH("4a",'Model output'!D255)), ISNUMBER(SEARCH("4b",'Model output'!D255))), IF(ISNUMBER(SEARCH("pT",'Model output'!D255)),IF(OR(ISNUMBER(SEARCH("a",'Model output'!D255)),ISNUMBER(SEARCH("b",'Model output'!D255))),MID(SUBSTITUTE('Model output'!D255," ",""),SEARCH("pT",'Model output'!D255)+2,2),MID(SUBSTITUTE('Model output'!D255," ",""),SEARCH("pT",'Model output'!D255)+2,1)),IF(ISNUMBER(SEARCH("T",'Model output'!D255)),IF(OR(ISNUMBER(SEARCH("a",'Model output'!D255)),ISNUMBER(SEARCH("b",'Model output'!D255))),MID(SUBSTITUTE('Model output'!D255," ",""),SEARCH("T",'Model output'!D255)+1,2),MID(SUBSTITUTE('Model output'!D255," ",""),SEARCH("T",'Model output'!D255)+1,1)),SUBSTITUTE('Model output'!D255," ",""))),"")</f>
        <v/>
      </c>
      <c r="D256" s="1" t="str">
        <f>IF(ISNUMBER(SEARCH("lymph node",'Model output'!E255)),"1", IF(AND('Model output'!E255&lt;&gt;"",ISNUMBER('Model output'!E255),'Model output'!E255&gt;0),"1",IF(OR(ISNUMBER(SEARCH("0",'Model output'!E255)), ISNUMBER(SEARCH("1",'Model output'!E255)), ISNUMBER(SEARCH("1a",'Model output'!E255)), ISNUMBER(SEARCH("1b",'Model output'!E255)), ISNUMBER(SEARCH("X",'Model output'!E255))), IF(ISNUMBER(SEARCH("pN",'Model output'!E255)),IF(OR(ISNUMBER(SEARCH("a",'Model output'!E255)),ISNUMBER(SEARCH("b",'Model output'!E255))),MID(SUBSTITUTE('Model output'!E255," ",""),SEARCH("pN",'Model output'!E255)+2,2),MID(SUBSTITUTE('Model output'!E255," ",""),SEARCH("pN",'Model output'!E255)+2,1)),IF(ISNUMBER(SEARCH("N",'Model output'!E255)),IF(OR(ISNUMBER(SEARCH("a",'Model output'!E255)),ISNUMBER(SEARCH("b",'Model output'!E255))),MID(SUBSTITUTE('Model output'!E255," ",""),SEARCH("N",'Model output'!E255)+1,2),MID(SUBSTITUTE('Model output'!E255," ",""),SEARCH("N",'Model output'!E255)+1,1)),SUBSTITUTE('Model output'!E255," ",""))),"")))</f>
        <v/>
      </c>
      <c r="E256" s="1" t="str">
        <f>IF(OR(ISNUMBER(SEARCH("Not applicable",'Model output'!F255)), ISNUMBER(SEARCH("N/A",'Model output'!F255))),"0",IF(OR(ISNUMBER(SEARCH("0",'Model output'!F255)), ISNUMBER(SEARCH("1",'Model output'!F255)), ISNUMBER(SEARCH("X",'Model output'!F255))), IF(ISNUMBER(SEARCH("pM",'Model output'!F255)),MID(SUBSTITUTE('Model output'!F255," ",""),SEARCH("pM",'Model output'!F255)+2,1),IF(ISNUMBER(SEARCH("M",'Model output'!F255)),MID(SUBSTITUTE('Model output'!F255," ",""),SEARCH("M",'Model output'!F255)+1,1),SUBSTITUTE('Model output'!F255," ",""))),""))</f>
        <v/>
      </c>
      <c r="F256" t="str">
        <f t="shared" si="56"/>
        <v>negative</v>
      </c>
      <c r="G256" t="str">
        <f>IF(OR('Model output'!G255="",AND(ISNUMBER('Model output'!J255),'Model output'!J255&lt;1)),"",IF(OR(ISNUMBER(SEARCH("lateral",'Model output'!G255)),ISNUMBER(SEARCH("cervical",'Model output'!G255)),ISNUMBER(SEARCH("jugular",'Model output'!G255)),ISNUMBER(SEARCH("left neck",'Model output'!G255)),ISNUMBER(SEARCH("left anterior neck",'Model output'!G255)),ISNUMBER(SEARCH("left posterior neck",'Model output'!G255)),ISNUMBER(SEARCH("right neck",'Model output'!G255)),ISNUMBER(SEARCH("right anterior neck",'Model output'!G255)),ISNUMBER(SEARCH("right posterior neck",'Model output'!G255)),AND(ISNUMBER(SEARCH("level",'Model output'!G255)),OR(,ISNUMBER(SEARCH("II",'Model output'!G255)),ISNUMBER(SEARCH("two",'Model output'!G255)),AND(ISNUMBER(SEARCH("2",'Model output'!G255)),NOT(ISNUMBER(SEARCH("1 of 2",'Model output'!G255)))),ISNUMBER(SEARCH("III",'Model output'!G255)),ISNUMBER(SEARCH("three",'Model output'!G255)),AND(ISNUMBER(SEARCH("3",'Model output'!G255)), NOT(ISNUMBER(SEARCH("N3",'Model output'!G255)))),ISNUMBER(SEARCH("IV",'Model output'!G255)),ISNUMBER(SEARCH("four",'Model output'!G255)),AND(ISNUMBER(SEARCH("4",'Model output'!G255)),NOT(ISNUMBER(SEARCH("1/4",'Model output'!G255)))),ISNUMBER(SEARCH("V ",'Model output'!G255)),ISNUMBER(SEARCH("five",'Model output'!G255)),ISNUMBER(SEARCH("5",'Model output'!G255))))), "lateral", "central"))</f>
        <v/>
      </c>
      <c r="H256" t="str">
        <f>IF('Model output'!H255="","negative", IF('Model output'!H255=" ", "negative", IF('Model output'!H255="[]", "negative", IF(ISNUMBER(SEARCH("lymph node",'Model output'!H255)),"negative", IF(ISNUMBER(SEARCH("adipose tissue",'Model output'!H255)), "negative", IF(ISNUMBER(SEARCH("neck dissection",'Model output'!H255)),"negative","positive"))))))</f>
        <v>negative</v>
      </c>
      <c r="I256" t="str">
        <f>IF('Model output'!I255="","",IF(ISNUMBER('Model output'!I255),'Model output'!I255,1))</f>
        <v/>
      </c>
      <c r="J256" t="str">
        <f>IF('Model output'!J255="","",IF(AND(ISNUMBER('Model output'!J255),'Model output'!J255&lt;=I256),'Model output'!J255,IF(ISNUMBER(SEARCH("0/",'Model output'!J255)),0,1)))</f>
        <v/>
      </c>
      <c r="K256" t="str" cm="1">
        <f t="array" ref="K256">IF(COUNT(FIND({0,1,2,3,4,5,6,7,8,9},'Model output'!K255))&gt;0,'Model output'!K255,"")</f>
        <v/>
      </c>
      <c r="L256" s="28" t="str">
        <f t="shared" si="58"/>
        <v/>
      </c>
      <c r="M256" t="str" cm="1">
        <f t="array" ref="M256">IF(L256="","",IF(ISNUMBER(SEARCH("cm",L256)),MAX(VALUE(SUBSTITUTE(_xlfn.FILTERXML("&lt;t&gt;&lt;s&gt;"&amp;SUBSTITUTE(L256,",","&lt;/s&gt;&lt;s&gt;")&amp;"&lt;/s&gt;&lt;/t&gt;","//s"),"cm",""))),MAX(VALUE(SUBSTITUTE(_xlfn.FILTERXML("&lt;t&gt;&lt;s&gt;"&amp;SUBSTITUTE(L256,",","&lt;/s&gt;&lt;s&gt;")&amp;"&lt;/s&gt;&lt;/t&gt;","//s"),"mm","")))/10))</f>
        <v/>
      </c>
      <c r="N256" t="str">
        <f>IF('Model output'!L255="","",'Model output'!L255)</f>
        <v>papillary</v>
      </c>
      <c r="O256" t="str">
        <f>IF('Model output'!M255="","",'Model output'!M255)</f>
        <v>follicular variant</v>
      </c>
      <c r="P256" t="str">
        <f>IF('Model output'!N255="","",'Model output'!N255)</f>
        <v>2.1 cm</v>
      </c>
      <c r="Q256" t="str">
        <f t="shared" si="57"/>
        <v>2.1cm</v>
      </c>
      <c r="R256" cm="1">
        <f t="array" ref="R256">IF(Q256="","",IF(ISNUMBER(SEARCH("cm",Q256)),MAX(VALUE(SUBSTITUTE(_xlfn.FILTERXML("&lt;t&gt;&lt;s&gt;"&amp;SUBSTITUTE(Q256,",","&lt;/s&gt;&lt;s&gt;")&amp;"&lt;/s&gt;&lt;/t&gt;","//s"),"cm",""))),IF(ISNUMBER(SEARCH("mm",Q256)), MAX(VALUE(SUBSTITUTE(_xlfn.FILTERXML("&lt;t&gt;&lt;s&gt;"&amp;SUBSTITUTE(Q256,",","&lt;/s&gt;&lt;s&gt;")&amp;"&lt;/s&gt;&lt;/t&gt;","//s"),"mm","")))/10, MAX(VALUE(_xlfn.FILTERXML("&lt;t&gt;&lt;s&gt;"&amp;SUBSTITUTE(Q256,",","&lt;/s&gt;&lt;s&gt;")&amp;"&lt;/s&gt;&lt;/t&gt;","//s"))))))</f>
        <v>2.1</v>
      </c>
      <c r="S256" t="str">
        <f>IF(OR('Model output'!P255="",'Model output'!P255="C",ISNUMBER(SEARCH("Not identified", 'Model output'!P255)),ISNUMBER(SEARCH("Absent",'Model output'!P255)),ISNUMBER(SEARCH("Absence",'Model output'!P255)),AND(ISNUMBER(SEARCH("No",'Model output'!P255)),NOT(ISNUMBER(SEARCH("diagnostic",'Model output'!P255)))),ISNUMBER(SEARCH("Negative",'Model output'!P255))),"negative","positive")</f>
        <v>negative</v>
      </c>
      <c r="T256">
        <f>IF('Model output'!O255="","",'Model output'!O255)</f>
        <v>1</v>
      </c>
      <c r="U256" t="str">
        <f>IF('Model output'!Q255&lt;&gt;"",'Model output'!Q255,IF('Classification result'!S256="positive",IF(ISNUMBER(SEARCH("single",'Model output'!P255)),1,IF(OR(ISNUMBER(SEARCH("&lt;4",'Model output'!P255)),ISNUMBER(SEARCH("&lt; 4",'Model output'!P255)),ISNUMBER(SEARCH("less than 4",'Model output'!P255))),"&lt;4",IF(OR(ISNUMBER(SEARCH("&gt;4",'Model output'!P255)),ISNUMBER(SEARCH("&gt; 4",'Model output'!P255)),ISNUMBER(SEARCH("4 or more",'Model output'!P255))),"&gt;4",""))),""))</f>
        <v/>
      </c>
      <c r="V256" t="str">
        <f>IF(S256="negative","",IF(OR(ISNUMBER(SEARCH("Focal",'Model output'!P255)),'Classification result'!U256&lt;4,ISNUMBER(SEARCH("Focal",'Classification result'!U256)),ISNUMBER(SEARCH("&lt;4",'Classification result'!U256)),ISNUMBER(SEARCH("&lt; 4",'Classification result'!U256))),"minimal", IF(OR(ISNUMBER(SEARCH("Extensive",'Model output'!P255)),ISNUMBER(SEARCH("Extensive",'Classification result'!U256)),ISNUMBER(SEARCH("&gt;4",'Classification result'!U256)),ISNUMBER(SEARCH("&gt; 4",'Classification result'!U256)),ISNUMBER(SEARCH("4 or more",'Classification result'!U256))),"extensive","")))</f>
        <v/>
      </c>
      <c r="W256" t="str">
        <f>IF(OR('Model output'!R255="",ISNUMBER(SEARCH("Not identified", 'Model output'!R255)),ISNUMBER(SEARCH("Absent",'Model output'!R255)),ISNUMBER(SEARCH("No",'Model output'!R255)),ISNUMBER(SEARCH("Negative",'Model output'!R255)),ISNUMBER(SEARCH("None seen",'Model output'!R255)),ISNUMBER(SEARCH("Free",'Model output'!R255)),ISNUMBER(SEARCH("Cannot be assessed",'Model output'!R255))),"negative","positive")</f>
        <v>negative</v>
      </c>
      <c r="X256" s="15" t="str">
        <f>IF('Model output'!S255="","",'Model output'!S255)</f>
        <v/>
      </c>
      <c r="Y256" t="str">
        <f>IF(OR('Model output'!S255="",ISNUMBER(SEARCH("No extension",'Model output'!S255)),ISNUMBER(SEARCH("Absent",'Model output'!S255)),ISNUMBER(SEARCH("Not identified",'Model output'!S255)),AND(ISNUMBER(SEARCH("No",'Model output'!S255)),NOT(ISNUMBER(SEARCH("carcinoma",'Model output'!S255)))),ISNUMBER(SEARCH("negative",'Model output'!S255))),"negative",IF(Z256="positive","gETE", "positive"))</f>
        <v>negative</v>
      </c>
      <c r="Z256" t="str">
        <f>IF(OR('Model output'!S255="",ISNUMBER(SEARCH("Absent",'Model output'!S255)),ISNUMBER(SEARCH("Not identified",'Model output'!S255)),ISNUMBER(SEARCH("No",'Model output'!S255)),ISNUMBER(SEARCH("Minimal",'Model output'!S255)),ISNUMBER(SEARCH("negative",'Model output'!S255))),"negative",IF(OR(ISNUMBER(SEARCH("extensive",X256)),ISNUMBER(SEARCH("skeletal muscle",X256)),ISNUMBER(SEARCH("larynx",X256)),ISNUMBER(SEARCH("trachea",X256)),ISNUMBER(SEARCH("esophagus",X256)),ISNUMBER(SEARCH("recurrent laryngeal nerve",X256))),"positive","negative"))</f>
        <v>negative</v>
      </c>
      <c r="AA256" t="str">
        <f>IF('Model output'!T255="","",IF('Model output'!T255="Not mentioned", "No", "Yes"))</f>
        <v/>
      </c>
      <c r="AB256" t="str">
        <f>IF(AA256&lt;&gt;"Yes","",IF(OR('Model output'!U255="",ISNUMBER(SEARCH("Not identified",'Model output'!U255))),"",'Model output'!U255))</f>
        <v/>
      </c>
      <c r="AC256" s="8" t="str">
        <f>IF(OR('Model output'!V255="", AND(ISERROR(SEARCH("Positive",'Model output'!V255)), ISNUMBER(SEARCH("Negative",'Model output'!V255))), ISNUMBER(SEARCH("Cannot be assessed",'Model output'!V255)), AND(ISNUMBER(SEARCH("Uninvolved",'Model output'!V255)),NOT(ISNUMBER(SEARCH("margin(s) involved",'Model output'!V255)))), ISNUMBER(SEARCH("No involvement",'Model output'!V255)), AND(NOT(ISNUMBER(SEARCH("focal",'Model output'!V255))),ISNUMBER(SEARCH("Free",'Model output'!V255))), ISNUMBER(SEARCH("narrowly excised",'Model output'!V255)), ISNUMBER(SEARCH("none",'Model output'!V255)), ISNUMBER(SEARCH("R0",'Model output'!V255)), ISNUMBER(SEARCH("1 mm",'Model output'!V255)), ISNUMBER(SEARCH("0.1 CM",'Model output'!V255)), ISNUMBER(SEARCH("less than 0.2 mm",'Model output'!V255)), ISNUMBER(SEARCH("less than 1.0 mm",'Model output'!V255)), ISNUMBER(SEARCH("less than 0.5 mm",'Model output'!V255)), ISNUMBER(SEARCH("abut",'Model output'!V255))), "negative", "positive")</f>
        <v>negative</v>
      </c>
      <c r="AE256" s="34" t="str" cm="1">
        <f t="array" aca="1" ref="AE256" ca="1">IF(OR(AC256="positive",Z256="positive",AND(OR(ISNUMBER(SEARCH("Follicular carcinoma",N256)),ISNUMBER(SEARCH("Follicular thyroid carcinoma",N256))),V256="extensive"),AND(AND(ISNUMBER(J256),J256&gt;0),AND(ISNUMBER(M256),M256&gt;3)),OR(H256="positive",AH256=1)),"high",IF(OR(ISNUMBER(SEARCH("lateral",G256,1)),ISNUMBER(SEARCH("positive",Y256,1)),ISNUMBER(SEARCH("tall",O256,1)),ISNUMBER(SEARCH("hobnail",O256,1)),ISNUMBER(SEARCH("cribriform",O256,1)),ISNUMBER(SEARCH("diffuse",O256,1)),ISNUMBER(SEARCH("columnar",O256,1)),ISNUMBER(SEARCH("solid",O256,1)),ISNUMBER(SEARCH("tall",N256,1)),ISNUMBER(SEARCH("hobnail",N256,1)),ISNUMBER(SEARCH("cribriform",N256,1)),ISNUMBER(SEARCH("diffuse",N256,1)),ISNUMBER(SEARCH("columnar",N256,1)),ISNUMBER(SEARCH("solid",N256,1)),AND(OR(ISNUMBER(SEARCH("papillary",N256,1)),ISNUMBER(SEARCH("papillary carcinoma",O256,1))),S256="positive"),AND(AND(ISNUMBER(J256),J256&gt;=5),M256=""),AND(AND(ISNUMBER(J256),J256&gt;=5),AND(ISNUMBER(M256),M256&gt;=1)),AND(ISNUMBER(SERACH("papillary",N256)),OR(Y256="positive",Z256="positive"), ISNUMBER(SEARCH("BRAF",AB256)))),"intermediate","low"))</f>
        <v>low</v>
      </c>
      <c r="AF256" s="35" t="str">
        <f t="shared" si="59"/>
        <v>2</v>
      </c>
      <c r="AG256" s="35" t="str">
        <f t="shared" si="60"/>
        <v>0</v>
      </c>
      <c r="AH256" s="35" t="str">
        <f t="shared" ref="AH256:AH291" si="61">IF(OR(H256="unknown"),"x",IF(H256="negative","0","1"))</f>
        <v>0</v>
      </c>
      <c r="AI256" s="40" t="str">
        <f t="shared" ref="AI256:AI291" si="62">IF(AND(B256&lt;55,AH256="0"),"I",
IF(AND(B256&lt;55,AH256="1"),"II",
IF(AH256="1","IVB",
IF(AND(AF256="4b",AH256="0"),"IVA",
IF(AND(AF256="4a",AH256="0"),"III",
IF(AND(OR(AF256="3a",AF256="3b",AF256="3"),AH256="0"),"II",
IF(AND(AF256="2",OR(AG256="1",AG256="1a",AG256="1b"),AH256="0"),"II",
IF(AND(OR(AF256="1a",AF256="1b",AF256="1"),OR(AG256="1",AG256="1a",AG256="1b"),AH256="0"),"II","I"
))))))))</f>
        <v>I</v>
      </c>
      <c r="AJ256" s="34" t="s">
        <v>627</v>
      </c>
      <c r="AK256" s="39" t="s">
        <v>898</v>
      </c>
      <c r="AL256" s="39" t="s">
        <v>897</v>
      </c>
      <c r="AM256" s="39" t="s">
        <v>897</v>
      </c>
      <c r="AN256" s="39" t="s">
        <v>59</v>
      </c>
      <c r="AO256" s="34">
        <f t="shared" ref="AO256:AO291" ca="1" si="63">IF(AE256=AJ256,1,0)</f>
        <v>1</v>
      </c>
      <c r="AP256" s="39">
        <f t="shared" ref="AP256:AP291" si="64">IF(AF256=AK256, 1, IF(AND(AF256="x", AK256="0"), 1, IF(AND(AF256="0", AK256="x"), 1, 0)))</f>
        <v>0</v>
      </c>
      <c r="AQ256" s="39">
        <f t="shared" ref="AQ256:AQ291" si="65">IF(AG256=AL256, 1, IF(AND(AG256="x", AL256="0"), 1, IF(AND(AG256="0", AL256="x"), 1, 0)))</f>
        <v>1</v>
      </c>
      <c r="AR256" s="39">
        <f t="shared" ref="AR256:AR291" si="66">IF(AH256=AM256, 1, IF(AND(AH256="x", AM256="0"), 1, IF(AND(AH256="0", AM256="x"), 1, 0)))</f>
        <v>1</v>
      </c>
      <c r="AS256" s="40">
        <f t="shared" si="55"/>
        <v>1</v>
      </c>
    </row>
    <row r="257" spans="1:45">
      <c r="A257" t="str">
        <f>'Model output'!A256</f>
        <v>TCGA-FY-A3YR</v>
      </c>
      <c r="B257" s="46">
        <v>64</v>
      </c>
      <c r="C257" s="1" t="str">
        <f>IF(OR(ISNUMBER(SEARCH("0",'Model output'!D256)), ISNUMBER(SEARCH("1",'Model output'!D256)), ISNUMBER(SEARCH("1a",'Model output'!D256)), ISNUMBER(SEARCH("1b",'Model output'!D256)), ISNUMBER(SEARCH("2",'Model output'!D256)), ISNUMBER(SEARCH("3",'Model output'!D256)), ISNUMBER(SEARCH("4a",'Model output'!D256)), ISNUMBER(SEARCH("4b",'Model output'!D256))), IF(ISNUMBER(SEARCH("pT",'Model output'!D256)),IF(OR(ISNUMBER(SEARCH("a",'Model output'!D256)),ISNUMBER(SEARCH("b",'Model output'!D256))),MID(SUBSTITUTE('Model output'!D256," ",""),SEARCH("pT",'Model output'!D256)+2,2),MID(SUBSTITUTE('Model output'!D256," ",""),SEARCH("pT",'Model output'!D256)+2,1)),IF(ISNUMBER(SEARCH("T",'Model output'!D256)),IF(OR(ISNUMBER(SEARCH("a",'Model output'!D256)),ISNUMBER(SEARCH("b",'Model output'!D256))),MID(SUBSTITUTE('Model output'!D256," ",""),SEARCH("T",'Model output'!D256)+1,2),MID(SUBSTITUTE('Model output'!D256," ",""),SEARCH("T",'Model output'!D256)+1,1)),SUBSTITUTE('Model output'!D256," ",""))),"")</f>
        <v>3</v>
      </c>
      <c r="D257" s="1" t="str">
        <f>IF(ISNUMBER(SEARCH("lymph node",'Model output'!E256)),"1", IF(AND('Model output'!E256&lt;&gt;"",ISNUMBER('Model output'!E256),'Model output'!E256&gt;0),"1",IF(OR(ISNUMBER(SEARCH("0",'Model output'!E256)), ISNUMBER(SEARCH("1",'Model output'!E256)), ISNUMBER(SEARCH("1a",'Model output'!E256)), ISNUMBER(SEARCH("1b",'Model output'!E256)), ISNUMBER(SEARCH("X",'Model output'!E256))), IF(ISNUMBER(SEARCH("pN",'Model output'!E256)),IF(OR(ISNUMBER(SEARCH("a",'Model output'!E256)),ISNUMBER(SEARCH("b",'Model output'!E256))),MID(SUBSTITUTE('Model output'!E256," ",""),SEARCH("pN",'Model output'!E256)+2,2),MID(SUBSTITUTE('Model output'!E256," ",""),SEARCH("pN",'Model output'!E256)+2,1)),IF(ISNUMBER(SEARCH("N",'Model output'!E256)),IF(OR(ISNUMBER(SEARCH("a",'Model output'!E256)),ISNUMBER(SEARCH("b",'Model output'!E256))),MID(SUBSTITUTE('Model output'!E256," ",""),SEARCH("N",'Model output'!E256)+1,2),MID(SUBSTITUTE('Model output'!E256," ",""),SEARCH("N",'Model output'!E256)+1,1)),SUBSTITUTE('Model output'!E256," ",""))),"")))</f>
        <v>1a</v>
      </c>
      <c r="E257" s="1" t="str">
        <f>IF(OR(ISNUMBER(SEARCH("Not applicable",'Model output'!F256)), ISNUMBER(SEARCH("N/A",'Model output'!F256))),"0",IF(OR(ISNUMBER(SEARCH("0",'Model output'!F256)), ISNUMBER(SEARCH("1",'Model output'!F256)), ISNUMBER(SEARCH("X",'Model output'!F256))), IF(ISNUMBER(SEARCH("pM",'Model output'!F256)),MID(SUBSTITUTE('Model output'!F256," ",""),SEARCH("pM",'Model output'!F256)+2,1),IF(ISNUMBER(SEARCH("M",'Model output'!F256)),MID(SUBSTITUTE('Model output'!F256," ",""),SEARCH("M",'Model output'!F256)+1,1),SUBSTITUTE('Model output'!F256," ",""))),""))</f>
        <v>X</v>
      </c>
      <c r="F257" t="str">
        <f t="shared" si="56"/>
        <v>positive</v>
      </c>
      <c r="G257" t="str">
        <f>IF(OR('Model output'!G256="",AND(ISNUMBER('Model output'!J256),'Model output'!J256&lt;1)),"",IF(OR(ISNUMBER(SEARCH("lateral",'Model output'!G256)),ISNUMBER(SEARCH("cervical",'Model output'!G256)),ISNUMBER(SEARCH("jugular",'Model output'!G256)),ISNUMBER(SEARCH("left neck",'Model output'!G256)),ISNUMBER(SEARCH("left anterior neck",'Model output'!G256)),ISNUMBER(SEARCH("left posterior neck",'Model output'!G256)),ISNUMBER(SEARCH("right neck",'Model output'!G256)),ISNUMBER(SEARCH("right anterior neck",'Model output'!G256)),ISNUMBER(SEARCH("right posterior neck",'Model output'!G256)),AND(ISNUMBER(SEARCH("level",'Model output'!G256)),OR(,ISNUMBER(SEARCH("II",'Model output'!G256)),ISNUMBER(SEARCH("two",'Model output'!G256)),AND(ISNUMBER(SEARCH("2",'Model output'!G256)),NOT(ISNUMBER(SEARCH("1 of 2",'Model output'!G256)))),ISNUMBER(SEARCH("III",'Model output'!G256)),ISNUMBER(SEARCH("three",'Model output'!G256)),AND(ISNUMBER(SEARCH("3",'Model output'!G256)), NOT(ISNUMBER(SEARCH("N3",'Model output'!G256)))),ISNUMBER(SEARCH("IV",'Model output'!G256)),ISNUMBER(SEARCH("four",'Model output'!G256)),AND(ISNUMBER(SEARCH("4",'Model output'!G256)),NOT(ISNUMBER(SEARCH("1/4",'Model output'!G256)))),ISNUMBER(SEARCH("V ",'Model output'!G256)),ISNUMBER(SEARCH("five",'Model output'!G256)),ISNUMBER(SEARCH("5",'Model output'!G256))))), "lateral", "central"))</f>
        <v>central</v>
      </c>
      <c r="H257" t="str">
        <f>IF('Model output'!H256="","negative", IF('Model output'!H256=" ", "negative", IF('Model output'!H256="[]", "negative", IF(ISNUMBER(SEARCH("lymph node",'Model output'!H256)),"negative", IF(ISNUMBER(SEARCH("adipose tissue",'Model output'!H256)), "negative", IF(ISNUMBER(SEARCH("neck dissection",'Model output'!H256)),"negative","positive"))))))</f>
        <v>negative</v>
      </c>
      <c r="I257">
        <f>IF('Model output'!I256="","",IF(ISNUMBER('Model output'!I256),'Model output'!I256,1))</f>
        <v>11</v>
      </c>
      <c r="J257">
        <f>IF('Model output'!J256="","",IF(AND(ISNUMBER('Model output'!J256),'Model output'!J256&lt;=I257),'Model output'!J256,IF(ISNUMBER(SEARCH("0/",'Model output'!J256)),0,1)))</f>
        <v>4</v>
      </c>
      <c r="K257" t="str" cm="1">
        <f t="array" ref="K257">IF(COUNT(FIND({0,1,2,3,4,5,6,7,8,9},'Model output'!K256))&gt;0,'Model output'!K256,"")</f>
        <v/>
      </c>
      <c r="L257" s="28" t="str">
        <f t="shared" si="58"/>
        <v/>
      </c>
      <c r="M257" t="str" cm="1">
        <f t="array" ref="M257">IF(L257="","",IF(ISNUMBER(SEARCH("cm",L257)),MAX(VALUE(SUBSTITUTE(_xlfn.FILTERXML("&lt;t&gt;&lt;s&gt;"&amp;SUBSTITUTE(L257,",","&lt;/s&gt;&lt;s&gt;")&amp;"&lt;/s&gt;&lt;/t&gt;","//s"),"cm",""))),MAX(VALUE(SUBSTITUTE(_xlfn.FILTERXML("&lt;t&gt;&lt;s&gt;"&amp;SUBSTITUTE(L257,",","&lt;/s&gt;&lt;s&gt;")&amp;"&lt;/s&gt;&lt;/t&gt;","//s"),"mm","")))/10))</f>
        <v/>
      </c>
      <c r="N257" t="str">
        <f>IF('Model output'!L256="","",'Model output'!L256)</f>
        <v>papillary</v>
      </c>
      <c r="O257" t="str">
        <f>IF('Model output'!M256="","",'Model output'!M256)</f>
        <v>classical</v>
      </c>
      <c r="P257" t="str">
        <f>IF('Model output'!N256="","",'Model output'!N256)</f>
        <v>1.7 cm</v>
      </c>
      <c r="Q257" t="str">
        <f t="shared" si="57"/>
        <v>1.7cm</v>
      </c>
      <c r="R257" cm="1">
        <f t="array" ref="R257">IF(Q257="","",IF(ISNUMBER(SEARCH("cm",Q257)),MAX(VALUE(SUBSTITUTE(_xlfn.FILTERXML("&lt;t&gt;&lt;s&gt;"&amp;SUBSTITUTE(Q257,",","&lt;/s&gt;&lt;s&gt;")&amp;"&lt;/s&gt;&lt;/t&gt;","//s"),"cm",""))),IF(ISNUMBER(SEARCH("mm",Q257)), MAX(VALUE(SUBSTITUTE(_xlfn.FILTERXML("&lt;t&gt;&lt;s&gt;"&amp;SUBSTITUTE(Q257,",","&lt;/s&gt;&lt;s&gt;")&amp;"&lt;/s&gt;&lt;/t&gt;","//s"),"mm","")))/10, MAX(VALUE(_xlfn.FILTERXML("&lt;t&gt;&lt;s&gt;"&amp;SUBSTITUTE(Q257,",","&lt;/s&gt;&lt;s&gt;")&amp;"&lt;/s&gt;&lt;/t&gt;","//s"))))))</f>
        <v>1.7</v>
      </c>
      <c r="S257" t="str">
        <f>IF(OR('Model output'!P256="",'Model output'!P256="C",ISNUMBER(SEARCH("Not identified", 'Model output'!P256)),ISNUMBER(SEARCH("Absent",'Model output'!P256)),ISNUMBER(SEARCH("Absence",'Model output'!P256)),AND(ISNUMBER(SEARCH("No",'Model output'!P256)),NOT(ISNUMBER(SEARCH("diagnostic",'Model output'!P256)))),ISNUMBER(SEARCH("Negative",'Model output'!P256))),"negative","positive")</f>
        <v>negative</v>
      </c>
      <c r="T257">
        <f>IF('Model output'!O256="","",'Model output'!O256)</f>
        <v>1</v>
      </c>
      <c r="U257" t="str">
        <f>IF('Model output'!Q256&lt;&gt;"",'Model output'!Q256,IF('Classification result'!S257="positive",IF(ISNUMBER(SEARCH("single",'Model output'!P256)),1,IF(OR(ISNUMBER(SEARCH("&lt;4",'Model output'!P256)),ISNUMBER(SEARCH("&lt; 4",'Model output'!P256)),ISNUMBER(SEARCH("less than 4",'Model output'!P256))),"&lt;4",IF(OR(ISNUMBER(SEARCH("&gt;4",'Model output'!P256)),ISNUMBER(SEARCH("&gt; 4",'Model output'!P256)),ISNUMBER(SEARCH("4 or more",'Model output'!P256))),"&gt;4",""))),""))</f>
        <v/>
      </c>
      <c r="V257" t="str">
        <f>IF(S257="negative","",IF(OR(ISNUMBER(SEARCH("Focal",'Model output'!P256)),'Classification result'!U257&lt;4,ISNUMBER(SEARCH("Focal",'Classification result'!U257)),ISNUMBER(SEARCH("&lt;4",'Classification result'!U257)),ISNUMBER(SEARCH("&lt; 4",'Classification result'!U257))),"minimal", IF(OR(ISNUMBER(SEARCH("Extensive",'Model output'!P256)),ISNUMBER(SEARCH("Extensive",'Classification result'!U257)),ISNUMBER(SEARCH("&gt;4",'Classification result'!U257)),ISNUMBER(SEARCH("&gt; 4",'Classification result'!U257)),ISNUMBER(SEARCH("4 or more",'Classification result'!U257))),"extensive","")))</f>
        <v/>
      </c>
      <c r="W257" t="str">
        <f>IF(OR('Model output'!R256="",ISNUMBER(SEARCH("Not identified", 'Model output'!R256)),ISNUMBER(SEARCH("Absent",'Model output'!R256)),ISNUMBER(SEARCH("No",'Model output'!R256)),ISNUMBER(SEARCH("Negative",'Model output'!R256)),ISNUMBER(SEARCH("None seen",'Model output'!R256)),ISNUMBER(SEARCH("Free",'Model output'!R256)),ISNUMBER(SEARCH("Cannot be assessed",'Model output'!R256))),"negative","positive")</f>
        <v>negative</v>
      </c>
      <c r="X257" s="15" t="str">
        <f>IF('Model output'!S256="","",'Model output'!S256)</f>
        <v>Minimal, extending into perithyroidal adipose tissue</v>
      </c>
      <c r="Y257" t="str">
        <f>IF(OR('Model output'!S256="",ISNUMBER(SEARCH("No extension",'Model output'!S256)),ISNUMBER(SEARCH("Absent",'Model output'!S256)),ISNUMBER(SEARCH("Not identified",'Model output'!S256)),AND(ISNUMBER(SEARCH("No",'Model output'!S256)),NOT(ISNUMBER(SEARCH("carcinoma",'Model output'!S256)))),ISNUMBER(SEARCH("negative",'Model output'!S256))),"negative",IF(Z257="positive","gETE", "positive"))</f>
        <v>positive</v>
      </c>
      <c r="Z257" t="str">
        <f>IF(OR('Model output'!S256="",ISNUMBER(SEARCH("Absent",'Model output'!S256)),ISNUMBER(SEARCH("Not identified",'Model output'!S256)),ISNUMBER(SEARCH("No",'Model output'!S256)),ISNUMBER(SEARCH("Minimal",'Model output'!S256)),ISNUMBER(SEARCH("negative",'Model output'!S256))),"negative",IF(OR(ISNUMBER(SEARCH("extensive",X257)),ISNUMBER(SEARCH("skeletal muscle",X257)),ISNUMBER(SEARCH("larynx",X257)),ISNUMBER(SEARCH("trachea",X257)),ISNUMBER(SEARCH("esophagus",X257)),ISNUMBER(SEARCH("recurrent laryngeal nerve",X257))),"positive","negative"))</f>
        <v>negative</v>
      </c>
      <c r="AA257" t="str">
        <f>IF('Model output'!T256="","",IF('Model output'!T256="Not mentioned", "No", "Yes"))</f>
        <v/>
      </c>
      <c r="AB257" t="str">
        <f>IF(AA257&lt;&gt;"Yes","",IF(OR('Model output'!U256="",ISNUMBER(SEARCH("Not identified",'Model output'!U256))),"",'Model output'!U256))</f>
        <v/>
      </c>
      <c r="AC257" s="8" t="str">
        <f>IF(OR('Model output'!V256="", AND(ISERROR(SEARCH("Positive",'Model output'!V256)), ISNUMBER(SEARCH("Negative",'Model output'!V256))), ISNUMBER(SEARCH("Cannot be assessed",'Model output'!V256)), AND(ISNUMBER(SEARCH("Uninvolved",'Model output'!V256)),NOT(ISNUMBER(SEARCH("margin(s) involved",'Model output'!V256)))), ISNUMBER(SEARCH("No involvement",'Model output'!V256)), AND(NOT(ISNUMBER(SEARCH("focal",'Model output'!V256))),ISNUMBER(SEARCH("Free",'Model output'!V256))), ISNUMBER(SEARCH("narrowly excised",'Model output'!V256)), ISNUMBER(SEARCH("none",'Model output'!V256)), ISNUMBER(SEARCH("R0",'Model output'!V256)), ISNUMBER(SEARCH("1 mm",'Model output'!V256)), ISNUMBER(SEARCH("0.1 CM",'Model output'!V256)), ISNUMBER(SEARCH("less than 0.2 mm",'Model output'!V256)), ISNUMBER(SEARCH("less than 1.0 mm",'Model output'!V256)), ISNUMBER(SEARCH("less than 0.5 mm",'Model output'!V256)), ISNUMBER(SEARCH("abut",'Model output'!V256))), "negative", "positive")</f>
        <v>negative</v>
      </c>
      <c r="AE257" s="34" t="str" cm="1">
        <f t="array" aca="1" ref="AE257" ca="1">IF(OR(AC257="positive",Z257="positive",AND(OR(ISNUMBER(SEARCH("Follicular carcinoma",N257)),ISNUMBER(SEARCH("Follicular thyroid carcinoma",N257))),V257="extensive"),AND(AND(ISNUMBER(J257),J257&gt;0),AND(ISNUMBER(M257),M257&gt;3)),OR(H257="positive",AH257=1)),"high",IF(OR(ISNUMBER(SEARCH("lateral",G257,1)),ISNUMBER(SEARCH("positive",Y257,1)),ISNUMBER(SEARCH("tall",O257,1)),ISNUMBER(SEARCH("hobnail",O257,1)),ISNUMBER(SEARCH("cribriform",O257,1)),ISNUMBER(SEARCH("diffuse",O257,1)),ISNUMBER(SEARCH("columnar",O257,1)),ISNUMBER(SEARCH("solid",O257,1)),ISNUMBER(SEARCH("tall",N257,1)),ISNUMBER(SEARCH("hobnail",N257,1)),ISNUMBER(SEARCH("cribriform",N257,1)),ISNUMBER(SEARCH("diffuse",N257,1)),ISNUMBER(SEARCH("columnar",N257,1)),ISNUMBER(SEARCH("solid",N257,1)),AND(OR(ISNUMBER(SEARCH("papillary",N257,1)),ISNUMBER(SEARCH("papillary carcinoma",O257,1))),S257="positive"),AND(AND(ISNUMBER(J257),J257&gt;=5),M257=""),AND(AND(ISNUMBER(J257),J257&gt;=5),AND(ISNUMBER(M257),M257&gt;=1)),AND(ISNUMBER(SERACH("papillary",N257)),OR(Y257="positive",Z257="positive"), ISNUMBER(SEARCH("BRAF",AB257)))),"intermediate","low"))</f>
        <v>intermediate</v>
      </c>
      <c r="AF257" s="35" t="str">
        <f t="shared" si="59"/>
        <v>1b</v>
      </c>
      <c r="AG257" s="35" t="str">
        <f t="shared" si="60"/>
        <v>1a</v>
      </c>
      <c r="AH257" s="35" t="str">
        <f t="shared" si="61"/>
        <v>0</v>
      </c>
      <c r="AI257" s="40" t="str">
        <f t="shared" si="62"/>
        <v>II</v>
      </c>
      <c r="AJ257" s="34" t="s">
        <v>629</v>
      </c>
      <c r="AK257" s="39" t="s">
        <v>893</v>
      </c>
      <c r="AL257" s="39" t="s">
        <v>898</v>
      </c>
      <c r="AM257" s="39" t="s">
        <v>897</v>
      </c>
      <c r="AN257" s="39" t="s">
        <v>895</v>
      </c>
      <c r="AO257" s="34">
        <f t="shared" ca="1" si="63"/>
        <v>1</v>
      </c>
      <c r="AP257" s="39">
        <f t="shared" si="64"/>
        <v>1</v>
      </c>
      <c r="AQ257" s="39">
        <f t="shared" si="65"/>
        <v>1</v>
      </c>
      <c r="AR257" s="39">
        <f t="shared" si="66"/>
        <v>1</v>
      </c>
      <c r="AS257" s="40">
        <f t="shared" si="55"/>
        <v>1</v>
      </c>
    </row>
    <row r="258" spans="1:45">
      <c r="A258" t="str">
        <f>'Model output'!A257</f>
        <v>TCGA-FY-A40M</v>
      </c>
      <c r="B258" s="46">
        <v>51</v>
      </c>
      <c r="C258" s="1" t="str">
        <f>IF(OR(ISNUMBER(SEARCH("0",'Model output'!D257)), ISNUMBER(SEARCH("1",'Model output'!D257)), ISNUMBER(SEARCH("1a",'Model output'!D257)), ISNUMBER(SEARCH("1b",'Model output'!D257)), ISNUMBER(SEARCH("2",'Model output'!D257)), ISNUMBER(SEARCH("3",'Model output'!D257)), ISNUMBER(SEARCH("4a",'Model output'!D257)), ISNUMBER(SEARCH("4b",'Model output'!D257))), IF(ISNUMBER(SEARCH("pT",'Model output'!D257)),IF(OR(ISNUMBER(SEARCH("a",'Model output'!D257)),ISNUMBER(SEARCH("b",'Model output'!D257))),MID(SUBSTITUTE('Model output'!D257," ",""),SEARCH("pT",'Model output'!D257)+2,2),MID(SUBSTITUTE('Model output'!D257," ",""),SEARCH("pT",'Model output'!D257)+2,1)),IF(ISNUMBER(SEARCH("T",'Model output'!D257)),IF(OR(ISNUMBER(SEARCH("a",'Model output'!D257)),ISNUMBER(SEARCH("b",'Model output'!D257))),MID(SUBSTITUTE('Model output'!D257," ",""),SEARCH("T",'Model output'!D257)+1,2),MID(SUBSTITUTE('Model output'!D257," ",""),SEARCH("T",'Model output'!D257)+1,1)),SUBSTITUTE('Model output'!D257," ",""))),"")</f>
        <v>1b</v>
      </c>
      <c r="D258" s="1" t="str">
        <f>IF(ISNUMBER(SEARCH("lymph node",'Model output'!E257)),"1", IF(AND('Model output'!E257&lt;&gt;"",ISNUMBER('Model output'!E257),'Model output'!E257&gt;0),"1",IF(OR(ISNUMBER(SEARCH("0",'Model output'!E257)), ISNUMBER(SEARCH("1",'Model output'!E257)), ISNUMBER(SEARCH("1a",'Model output'!E257)), ISNUMBER(SEARCH("1b",'Model output'!E257)), ISNUMBER(SEARCH("X",'Model output'!E257))), IF(ISNUMBER(SEARCH("pN",'Model output'!E257)),IF(OR(ISNUMBER(SEARCH("a",'Model output'!E257)),ISNUMBER(SEARCH("b",'Model output'!E257))),MID(SUBSTITUTE('Model output'!E257," ",""),SEARCH("pN",'Model output'!E257)+2,2),MID(SUBSTITUTE('Model output'!E257," ",""),SEARCH("pN",'Model output'!E257)+2,1)),IF(ISNUMBER(SEARCH("N",'Model output'!E257)),IF(OR(ISNUMBER(SEARCH("a",'Model output'!E257)),ISNUMBER(SEARCH("b",'Model output'!E257))),MID(SUBSTITUTE('Model output'!E257," ",""),SEARCH("N",'Model output'!E257)+1,2),MID(SUBSTITUTE('Model output'!E257," ",""),SEARCH("N",'Model output'!E257)+1,1)),SUBSTITUTE('Model output'!E257," ",""))),"")))</f>
        <v>0</v>
      </c>
      <c r="E258" s="1" t="str">
        <f>IF(OR(ISNUMBER(SEARCH("Not applicable",'Model output'!F257)), ISNUMBER(SEARCH("N/A",'Model output'!F257))),"0",IF(OR(ISNUMBER(SEARCH("0",'Model output'!F257)), ISNUMBER(SEARCH("1",'Model output'!F257)), ISNUMBER(SEARCH("X",'Model output'!F257))), IF(ISNUMBER(SEARCH("pM",'Model output'!F257)),MID(SUBSTITUTE('Model output'!F257," ",""),SEARCH("pM",'Model output'!F257)+2,1),IF(ISNUMBER(SEARCH("M",'Model output'!F257)),MID(SUBSTITUTE('Model output'!F257," ",""),SEARCH("M",'Model output'!F257)+1,1),SUBSTITUTE('Model output'!F257," ",""))),""))</f>
        <v>X</v>
      </c>
      <c r="F258" t="str">
        <f t="shared" si="56"/>
        <v>negative</v>
      </c>
      <c r="G258" t="str">
        <f>IF(OR('Model output'!G257="",AND(ISNUMBER('Model output'!J257),'Model output'!J257&lt;1)),"",IF(OR(ISNUMBER(SEARCH("lateral",'Model output'!G257)),ISNUMBER(SEARCH("cervical",'Model output'!G257)),ISNUMBER(SEARCH("jugular",'Model output'!G257)),ISNUMBER(SEARCH("left neck",'Model output'!G257)),ISNUMBER(SEARCH("left anterior neck",'Model output'!G257)),ISNUMBER(SEARCH("left posterior neck",'Model output'!G257)),ISNUMBER(SEARCH("right neck",'Model output'!G257)),ISNUMBER(SEARCH("right anterior neck",'Model output'!G257)),ISNUMBER(SEARCH("right posterior neck",'Model output'!G257)),AND(ISNUMBER(SEARCH("level",'Model output'!G257)),OR(,ISNUMBER(SEARCH("II",'Model output'!G257)),ISNUMBER(SEARCH("two",'Model output'!G257)),AND(ISNUMBER(SEARCH("2",'Model output'!G257)),NOT(ISNUMBER(SEARCH("1 of 2",'Model output'!G257)))),ISNUMBER(SEARCH("III",'Model output'!G257)),ISNUMBER(SEARCH("three",'Model output'!G257)),AND(ISNUMBER(SEARCH("3",'Model output'!G257)), NOT(ISNUMBER(SEARCH("N3",'Model output'!G257)))),ISNUMBER(SEARCH("IV",'Model output'!G257)),ISNUMBER(SEARCH("four",'Model output'!G257)),AND(ISNUMBER(SEARCH("4",'Model output'!G257)),NOT(ISNUMBER(SEARCH("1/4",'Model output'!G257)))),ISNUMBER(SEARCH("V ",'Model output'!G257)),ISNUMBER(SEARCH("five",'Model output'!G257)),ISNUMBER(SEARCH("5",'Model output'!G257))))), "lateral", "central"))</f>
        <v/>
      </c>
      <c r="H258" t="str">
        <f>IF('Model output'!H257="","negative", IF('Model output'!H257=" ", "negative", IF('Model output'!H257="[]", "negative", IF(ISNUMBER(SEARCH("lymph node",'Model output'!H257)),"negative", IF(ISNUMBER(SEARCH("adipose tissue",'Model output'!H257)), "negative", IF(ISNUMBER(SEARCH("neck dissection",'Model output'!H257)),"negative","positive"))))))</f>
        <v>negative</v>
      </c>
      <c r="I258">
        <f>IF('Model output'!I257="","",IF(ISNUMBER('Model output'!I257),'Model output'!I257,1))</f>
        <v>5</v>
      </c>
      <c r="J258">
        <f>IF('Model output'!J257="","",IF(AND(ISNUMBER('Model output'!J257),'Model output'!J257&lt;=I258),'Model output'!J257,IF(ISNUMBER(SEARCH("0/",'Model output'!J257)),0,1)))</f>
        <v>0</v>
      </c>
      <c r="K258" t="str" cm="1">
        <f t="array" ref="K258">IF(COUNT(FIND({0,1,2,3,4,5,6,7,8,9},'Model output'!K257))&gt;0,'Model output'!K257,"")</f>
        <v/>
      </c>
      <c r="L258" s="28" t="str">
        <f t="shared" si="58"/>
        <v/>
      </c>
      <c r="M258" t="str" cm="1">
        <f t="array" ref="M258">IF(L258="","",IF(ISNUMBER(SEARCH("cm",L258)),MAX(VALUE(SUBSTITUTE(_xlfn.FILTERXML("&lt;t&gt;&lt;s&gt;"&amp;SUBSTITUTE(L258,",","&lt;/s&gt;&lt;s&gt;")&amp;"&lt;/s&gt;&lt;/t&gt;","//s"),"cm",""))),MAX(VALUE(SUBSTITUTE(_xlfn.FILTERXML("&lt;t&gt;&lt;s&gt;"&amp;SUBSTITUTE(L258,",","&lt;/s&gt;&lt;s&gt;")&amp;"&lt;/s&gt;&lt;/t&gt;","//s"),"mm","")))/10))</f>
        <v/>
      </c>
      <c r="N258" t="str">
        <f>IF('Model output'!L257="","",'Model output'!L257)</f>
        <v>papillary</v>
      </c>
      <c r="O258" t="str">
        <f>IF('Model output'!M257="","",'Model output'!M257)</f>
        <v>follicular variant</v>
      </c>
      <c r="P258" t="str">
        <f>IF('Model output'!N257="","",'Model output'!N257)</f>
        <v>1.7 cm</v>
      </c>
      <c r="Q258" t="str">
        <f t="shared" si="57"/>
        <v>1.7cm</v>
      </c>
      <c r="R258" cm="1">
        <f t="array" ref="R258">IF(Q258="","",IF(ISNUMBER(SEARCH("cm",Q258)),MAX(VALUE(SUBSTITUTE(_xlfn.FILTERXML("&lt;t&gt;&lt;s&gt;"&amp;SUBSTITUTE(Q258,",","&lt;/s&gt;&lt;s&gt;")&amp;"&lt;/s&gt;&lt;/t&gt;","//s"),"cm",""))),IF(ISNUMBER(SEARCH("mm",Q258)), MAX(VALUE(SUBSTITUTE(_xlfn.FILTERXML("&lt;t&gt;&lt;s&gt;"&amp;SUBSTITUTE(Q258,",","&lt;/s&gt;&lt;s&gt;")&amp;"&lt;/s&gt;&lt;/t&gt;","//s"),"mm","")))/10, MAX(VALUE(_xlfn.FILTERXML("&lt;t&gt;&lt;s&gt;"&amp;SUBSTITUTE(Q258,",","&lt;/s&gt;&lt;s&gt;")&amp;"&lt;/s&gt;&lt;/t&gt;","//s"))))))</f>
        <v>1.7</v>
      </c>
      <c r="S258" t="str">
        <f>IF(OR('Model output'!P257="",'Model output'!P257="C",ISNUMBER(SEARCH("Not identified", 'Model output'!P257)),ISNUMBER(SEARCH("Absent",'Model output'!P257)),ISNUMBER(SEARCH("Absence",'Model output'!P257)),AND(ISNUMBER(SEARCH("No",'Model output'!P257)),NOT(ISNUMBER(SEARCH("diagnostic",'Model output'!P257)))),ISNUMBER(SEARCH("Negative",'Model output'!P257))),"negative","positive")</f>
        <v>negative</v>
      </c>
      <c r="T258">
        <f>IF('Model output'!O257="","",'Model output'!O257)</f>
        <v>2</v>
      </c>
      <c r="U258" t="str">
        <f>IF('Model output'!Q257&lt;&gt;"",'Model output'!Q257,IF('Classification result'!S258="positive",IF(ISNUMBER(SEARCH("single",'Model output'!P257)),1,IF(OR(ISNUMBER(SEARCH("&lt;4",'Model output'!P257)),ISNUMBER(SEARCH("&lt; 4",'Model output'!P257)),ISNUMBER(SEARCH("less than 4",'Model output'!P257))),"&lt;4",IF(OR(ISNUMBER(SEARCH("&gt;4",'Model output'!P257)),ISNUMBER(SEARCH("&gt; 4",'Model output'!P257)),ISNUMBER(SEARCH("4 or more",'Model output'!P257))),"&gt;4",""))),""))</f>
        <v/>
      </c>
      <c r="V258" t="str">
        <f>IF(S258="negative","",IF(OR(ISNUMBER(SEARCH("Focal",'Model output'!P257)),'Classification result'!U258&lt;4,ISNUMBER(SEARCH("Focal",'Classification result'!U258)),ISNUMBER(SEARCH("&lt;4",'Classification result'!U258)),ISNUMBER(SEARCH("&lt; 4",'Classification result'!U258))),"minimal", IF(OR(ISNUMBER(SEARCH("Extensive",'Model output'!P257)),ISNUMBER(SEARCH("Extensive",'Classification result'!U258)),ISNUMBER(SEARCH("&gt;4",'Classification result'!U258)),ISNUMBER(SEARCH("&gt; 4",'Classification result'!U258)),ISNUMBER(SEARCH("4 or more",'Classification result'!U258))),"extensive","")))</f>
        <v/>
      </c>
      <c r="W258" t="str">
        <f>IF(OR('Model output'!R257="",ISNUMBER(SEARCH("Not identified", 'Model output'!R257)),ISNUMBER(SEARCH("Absent",'Model output'!R257)),ISNUMBER(SEARCH("No",'Model output'!R257)),ISNUMBER(SEARCH("Negative",'Model output'!R257)),ISNUMBER(SEARCH("None seen",'Model output'!R257)),ISNUMBER(SEARCH("Free",'Model output'!R257)),ISNUMBER(SEARCH("Cannot be assessed",'Model output'!R257))),"negative","positive")</f>
        <v>negative</v>
      </c>
      <c r="X258" s="15" t="str">
        <f>IF('Model output'!S257="","",'Model output'!S257)</f>
        <v>NOT IDENTIFIED</v>
      </c>
      <c r="Y258" t="str">
        <f>IF(OR('Model output'!S257="",ISNUMBER(SEARCH("No extension",'Model output'!S257)),ISNUMBER(SEARCH("Absent",'Model output'!S257)),ISNUMBER(SEARCH("Not identified",'Model output'!S257)),AND(ISNUMBER(SEARCH("No",'Model output'!S257)),NOT(ISNUMBER(SEARCH("carcinoma",'Model output'!S257)))),ISNUMBER(SEARCH("negative",'Model output'!S257))),"negative",IF(Z258="positive","gETE", "positive"))</f>
        <v>negative</v>
      </c>
      <c r="Z258" t="str">
        <f>IF(OR('Model output'!S257="",ISNUMBER(SEARCH("Absent",'Model output'!S257)),ISNUMBER(SEARCH("Not identified",'Model output'!S257)),ISNUMBER(SEARCH("No",'Model output'!S257)),ISNUMBER(SEARCH("Minimal",'Model output'!S257)),ISNUMBER(SEARCH("negative",'Model output'!S257))),"negative",IF(OR(ISNUMBER(SEARCH("extensive",X258)),ISNUMBER(SEARCH("skeletal muscle",X258)),ISNUMBER(SEARCH("larynx",X258)),ISNUMBER(SEARCH("trachea",X258)),ISNUMBER(SEARCH("esophagus",X258)),ISNUMBER(SEARCH("recurrent laryngeal nerve",X258))),"positive","negative"))</f>
        <v>negative</v>
      </c>
      <c r="AA258" t="str">
        <f>IF('Model output'!T257="","",IF('Model output'!T257="Not mentioned", "No", "Yes"))</f>
        <v/>
      </c>
      <c r="AB258" t="str">
        <f>IF(AA258&lt;&gt;"Yes","",IF(OR('Model output'!U257="",ISNUMBER(SEARCH("Not identified",'Model output'!U257))),"",'Model output'!U257))</f>
        <v/>
      </c>
      <c r="AC258" s="8" t="str">
        <f>IF(OR('Model output'!V257="", AND(ISERROR(SEARCH("Positive",'Model output'!V257)), ISNUMBER(SEARCH("Negative",'Model output'!V257))), ISNUMBER(SEARCH("Cannot be assessed",'Model output'!V257)), AND(ISNUMBER(SEARCH("Uninvolved",'Model output'!V257)),NOT(ISNUMBER(SEARCH("margin(s) involved",'Model output'!V257)))), ISNUMBER(SEARCH("No involvement",'Model output'!V257)), AND(NOT(ISNUMBER(SEARCH("focal",'Model output'!V257))),ISNUMBER(SEARCH("Free",'Model output'!V257))), ISNUMBER(SEARCH("narrowly excised",'Model output'!V257)), ISNUMBER(SEARCH("none",'Model output'!V257)), ISNUMBER(SEARCH("R0",'Model output'!V257)), ISNUMBER(SEARCH("1 mm",'Model output'!V257)), ISNUMBER(SEARCH("0.1 CM",'Model output'!V257)), ISNUMBER(SEARCH("less than 0.2 mm",'Model output'!V257)), ISNUMBER(SEARCH("less than 1.0 mm",'Model output'!V257)), ISNUMBER(SEARCH("less than 0.5 mm",'Model output'!V257)), ISNUMBER(SEARCH("abut",'Model output'!V257))), "negative", "positive")</f>
        <v>negative</v>
      </c>
      <c r="AE258" s="34" t="str" cm="1">
        <f t="array" aca="1" ref="AE258" ca="1">IF(OR(AC258="positive",Z258="positive",AND(OR(ISNUMBER(SEARCH("Follicular carcinoma",N258)),ISNUMBER(SEARCH("Follicular thyroid carcinoma",N258))),V258="extensive"),AND(AND(ISNUMBER(J258),J258&gt;0),AND(ISNUMBER(M258),M258&gt;3)),OR(H258="positive",AH258=1)),"high",IF(OR(ISNUMBER(SEARCH("lateral",G258,1)),ISNUMBER(SEARCH("positive",Y258,1)),ISNUMBER(SEARCH("tall",O258,1)),ISNUMBER(SEARCH("hobnail",O258,1)),ISNUMBER(SEARCH("cribriform",O258,1)),ISNUMBER(SEARCH("diffuse",O258,1)),ISNUMBER(SEARCH("columnar",O258,1)),ISNUMBER(SEARCH("solid",O258,1)),ISNUMBER(SEARCH("tall",N258,1)),ISNUMBER(SEARCH("hobnail",N258,1)),ISNUMBER(SEARCH("cribriform",N258,1)),ISNUMBER(SEARCH("diffuse",N258,1)),ISNUMBER(SEARCH("columnar",N258,1)),ISNUMBER(SEARCH("solid",N258,1)),AND(OR(ISNUMBER(SEARCH("papillary",N258,1)),ISNUMBER(SEARCH("papillary carcinoma",O258,1))),S258="positive"),AND(AND(ISNUMBER(J258),J258&gt;=5),M258=""),AND(AND(ISNUMBER(J258),J258&gt;=5),AND(ISNUMBER(M258),M258&gt;=1)),AND(ISNUMBER(SERACH("papillary",N258)),OR(Y258="positive",Z258="positive"), ISNUMBER(SEARCH("BRAF",AB258)))),"intermediate","low"))</f>
        <v>low</v>
      </c>
      <c r="AF258" s="35" t="str">
        <f t="shared" si="59"/>
        <v>1b</v>
      </c>
      <c r="AG258" s="35" t="str">
        <f t="shared" si="60"/>
        <v>0</v>
      </c>
      <c r="AH258" s="35" t="str">
        <f t="shared" si="61"/>
        <v>0</v>
      </c>
      <c r="AI258" s="40" t="str">
        <f t="shared" si="62"/>
        <v>I</v>
      </c>
      <c r="AJ258" s="34" t="s">
        <v>627</v>
      </c>
      <c r="AK258" s="39" t="s">
        <v>893</v>
      </c>
      <c r="AL258" s="39" t="s">
        <v>894</v>
      </c>
      <c r="AM258" s="39" t="s">
        <v>897</v>
      </c>
      <c r="AN258" s="39" t="s">
        <v>59</v>
      </c>
      <c r="AO258" s="34">
        <f t="shared" ca="1" si="63"/>
        <v>1</v>
      </c>
      <c r="AP258" s="39">
        <f t="shared" si="64"/>
        <v>1</v>
      </c>
      <c r="AQ258" s="39">
        <f t="shared" si="65"/>
        <v>1</v>
      </c>
      <c r="AR258" s="39">
        <f t="shared" si="66"/>
        <v>1</v>
      </c>
      <c r="AS258" s="40">
        <f t="shared" si="55"/>
        <v>1</v>
      </c>
    </row>
    <row r="259" spans="1:45">
      <c r="A259" t="str">
        <f>'Model output'!A258</f>
        <v>TCGA-FY-A40N</v>
      </c>
      <c r="B259" s="46">
        <v>55</v>
      </c>
      <c r="C259" s="1" t="str">
        <f>IF(OR(ISNUMBER(SEARCH("0",'Model output'!D258)), ISNUMBER(SEARCH("1",'Model output'!D258)), ISNUMBER(SEARCH("1a",'Model output'!D258)), ISNUMBER(SEARCH("1b",'Model output'!D258)), ISNUMBER(SEARCH("2",'Model output'!D258)), ISNUMBER(SEARCH("3",'Model output'!D258)), ISNUMBER(SEARCH("4a",'Model output'!D258)), ISNUMBER(SEARCH("4b",'Model output'!D258))), IF(ISNUMBER(SEARCH("pT",'Model output'!D258)),IF(OR(ISNUMBER(SEARCH("a",'Model output'!D258)),ISNUMBER(SEARCH("b",'Model output'!D258))),MID(SUBSTITUTE('Model output'!D258," ",""),SEARCH("pT",'Model output'!D258)+2,2),MID(SUBSTITUTE('Model output'!D258," ",""),SEARCH("pT",'Model output'!D258)+2,1)),IF(ISNUMBER(SEARCH("T",'Model output'!D258)),IF(OR(ISNUMBER(SEARCH("a",'Model output'!D258)),ISNUMBER(SEARCH("b",'Model output'!D258))),MID(SUBSTITUTE('Model output'!D258," ",""),SEARCH("T",'Model output'!D258)+1,2),MID(SUBSTITUTE('Model output'!D258," ",""),SEARCH("T",'Model output'!D258)+1,1)),SUBSTITUTE('Model output'!D258," ",""))),"")</f>
        <v>1a</v>
      </c>
      <c r="D259" s="1" t="str">
        <f>IF(ISNUMBER(SEARCH("lymph node",'Model output'!E258)),"1", IF(AND('Model output'!E258&lt;&gt;"",ISNUMBER('Model output'!E258),'Model output'!E258&gt;0),"1",IF(OR(ISNUMBER(SEARCH("0",'Model output'!E258)), ISNUMBER(SEARCH("1",'Model output'!E258)), ISNUMBER(SEARCH("1a",'Model output'!E258)), ISNUMBER(SEARCH("1b",'Model output'!E258)), ISNUMBER(SEARCH("X",'Model output'!E258))), IF(ISNUMBER(SEARCH("pN",'Model output'!E258)),IF(OR(ISNUMBER(SEARCH("a",'Model output'!E258)),ISNUMBER(SEARCH("b",'Model output'!E258))),MID(SUBSTITUTE('Model output'!E258," ",""),SEARCH("pN",'Model output'!E258)+2,2),MID(SUBSTITUTE('Model output'!E258," ",""),SEARCH("pN",'Model output'!E258)+2,1)),IF(ISNUMBER(SEARCH("N",'Model output'!E258)),IF(OR(ISNUMBER(SEARCH("a",'Model output'!E258)),ISNUMBER(SEARCH("b",'Model output'!E258))),MID(SUBSTITUTE('Model output'!E258," ",""),SEARCH("N",'Model output'!E258)+1,2),MID(SUBSTITUTE('Model output'!E258," ",""),SEARCH("N",'Model output'!E258)+1,1)),SUBSTITUTE('Model output'!E258," ",""))),"")))</f>
        <v>0</v>
      </c>
      <c r="E259" s="1" t="str">
        <f>IF(OR(ISNUMBER(SEARCH("Not applicable",'Model output'!F258)), ISNUMBER(SEARCH("N/A",'Model output'!F258))),"0",IF(OR(ISNUMBER(SEARCH("0",'Model output'!F258)), ISNUMBER(SEARCH("1",'Model output'!F258)), ISNUMBER(SEARCH("X",'Model output'!F258))), IF(ISNUMBER(SEARCH("pM",'Model output'!F258)),MID(SUBSTITUTE('Model output'!F258," ",""),SEARCH("pM",'Model output'!F258)+2,1),IF(ISNUMBER(SEARCH("M",'Model output'!F258)),MID(SUBSTITUTE('Model output'!F258," ",""),SEARCH("M",'Model output'!F258)+1,1),SUBSTITUTE('Model output'!F258," ",""))),""))</f>
        <v/>
      </c>
      <c r="F259" t="str">
        <f t="shared" si="56"/>
        <v>negative</v>
      </c>
      <c r="G259" t="str">
        <f>IF(OR('Model output'!G258="",AND(ISNUMBER('Model output'!J258),'Model output'!J258&lt;1)),"",IF(OR(ISNUMBER(SEARCH("lateral",'Model output'!G258)),ISNUMBER(SEARCH("cervical",'Model output'!G258)),ISNUMBER(SEARCH("jugular",'Model output'!G258)),ISNUMBER(SEARCH("left neck",'Model output'!G258)),ISNUMBER(SEARCH("left anterior neck",'Model output'!G258)),ISNUMBER(SEARCH("left posterior neck",'Model output'!G258)),ISNUMBER(SEARCH("right neck",'Model output'!G258)),ISNUMBER(SEARCH("right anterior neck",'Model output'!G258)),ISNUMBER(SEARCH("right posterior neck",'Model output'!G258)),AND(ISNUMBER(SEARCH("level",'Model output'!G258)),OR(,ISNUMBER(SEARCH("II",'Model output'!G258)),ISNUMBER(SEARCH("two",'Model output'!G258)),AND(ISNUMBER(SEARCH("2",'Model output'!G258)),NOT(ISNUMBER(SEARCH("1 of 2",'Model output'!G258)))),ISNUMBER(SEARCH("III",'Model output'!G258)),ISNUMBER(SEARCH("three",'Model output'!G258)),AND(ISNUMBER(SEARCH("3",'Model output'!G258)), NOT(ISNUMBER(SEARCH("N3",'Model output'!G258)))),ISNUMBER(SEARCH("IV",'Model output'!G258)),ISNUMBER(SEARCH("four",'Model output'!G258)),AND(ISNUMBER(SEARCH("4",'Model output'!G258)),NOT(ISNUMBER(SEARCH("1/4",'Model output'!G258)))),ISNUMBER(SEARCH("V ",'Model output'!G258)),ISNUMBER(SEARCH("five",'Model output'!G258)),ISNUMBER(SEARCH("5",'Model output'!G258))))), "lateral", "central"))</f>
        <v/>
      </c>
      <c r="H259" t="str">
        <f>IF('Model output'!H258="","negative", IF('Model output'!H258=" ", "negative", IF('Model output'!H258="[]", "negative", IF(ISNUMBER(SEARCH("lymph node",'Model output'!H258)),"negative", IF(ISNUMBER(SEARCH("adipose tissue",'Model output'!H258)), "negative", IF(ISNUMBER(SEARCH("neck dissection",'Model output'!H258)),"negative","positive"))))))</f>
        <v>negative</v>
      </c>
      <c r="I259">
        <f>IF('Model output'!I258="","",IF(ISNUMBER('Model output'!I258),'Model output'!I258,1))</f>
        <v>3</v>
      </c>
      <c r="J259">
        <f>IF('Model output'!J258="","",IF(AND(ISNUMBER('Model output'!J258),'Model output'!J258&lt;=I259),'Model output'!J258,IF(ISNUMBER(SEARCH("0/",'Model output'!J258)),0,1)))</f>
        <v>0</v>
      </c>
      <c r="K259" t="str" cm="1">
        <f t="array" ref="K259">IF(COUNT(FIND({0,1,2,3,4,5,6,7,8,9},'Model output'!K258))&gt;0,'Model output'!K258,"")</f>
        <v/>
      </c>
      <c r="L259" s="28" t="str">
        <f t="shared" si="58"/>
        <v/>
      </c>
      <c r="M259" t="str" cm="1">
        <f t="array" ref="M259">IF(L259="","",IF(ISNUMBER(SEARCH("cm",L259)),MAX(VALUE(SUBSTITUTE(_xlfn.FILTERXML("&lt;t&gt;&lt;s&gt;"&amp;SUBSTITUTE(L259,",","&lt;/s&gt;&lt;s&gt;")&amp;"&lt;/s&gt;&lt;/t&gt;","//s"),"cm",""))),MAX(VALUE(SUBSTITUTE(_xlfn.FILTERXML("&lt;t&gt;&lt;s&gt;"&amp;SUBSTITUTE(L259,",","&lt;/s&gt;&lt;s&gt;")&amp;"&lt;/s&gt;&lt;/t&gt;","//s"),"mm","")))/10))</f>
        <v/>
      </c>
      <c r="N259" t="str">
        <f>IF('Model output'!L258="","",'Model output'!L258)</f>
        <v>papillary</v>
      </c>
      <c r="O259" t="str">
        <f>IF('Model output'!M258="","",'Model output'!M258)</f>
        <v/>
      </c>
      <c r="P259" t="str">
        <f>IF('Model output'!N258="","",'Model output'!N258)</f>
        <v>0.9 cm, 0.5 cm</v>
      </c>
      <c r="Q259" t="str">
        <f t="shared" si="57"/>
        <v>0.9cm,0.5cm</v>
      </c>
      <c r="R259" cm="1">
        <f t="array" ref="R259">IF(Q259="","",IF(ISNUMBER(SEARCH("cm",Q259)),MAX(VALUE(SUBSTITUTE(_xlfn.FILTERXML("&lt;t&gt;&lt;s&gt;"&amp;SUBSTITUTE(Q259,",","&lt;/s&gt;&lt;s&gt;")&amp;"&lt;/s&gt;&lt;/t&gt;","//s"),"cm",""))),IF(ISNUMBER(SEARCH("mm",Q259)), MAX(VALUE(SUBSTITUTE(_xlfn.FILTERXML("&lt;t&gt;&lt;s&gt;"&amp;SUBSTITUTE(Q259,",","&lt;/s&gt;&lt;s&gt;")&amp;"&lt;/s&gt;&lt;/t&gt;","//s"),"mm","")))/10, MAX(VALUE(_xlfn.FILTERXML("&lt;t&gt;&lt;s&gt;"&amp;SUBSTITUTE(Q259,",","&lt;/s&gt;&lt;s&gt;")&amp;"&lt;/s&gt;&lt;/t&gt;","//s"))))))</f>
        <v>0.9</v>
      </c>
      <c r="S259" t="str">
        <f>IF(OR('Model output'!P258="",'Model output'!P258="C",ISNUMBER(SEARCH("Not identified", 'Model output'!P258)),ISNUMBER(SEARCH("Absent",'Model output'!P258)),ISNUMBER(SEARCH("Absence",'Model output'!P258)),AND(ISNUMBER(SEARCH("No",'Model output'!P258)),NOT(ISNUMBER(SEARCH("diagnostic",'Model output'!P258)))),ISNUMBER(SEARCH("Negative",'Model output'!P258))),"negative","positive")</f>
        <v>negative</v>
      </c>
      <c r="T259">
        <f>IF('Model output'!O258="","",'Model output'!O258)</f>
        <v>2</v>
      </c>
      <c r="U259" t="str">
        <f>IF('Model output'!Q258&lt;&gt;"",'Model output'!Q258,IF('Classification result'!S259="positive",IF(ISNUMBER(SEARCH("single",'Model output'!P258)),1,IF(OR(ISNUMBER(SEARCH("&lt;4",'Model output'!P258)),ISNUMBER(SEARCH("&lt; 4",'Model output'!P258)),ISNUMBER(SEARCH("less than 4",'Model output'!P258))),"&lt;4",IF(OR(ISNUMBER(SEARCH("&gt;4",'Model output'!P258)),ISNUMBER(SEARCH("&gt; 4",'Model output'!P258)),ISNUMBER(SEARCH("4 or more",'Model output'!P258))),"&gt;4",""))),""))</f>
        <v/>
      </c>
      <c r="V259" t="str">
        <f>IF(S259="negative","",IF(OR(ISNUMBER(SEARCH("Focal",'Model output'!P258)),'Classification result'!U259&lt;4,ISNUMBER(SEARCH("Focal",'Classification result'!U259)),ISNUMBER(SEARCH("&lt;4",'Classification result'!U259)),ISNUMBER(SEARCH("&lt; 4",'Classification result'!U259))),"minimal", IF(OR(ISNUMBER(SEARCH("Extensive",'Model output'!P258)),ISNUMBER(SEARCH("Extensive",'Classification result'!U259)),ISNUMBER(SEARCH("&gt;4",'Classification result'!U259)),ISNUMBER(SEARCH("&gt; 4",'Classification result'!U259)),ISNUMBER(SEARCH("4 or more",'Classification result'!U259))),"extensive","")))</f>
        <v/>
      </c>
      <c r="W259" t="str">
        <f>IF(OR('Model output'!R258="",ISNUMBER(SEARCH("Not identified", 'Model output'!R258)),ISNUMBER(SEARCH("Absent",'Model output'!R258)),ISNUMBER(SEARCH("No",'Model output'!R258)),ISNUMBER(SEARCH("Negative",'Model output'!R258)),ISNUMBER(SEARCH("None seen",'Model output'!R258)),ISNUMBER(SEARCH("Free",'Model output'!R258)),ISNUMBER(SEARCH("Cannot be assessed",'Model output'!R258))),"negative","positive")</f>
        <v>negative</v>
      </c>
      <c r="X259" s="15" t="str">
        <f>IF('Model output'!S258="","",'Model output'!S258)</f>
        <v>Not identified</v>
      </c>
      <c r="Y259" t="str">
        <f>IF(OR('Model output'!S258="",ISNUMBER(SEARCH("No extension",'Model output'!S258)),ISNUMBER(SEARCH("Absent",'Model output'!S258)),ISNUMBER(SEARCH("Not identified",'Model output'!S258)),AND(ISNUMBER(SEARCH("No",'Model output'!S258)),NOT(ISNUMBER(SEARCH("carcinoma",'Model output'!S258)))),ISNUMBER(SEARCH("negative",'Model output'!S258))),"negative",IF(Z259="positive","gETE", "positive"))</f>
        <v>negative</v>
      </c>
      <c r="Z259" t="str">
        <f>IF(OR('Model output'!S258="",ISNUMBER(SEARCH("Absent",'Model output'!S258)),ISNUMBER(SEARCH("Not identified",'Model output'!S258)),ISNUMBER(SEARCH("No",'Model output'!S258)),ISNUMBER(SEARCH("Minimal",'Model output'!S258)),ISNUMBER(SEARCH("negative",'Model output'!S258))),"negative",IF(OR(ISNUMBER(SEARCH("extensive",X259)),ISNUMBER(SEARCH("skeletal muscle",X259)),ISNUMBER(SEARCH("larynx",X259)),ISNUMBER(SEARCH("trachea",X259)),ISNUMBER(SEARCH("esophagus",X259)),ISNUMBER(SEARCH("recurrent laryngeal nerve",X259))),"positive","negative"))</f>
        <v>negative</v>
      </c>
      <c r="AA259" t="str">
        <f>IF('Model output'!T258="","",IF('Model output'!T258="Not mentioned", "No", "Yes"))</f>
        <v/>
      </c>
      <c r="AB259" t="str">
        <f>IF(AA259&lt;&gt;"Yes","",IF(OR('Model output'!U258="",ISNUMBER(SEARCH("Not identified",'Model output'!U258))),"",'Model output'!U258))</f>
        <v/>
      </c>
      <c r="AC259" s="8" t="str">
        <f>IF(OR('Model output'!V258="", AND(ISERROR(SEARCH("Positive",'Model output'!V258)), ISNUMBER(SEARCH("Negative",'Model output'!V258))), ISNUMBER(SEARCH("Cannot be assessed",'Model output'!V258)), AND(ISNUMBER(SEARCH("Uninvolved",'Model output'!V258)),NOT(ISNUMBER(SEARCH("margin(s) involved",'Model output'!V258)))), ISNUMBER(SEARCH("No involvement",'Model output'!V258)), AND(NOT(ISNUMBER(SEARCH("focal",'Model output'!V258))),ISNUMBER(SEARCH("Free",'Model output'!V258))), ISNUMBER(SEARCH("narrowly excised",'Model output'!V258)), ISNUMBER(SEARCH("none",'Model output'!V258)), ISNUMBER(SEARCH("R0",'Model output'!V258)), ISNUMBER(SEARCH("1 mm",'Model output'!V258)), ISNUMBER(SEARCH("0.1 CM",'Model output'!V258)), ISNUMBER(SEARCH("less than 0.2 mm",'Model output'!V258)), ISNUMBER(SEARCH("less than 1.0 mm",'Model output'!V258)), ISNUMBER(SEARCH("less than 0.5 mm",'Model output'!V258)), ISNUMBER(SEARCH("abut",'Model output'!V258))), "negative", "positive")</f>
        <v>negative</v>
      </c>
      <c r="AE259" s="34" t="str" cm="1">
        <f t="array" aca="1" ref="AE259" ca="1">IF(OR(AC259="positive",Z259="positive",AND(OR(ISNUMBER(SEARCH("Follicular carcinoma",N259)),ISNUMBER(SEARCH("Follicular thyroid carcinoma",N259))),V259="extensive"),AND(AND(ISNUMBER(J259),J259&gt;0),AND(ISNUMBER(M259),M259&gt;3)),OR(H259="positive",AH259=1)),"high",IF(OR(ISNUMBER(SEARCH("lateral",G259,1)),ISNUMBER(SEARCH("positive",Y259,1)),ISNUMBER(SEARCH("tall",O259,1)),ISNUMBER(SEARCH("hobnail",O259,1)),ISNUMBER(SEARCH("cribriform",O259,1)),ISNUMBER(SEARCH("diffuse",O259,1)),ISNUMBER(SEARCH("columnar",O259,1)),ISNUMBER(SEARCH("solid",O259,1)),ISNUMBER(SEARCH("tall",N259,1)),ISNUMBER(SEARCH("hobnail",N259,1)),ISNUMBER(SEARCH("cribriform",N259,1)),ISNUMBER(SEARCH("diffuse",N259,1)),ISNUMBER(SEARCH("columnar",N259,1)),ISNUMBER(SEARCH("solid",N259,1)),AND(OR(ISNUMBER(SEARCH("papillary",N259,1)),ISNUMBER(SEARCH("papillary carcinoma",O259,1))),S259="positive"),AND(AND(ISNUMBER(J259),J259&gt;=5),M259=""),AND(AND(ISNUMBER(J259),J259&gt;=5),AND(ISNUMBER(M259),M259&gt;=1)),AND(ISNUMBER(SERACH("papillary",N259)),OR(Y259="positive",Z259="positive"), ISNUMBER(SEARCH("BRAF",AB259)))),"intermediate","low"))</f>
        <v>low</v>
      </c>
      <c r="AF259" s="35" t="str">
        <f t="shared" si="59"/>
        <v>1a</v>
      </c>
      <c r="AG259" s="35" t="str">
        <f t="shared" si="60"/>
        <v>0</v>
      </c>
      <c r="AH259" s="35" t="str">
        <f t="shared" si="61"/>
        <v>0</v>
      </c>
      <c r="AI259" s="40" t="str">
        <f t="shared" si="62"/>
        <v>I</v>
      </c>
      <c r="AJ259" s="34" t="s">
        <v>627</v>
      </c>
      <c r="AK259" s="39" t="s">
        <v>898</v>
      </c>
      <c r="AL259" s="39" t="s">
        <v>894</v>
      </c>
      <c r="AM259" s="39" t="s">
        <v>897</v>
      </c>
      <c r="AN259" s="39" t="s">
        <v>59</v>
      </c>
      <c r="AO259" s="34">
        <f t="shared" ca="1" si="63"/>
        <v>1</v>
      </c>
      <c r="AP259" s="39">
        <f t="shared" si="64"/>
        <v>1</v>
      </c>
      <c r="AQ259" s="39">
        <f t="shared" si="65"/>
        <v>1</v>
      </c>
      <c r="AR259" s="39">
        <f t="shared" si="66"/>
        <v>1</v>
      </c>
      <c r="AS259" s="40">
        <f t="shared" ref="AS259:AS291" si="67">IF(AI259=AN259,1,0)</f>
        <v>1</v>
      </c>
    </row>
    <row r="260" spans="1:45">
      <c r="A260" t="str">
        <f>'Model output'!A259</f>
        <v>TCGA-FY-A4B0</v>
      </c>
      <c r="B260" s="46">
        <v>76</v>
      </c>
      <c r="C260" s="1" t="str">
        <f>IF(OR(ISNUMBER(SEARCH("0",'Model output'!D259)), ISNUMBER(SEARCH("1",'Model output'!D259)), ISNUMBER(SEARCH("1a",'Model output'!D259)), ISNUMBER(SEARCH("1b",'Model output'!D259)), ISNUMBER(SEARCH("2",'Model output'!D259)), ISNUMBER(SEARCH("3",'Model output'!D259)), ISNUMBER(SEARCH("4a",'Model output'!D259)), ISNUMBER(SEARCH("4b",'Model output'!D259))), IF(ISNUMBER(SEARCH("pT",'Model output'!D259)),IF(OR(ISNUMBER(SEARCH("a",'Model output'!D259)),ISNUMBER(SEARCH("b",'Model output'!D259))),MID(SUBSTITUTE('Model output'!D259," ",""),SEARCH("pT",'Model output'!D259)+2,2),MID(SUBSTITUTE('Model output'!D259," ",""),SEARCH("pT",'Model output'!D259)+2,1)),IF(ISNUMBER(SEARCH("T",'Model output'!D259)),IF(OR(ISNUMBER(SEARCH("a",'Model output'!D259)),ISNUMBER(SEARCH("b",'Model output'!D259))),MID(SUBSTITUTE('Model output'!D259," ",""),SEARCH("T",'Model output'!D259)+1,2),MID(SUBSTITUTE('Model output'!D259," ",""),SEARCH("T",'Model output'!D259)+1,1)),SUBSTITUTE('Model output'!D259," ",""))),"")</f>
        <v>1a</v>
      </c>
      <c r="D260" s="1" t="str">
        <f>IF(ISNUMBER(SEARCH("lymph node",'Model output'!E259)),"1", IF(AND('Model output'!E259&lt;&gt;"",ISNUMBER('Model output'!E259),'Model output'!E259&gt;0),"1",IF(OR(ISNUMBER(SEARCH("0",'Model output'!E259)), ISNUMBER(SEARCH("1",'Model output'!E259)), ISNUMBER(SEARCH("1a",'Model output'!E259)), ISNUMBER(SEARCH("1b",'Model output'!E259)), ISNUMBER(SEARCH("X",'Model output'!E259))), IF(ISNUMBER(SEARCH("pN",'Model output'!E259)),IF(OR(ISNUMBER(SEARCH("a",'Model output'!E259)),ISNUMBER(SEARCH("b",'Model output'!E259))),MID(SUBSTITUTE('Model output'!E259," ",""),SEARCH("pN",'Model output'!E259)+2,2),MID(SUBSTITUTE('Model output'!E259," ",""),SEARCH("pN",'Model output'!E259)+2,1)),IF(ISNUMBER(SEARCH("N",'Model output'!E259)),IF(OR(ISNUMBER(SEARCH("a",'Model output'!E259)),ISNUMBER(SEARCH("b",'Model output'!E259))),MID(SUBSTITUTE('Model output'!E259," ",""),SEARCH("N",'Model output'!E259)+1,2),MID(SUBSTITUTE('Model output'!E259," ",""),SEARCH("N",'Model output'!E259)+1,1)),SUBSTITUTE('Model output'!E259," ",""))),"")))</f>
        <v>x</v>
      </c>
      <c r="E260" s="1" t="str">
        <f>IF(OR(ISNUMBER(SEARCH("Not applicable",'Model output'!F259)), ISNUMBER(SEARCH("N/A",'Model output'!F259))),"0",IF(OR(ISNUMBER(SEARCH("0",'Model output'!F259)), ISNUMBER(SEARCH("1",'Model output'!F259)), ISNUMBER(SEARCH("X",'Model output'!F259))), IF(ISNUMBER(SEARCH("pM",'Model output'!F259)),MID(SUBSTITUTE('Model output'!F259," ",""),SEARCH("pM",'Model output'!F259)+2,1),IF(ISNUMBER(SEARCH("M",'Model output'!F259)),MID(SUBSTITUTE('Model output'!F259," ",""),SEARCH("M",'Model output'!F259)+1,1),SUBSTITUTE('Model output'!F259," ",""))),""))</f>
        <v>0</v>
      </c>
      <c r="F260" t="str">
        <f t="shared" si="56"/>
        <v>negative</v>
      </c>
      <c r="G260" t="str">
        <f>IF(OR('Model output'!G259="",AND(ISNUMBER('Model output'!J259),'Model output'!J259&lt;1)),"",IF(OR(ISNUMBER(SEARCH("lateral",'Model output'!G259)),ISNUMBER(SEARCH("cervical",'Model output'!G259)),ISNUMBER(SEARCH("jugular",'Model output'!G259)),ISNUMBER(SEARCH("left neck",'Model output'!G259)),ISNUMBER(SEARCH("left anterior neck",'Model output'!G259)),ISNUMBER(SEARCH("left posterior neck",'Model output'!G259)),ISNUMBER(SEARCH("right neck",'Model output'!G259)),ISNUMBER(SEARCH("right anterior neck",'Model output'!G259)),ISNUMBER(SEARCH("right posterior neck",'Model output'!G259)),AND(ISNUMBER(SEARCH("level",'Model output'!G259)),OR(,ISNUMBER(SEARCH("II",'Model output'!G259)),ISNUMBER(SEARCH("two",'Model output'!G259)),AND(ISNUMBER(SEARCH("2",'Model output'!G259)),NOT(ISNUMBER(SEARCH("1 of 2",'Model output'!G259)))),ISNUMBER(SEARCH("III",'Model output'!G259)),ISNUMBER(SEARCH("three",'Model output'!G259)),AND(ISNUMBER(SEARCH("3",'Model output'!G259)), NOT(ISNUMBER(SEARCH("N3",'Model output'!G259)))),ISNUMBER(SEARCH("IV",'Model output'!G259)),ISNUMBER(SEARCH("four",'Model output'!G259)),AND(ISNUMBER(SEARCH("4",'Model output'!G259)),NOT(ISNUMBER(SEARCH("1/4",'Model output'!G259)))),ISNUMBER(SEARCH("V ",'Model output'!G259)),ISNUMBER(SEARCH("five",'Model output'!G259)),ISNUMBER(SEARCH("5",'Model output'!G259))))), "lateral", "central"))</f>
        <v/>
      </c>
      <c r="H260" t="str">
        <f>IF('Model output'!H259="","negative", IF('Model output'!H259=" ", "negative", IF('Model output'!H259="[]", "negative", IF(ISNUMBER(SEARCH("lymph node",'Model output'!H259)),"negative", IF(ISNUMBER(SEARCH("adipose tissue",'Model output'!H259)), "negative", IF(ISNUMBER(SEARCH("neck dissection",'Model output'!H259)),"negative","positive"))))))</f>
        <v>negative</v>
      </c>
      <c r="I260" t="str">
        <f>IF('Model output'!I259="","",IF(ISNUMBER('Model output'!I259),'Model output'!I259,1))</f>
        <v/>
      </c>
      <c r="J260" t="str">
        <f>IF('Model output'!J259="","",IF(AND(ISNUMBER('Model output'!J259),'Model output'!J259&lt;=I260),'Model output'!J259,IF(ISNUMBER(SEARCH("0/",'Model output'!J259)),0,1)))</f>
        <v/>
      </c>
      <c r="K260" t="str" cm="1">
        <f t="array" ref="K260">IF(COUNT(FIND({0,1,2,3,4,5,6,7,8,9},'Model output'!K259))&gt;0,'Model output'!K259,"")</f>
        <v/>
      </c>
      <c r="L260" s="28" t="str">
        <f t="shared" si="58"/>
        <v/>
      </c>
      <c r="M260" t="str" cm="1">
        <f t="array" ref="M260">IF(L260="","",IF(ISNUMBER(SEARCH("cm",L260)),MAX(VALUE(SUBSTITUTE(_xlfn.FILTERXML("&lt;t&gt;&lt;s&gt;"&amp;SUBSTITUTE(L260,",","&lt;/s&gt;&lt;s&gt;")&amp;"&lt;/s&gt;&lt;/t&gt;","//s"),"cm",""))),MAX(VALUE(SUBSTITUTE(_xlfn.FILTERXML("&lt;t&gt;&lt;s&gt;"&amp;SUBSTITUTE(L260,",","&lt;/s&gt;&lt;s&gt;")&amp;"&lt;/s&gt;&lt;/t&gt;","//s"),"mm","")))/10))</f>
        <v/>
      </c>
      <c r="N260" t="str">
        <f>IF('Model output'!L259="","",'Model output'!L259)</f>
        <v>Papillary</v>
      </c>
      <c r="O260" t="str">
        <f>IF('Model output'!M259="","",'Model output'!M259)</f>
        <v>Follicular variant</v>
      </c>
      <c r="P260" t="str">
        <f>IF('Model output'!N259="","",'Model output'!N259)</f>
        <v>4.5 cm</v>
      </c>
      <c r="Q260" t="str">
        <f t="shared" si="57"/>
        <v>4.5cm</v>
      </c>
      <c r="R260" cm="1">
        <f t="array" ref="R260">IF(Q260="","",IF(ISNUMBER(SEARCH("cm",Q260)),MAX(VALUE(SUBSTITUTE(_xlfn.FILTERXML("&lt;t&gt;&lt;s&gt;"&amp;SUBSTITUTE(Q260,",","&lt;/s&gt;&lt;s&gt;")&amp;"&lt;/s&gt;&lt;/t&gt;","//s"),"cm",""))),IF(ISNUMBER(SEARCH("mm",Q260)), MAX(VALUE(SUBSTITUTE(_xlfn.FILTERXML("&lt;t&gt;&lt;s&gt;"&amp;SUBSTITUTE(Q260,",","&lt;/s&gt;&lt;s&gt;")&amp;"&lt;/s&gt;&lt;/t&gt;","//s"),"mm","")))/10, MAX(VALUE(_xlfn.FILTERXML("&lt;t&gt;&lt;s&gt;"&amp;SUBSTITUTE(Q260,",","&lt;/s&gt;&lt;s&gt;")&amp;"&lt;/s&gt;&lt;/t&gt;","//s"))))))</f>
        <v>4.5</v>
      </c>
      <c r="S260" t="str">
        <f>IF(OR('Model output'!P259="",'Model output'!P259="C",ISNUMBER(SEARCH("Not identified", 'Model output'!P259)),ISNUMBER(SEARCH("Absent",'Model output'!P259)),ISNUMBER(SEARCH("Absence",'Model output'!P259)),AND(ISNUMBER(SEARCH("No",'Model output'!P259)),NOT(ISNUMBER(SEARCH("diagnostic",'Model output'!P259)))),ISNUMBER(SEARCH("Negative",'Model output'!P259))),"negative","positive")</f>
        <v>negative</v>
      </c>
      <c r="T260" t="str">
        <f>IF('Model output'!O259="","",'Model output'!O259)</f>
        <v>Multiple foci, up to 1.0 cm in greatest dimension</v>
      </c>
      <c r="U260" t="str">
        <f>IF('Model output'!Q259&lt;&gt;"",'Model output'!Q259,IF('Classification result'!S260="positive",IF(ISNUMBER(SEARCH("single",'Model output'!P259)),1,IF(OR(ISNUMBER(SEARCH("&lt;4",'Model output'!P259)),ISNUMBER(SEARCH("&lt; 4",'Model output'!P259)),ISNUMBER(SEARCH("less than 4",'Model output'!P259))),"&lt;4",IF(OR(ISNUMBER(SEARCH("&gt;4",'Model output'!P259)),ISNUMBER(SEARCH("&gt; 4",'Model output'!P259)),ISNUMBER(SEARCH("4 or more",'Model output'!P259))),"&gt;4",""))),""))</f>
        <v/>
      </c>
      <c r="V260" t="str">
        <f>IF(S260="negative","",IF(OR(ISNUMBER(SEARCH("Focal",'Model output'!P259)),'Classification result'!U260&lt;4,ISNUMBER(SEARCH("Focal",'Classification result'!U260)),ISNUMBER(SEARCH("&lt;4",'Classification result'!U260)),ISNUMBER(SEARCH("&lt; 4",'Classification result'!U260))),"minimal", IF(OR(ISNUMBER(SEARCH("Extensive",'Model output'!P259)),ISNUMBER(SEARCH("Extensive",'Classification result'!U260)),ISNUMBER(SEARCH("&gt;4",'Classification result'!U260)),ISNUMBER(SEARCH("&gt; 4",'Classification result'!U260)),ISNUMBER(SEARCH("4 or more",'Classification result'!U260))),"extensive","")))</f>
        <v/>
      </c>
      <c r="W260" t="str">
        <f>IF(OR('Model output'!R259="",ISNUMBER(SEARCH("Not identified", 'Model output'!R259)),ISNUMBER(SEARCH("Absent",'Model output'!R259)),ISNUMBER(SEARCH("No",'Model output'!R259)),ISNUMBER(SEARCH("Negative",'Model output'!R259)),ISNUMBER(SEARCH("None seen",'Model output'!R259)),ISNUMBER(SEARCH("Free",'Model output'!R259)),ISNUMBER(SEARCH("Cannot be assessed",'Model output'!R259))),"negative","positive")</f>
        <v>positive</v>
      </c>
      <c r="X260" s="15" t="str">
        <f>IF('Model output'!S259="","",'Model output'!S259)</f>
        <v>Not identified</v>
      </c>
      <c r="Y260" t="str">
        <f>IF(OR('Model output'!S259="",ISNUMBER(SEARCH("No extension",'Model output'!S259)),ISNUMBER(SEARCH("Absent",'Model output'!S259)),ISNUMBER(SEARCH("Not identified",'Model output'!S259)),AND(ISNUMBER(SEARCH("No",'Model output'!S259)),NOT(ISNUMBER(SEARCH("carcinoma",'Model output'!S259)))),ISNUMBER(SEARCH("negative",'Model output'!S259))),"negative",IF(Z260="positive","gETE", "positive"))</f>
        <v>negative</v>
      </c>
      <c r="Z260" t="str">
        <f>IF(OR('Model output'!S259="",ISNUMBER(SEARCH("Absent",'Model output'!S259)),ISNUMBER(SEARCH("Not identified",'Model output'!S259)),ISNUMBER(SEARCH("No",'Model output'!S259)),ISNUMBER(SEARCH("Minimal",'Model output'!S259)),ISNUMBER(SEARCH("negative",'Model output'!S259))),"negative",IF(OR(ISNUMBER(SEARCH("extensive",X260)),ISNUMBER(SEARCH("skeletal muscle",X260)),ISNUMBER(SEARCH("larynx",X260)),ISNUMBER(SEARCH("trachea",X260)),ISNUMBER(SEARCH("esophagus",X260)),ISNUMBER(SEARCH("recurrent laryngeal nerve",X260))),"positive","negative"))</f>
        <v>negative</v>
      </c>
      <c r="AA260" t="str">
        <f>IF('Model output'!T259="","",IF('Model output'!T259="Not mentioned", "No", "Yes"))</f>
        <v/>
      </c>
      <c r="AB260" t="str">
        <f>IF(AA260&lt;&gt;"Yes","",IF(OR('Model output'!U259="",ISNUMBER(SEARCH("Not identified",'Model output'!U259))),"",'Model output'!U259))</f>
        <v/>
      </c>
      <c r="AC260" s="8" t="str">
        <f>IF(OR('Model output'!V259="", AND(ISERROR(SEARCH("Positive",'Model output'!V259)), ISNUMBER(SEARCH("Negative",'Model output'!V259))), ISNUMBER(SEARCH("Cannot be assessed",'Model output'!V259)), AND(ISNUMBER(SEARCH("Uninvolved",'Model output'!V259)),NOT(ISNUMBER(SEARCH("margin(s) involved",'Model output'!V259)))), ISNUMBER(SEARCH("No involvement",'Model output'!V259)), AND(NOT(ISNUMBER(SEARCH("focal",'Model output'!V259))),ISNUMBER(SEARCH("Free",'Model output'!V259))), ISNUMBER(SEARCH("narrowly excised",'Model output'!V259)), ISNUMBER(SEARCH("none",'Model output'!V259)), ISNUMBER(SEARCH("R0",'Model output'!V259)), ISNUMBER(SEARCH("1 mm",'Model output'!V259)), ISNUMBER(SEARCH("0.1 CM",'Model output'!V259)), ISNUMBER(SEARCH("less than 0.2 mm",'Model output'!V259)), ISNUMBER(SEARCH("less than 1.0 mm",'Model output'!V259)), ISNUMBER(SEARCH("less than 0.5 mm",'Model output'!V259)), ISNUMBER(SEARCH("abut",'Model output'!V259))), "negative", "positive")</f>
        <v>positive</v>
      </c>
      <c r="AE260" s="34" t="str" cm="1">
        <f t="array" ref="AE260">IF(OR(AC260="positive",Z260="positive",AND(OR(ISNUMBER(SEARCH("Follicular carcinoma",N260)),ISNUMBER(SEARCH("Follicular thyroid carcinoma",N260))),V260="extensive"),AND(AND(ISNUMBER(J260),J260&gt;0),AND(ISNUMBER(M260),M260&gt;3)),OR(H260="positive",AH260=1)),"high",IF(OR(ISNUMBER(SEARCH("lateral",G260,1)),ISNUMBER(SEARCH("positive",Y260,1)),ISNUMBER(SEARCH("tall",O260,1)),ISNUMBER(SEARCH("hobnail",O260,1)),ISNUMBER(SEARCH("cribriform",O260,1)),ISNUMBER(SEARCH("diffuse",O260,1)),ISNUMBER(SEARCH("columnar",O260,1)),ISNUMBER(SEARCH("solid",O260,1)),ISNUMBER(SEARCH("tall",N260,1)),ISNUMBER(SEARCH("hobnail",N260,1)),ISNUMBER(SEARCH("cribriform",N260,1)),ISNUMBER(SEARCH("diffuse",N260,1)),ISNUMBER(SEARCH("columnar",N260,1)),ISNUMBER(SEARCH("solid",N260,1)),AND(OR(ISNUMBER(SEARCH("papillary",N260,1)),ISNUMBER(SEARCH("papillary carcinoma",O260,1))),S260="positive"),AND(AND(ISNUMBER(J260),J260&gt;=5),M260=""),AND(AND(ISNUMBER(J260),J260&gt;=5),AND(ISNUMBER(M260),M260&gt;=1)),AND(ISNUMBER(SERACH("papillary",N260)),OR(Y260="positive",Z260="positive"), ISNUMBER(SEARCH("BRAF",AB260)))),"intermediate","low"))</f>
        <v>high</v>
      </c>
      <c r="AF260" s="35" t="str">
        <f t="shared" si="59"/>
        <v>3a</v>
      </c>
      <c r="AG260" s="35" t="str">
        <f t="shared" si="60"/>
        <v>0</v>
      </c>
      <c r="AH260" s="35" t="str">
        <f t="shared" si="61"/>
        <v>0</v>
      </c>
      <c r="AI260" s="40" t="str">
        <f t="shared" si="62"/>
        <v>II</v>
      </c>
      <c r="AJ260" s="34" t="s">
        <v>624</v>
      </c>
      <c r="AK260" s="39" t="s">
        <v>898</v>
      </c>
      <c r="AL260" s="39" t="s">
        <v>897</v>
      </c>
      <c r="AM260" s="39" t="s">
        <v>897</v>
      </c>
      <c r="AN260" s="39" t="s">
        <v>59</v>
      </c>
      <c r="AO260" s="34">
        <f t="shared" si="63"/>
        <v>1</v>
      </c>
      <c r="AP260" s="39">
        <f t="shared" si="64"/>
        <v>0</v>
      </c>
      <c r="AQ260" s="39">
        <f t="shared" si="65"/>
        <v>1</v>
      </c>
      <c r="AR260" s="39">
        <f t="shared" si="66"/>
        <v>1</v>
      </c>
      <c r="AS260" s="40">
        <f t="shared" si="67"/>
        <v>0</v>
      </c>
    </row>
    <row r="261" spans="1:45">
      <c r="A261" t="str">
        <f>'Model output'!A260</f>
        <v>TCGA-FY-A4B3</v>
      </c>
      <c r="B261" s="46">
        <v>51</v>
      </c>
      <c r="C261" s="1" t="str">
        <f>IF(OR(ISNUMBER(SEARCH("0",'Model output'!D260)), ISNUMBER(SEARCH("1",'Model output'!D260)), ISNUMBER(SEARCH("1a",'Model output'!D260)), ISNUMBER(SEARCH("1b",'Model output'!D260)), ISNUMBER(SEARCH("2",'Model output'!D260)), ISNUMBER(SEARCH("3",'Model output'!D260)), ISNUMBER(SEARCH("4a",'Model output'!D260)), ISNUMBER(SEARCH("4b",'Model output'!D260))), IF(ISNUMBER(SEARCH("pT",'Model output'!D260)),IF(OR(ISNUMBER(SEARCH("a",'Model output'!D260)),ISNUMBER(SEARCH("b",'Model output'!D260))),MID(SUBSTITUTE('Model output'!D260," ",""),SEARCH("pT",'Model output'!D260)+2,2),MID(SUBSTITUTE('Model output'!D260," ",""),SEARCH("pT",'Model output'!D260)+2,1)),IF(ISNUMBER(SEARCH("T",'Model output'!D260)),IF(OR(ISNUMBER(SEARCH("a",'Model output'!D260)),ISNUMBER(SEARCH("b",'Model output'!D260))),MID(SUBSTITUTE('Model output'!D260," ",""),SEARCH("T",'Model output'!D260)+1,2),MID(SUBSTITUTE('Model output'!D260," ",""),SEARCH("T",'Model output'!D260)+1,1)),SUBSTITUTE('Model output'!D260," ",""))),"")</f>
        <v>3</v>
      </c>
      <c r="D261" s="1" t="str">
        <f>IF(ISNUMBER(SEARCH("lymph node",'Model output'!E260)),"1", IF(AND('Model output'!E260&lt;&gt;"",ISNUMBER('Model output'!E260),'Model output'!E260&gt;0),"1",IF(OR(ISNUMBER(SEARCH("0",'Model output'!E260)), ISNUMBER(SEARCH("1",'Model output'!E260)), ISNUMBER(SEARCH("1a",'Model output'!E260)), ISNUMBER(SEARCH("1b",'Model output'!E260)), ISNUMBER(SEARCH("X",'Model output'!E260))), IF(ISNUMBER(SEARCH("pN",'Model output'!E260)),IF(OR(ISNUMBER(SEARCH("a",'Model output'!E260)),ISNUMBER(SEARCH("b",'Model output'!E260))),MID(SUBSTITUTE('Model output'!E260," ",""),SEARCH("pN",'Model output'!E260)+2,2),MID(SUBSTITUTE('Model output'!E260," ",""),SEARCH("pN",'Model output'!E260)+2,1)),IF(ISNUMBER(SEARCH("N",'Model output'!E260)),IF(OR(ISNUMBER(SEARCH("a",'Model output'!E260)),ISNUMBER(SEARCH("b",'Model output'!E260))),MID(SUBSTITUTE('Model output'!E260," ",""),SEARCH("N",'Model output'!E260)+1,2),MID(SUBSTITUTE('Model output'!E260," ",""),SEARCH("N",'Model output'!E260)+1,1)),SUBSTITUTE('Model output'!E260," ",""))),"")))</f>
        <v>1a</v>
      </c>
      <c r="E261" s="1" t="str">
        <f>IF(OR(ISNUMBER(SEARCH("Not applicable",'Model output'!F260)), ISNUMBER(SEARCH("N/A",'Model output'!F260))),"0",IF(OR(ISNUMBER(SEARCH("0",'Model output'!F260)), ISNUMBER(SEARCH("1",'Model output'!F260)), ISNUMBER(SEARCH("X",'Model output'!F260))), IF(ISNUMBER(SEARCH("pM",'Model output'!F260)),MID(SUBSTITUTE('Model output'!F260," ",""),SEARCH("pM",'Model output'!F260)+2,1),IF(ISNUMBER(SEARCH("M",'Model output'!F260)),MID(SUBSTITUTE('Model output'!F260," ",""),SEARCH("M",'Model output'!F260)+1,1),SUBSTITUTE('Model output'!F260," ",""))),""))</f>
        <v/>
      </c>
      <c r="F261" t="str">
        <f t="shared" si="56"/>
        <v>positive</v>
      </c>
      <c r="G261" t="str">
        <f>IF(OR('Model output'!G260="",AND(ISNUMBER('Model output'!J260),'Model output'!J260&lt;1)),"",IF(OR(ISNUMBER(SEARCH("lateral",'Model output'!G260)),ISNUMBER(SEARCH("cervical",'Model output'!G260)),ISNUMBER(SEARCH("jugular",'Model output'!G260)),ISNUMBER(SEARCH("left neck",'Model output'!G260)),ISNUMBER(SEARCH("left anterior neck",'Model output'!G260)),ISNUMBER(SEARCH("left posterior neck",'Model output'!G260)),ISNUMBER(SEARCH("right neck",'Model output'!G260)),ISNUMBER(SEARCH("right anterior neck",'Model output'!G260)),ISNUMBER(SEARCH("right posterior neck",'Model output'!G260)),AND(ISNUMBER(SEARCH("level",'Model output'!G260)),OR(,ISNUMBER(SEARCH("II",'Model output'!G260)),ISNUMBER(SEARCH("two",'Model output'!G260)),AND(ISNUMBER(SEARCH("2",'Model output'!G260)),NOT(ISNUMBER(SEARCH("1 of 2",'Model output'!G260)))),ISNUMBER(SEARCH("III",'Model output'!G260)),ISNUMBER(SEARCH("three",'Model output'!G260)),AND(ISNUMBER(SEARCH("3",'Model output'!G260)), NOT(ISNUMBER(SEARCH("N3",'Model output'!G260)))),ISNUMBER(SEARCH("IV",'Model output'!G260)),ISNUMBER(SEARCH("four",'Model output'!G260)),AND(ISNUMBER(SEARCH("4",'Model output'!G260)),NOT(ISNUMBER(SEARCH("1/4",'Model output'!G260)))),ISNUMBER(SEARCH("V ",'Model output'!G260)),ISNUMBER(SEARCH("five",'Model output'!G260)),ISNUMBER(SEARCH("5",'Model output'!G260))))), "lateral", "central"))</f>
        <v>lateral</v>
      </c>
      <c r="H261" t="str">
        <f>IF('Model output'!H260="","negative", IF('Model output'!H260=" ", "negative", IF('Model output'!H260="[]", "negative", IF(ISNUMBER(SEARCH("lymph node",'Model output'!H260)),"negative", IF(ISNUMBER(SEARCH("adipose tissue",'Model output'!H260)), "negative", IF(ISNUMBER(SEARCH("neck dissection",'Model output'!H260)),"negative","positive"))))))</f>
        <v>negative</v>
      </c>
      <c r="I261">
        <f>IF('Model output'!I260="","",IF(ISNUMBER('Model output'!I260),'Model output'!I260,1))</f>
        <v>6</v>
      </c>
      <c r="J261">
        <f>IF('Model output'!J260="","",IF(AND(ISNUMBER('Model output'!J260),'Model output'!J260&lt;=I261),'Model output'!J260,IF(ISNUMBER(SEARCH("0/",'Model output'!J260)),0,1)))</f>
        <v>4</v>
      </c>
      <c r="K261" t="str" cm="1">
        <f t="array" ref="K261">IF(COUNT(FIND({0,1,2,3,4,5,6,7,8,9},'Model output'!K260))&gt;0,'Model output'!K260,"")</f>
        <v>1.7 cm</v>
      </c>
      <c r="L261" s="28" t="str">
        <f t="shared" si="58"/>
        <v>1.7cm</v>
      </c>
      <c r="M261" cm="1">
        <f t="array" ref="M261">IF(L261="","",IF(ISNUMBER(SEARCH("cm",L261)),MAX(VALUE(SUBSTITUTE(_xlfn.FILTERXML("&lt;t&gt;&lt;s&gt;"&amp;SUBSTITUTE(L261,",","&lt;/s&gt;&lt;s&gt;")&amp;"&lt;/s&gt;&lt;/t&gt;","//s"),"cm",""))),MAX(VALUE(SUBSTITUTE(_xlfn.FILTERXML("&lt;t&gt;&lt;s&gt;"&amp;SUBSTITUTE(L261,",","&lt;/s&gt;&lt;s&gt;")&amp;"&lt;/s&gt;&lt;/t&gt;","//s"),"mm","")))/10))</f>
        <v>1.7</v>
      </c>
      <c r="N261" t="str">
        <f>IF('Model output'!L260="","",'Model output'!L260)</f>
        <v>papillary</v>
      </c>
      <c r="O261" t="str">
        <f>IF('Model output'!M260="","",'Model output'!M260)</f>
        <v>classical (usual)</v>
      </c>
      <c r="P261" t="str">
        <f>IF('Model output'!N260="","",'Model output'!N260)</f>
        <v>2.1 cm</v>
      </c>
      <c r="Q261" t="str">
        <f t="shared" si="57"/>
        <v>2.1cm</v>
      </c>
      <c r="R261" cm="1">
        <f t="array" ref="R261">IF(Q261="","",IF(ISNUMBER(SEARCH("cm",Q261)),MAX(VALUE(SUBSTITUTE(_xlfn.FILTERXML("&lt;t&gt;&lt;s&gt;"&amp;SUBSTITUTE(Q261,",","&lt;/s&gt;&lt;s&gt;")&amp;"&lt;/s&gt;&lt;/t&gt;","//s"),"cm",""))),IF(ISNUMBER(SEARCH("mm",Q261)), MAX(VALUE(SUBSTITUTE(_xlfn.FILTERXML("&lt;t&gt;&lt;s&gt;"&amp;SUBSTITUTE(Q261,",","&lt;/s&gt;&lt;s&gt;")&amp;"&lt;/s&gt;&lt;/t&gt;","//s"),"mm","")))/10, MAX(VALUE(_xlfn.FILTERXML("&lt;t&gt;&lt;s&gt;"&amp;SUBSTITUTE(Q261,",","&lt;/s&gt;&lt;s&gt;")&amp;"&lt;/s&gt;&lt;/t&gt;","//s"))))))</f>
        <v>2.1</v>
      </c>
      <c r="S261" t="str">
        <f>IF(OR('Model output'!P260="",'Model output'!P260="C",ISNUMBER(SEARCH("Not identified", 'Model output'!P260)),ISNUMBER(SEARCH("Absent",'Model output'!P260)),ISNUMBER(SEARCH("Absence",'Model output'!P260)),AND(ISNUMBER(SEARCH("No",'Model output'!P260)),NOT(ISNUMBER(SEARCH("diagnostic",'Model output'!P260)))),ISNUMBER(SEARCH("Negative",'Model output'!P260))),"negative","positive")</f>
        <v>negative</v>
      </c>
      <c r="T261">
        <f>IF('Model output'!O260="","",'Model output'!O260)</f>
        <v>3</v>
      </c>
      <c r="U261" t="str">
        <f>IF('Model output'!Q260&lt;&gt;"",'Model output'!Q260,IF('Classification result'!S261="positive",IF(ISNUMBER(SEARCH("single",'Model output'!P260)),1,IF(OR(ISNUMBER(SEARCH("&lt;4",'Model output'!P260)),ISNUMBER(SEARCH("&lt; 4",'Model output'!P260)),ISNUMBER(SEARCH("less than 4",'Model output'!P260))),"&lt;4",IF(OR(ISNUMBER(SEARCH("&gt;4",'Model output'!P260)),ISNUMBER(SEARCH("&gt; 4",'Model output'!P260)),ISNUMBER(SEARCH("4 or more",'Model output'!P260))),"&gt;4",""))),""))</f>
        <v/>
      </c>
      <c r="V261" t="str">
        <f>IF(S261="negative","",IF(OR(ISNUMBER(SEARCH("Focal",'Model output'!P260)),'Classification result'!U261&lt;4,ISNUMBER(SEARCH("Focal",'Classification result'!U261)),ISNUMBER(SEARCH("&lt;4",'Classification result'!U261)),ISNUMBER(SEARCH("&lt; 4",'Classification result'!U261))),"minimal", IF(OR(ISNUMBER(SEARCH("Extensive",'Model output'!P260)),ISNUMBER(SEARCH("Extensive",'Classification result'!U261)),ISNUMBER(SEARCH("&gt;4",'Classification result'!U261)),ISNUMBER(SEARCH("&gt; 4",'Classification result'!U261)),ISNUMBER(SEARCH("4 or more",'Classification result'!U261))),"extensive","")))</f>
        <v/>
      </c>
      <c r="W261" t="str">
        <f>IF(OR('Model output'!R260="",ISNUMBER(SEARCH("Not identified", 'Model output'!R260)),ISNUMBER(SEARCH("Absent",'Model output'!R260)),ISNUMBER(SEARCH("No",'Model output'!R260)),ISNUMBER(SEARCH("Negative",'Model output'!R260)),ISNUMBER(SEARCH("None seen",'Model output'!R260)),ISNUMBER(SEARCH("Free",'Model output'!R260)),ISNUMBER(SEARCH("Cannot be assessed",'Model output'!R260))),"negative","positive")</f>
        <v>positive</v>
      </c>
      <c r="X261" s="15" t="str">
        <f>IF('Model output'!S260="","",'Model output'!S260)</f>
        <v>Present, minimal.</v>
      </c>
      <c r="Y261" t="str">
        <f>IF(OR('Model output'!S260="",ISNUMBER(SEARCH("No extension",'Model output'!S260)),ISNUMBER(SEARCH("Absent",'Model output'!S260)),ISNUMBER(SEARCH("Not identified",'Model output'!S260)),AND(ISNUMBER(SEARCH("No",'Model output'!S260)),NOT(ISNUMBER(SEARCH("carcinoma",'Model output'!S260)))),ISNUMBER(SEARCH("negative",'Model output'!S260))),"negative",IF(Z261="positive","gETE", "positive"))</f>
        <v>positive</v>
      </c>
      <c r="Z261" t="str">
        <f>IF(OR('Model output'!S260="",ISNUMBER(SEARCH("Absent",'Model output'!S260)),ISNUMBER(SEARCH("Not identified",'Model output'!S260)),ISNUMBER(SEARCH("No",'Model output'!S260)),ISNUMBER(SEARCH("Minimal",'Model output'!S260)),ISNUMBER(SEARCH("negative",'Model output'!S260))),"negative",IF(OR(ISNUMBER(SEARCH("extensive",X261)),ISNUMBER(SEARCH("skeletal muscle",X261)),ISNUMBER(SEARCH("larynx",X261)),ISNUMBER(SEARCH("trachea",X261)),ISNUMBER(SEARCH("esophagus",X261)),ISNUMBER(SEARCH("recurrent laryngeal nerve",X261))),"positive","negative"))</f>
        <v>negative</v>
      </c>
      <c r="AA261" t="str">
        <f>IF('Model output'!T260="","",IF('Model output'!T260="Not mentioned", "No", "Yes"))</f>
        <v/>
      </c>
      <c r="AB261" t="str">
        <f>IF(AA261&lt;&gt;"Yes","",IF(OR('Model output'!U260="",ISNUMBER(SEARCH("Not identified",'Model output'!U260))),"",'Model output'!U260))</f>
        <v/>
      </c>
      <c r="AC261" s="8" t="str">
        <f>IF(OR('Model output'!V260="", AND(ISERROR(SEARCH("Positive",'Model output'!V260)), ISNUMBER(SEARCH("Negative",'Model output'!V260))), ISNUMBER(SEARCH("Cannot be assessed",'Model output'!V260)), AND(ISNUMBER(SEARCH("Uninvolved",'Model output'!V260)),NOT(ISNUMBER(SEARCH("margin(s) involved",'Model output'!V260)))), ISNUMBER(SEARCH("No involvement",'Model output'!V260)), AND(NOT(ISNUMBER(SEARCH("focal",'Model output'!V260))),ISNUMBER(SEARCH("Free",'Model output'!V260))), ISNUMBER(SEARCH("narrowly excised",'Model output'!V260)), ISNUMBER(SEARCH("none",'Model output'!V260)), ISNUMBER(SEARCH("R0",'Model output'!V260)), ISNUMBER(SEARCH("1 mm",'Model output'!V260)), ISNUMBER(SEARCH("0.1 CM",'Model output'!V260)), ISNUMBER(SEARCH("less than 0.2 mm",'Model output'!V260)), ISNUMBER(SEARCH("less than 1.0 mm",'Model output'!V260)), ISNUMBER(SEARCH("less than 0.5 mm",'Model output'!V260)), ISNUMBER(SEARCH("abut",'Model output'!V260))), "negative", "positive")</f>
        <v>positive</v>
      </c>
      <c r="AE261" s="34" t="str" cm="1">
        <f t="array" ref="AE261">IF(OR(AC261="positive",Z261="positive",AND(OR(ISNUMBER(SEARCH("Follicular carcinoma",N261)),ISNUMBER(SEARCH("Follicular thyroid carcinoma",N261))),V261="extensive"),AND(AND(ISNUMBER(J261),J261&gt;0),AND(ISNUMBER(M261),M261&gt;3)),OR(H261="positive",AH261=1)),"high",IF(OR(ISNUMBER(SEARCH("lateral",G261,1)),ISNUMBER(SEARCH("positive",Y261,1)),ISNUMBER(SEARCH("tall",O261,1)),ISNUMBER(SEARCH("hobnail",O261,1)),ISNUMBER(SEARCH("cribriform",O261,1)),ISNUMBER(SEARCH("diffuse",O261,1)),ISNUMBER(SEARCH("columnar",O261,1)),ISNUMBER(SEARCH("solid",O261,1)),ISNUMBER(SEARCH("tall",N261,1)),ISNUMBER(SEARCH("hobnail",N261,1)),ISNUMBER(SEARCH("cribriform",N261,1)),ISNUMBER(SEARCH("diffuse",N261,1)),ISNUMBER(SEARCH("columnar",N261,1)),ISNUMBER(SEARCH("solid",N261,1)),AND(OR(ISNUMBER(SEARCH("papillary",N261,1)),ISNUMBER(SEARCH("papillary carcinoma",O261,1))),S261="positive"),AND(AND(ISNUMBER(J261),J261&gt;=5),M261=""),AND(AND(ISNUMBER(J261),J261&gt;=5),AND(ISNUMBER(M261),M261&gt;=1)),AND(ISNUMBER(SERACH("papillary",N261)),OR(Y261="positive",Z261="positive"), ISNUMBER(SEARCH("BRAF",AB261)))),"intermediate","low"))</f>
        <v>high</v>
      </c>
      <c r="AF261" s="35" t="str">
        <f t="shared" si="59"/>
        <v>2</v>
      </c>
      <c r="AG261" s="35" t="str">
        <f t="shared" si="60"/>
        <v>1b</v>
      </c>
      <c r="AH261" s="35" t="str">
        <f t="shared" si="61"/>
        <v>0</v>
      </c>
      <c r="AI261" s="40" t="str">
        <f t="shared" si="62"/>
        <v>I</v>
      </c>
      <c r="AJ261" s="34" t="s">
        <v>624</v>
      </c>
      <c r="AK261" s="39" t="s">
        <v>896</v>
      </c>
      <c r="AL261" s="39" t="s">
        <v>898</v>
      </c>
      <c r="AM261" s="39" t="s">
        <v>897</v>
      </c>
      <c r="AN261" s="39" t="s">
        <v>59</v>
      </c>
      <c r="AO261" s="34">
        <f t="shared" si="63"/>
        <v>1</v>
      </c>
      <c r="AP261" s="39">
        <f t="shared" si="64"/>
        <v>1</v>
      </c>
      <c r="AQ261" s="39">
        <f t="shared" si="65"/>
        <v>0</v>
      </c>
      <c r="AR261" s="39">
        <f t="shared" si="66"/>
        <v>1</v>
      </c>
      <c r="AS261" s="40">
        <f t="shared" si="67"/>
        <v>1</v>
      </c>
    </row>
    <row r="262" spans="1:45">
      <c r="A262" t="str">
        <f>'Model output'!A261</f>
        <v>TCGA-FY-A76V</v>
      </c>
      <c r="B262" s="46">
        <v>54</v>
      </c>
      <c r="C262" s="1" t="str">
        <f>IF(OR(ISNUMBER(SEARCH("0",'Model output'!D261)), ISNUMBER(SEARCH("1",'Model output'!D261)), ISNUMBER(SEARCH("1a",'Model output'!D261)), ISNUMBER(SEARCH("1b",'Model output'!D261)), ISNUMBER(SEARCH("2",'Model output'!D261)), ISNUMBER(SEARCH("3",'Model output'!D261)), ISNUMBER(SEARCH("4a",'Model output'!D261)), ISNUMBER(SEARCH("4b",'Model output'!D261))), IF(ISNUMBER(SEARCH("pT",'Model output'!D261)),IF(OR(ISNUMBER(SEARCH("a",'Model output'!D261)),ISNUMBER(SEARCH("b",'Model output'!D261))),MID(SUBSTITUTE('Model output'!D261," ",""),SEARCH("pT",'Model output'!D261)+2,2),MID(SUBSTITUTE('Model output'!D261," ",""),SEARCH("pT",'Model output'!D261)+2,1)),IF(ISNUMBER(SEARCH("T",'Model output'!D261)),IF(OR(ISNUMBER(SEARCH("a",'Model output'!D261)),ISNUMBER(SEARCH("b",'Model output'!D261))),MID(SUBSTITUTE('Model output'!D261," ",""),SEARCH("T",'Model output'!D261)+1,2),MID(SUBSTITUTE('Model output'!D261," ",""),SEARCH("T",'Model output'!D261)+1,1)),SUBSTITUTE('Model output'!D261," ",""))),"")</f>
        <v>2</v>
      </c>
      <c r="D262" s="1" t="str">
        <f>IF(ISNUMBER(SEARCH("lymph node",'Model output'!E261)),"1", IF(AND('Model output'!E261&lt;&gt;"",ISNUMBER('Model output'!E261),'Model output'!E261&gt;0),"1",IF(OR(ISNUMBER(SEARCH("0",'Model output'!E261)), ISNUMBER(SEARCH("1",'Model output'!E261)), ISNUMBER(SEARCH("1a",'Model output'!E261)), ISNUMBER(SEARCH("1b",'Model output'!E261)), ISNUMBER(SEARCH("X",'Model output'!E261))), IF(ISNUMBER(SEARCH("pN",'Model output'!E261)),IF(OR(ISNUMBER(SEARCH("a",'Model output'!E261)),ISNUMBER(SEARCH("b",'Model output'!E261))),MID(SUBSTITUTE('Model output'!E261," ",""),SEARCH("pN",'Model output'!E261)+2,2),MID(SUBSTITUTE('Model output'!E261," ",""),SEARCH("pN",'Model output'!E261)+2,1)),IF(ISNUMBER(SEARCH("N",'Model output'!E261)),IF(OR(ISNUMBER(SEARCH("a",'Model output'!E261)),ISNUMBER(SEARCH("b",'Model output'!E261))),MID(SUBSTITUTE('Model output'!E261," ",""),SEARCH("N",'Model output'!E261)+1,2),MID(SUBSTITUTE('Model output'!E261," ",""),SEARCH("N",'Model output'!E261)+1,1)),SUBSTITUTE('Model output'!E261," ",""))),"")))</f>
        <v/>
      </c>
      <c r="E262" s="1" t="str">
        <f>IF(OR(ISNUMBER(SEARCH("Not applicable",'Model output'!F261)), ISNUMBER(SEARCH("N/A",'Model output'!F261))),"0",IF(OR(ISNUMBER(SEARCH("0",'Model output'!F261)), ISNUMBER(SEARCH("1",'Model output'!F261)), ISNUMBER(SEARCH("X",'Model output'!F261))), IF(ISNUMBER(SEARCH("pM",'Model output'!F261)),MID(SUBSTITUTE('Model output'!F261," ",""),SEARCH("pM",'Model output'!F261)+2,1),IF(ISNUMBER(SEARCH("M",'Model output'!F261)),MID(SUBSTITUTE('Model output'!F261," ",""),SEARCH("M",'Model output'!F261)+1,1),SUBSTITUTE('Model output'!F261," ",""))),""))</f>
        <v/>
      </c>
      <c r="F262" t="str">
        <f t="shared" si="56"/>
        <v>negative</v>
      </c>
      <c r="G262" t="str">
        <f>IF(OR('Model output'!G261="",AND(ISNUMBER('Model output'!J261),'Model output'!J261&lt;1)),"",IF(OR(ISNUMBER(SEARCH("lateral",'Model output'!G261)),ISNUMBER(SEARCH("cervical",'Model output'!G261)),ISNUMBER(SEARCH("jugular",'Model output'!G261)),ISNUMBER(SEARCH("left neck",'Model output'!G261)),ISNUMBER(SEARCH("left anterior neck",'Model output'!G261)),ISNUMBER(SEARCH("left posterior neck",'Model output'!G261)),ISNUMBER(SEARCH("right neck",'Model output'!G261)),ISNUMBER(SEARCH("right anterior neck",'Model output'!G261)),ISNUMBER(SEARCH("right posterior neck",'Model output'!G261)),AND(ISNUMBER(SEARCH("level",'Model output'!G261)),OR(,ISNUMBER(SEARCH("II",'Model output'!G261)),ISNUMBER(SEARCH("two",'Model output'!G261)),AND(ISNUMBER(SEARCH("2",'Model output'!G261)),NOT(ISNUMBER(SEARCH("1 of 2",'Model output'!G261)))),ISNUMBER(SEARCH("III",'Model output'!G261)),ISNUMBER(SEARCH("three",'Model output'!G261)),AND(ISNUMBER(SEARCH("3",'Model output'!G261)), NOT(ISNUMBER(SEARCH("N3",'Model output'!G261)))),ISNUMBER(SEARCH("IV",'Model output'!G261)),ISNUMBER(SEARCH("four",'Model output'!G261)),AND(ISNUMBER(SEARCH("4",'Model output'!G261)),NOT(ISNUMBER(SEARCH("1/4",'Model output'!G261)))),ISNUMBER(SEARCH("V ",'Model output'!G261)),ISNUMBER(SEARCH("five",'Model output'!G261)),ISNUMBER(SEARCH("5",'Model output'!G261))))), "lateral", "central"))</f>
        <v/>
      </c>
      <c r="H262" t="str">
        <f>IF('Model output'!H261="","negative", IF('Model output'!H261=" ", "negative", IF('Model output'!H261="[]", "negative", IF(ISNUMBER(SEARCH("lymph node",'Model output'!H261)),"negative", IF(ISNUMBER(SEARCH("adipose tissue",'Model output'!H261)), "negative", IF(ISNUMBER(SEARCH("neck dissection",'Model output'!H261)),"negative","positive"))))))</f>
        <v>negative</v>
      </c>
      <c r="I262" t="str">
        <f>IF('Model output'!I261="","",IF(ISNUMBER('Model output'!I261),'Model output'!I261,1))</f>
        <v/>
      </c>
      <c r="J262" t="str">
        <f>IF('Model output'!J261="","",IF(AND(ISNUMBER('Model output'!J261),'Model output'!J261&lt;=I262),'Model output'!J261,IF(ISNUMBER(SEARCH("0/",'Model output'!J261)),0,1)))</f>
        <v/>
      </c>
      <c r="K262" t="str" cm="1">
        <f t="array" ref="K262">IF(COUNT(FIND({0,1,2,3,4,5,6,7,8,9},'Model output'!K261))&gt;0,'Model output'!K261,"")</f>
        <v/>
      </c>
      <c r="L262" s="28" t="str">
        <f t="shared" si="58"/>
        <v/>
      </c>
      <c r="M262" t="str" cm="1">
        <f t="array" ref="M262">IF(L262="","",IF(ISNUMBER(SEARCH("cm",L262)),MAX(VALUE(SUBSTITUTE(_xlfn.FILTERXML("&lt;t&gt;&lt;s&gt;"&amp;SUBSTITUTE(L262,",","&lt;/s&gt;&lt;s&gt;")&amp;"&lt;/s&gt;&lt;/t&gt;","//s"),"cm",""))),MAX(VALUE(SUBSTITUTE(_xlfn.FILTERXML("&lt;t&gt;&lt;s&gt;"&amp;SUBSTITUTE(L262,",","&lt;/s&gt;&lt;s&gt;")&amp;"&lt;/s&gt;&lt;/t&gt;","//s"),"mm","")))/10))</f>
        <v/>
      </c>
      <c r="N262" t="str">
        <f>IF('Model output'!L261="","",'Model output'!L261)</f>
        <v>papillary</v>
      </c>
      <c r="O262" t="str">
        <f>IF('Model output'!M261="","",'Model output'!M261)</f>
        <v>follicular variant</v>
      </c>
      <c r="P262" t="str">
        <f>IF('Model output'!N261="","",'Model output'!N261)</f>
        <v>3.1 x 1.5 x 1.1 cm</v>
      </c>
      <c r="Q262" t="str">
        <f t="shared" si="57"/>
        <v>3.1,1.5,1.1cm</v>
      </c>
      <c r="R262" cm="1">
        <f t="array" ref="R262">IF(Q262="","",IF(ISNUMBER(SEARCH("cm",Q262)),MAX(VALUE(SUBSTITUTE(_xlfn.FILTERXML("&lt;t&gt;&lt;s&gt;"&amp;SUBSTITUTE(Q262,",","&lt;/s&gt;&lt;s&gt;")&amp;"&lt;/s&gt;&lt;/t&gt;","//s"),"cm",""))),IF(ISNUMBER(SEARCH("mm",Q262)), MAX(VALUE(SUBSTITUTE(_xlfn.FILTERXML("&lt;t&gt;&lt;s&gt;"&amp;SUBSTITUTE(Q262,",","&lt;/s&gt;&lt;s&gt;")&amp;"&lt;/s&gt;&lt;/t&gt;","//s"),"mm","")))/10, MAX(VALUE(_xlfn.FILTERXML("&lt;t&gt;&lt;s&gt;"&amp;SUBSTITUTE(Q262,",","&lt;/s&gt;&lt;s&gt;")&amp;"&lt;/s&gt;&lt;/t&gt;","//s"))))))</f>
        <v>3.1</v>
      </c>
      <c r="S262" t="str">
        <f>IF(OR('Model output'!P261="",'Model output'!P261="C",ISNUMBER(SEARCH("Not identified", 'Model output'!P261)),ISNUMBER(SEARCH("Absent",'Model output'!P261)),ISNUMBER(SEARCH("Absence",'Model output'!P261)),AND(ISNUMBER(SEARCH("No",'Model output'!P261)),NOT(ISNUMBER(SEARCH("diagnostic",'Model output'!P261)))),ISNUMBER(SEARCH("Negative",'Model output'!P261))),"negative","positive")</f>
        <v>negative</v>
      </c>
      <c r="T262">
        <f>IF('Model output'!O261="","",'Model output'!O261)</f>
        <v>2</v>
      </c>
      <c r="U262" t="str">
        <f>IF('Model output'!Q261&lt;&gt;"",'Model output'!Q261,IF('Classification result'!S262="positive",IF(ISNUMBER(SEARCH("single",'Model output'!P261)),1,IF(OR(ISNUMBER(SEARCH("&lt;4",'Model output'!P261)),ISNUMBER(SEARCH("&lt; 4",'Model output'!P261)),ISNUMBER(SEARCH("less than 4",'Model output'!P261))),"&lt;4",IF(OR(ISNUMBER(SEARCH("&gt;4",'Model output'!P261)),ISNUMBER(SEARCH("&gt; 4",'Model output'!P261)),ISNUMBER(SEARCH("4 or more",'Model output'!P261))),"&gt;4",""))),""))</f>
        <v/>
      </c>
      <c r="V262" t="str">
        <f>IF(S262="negative","",IF(OR(ISNUMBER(SEARCH("Focal",'Model output'!P261)),'Classification result'!U262&lt;4,ISNUMBER(SEARCH("Focal",'Classification result'!U262)),ISNUMBER(SEARCH("&lt;4",'Classification result'!U262)),ISNUMBER(SEARCH("&lt; 4",'Classification result'!U262))),"minimal", IF(OR(ISNUMBER(SEARCH("Extensive",'Model output'!P261)),ISNUMBER(SEARCH("Extensive",'Classification result'!U262)),ISNUMBER(SEARCH("&gt;4",'Classification result'!U262)),ISNUMBER(SEARCH("&gt; 4",'Classification result'!U262)),ISNUMBER(SEARCH("4 or more",'Classification result'!U262))),"extensive","")))</f>
        <v/>
      </c>
      <c r="W262" t="str">
        <f>IF(OR('Model output'!R261="",ISNUMBER(SEARCH("Not identified", 'Model output'!R261)),ISNUMBER(SEARCH("Absent",'Model output'!R261)),ISNUMBER(SEARCH("No",'Model output'!R261)),ISNUMBER(SEARCH("Negative",'Model output'!R261)),ISNUMBER(SEARCH("None seen",'Model output'!R261)),ISNUMBER(SEARCH("Free",'Model output'!R261)),ISNUMBER(SEARCH("Cannot be assessed",'Model output'!R261))),"negative","positive")</f>
        <v>negative</v>
      </c>
      <c r="X262" s="15" t="str">
        <f>IF('Model output'!S261="","",'Model output'!S261)</f>
        <v>Not identified</v>
      </c>
      <c r="Y262" t="str">
        <f>IF(OR('Model output'!S261="",ISNUMBER(SEARCH("No extension",'Model output'!S261)),ISNUMBER(SEARCH("Absent",'Model output'!S261)),ISNUMBER(SEARCH("Not identified",'Model output'!S261)),AND(ISNUMBER(SEARCH("No",'Model output'!S261)),NOT(ISNUMBER(SEARCH("carcinoma",'Model output'!S261)))),ISNUMBER(SEARCH("negative",'Model output'!S261))),"negative",IF(Z262="positive","gETE", "positive"))</f>
        <v>negative</v>
      </c>
      <c r="Z262" t="str">
        <f>IF(OR('Model output'!S261="",ISNUMBER(SEARCH("Absent",'Model output'!S261)),ISNUMBER(SEARCH("Not identified",'Model output'!S261)),ISNUMBER(SEARCH("No",'Model output'!S261)),ISNUMBER(SEARCH("Minimal",'Model output'!S261)),ISNUMBER(SEARCH("negative",'Model output'!S261))),"negative",IF(OR(ISNUMBER(SEARCH("extensive",X262)),ISNUMBER(SEARCH("skeletal muscle",X262)),ISNUMBER(SEARCH("larynx",X262)),ISNUMBER(SEARCH("trachea",X262)),ISNUMBER(SEARCH("esophagus",X262)),ISNUMBER(SEARCH("recurrent laryngeal nerve",X262))),"positive","negative"))</f>
        <v>negative</v>
      </c>
      <c r="AA262" t="str">
        <f>IF('Model output'!T261="","",IF('Model output'!T261="Not mentioned", "No", "Yes"))</f>
        <v/>
      </c>
      <c r="AB262" t="str">
        <f>IF(AA262&lt;&gt;"Yes","",IF(OR('Model output'!U261="",ISNUMBER(SEARCH("Not identified",'Model output'!U261))),"",'Model output'!U261))</f>
        <v/>
      </c>
      <c r="AC262" s="8" t="str">
        <f>IF(OR('Model output'!V261="", AND(ISERROR(SEARCH("Positive",'Model output'!V261)), ISNUMBER(SEARCH("Negative",'Model output'!V261))), ISNUMBER(SEARCH("Cannot be assessed",'Model output'!V261)), AND(ISNUMBER(SEARCH("Uninvolved",'Model output'!V261)),NOT(ISNUMBER(SEARCH("margin(s) involved",'Model output'!V261)))), ISNUMBER(SEARCH("No involvement",'Model output'!V261)), AND(NOT(ISNUMBER(SEARCH("focal",'Model output'!V261))),ISNUMBER(SEARCH("Free",'Model output'!V261))), ISNUMBER(SEARCH("narrowly excised",'Model output'!V261)), ISNUMBER(SEARCH("none",'Model output'!V261)), ISNUMBER(SEARCH("R0",'Model output'!V261)), ISNUMBER(SEARCH("1 mm",'Model output'!V261)), ISNUMBER(SEARCH("0.1 CM",'Model output'!V261)), ISNUMBER(SEARCH("less than 0.2 mm",'Model output'!V261)), ISNUMBER(SEARCH("less than 1.0 mm",'Model output'!V261)), ISNUMBER(SEARCH("less than 0.5 mm",'Model output'!V261)), ISNUMBER(SEARCH("abut",'Model output'!V261))), "negative", "positive")</f>
        <v>negative</v>
      </c>
      <c r="AE262" s="34" t="str" cm="1">
        <f t="array" aca="1" ref="AE262" ca="1">IF(OR(AC262="positive",Z262="positive",AND(OR(ISNUMBER(SEARCH("Follicular carcinoma",N262)),ISNUMBER(SEARCH("Follicular thyroid carcinoma",N262))),V262="extensive"),AND(AND(ISNUMBER(J262),J262&gt;0),AND(ISNUMBER(M262),M262&gt;3)),OR(H262="positive",AH262=1)),"high",IF(OR(ISNUMBER(SEARCH("lateral",G262,1)),ISNUMBER(SEARCH("positive",Y262,1)),ISNUMBER(SEARCH("tall",O262,1)),ISNUMBER(SEARCH("hobnail",O262,1)),ISNUMBER(SEARCH("cribriform",O262,1)),ISNUMBER(SEARCH("diffuse",O262,1)),ISNUMBER(SEARCH("columnar",O262,1)),ISNUMBER(SEARCH("solid",O262,1)),ISNUMBER(SEARCH("tall",N262,1)),ISNUMBER(SEARCH("hobnail",N262,1)),ISNUMBER(SEARCH("cribriform",N262,1)),ISNUMBER(SEARCH("diffuse",N262,1)),ISNUMBER(SEARCH("columnar",N262,1)),ISNUMBER(SEARCH("solid",N262,1)),AND(OR(ISNUMBER(SEARCH("papillary",N262,1)),ISNUMBER(SEARCH("papillary carcinoma",O262,1))),S262="positive"),AND(AND(ISNUMBER(J262),J262&gt;=5),M262=""),AND(AND(ISNUMBER(J262),J262&gt;=5),AND(ISNUMBER(M262),M262&gt;=1)),AND(ISNUMBER(SERACH("papillary",N262)),OR(Y262="positive",Z262="positive"), ISNUMBER(SEARCH("BRAF",AB262)))),"intermediate","low"))</f>
        <v>low</v>
      </c>
      <c r="AF262" s="35" t="str">
        <f t="shared" si="59"/>
        <v>2</v>
      </c>
      <c r="AG262" s="35" t="str">
        <f t="shared" si="60"/>
        <v>0</v>
      </c>
      <c r="AH262" s="35" t="str">
        <f t="shared" si="61"/>
        <v>0</v>
      </c>
      <c r="AI262" s="40" t="str">
        <f t="shared" si="62"/>
        <v>I</v>
      </c>
      <c r="AJ262" s="34" t="s">
        <v>627</v>
      </c>
      <c r="AK262" s="39" t="s">
        <v>896</v>
      </c>
      <c r="AL262" s="39" t="s">
        <v>897</v>
      </c>
      <c r="AM262" s="39" t="s">
        <v>897</v>
      </c>
      <c r="AN262" s="39" t="s">
        <v>59</v>
      </c>
      <c r="AO262" s="34">
        <f t="shared" ca="1" si="63"/>
        <v>1</v>
      </c>
      <c r="AP262" s="39">
        <f t="shared" si="64"/>
        <v>1</v>
      </c>
      <c r="AQ262" s="39">
        <f t="shared" si="65"/>
        <v>1</v>
      </c>
      <c r="AR262" s="39">
        <f t="shared" si="66"/>
        <v>1</v>
      </c>
      <c r="AS262" s="40">
        <f t="shared" si="67"/>
        <v>1</v>
      </c>
    </row>
    <row r="263" spans="1:45">
      <c r="A263" t="str">
        <f>'Model output'!A262</f>
        <v>TCGA-GE-A2C6</v>
      </c>
      <c r="B263" s="46">
        <v>33</v>
      </c>
      <c r="C263" s="1" t="str">
        <f>IF(OR(ISNUMBER(SEARCH("0",'Model output'!D262)), ISNUMBER(SEARCH("1",'Model output'!D262)), ISNUMBER(SEARCH("1a",'Model output'!D262)), ISNUMBER(SEARCH("1b",'Model output'!D262)), ISNUMBER(SEARCH("2",'Model output'!D262)), ISNUMBER(SEARCH("3",'Model output'!D262)), ISNUMBER(SEARCH("4a",'Model output'!D262)), ISNUMBER(SEARCH("4b",'Model output'!D262))), IF(ISNUMBER(SEARCH("pT",'Model output'!D262)),IF(OR(ISNUMBER(SEARCH("a",'Model output'!D262)),ISNUMBER(SEARCH("b",'Model output'!D262))),MID(SUBSTITUTE('Model output'!D262," ",""),SEARCH("pT",'Model output'!D262)+2,2),MID(SUBSTITUTE('Model output'!D262," ",""),SEARCH("pT",'Model output'!D262)+2,1)),IF(ISNUMBER(SEARCH("T",'Model output'!D262)),IF(OR(ISNUMBER(SEARCH("a",'Model output'!D262)),ISNUMBER(SEARCH("b",'Model output'!D262))),MID(SUBSTITUTE('Model output'!D262," ",""),SEARCH("T",'Model output'!D262)+1,2),MID(SUBSTITUTE('Model output'!D262," ",""),SEARCH("T",'Model output'!D262)+1,1)),SUBSTITUTE('Model output'!D262," ",""))),"")</f>
        <v>2</v>
      </c>
      <c r="D263" s="1" t="str">
        <f>IF(ISNUMBER(SEARCH("lymph node",'Model output'!E262)),"1", IF(AND('Model output'!E262&lt;&gt;"",ISNUMBER('Model output'!E262),'Model output'!E262&gt;0),"1",IF(OR(ISNUMBER(SEARCH("0",'Model output'!E262)), ISNUMBER(SEARCH("1",'Model output'!E262)), ISNUMBER(SEARCH("1a",'Model output'!E262)), ISNUMBER(SEARCH("1b",'Model output'!E262)), ISNUMBER(SEARCH("X",'Model output'!E262))), IF(ISNUMBER(SEARCH("pN",'Model output'!E262)),IF(OR(ISNUMBER(SEARCH("a",'Model output'!E262)),ISNUMBER(SEARCH("b",'Model output'!E262))),MID(SUBSTITUTE('Model output'!E262," ",""),SEARCH("pN",'Model output'!E262)+2,2),MID(SUBSTITUTE('Model output'!E262," ",""),SEARCH("pN",'Model output'!E262)+2,1)),IF(ISNUMBER(SEARCH("N",'Model output'!E262)),IF(OR(ISNUMBER(SEARCH("a",'Model output'!E262)),ISNUMBER(SEARCH("b",'Model output'!E262))),MID(SUBSTITUTE('Model output'!E262," ",""),SEARCH("N",'Model output'!E262)+1,2),MID(SUBSTITUTE('Model output'!E262," ",""),SEARCH("N",'Model output'!E262)+1,1)),SUBSTITUTE('Model output'!E262," ",""))),"")))</f>
        <v/>
      </c>
      <c r="E263" s="1" t="str">
        <f>IF(OR(ISNUMBER(SEARCH("Not applicable",'Model output'!F262)), ISNUMBER(SEARCH("N/A",'Model output'!F262))),"0",IF(OR(ISNUMBER(SEARCH("0",'Model output'!F262)), ISNUMBER(SEARCH("1",'Model output'!F262)), ISNUMBER(SEARCH("X",'Model output'!F262))), IF(ISNUMBER(SEARCH("pM",'Model output'!F262)),MID(SUBSTITUTE('Model output'!F262," ",""),SEARCH("pM",'Model output'!F262)+2,1),IF(ISNUMBER(SEARCH("M",'Model output'!F262)),MID(SUBSTITUTE('Model output'!F262," ",""),SEARCH("M",'Model output'!F262)+1,1),SUBSTITUTE('Model output'!F262," ",""))),""))</f>
        <v/>
      </c>
      <c r="F263" t="str">
        <f t="shared" si="56"/>
        <v>positive</v>
      </c>
      <c r="G263" t="str">
        <f>IF(OR('Model output'!G262="",AND(ISNUMBER('Model output'!J262),'Model output'!J262&lt;1)),"",IF(OR(ISNUMBER(SEARCH("lateral",'Model output'!G262)),ISNUMBER(SEARCH("cervical",'Model output'!G262)),ISNUMBER(SEARCH("jugular",'Model output'!G262)),ISNUMBER(SEARCH("left neck",'Model output'!G262)),ISNUMBER(SEARCH("left anterior neck",'Model output'!G262)),ISNUMBER(SEARCH("left posterior neck",'Model output'!G262)),ISNUMBER(SEARCH("right neck",'Model output'!G262)),ISNUMBER(SEARCH("right anterior neck",'Model output'!G262)),ISNUMBER(SEARCH("right posterior neck",'Model output'!G262)),AND(ISNUMBER(SEARCH("level",'Model output'!G262)),OR(,ISNUMBER(SEARCH("II",'Model output'!G262)),ISNUMBER(SEARCH("two",'Model output'!G262)),AND(ISNUMBER(SEARCH("2",'Model output'!G262)),NOT(ISNUMBER(SEARCH("1 of 2",'Model output'!G262)))),ISNUMBER(SEARCH("III",'Model output'!G262)),ISNUMBER(SEARCH("three",'Model output'!G262)),AND(ISNUMBER(SEARCH("3",'Model output'!G262)), NOT(ISNUMBER(SEARCH("N3",'Model output'!G262)))),ISNUMBER(SEARCH("IV",'Model output'!G262)),ISNUMBER(SEARCH("four",'Model output'!G262)),AND(ISNUMBER(SEARCH("4",'Model output'!G262)),NOT(ISNUMBER(SEARCH("1/4",'Model output'!G262)))),ISNUMBER(SEARCH("V ",'Model output'!G262)),ISNUMBER(SEARCH("five",'Model output'!G262)),ISNUMBER(SEARCH("5",'Model output'!G262))))), "lateral", "central"))</f>
        <v>lateral</v>
      </c>
      <c r="H263" t="str">
        <f>IF('Model output'!H262="","negative", IF('Model output'!H262=" ", "negative", IF('Model output'!H262="[]", "negative", IF(ISNUMBER(SEARCH("lymph node",'Model output'!H262)),"negative", IF(ISNUMBER(SEARCH("adipose tissue",'Model output'!H262)), "negative", IF(ISNUMBER(SEARCH("neck dissection",'Model output'!H262)),"negative","positive"))))))</f>
        <v>negative</v>
      </c>
      <c r="I263">
        <f>IF('Model output'!I262="","",IF(ISNUMBER('Model output'!I262),'Model output'!I262,1))</f>
        <v>23</v>
      </c>
      <c r="J263">
        <f>IF('Model output'!J262="","",IF(AND(ISNUMBER('Model output'!J262),'Model output'!J262&lt;=I263),'Model output'!J262,IF(ISNUMBER(SEARCH("0/",'Model output'!J262)),0,1)))</f>
        <v>14</v>
      </c>
      <c r="K263" t="str" cm="1">
        <f t="array" ref="K263">IF(COUNT(FIND({0,1,2,3,4,5,6,7,8,9},'Model output'!K262))&gt;0,'Model output'!K262,"")</f>
        <v>3.5 cm</v>
      </c>
      <c r="L263" s="28" t="str">
        <f t="shared" si="58"/>
        <v>3.5cm</v>
      </c>
      <c r="M263" cm="1">
        <f t="array" ref="M263">IF(L263="","",IF(ISNUMBER(SEARCH("cm",L263)),MAX(VALUE(SUBSTITUTE(_xlfn.FILTERXML("&lt;t&gt;&lt;s&gt;"&amp;SUBSTITUTE(L263,",","&lt;/s&gt;&lt;s&gt;")&amp;"&lt;/s&gt;&lt;/t&gt;","//s"),"cm",""))),MAX(VALUE(SUBSTITUTE(_xlfn.FILTERXML("&lt;t&gt;&lt;s&gt;"&amp;SUBSTITUTE(L263,",","&lt;/s&gt;&lt;s&gt;")&amp;"&lt;/s&gt;&lt;/t&gt;","//s"),"mm","")))/10))</f>
        <v>3.5</v>
      </c>
      <c r="N263" t="str">
        <f>IF('Model output'!L262="","",'Model output'!L262)</f>
        <v>papillary</v>
      </c>
      <c r="O263" t="str">
        <f>IF('Model output'!M262="","",'Model output'!M262)</f>
        <v/>
      </c>
      <c r="P263" t="str">
        <f>IF('Model output'!N262="","",'Model output'!N262)</f>
        <v>2.5 cm</v>
      </c>
      <c r="Q263" t="str">
        <f t="shared" si="57"/>
        <v>2.5cm</v>
      </c>
      <c r="R263" cm="1">
        <f t="array" ref="R263">IF(Q263="","",IF(ISNUMBER(SEARCH("cm",Q263)),MAX(VALUE(SUBSTITUTE(_xlfn.FILTERXML("&lt;t&gt;&lt;s&gt;"&amp;SUBSTITUTE(Q263,",","&lt;/s&gt;&lt;s&gt;")&amp;"&lt;/s&gt;&lt;/t&gt;","//s"),"cm",""))),IF(ISNUMBER(SEARCH("mm",Q263)), MAX(VALUE(SUBSTITUTE(_xlfn.FILTERXML("&lt;t&gt;&lt;s&gt;"&amp;SUBSTITUTE(Q263,",","&lt;/s&gt;&lt;s&gt;")&amp;"&lt;/s&gt;&lt;/t&gt;","//s"),"mm","")))/10, MAX(VALUE(_xlfn.FILTERXML("&lt;t&gt;&lt;s&gt;"&amp;SUBSTITUTE(Q263,",","&lt;/s&gt;&lt;s&gt;")&amp;"&lt;/s&gt;&lt;/t&gt;","//s"))))))</f>
        <v>2.5</v>
      </c>
      <c r="S263" t="str">
        <f>IF(OR('Model output'!P262="",'Model output'!P262="C",ISNUMBER(SEARCH("Not identified", 'Model output'!P262)),ISNUMBER(SEARCH("Absent",'Model output'!P262)),ISNUMBER(SEARCH("Absence",'Model output'!P262)),AND(ISNUMBER(SEARCH("No",'Model output'!P262)),NOT(ISNUMBER(SEARCH("diagnostic",'Model output'!P262)))),ISNUMBER(SEARCH("Negative",'Model output'!P262))),"negative","positive")</f>
        <v>positive</v>
      </c>
      <c r="T263">
        <f>IF('Model output'!O262="","",'Model output'!O262)</f>
        <v>1</v>
      </c>
      <c r="U263" t="str">
        <f>IF('Model output'!Q262&lt;&gt;"",'Model output'!Q262,IF('Classification result'!S263="positive",IF(ISNUMBER(SEARCH("single",'Model output'!P262)),1,IF(OR(ISNUMBER(SEARCH("&lt;4",'Model output'!P262)),ISNUMBER(SEARCH("&lt; 4",'Model output'!P262)),ISNUMBER(SEARCH("less than 4",'Model output'!P262))),"&lt;4",IF(OR(ISNUMBER(SEARCH("&gt;4",'Model output'!P262)),ISNUMBER(SEARCH("&gt; 4",'Model output'!P262)),ISNUMBER(SEARCH("4 or more",'Model output'!P262))),"&gt;4",""))),""))</f>
        <v>&lt;4</v>
      </c>
      <c r="V263" t="str">
        <f>IF(S263="negative","",IF(OR(ISNUMBER(SEARCH("Focal",'Model output'!P262)),'Classification result'!U263&lt;4,ISNUMBER(SEARCH("Focal",'Classification result'!U263)),ISNUMBER(SEARCH("&lt;4",'Classification result'!U263)),ISNUMBER(SEARCH("&lt; 4",'Classification result'!U263))),"minimal", IF(OR(ISNUMBER(SEARCH("Extensive",'Model output'!P262)),ISNUMBER(SEARCH("Extensive",'Classification result'!U263)),ISNUMBER(SEARCH("&gt;4",'Classification result'!U263)),ISNUMBER(SEARCH("&gt; 4",'Classification result'!U263)),ISNUMBER(SEARCH("4 or more",'Classification result'!U263))),"extensive","")))</f>
        <v>minimal</v>
      </c>
      <c r="W263" t="str">
        <f>IF(OR('Model output'!R262="",ISNUMBER(SEARCH("Not identified", 'Model output'!R262)),ISNUMBER(SEARCH("Absent",'Model output'!R262)),ISNUMBER(SEARCH("No",'Model output'!R262)),ISNUMBER(SEARCH("Negative",'Model output'!R262)),ISNUMBER(SEARCH("None seen",'Model output'!R262)),ISNUMBER(SEARCH("Free",'Model output'!R262)),ISNUMBER(SEARCH("Cannot be assessed",'Model output'!R262))),"negative","positive")</f>
        <v>positive</v>
      </c>
      <c r="X263" s="15" t="str">
        <f>IF('Model output'!S262="","",'Model output'!S262)</f>
        <v>Focally Present</v>
      </c>
      <c r="Y263" t="str">
        <f>IF(OR('Model output'!S262="",ISNUMBER(SEARCH("No extension",'Model output'!S262)),ISNUMBER(SEARCH("Absent",'Model output'!S262)),ISNUMBER(SEARCH("Not identified",'Model output'!S262)),AND(ISNUMBER(SEARCH("No",'Model output'!S262)),NOT(ISNUMBER(SEARCH("carcinoma",'Model output'!S262)))),ISNUMBER(SEARCH("negative",'Model output'!S262))),"negative",IF(Z263="positive","gETE", "positive"))</f>
        <v>positive</v>
      </c>
      <c r="Z263" t="str">
        <f>IF(OR('Model output'!S262="",ISNUMBER(SEARCH("Absent",'Model output'!S262)),ISNUMBER(SEARCH("Not identified",'Model output'!S262)),ISNUMBER(SEARCH("No",'Model output'!S262)),ISNUMBER(SEARCH("Minimal",'Model output'!S262)),ISNUMBER(SEARCH("negative",'Model output'!S262))),"negative",IF(OR(ISNUMBER(SEARCH("extensive",X263)),ISNUMBER(SEARCH("skeletal muscle",X263)),ISNUMBER(SEARCH("larynx",X263)),ISNUMBER(SEARCH("trachea",X263)),ISNUMBER(SEARCH("esophagus",X263)),ISNUMBER(SEARCH("recurrent laryngeal nerve",X263))),"positive","negative"))</f>
        <v>negative</v>
      </c>
      <c r="AA263" t="str">
        <f>IF('Model output'!T262="","",IF('Model output'!T262="Not mentioned", "No", "Yes"))</f>
        <v/>
      </c>
      <c r="AB263" t="str">
        <f>IF(AA263&lt;&gt;"Yes","",IF(OR('Model output'!U262="",ISNUMBER(SEARCH("Not identified",'Model output'!U262))),"",'Model output'!U262))</f>
        <v/>
      </c>
      <c r="AC263" s="8" t="str">
        <f>IF(OR('Model output'!V262="", AND(ISERROR(SEARCH("Positive",'Model output'!V262)), ISNUMBER(SEARCH("Negative",'Model output'!V262))), ISNUMBER(SEARCH("Cannot be assessed",'Model output'!V262)), AND(ISNUMBER(SEARCH("Uninvolved",'Model output'!V262)),NOT(ISNUMBER(SEARCH("margin(s) involved",'Model output'!V262)))), ISNUMBER(SEARCH("No involvement",'Model output'!V262)), AND(NOT(ISNUMBER(SEARCH("focal",'Model output'!V262))),ISNUMBER(SEARCH("Free",'Model output'!V262))), ISNUMBER(SEARCH("narrowly excised",'Model output'!V262)), ISNUMBER(SEARCH("none",'Model output'!V262)), ISNUMBER(SEARCH("R0",'Model output'!V262)), ISNUMBER(SEARCH("1 mm",'Model output'!V262)), ISNUMBER(SEARCH("0.1 CM",'Model output'!V262)), ISNUMBER(SEARCH("less than 0.2 mm",'Model output'!V262)), ISNUMBER(SEARCH("less than 1.0 mm",'Model output'!V262)), ISNUMBER(SEARCH("less than 0.5 mm",'Model output'!V262)), ISNUMBER(SEARCH("abut",'Model output'!V262))), "negative", "positive")</f>
        <v>negative</v>
      </c>
      <c r="AE263" s="34" t="str" cm="1">
        <f t="array" ref="AE263">IF(OR(AC263="positive",Z263="positive",AND(OR(ISNUMBER(SEARCH("Follicular carcinoma",N263)),ISNUMBER(SEARCH("Follicular thyroid carcinoma",N263))),V263="extensive"),AND(AND(ISNUMBER(J263),J263&gt;0),AND(ISNUMBER(M263),M263&gt;3)),OR(H263="positive",AH263=1)),"high",IF(OR(ISNUMBER(SEARCH("lateral",G263,1)),ISNUMBER(SEARCH("positive",Y263,1)),ISNUMBER(SEARCH("tall",O263,1)),ISNUMBER(SEARCH("hobnail",O263,1)),ISNUMBER(SEARCH("cribriform",O263,1)),ISNUMBER(SEARCH("diffuse",O263,1)),ISNUMBER(SEARCH("columnar",O263,1)),ISNUMBER(SEARCH("solid",O263,1)),ISNUMBER(SEARCH("tall",N263,1)),ISNUMBER(SEARCH("hobnail",N263,1)),ISNUMBER(SEARCH("cribriform",N263,1)),ISNUMBER(SEARCH("diffuse",N263,1)),ISNUMBER(SEARCH("columnar",N263,1)),ISNUMBER(SEARCH("solid",N263,1)),AND(OR(ISNUMBER(SEARCH("papillary",N263,1)),ISNUMBER(SEARCH("papillary carcinoma",O263,1))),S263="positive"),AND(AND(ISNUMBER(J263),J263&gt;=5),M263=""),AND(AND(ISNUMBER(J263),J263&gt;=5),AND(ISNUMBER(M263),M263&gt;=1)),AND(ISNUMBER(SERACH("papillary",N263)),OR(Y263="positive",Z263="positive"), ISNUMBER(SEARCH("BRAF",AB263)))),"intermediate","low"))</f>
        <v>high</v>
      </c>
      <c r="AF263" s="35" t="str">
        <f t="shared" si="59"/>
        <v>2</v>
      </c>
      <c r="AG263" s="35" t="str">
        <f t="shared" si="60"/>
        <v>1b</v>
      </c>
      <c r="AH263" s="35" t="str">
        <f t="shared" si="61"/>
        <v>0</v>
      </c>
      <c r="AI263" s="40" t="str">
        <f t="shared" si="62"/>
        <v>I</v>
      </c>
      <c r="AJ263" s="34" t="s">
        <v>624</v>
      </c>
      <c r="AK263" s="39" t="s">
        <v>896</v>
      </c>
      <c r="AL263" s="39" t="s">
        <v>893</v>
      </c>
      <c r="AM263" s="39" t="s">
        <v>897</v>
      </c>
      <c r="AN263" s="39" t="s">
        <v>59</v>
      </c>
      <c r="AO263" s="34">
        <f t="shared" si="63"/>
        <v>1</v>
      </c>
      <c r="AP263" s="39">
        <f t="shared" si="64"/>
        <v>1</v>
      </c>
      <c r="AQ263" s="39">
        <f t="shared" si="65"/>
        <v>1</v>
      </c>
      <c r="AR263" s="39">
        <f t="shared" si="66"/>
        <v>1</v>
      </c>
      <c r="AS263" s="40">
        <f t="shared" si="67"/>
        <v>1</v>
      </c>
    </row>
    <row r="264" spans="1:45">
      <c r="A264" t="str">
        <f>'Model output'!A263</f>
        <v>TCGA-H2-A26U</v>
      </c>
      <c r="B264" s="46">
        <v>54</v>
      </c>
      <c r="C264" s="1" t="str">
        <f>IF(OR(ISNUMBER(SEARCH("0",'Model output'!D263)), ISNUMBER(SEARCH("1",'Model output'!D263)), ISNUMBER(SEARCH("1a",'Model output'!D263)), ISNUMBER(SEARCH("1b",'Model output'!D263)), ISNUMBER(SEARCH("2",'Model output'!D263)), ISNUMBER(SEARCH("3",'Model output'!D263)), ISNUMBER(SEARCH("4a",'Model output'!D263)), ISNUMBER(SEARCH("4b",'Model output'!D263))), IF(ISNUMBER(SEARCH("pT",'Model output'!D263)),IF(OR(ISNUMBER(SEARCH("a",'Model output'!D263)),ISNUMBER(SEARCH("b",'Model output'!D263))),MID(SUBSTITUTE('Model output'!D263," ",""),SEARCH("pT",'Model output'!D263)+2,2),MID(SUBSTITUTE('Model output'!D263," ",""),SEARCH("pT",'Model output'!D263)+2,1)),IF(ISNUMBER(SEARCH("T",'Model output'!D263)),IF(OR(ISNUMBER(SEARCH("a",'Model output'!D263)),ISNUMBER(SEARCH("b",'Model output'!D263))),MID(SUBSTITUTE('Model output'!D263," ",""),SEARCH("T",'Model output'!D263)+1,2),MID(SUBSTITUTE('Model output'!D263," ",""),SEARCH("T",'Model output'!D263)+1,1)),SUBSTITUTE('Model output'!D263," ",""))),"")</f>
        <v>3</v>
      </c>
      <c r="D264" s="1" t="str">
        <f>IF(ISNUMBER(SEARCH("lymph node",'Model output'!E263)),"1", IF(AND('Model output'!E263&lt;&gt;"",ISNUMBER('Model output'!E263),'Model output'!E263&gt;0),"1",IF(OR(ISNUMBER(SEARCH("0",'Model output'!E263)), ISNUMBER(SEARCH("1",'Model output'!E263)), ISNUMBER(SEARCH("1a",'Model output'!E263)), ISNUMBER(SEARCH("1b",'Model output'!E263)), ISNUMBER(SEARCH("X",'Model output'!E263))), IF(ISNUMBER(SEARCH("pN",'Model output'!E263)),IF(OR(ISNUMBER(SEARCH("a",'Model output'!E263)),ISNUMBER(SEARCH("b",'Model output'!E263))),MID(SUBSTITUTE('Model output'!E263," ",""),SEARCH("pN",'Model output'!E263)+2,2),MID(SUBSTITUTE('Model output'!E263," ",""),SEARCH("pN",'Model output'!E263)+2,1)),IF(ISNUMBER(SEARCH("N",'Model output'!E263)),IF(OR(ISNUMBER(SEARCH("a",'Model output'!E263)),ISNUMBER(SEARCH("b",'Model output'!E263))),MID(SUBSTITUTE('Model output'!E263," ",""),SEARCH("N",'Model output'!E263)+1,2),MID(SUBSTITUTE('Model output'!E263," ",""),SEARCH("N",'Model output'!E263)+1,1)),SUBSTITUTE('Model output'!E263," ",""))),"")))</f>
        <v>0</v>
      </c>
      <c r="E264" s="1" t="str">
        <f>IF(OR(ISNUMBER(SEARCH("Not applicable",'Model output'!F263)), ISNUMBER(SEARCH("N/A",'Model output'!F263))),"0",IF(OR(ISNUMBER(SEARCH("0",'Model output'!F263)), ISNUMBER(SEARCH("1",'Model output'!F263)), ISNUMBER(SEARCH("X",'Model output'!F263))), IF(ISNUMBER(SEARCH("pM",'Model output'!F263)),MID(SUBSTITUTE('Model output'!F263," ",""),SEARCH("pM",'Model output'!F263)+2,1),IF(ISNUMBER(SEARCH("M",'Model output'!F263)),MID(SUBSTITUTE('Model output'!F263," ",""),SEARCH("M",'Model output'!F263)+1,1),SUBSTITUTE('Model output'!F263," ",""))),""))</f>
        <v>X</v>
      </c>
      <c r="F264" t="str">
        <f t="shared" si="56"/>
        <v>negative</v>
      </c>
      <c r="G264" t="str">
        <f>IF(OR('Model output'!G263="",AND(ISNUMBER('Model output'!J263),'Model output'!J263&lt;1)),"",IF(OR(ISNUMBER(SEARCH("lateral",'Model output'!G263)),ISNUMBER(SEARCH("cervical",'Model output'!G263)),ISNUMBER(SEARCH("jugular",'Model output'!G263)),ISNUMBER(SEARCH("left neck",'Model output'!G263)),ISNUMBER(SEARCH("left anterior neck",'Model output'!G263)),ISNUMBER(SEARCH("left posterior neck",'Model output'!G263)),ISNUMBER(SEARCH("right neck",'Model output'!G263)),ISNUMBER(SEARCH("right anterior neck",'Model output'!G263)),ISNUMBER(SEARCH("right posterior neck",'Model output'!G263)),AND(ISNUMBER(SEARCH("level",'Model output'!G263)),OR(,ISNUMBER(SEARCH("II",'Model output'!G263)),ISNUMBER(SEARCH("two",'Model output'!G263)),AND(ISNUMBER(SEARCH("2",'Model output'!G263)),NOT(ISNUMBER(SEARCH("1 of 2",'Model output'!G263)))),ISNUMBER(SEARCH("III",'Model output'!G263)),ISNUMBER(SEARCH("three",'Model output'!G263)),AND(ISNUMBER(SEARCH("3",'Model output'!G263)), NOT(ISNUMBER(SEARCH("N3",'Model output'!G263)))),ISNUMBER(SEARCH("IV",'Model output'!G263)),ISNUMBER(SEARCH("four",'Model output'!G263)),AND(ISNUMBER(SEARCH("4",'Model output'!G263)),NOT(ISNUMBER(SEARCH("1/4",'Model output'!G263)))),ISNUMBER(SEARCH("V ",'Model output'!G263)),ISNUMBER(SEARCH("five",'Model output'!G263)),ISNUMBER(SEARCH("5",'Model output'!G263))))), "lateral", "central"))</f>
        <v/>
      </c>
      <c r="H264" t="str">
        <f>IF('Model output'!H263="","negative", IF('Model output'!H263=" ", "negative", IF('Model output'!H263="[]", "negative", IF(ISNUMBER(SEARCH("lymph node",'Model output'!H263)),"negative", IF(ISNUMBER(SEARCH("adipose tissue",'Model output'!H263)), "negative", IF(ISNUMBER(SEARCH("neck dissection",'Model output'!H263)),"negative","positive"))))))</f>
        <v>negative</v>
      </c>
      <c r="I264" t="str">
        <f>IF('Model output'!I263="","",IF(ISNUMBER('Model output'!I263),'Model output'!I263,1))</f>
        <v/>
      </c>
      <c r="J264" t="str">
        <f>IF('Model output'!J263="","",IF(AND(ISNUMBER('Model output'!J263),'Model output'!J263&lt;=I264),'Model output'!J263,IF(ISNUMBER(SEARCH("0/",'Model output'!J263)),0,1)))</f>
        <v/>
      </c>
      <c r="K264" t="str" cm="1">
        <f t="array" ref="K264">IF(COUNT(FIND({0,1,2,3,4,5,6,7,8,9},'Model output'!K263))&gt;0,'Model output'!K263,"")</f>
        <v/>
      </c>
      <c r="L264" s="28" t="str">
        <f t="shared" si="58"/>
        <v/>
      </c>
      <c r="M264" t="str" cm="1">
        <f t="array" ref="M264">IF(L264="","",IF(ISNUMBER(SEARCH("cm",L264)),MAX(VALUE(SUBSTITUTE(_xlfn.FILTERXML("&lt;t&gt;&lt;s&gt;"&amp;SUBSTITUTE(L264,",","&lt;/s&gt;&lt;s&gt;")&amp;"&lt;/s&gt;&lt;/t&gt;","//s"),"cm",""))),MAX(VALUE(SUBSTITUTE(_xlfn.FILTERXML("&lt;t&gt;&lt;s&gt;"&amp;SUBSTITUTE(L264,",","&lt;/s&gt;&lt;s&gt;")&amp;"&lt;/s&gt;&lt;/t&gt;","//s"),"mm","")))/10))</f>
        <v/>
      </c>
      <c r="N264" t="str">
        <f>IF('Model output'!L263="","",'Model output'!L263)</f>
        <v>papillary</v>
      </c>
      <c r="O264" t="str">
        <f>IF('Model output'!M263="","",'Model output'!M263)</f>
        <v/>
      </c>
      <c r="P264" t="str">
        <f>IF('Model output'!N263="","",'Model output'!N263)</f>
        <v>1.5 cm</v>
      </c>
      <c r="Q264" t="str">
        <f t="shared" si="57"/>
        <v>1.5cm</v>
      </c>
      <c r="R264" cm="1">
        <f t="array" ref="R264">IF(Q264="","",IF(ISNUMBER(SEARCH("cm",Q264)),MAX(VALUE(SUBSTITUTE(_xlfn.FILTERXML("&lt;t&gt;&lt;s&gt;"&amp;SUBSTITUTE(Q264,",","&lt;/s&gt;&lt;s&gt;")&amp;"&lt;/s&gt;&lt;/t&gt;","//s"),"cm",""))),IF(ISNUMBER(SEARCH("mm",Q264)), MAX(VALUE(SUBSTITUTE(_xlfn.FILTERXML("&lt;t&gt;&lt;s&gt;"&amp;SUBSTITUTE(Q264,",","&lt;/s&gt;&lt;s&gt;")&amp;"&lt;/s&gt;&lt;/t&gt;","//s"),"mm","")))/10, MAX(VALUE(_xlfn.FILTERXML("&lt;t&gt;&lt;s&gt;"&amp;SUBSTITUTE(Q264,",","&lt;/s&gt;&lt;s&gt;")&amp;"&lt;/s&gt;&lt;/t&gt;","//s"))))))</f>
        <v>1.5</v>
      </c>
      <c r="S264" t="str">
        <f>IF(OR('Model output'!P263="",'Model output'!P263="C",ISNUMBER(SEARCH("Not identified", 'Model output'!P263)),ISNUMBER(SEARCH("Absent",'Model output'!P263)),ISNUMBER(SEARCH("Absence",'Model output'!P263)),AND(ISNUMBER(SEARCH("No",'Model output'!P263)),NOT(ISNUMBER(SEARCH("diagnostic",'Model output'!P263)))),ISNUMBER(SEARCH("Negative",'Model output'!P263))),"negative","positive")</f>
        <v>negative</v>
      </c>
      <c r="T264">
        <f>IF('Model output'!O263="","",'Model output'!O263)</f>
        <v>2</v>
      </c>
      <c r="U264" t="str">
        <f>IF('Model output'!Q263&lt;&gt;"",'Model output'!Q263,IF('Classification result'!S264="positive",IF(ISNUMBER(SEARCH("single",'Model output'!P263)),1,IF(OR(ISNUMBER(SEARCH("&lt;4",'Model output'!P263)),ISNUMBER(SEARCH("&lt; 4",'Model output'!P263)),ISNUMBER(SEARCH("less than 4",'Model output'!P263))),"&lt;4",IF(OR(ISNUMBER(SEARCH("&gt;4",'Model output'!P263)),ISNUMBER(SEARCH("&gt; 4",'Model output'!P263)),ISNUMBER(SEARCH("4 or more",'Model output'!P263))),"&gt;4",""))),""))</f>
        <v/>
      </c>
      <c r="V264" t="str">
        <f>IF(S264="negative","",IF(OR(ISNUMBER(SEARCH("Focal",'Model output'!P263)),'Classification result'!U264&lt;4,ISNUMBER(SEARCH("Focal",'Classification result'!U264)),ISNUMBER(SEARCH("&lt;4",'Classification result'!U264)),ISNUMBER(SEARCH("&lt; 4",'Classification result'!U264))),"minimal", IF(OR(ISNUMBER(SEARCH("Extensive",'Model output'!P263)),ISNUMBER(SEARCH("Extensive",'Classification result'!U264)),ISNUMBER(SEARCH("&gt;4",'Classification result'!U264)),ISNUMBER(SEARCH("&gt; 4",'Classification result'!U264)),ISNUMBER(SEARCH("4 or more",'Classification result'!U264))),"extensive","")))</f>
        <v/>
      </c>
      <c r="W264" t="str">
        <f>IF(OR('Model output'!R263="",ISNUMBER(SEARCH("Not identified", 'Model output'!R263)),ISNUMBER(SEARCH("Absent",'Model output'!R263)),ISNUMBER(SEARCH("No",'Model output'!R263)),ISNUMBER(SEARCH("Negative",'Model output'!R263)),ISNUMBER(SEARCH("None seen",'Model output'!R263)),ISNUMBER(SEARCH("Free",'Model output'!R263)),ISNUMBER(SEARCH("Cannot be assessed",'Model output'!R263))),"negative","positive")</f>
        <v>positive</v>
      </c>
      <c r="X264" s="15" t="str">
        <f>IF('Model output'!S263="","",'Model output'!S263)</f>
        <v>Present</v>
      </c>
      <c r="Y264" t="str">
        <f>IF(OR('Model output'!S263="",ISNUMBER(SEARCH("No extension",'Model output'!S263)),ISNUMBER(SEARCH("Absent",'Model output'!S263)),ISNUMBER(SEARCH("Not identified",'Model output'!S263)),AND(ISNUMBER(SEARCH("No",'Model output'!S263)),NOT(ISNUMBER(SEARCH("carcinoma",'Model output'!S263)))),ISNUMBER(SEARCH("negative",'Model output'!S263))),"negative",IF(Z264="positive","gETE", "positive"))</f>
        <v>positive</v>
      </c>
      <c r="Z264" t="str">
        <f>IF(OR('Model output'!S263="",ISNUMBER(SEARCH("Absent",'Model output'!S263)),ISNUMBER(SEARCH("Not identified",'Model output'!S263)),ISNUMBER(SEARCH("No",'Model output'!S263)),ISNUMBER(SEARCH("Minimal",'Model output'!S263)),ISNUMBER(SEARCH("negative",'Model output'!S263))),"negative",IF(OR(ISNUMBER(SEARCH("extensive",X264)),ISNUMBER(SEARCH("skeletal muscle",X264)),ISNUMBER(SEARCH("larynx",X264)),ISNUMBER(SEARCH("trachea",X264)),ISNUMBER(SEARCH("esophagus",X264)),ISNUMBER(SEARCH("recurrent laryngeal nerve",X264))),"positive","negative"))</f>
        <v>negative</v>
      </c>
      <c r="AA264" t="str">
        <f>IF('Model output'!T263="","",IF('Model output'!T263="Not mentioned", "No", "Yes"))</f>
        <v/>
      </c>
      <c r="AB264" t="str">
        <f>IF(AA264&lt;&gt;"Yes","",IF(OR('Model output'!U263="",ISNUMBER(SEARCH("Not identified",'Model output'!U263))),"",'Model output'!U263))</f>
        <v/>
      </c>
      <c r="AC264" s="8" t="str">
        <f>IF(OR('Model output'!V263="", AND(ISERROR(SEARCH("Positive",'Model output'!V263)), ISNUMBER(SEARCH("Negative",'Model output'!V263))), ISNUMBER(SEARCH("Cannot be assessed",'Model output'!V263)), AND(ISNUMBER(SEARCH("Uninvolved",'Model output'!V263)),NOT(ISNUMBER(SEARCH("margin(s) involved",'Model output'!V263)))), ISNUMBER(SEARCH("No involvement",'Model output'!V263)), AND(NOT(ISNUMBER(SEARCH("focal",'Model output'!V263))),ISNUMBER(SEARCH("Free",'Model output'!V263))), ISNUMBER(SEARCH("narrowly excised",'Model output'!V263)), ISNUMBER(SEARCH("none",'Model output'!V263)), ISNUMBER(SEARCH("R0",'Model output'!V263)), ISNUMBER(SEARCH("1 mm",'Model output'!V263)), ISNUMBER(SEARCH("0.1 CM",'Model output'!V263)), ISNUMBER(SEARCH("less than 0.2 mm",'Model output'!V263)), ISNUMBER(SEARCH("less than 1.0 mm",'Model output'!V263)), ISNUMBER(SEARCH("less than 0.5 mm",'Model output'!V263)), ISNUMBER(SEARCH("abut",'Model output'!V263))), "negative", "positive")</f>
        <v>positive</v>
      </c>
      <c r="AE264" s="34" t="str" cm="1">
        <f t="array" ref="AE264">IF(OR(AC264="positive",Z264="positive",AND(OR(ISNUMBER(SEARCH("Follicular carcinoma",N264)),ISNUMBER(SEARCH("Follicular thyroid carcinoma",N264))),V264="extensive"),AND(AND(ISNUMBER(J264),J264&gt;0),AND(ISNUMBER(M264),M264&gt;3)),OR(H264="positive",AH264=1)),"high",IF(OR(ISNUMBER(SEARCH("lateral",G264,1)),ISNUMBER(SEARCH("positive",Y264,1)),ISNUMBER(SEARCH("tall",O264,1)),ISNUMBER(SEARCH("hobnail",O264,1)),ISNUMBER(SEARCH("cribriform",O264,1)),ISNUMBER(SEARCH("diffuse",O264,1)),ISNUMBER(SEARCH("columnar",O264,1)),ISNUMBER(SEARCH("solid",O264,1)),ISNUMBER(SEARCH("tall",N264,1)),ISNUMBER(SEARCH("hobnail",N264,1)),ISNUMBER(SEARCH("cribriform",N264,1)),ISNUMBER(SEARCH("diffuse",N264,1)),ISNUMBER(SEARCH("columnar",N264,1)),ISNUMBER(SEARCH("solid",N264,1)),AND(OR(ISNUMBER(SEARCH("papillary",N264,1)),ISNUMBER(SEARCH("papillary carcinoma",O264,1))),S264="positive"),AND(AND(ISNUMBER(J264),J264&gt;=5),M264=""),AND(AND(ISNUMBER(J264),J264&gt;=5),AND(ISNUMBER(M264),M264&gt;=1)),AND(ISNUMBER(SERACH("papillary",N264)),OR(Y264="positive",Z264="positive"), ISNUMBER(SEARCH("BRAF",AB264)))),"intermediate","low"))</f>
        <v>high</v>
      </c>
      <c r="AF264" s="35" t="str">
        <f t="shared" si="59"/>
        <v>1b</v>
      </c>
      <c r="AG264" s="35" t="str">
        <f t="shared" si="60"/>
        <v>0</v>
      </c>
      <c r="AH264" s="35" t="str">
        <f t="shared" si="61"/>
        <v>0</v>
      </c>
      <c r="AI264" s="40" t="str">
        <f t="shared" si="62"/>
        <v>I</v>
      </c>
      <c r="AJ264" s="34" t="s">
        <v>624</v>
      </c>
      <c r="AK264" s="39" t="s">
        <v>893</v>
      </c>
      <c r="AL264" s="39" t="s">
        <v>894</v>
      </c>
      <c r="AM264" s="39" t="s">
        <v>897</v>
      </c>
      <c r="AN264" s="39" t="s">
        <v>59</v>
      </c>
      <c r="AO264" s="34">
        <f t="shared" si="63"/>
        <v>1</v>
      </c>
      <c r="AP264" s="39">
        <f t="shared" si="64"/>
        <v>1</v>
      </c>
      <c r="AQ264" s="39">
        <f t="shared" si="65"/>
        <v>1</v>
      </c>
      <c r="AR264" s="39">
        <f t="shared" si="66"/>
        <v>1</v>
      </c>
      <c r="AS264" s="40">
        <f t="shared" si="67"/>
        <v>1</v>
      </c>
    </row>
    <row r="265" spans="1:45">
      <c r="A265" t="str">
        <f>'Model output'!A264</f>
        <v>TCGA-H2-A2K9</v>
      </c>
      <c r="B265" s="46">
        <v>25</v>
      </c>
      <c r="C265" s="1" t="str">
        <f>IF(OR(ISNUMBER(SEARCH("0",'Model output'!D264)), ISNUMBER(SEARCH("1",'Model output'!D264)), ISNUMBER(SEARCH("1a",'Model output'!D264)), ISNUMBER(SEARCH("1b",'Model output'!D264)), ISNUMBER(SEARCH("2",'Model output'!D264)), ISNUMBER(SEARCH("3",'Model output'!D264)), ISNUMBER(SEARCH("4a",'Model output'!D264)), ISNUMBER(SEARCH("4b",'Model output'!D264))), IF(ISNUMBER(SEARCH("pT",'Model output'!D264)),IF(OR(ISNUMBER(SEARCH("a",'Model output'!D264)),ISNUMBER(SEARCH("b",'Model output'!D264))),MID(SUBSTITUTE('Model output'!D264," ",""),SEARCH("pT",'Model output'!D264)+2,2),MID(SUBSTITUTE('Model output'!D264," ",""),SEARCH("pT",'Model output'!D264)+2,1)),IF(ISNUMBER(SEARCH("T",'Model output'!D264)),IF(OR(ISNUMBER(SEARCH("a",'Model output'!D264)),ISNUMBER(SEARCH("b",'Model output'!D264))),MID(SUBSTITUTE('Model output'!D264," ",""),SEARCH("T",'Model output'!D264)+1,2),MID(SUBSTITUTE('Model output'!D264," ",""),SEARCH("T",'Model output'!D264)+1,1)),SUBSTITUTE('Model output'!D264," ",""))),"")</f>
        <v/>
      </c>
      <c r="D265" s="1" t="str">
        <f>IF(ISNUMBER(SEARCH("lymph node",'Model output'!E264)),"1", IF(AND('Model output'!E264&lt;&gt;"",ISNUMBER('Model output'!E264),'Model output'!E264&gt;0),"1",IF(OR(ISNUMBER(SEARCH("0",'Model output'!E264)), ISNUMBER(SEARCH("1",'Model output'!E264)), ISNUMBER(SEARCH("1a",'Model output'!E264)), ISNUMBER(SEARCH("1b",'Model output'!E264)), ISNUMBER(SEARCH("X",'Model output'!E264))), IF(ISNUMBER(SEARCH("pN",'Model output'!E264)),IF(OR(ISNUMBER(SEARCH("a",'Model output'!E264)),ISNUMBER(SEARCH("b",'Model output'!E264))),MID(SUBSTITUTE('Model output'!E264," ",""),SEARCH("pN",'Model output'!E264)+2,2),MID(SUBSTITUTE('Model output'!E264," ",""),SEARCH("pN",'Model output'!E264)+2,1)),IF(ISNUMBER(SEARCH("N",'Model output'!E264)),IF(OR(ISNUMBER(SEARCH("a",'Model output'!E264)),ISNUMBER(SEARCH("b",'Model output'!E264))),MID(SUBSTITUTE('Model output'!E264," ",""),SEARCH("N",'Model output'!E264)+1,2),MID(SUBSTITUTE('Model output'!E264," ",""),SEARCH("N",'Model output'!E264)+1,1)),SUBSTITUTE('Model output'!E264," ",""))),"")))</f>
        <v>1</v>
      </c>
      <c r="E265" s="1" t="str">
        <f>IF(OR(ISNUMBER(SEARCH("Not applicable",'Model output'!F264)), ISNUMBER(SEARCH("N/A",'Model output'!F264))),"0",IF(OR(ISNUMBER(SEARCH("0",'Model output'!F264)), ISNUMBER(SEARCH("1",'Model output'!F264)), ISNUMBER(SEARCH("X",'Model output'!F264))), IF(ISNUMBER(SEARCH("pM",'Model output'!F264)),MID(SUBSTITUTE('Model output'!F264," ",""),SEARCH("pM",'Model output'!F264)+2,1),IF(ISNUMBER(SEARCH("M",'Model output'!F264)),MID(SUBSTITUTE('Model output'!F264," ",""),SEARCH("M",'Model output'!F264)+1,1),SUBSTITUTE('Model output'!F264," ",""))),""))</f>
        <v>X</v>
      </c>
      <c r="F265" t="str">
        <f t="shared" si="56"/>
        <v>positive</v>
      </c>
      <c r="G265" t="str">
        <f>IF(OR('Model output'!G264="",AND(ISNUMBER('Model output'!J264),'Model output'!J264&lt;1)),"",IF(OR(ISNUMBER(SEARCH("lateral",'Model output'!G264)),ISNUMBER(SEARCH("cervical",'Model output'!G264)),ISNUMBER(SEARCH("jugular",'Model output'!G264)),ISNUMBER(SEARCH("left neck",'Model output'!G264)),ISNUMBER(SEARCH("left anterior neck",'Model output'!G264)),ISNUMBER(SEARCH("left posterior neck",'Model output'!G264)),ISNUMBER(SEARCH("right neck",'Model output'!G264)),ISNUMBER(SEARCH("right anterior neck",'Model output'!G264)),ISNUMBER(SEARCH("right posterior neck",'Model output'!G264)),AND(ISNUMBER(SEARCH("level",'Model output'!G264)),OR(,ISNUMBER(SEARCH("II",'Model output'!G264)),ISNUMBER(SEARCH("two",'Model output'!G264)),AND(ISNUMBER(SEARCH("2",'Model output'!G264)),NOT(ISNUMBER(SEARCH("1 of 2",'Model output'!G264)))),ISNUMBER(SEARCH("III",'Model output'!G264)),ISNUMBER(SEARCH("three",'Model output'!G264)),AND(ISNUMBER(SEARCH("3",'Model output'!G264)), NOT(ISNUMBER(SEARCH("N3",'Model output'!G264)))),ISNUMBER(SEARCH("IV",'Model output'!G264)),ISNUMBER(SEARCH("four",'Model output'!G264)),AND(ISNUMBER(SEARCH("4",'Model output'!G264)),NOT(ISNUMBER(SEARCH("1/4",'Model output'!G264)))),ISNUMBER(SEARCH("V ",'Model output'!G264)),ISNUMBER(SEARCH("five",'Model output'!G264)),ISNUMBER(SEARCH("5",'Model output'!G264))))), "lateral", "central"))</f>
        <v>lateral</v>
      </c>
      <c r="H265" t="str">
        <f>IF('Model output'!H264="","negative", IF('Model output'!H264=" ", "negative", IF('Model output'!H264="[]", "negative", IF(ISNUMBER(SEARCH("lymph node",'Model output'!H264)),"negative", IF(ISNUMBER(SEARCH("adipose tissue",'Model output'!H264)), "negative", IF(ISNUMBER(SEARCH("neck dissection",'Model output'!H264)),"negative","positive"))))))</f>
        <v>negative</v>
      </c>
      <c r="I265">
        <f>IF('Model output'!I264="","",IF(ISNUMBER('Model output'!I264),'Model output'!I264,1))</f>
        <v>14</v>
      </c>
      <c r="J265">
        <f>IF('Model output'!J264="","",IF(AND(ISNUMBER('Model output'!J264),'Model output'!J264&lt;=I265),'Model output'!J264,IF(ISNUMBER(SEARCH("0/",'Model output'!J264)),0,1)))</f>
        <v>11</v>
      </c>
      <c r="K265" t="str" cm="1">
        <f t="array" ref="K265">IF(COUNT(FIND({0,1,2,3,4,5,6,7,8,9},'Model output'!K264))&gt;0,'Model output'!K264,"")</f>
        <v>3.5 mm</v>
      </c>
      <c r="L265" s="28" t="str">
        <f t="shared" si="58"/>
        <v>3.5mm</v>
      </c>
      <c r="M265" cm="1">
        <f t="array" ref="M265">IF(L265="","",IF(ISNUMBER(SEARCH("cm",L265)),MAX(VALUE(SUBSTITUTE(_xlfn.FILTERXML("&lt;t&gt;&lt;s&gt;"&amp;SUBSTITUTE(L265,",","&lt;/s&gt;&lt;s&gt;")&amp;"&lt;/s&gt;&lt;/t&gt;","//s"),"cm",""))),MAX(VALUE(SUBSTITUTE(_xlfn.FILTERXML("&lt;t&gt;&lt;s&gt;"&amp;SUBSTITUTE(L265,",","&lt;/s&gt;&lt;s&gt;")&amp;"&lt;/s&gt;&lt;/t&gt;","//s"),"mm","")))/10))</f>
        <v>0.35</v>
      </c>
      <c r="N265" t="str">
        <f>IF('Model output'!L264="","",'Model output'!L264)</f>
        <v>papillary</v>
      </c>
      <c r="O265" t="str">
        <f>IF('Model output'!M264="","",'Model output'!M264)</f>
        <v>papillary and follicular variant</v>
      </c>
      <c r="P265" t="str">
        <f>IF('Model output'!N264="","",'Model output'!N264)</f>
        <v>2.8 cm</v>
      </c>
      <c r="Q265" t="str">
        <f t="shared" si="57"/>
        <v>2.8cm</v>
      </c>
      <c r="R265" cm="1">
        <f t="array" ref="R265">IF(Q265="","",IF(ISNUMBER(SEARCH("cm",Q265)),MAX(VALUE(SUBSTITUTE(_xlfn.FILTERXML("&lt;t&gt;&lt;s&gt;"&amp;SUBSTITUTE(Q265,",","&lt;/s&gt;&lt;s&gt;")&amp;"&lt;/s&gt;&lt;/t&gt;","//s"),"cm",""))),IF(ISNUMBER(SEARCH("mm",Q265)), MAX(VALUE(SUBSTITUTE(_xlfn.FILTERXML("&lt;t&gt;&lt;s&gt;"&amp;SUBSTITUTE(Q265,",","&lt;/s&gt;&lt;s&gt;")&amp;"&lt;/s&gt;&lt;/t&gt;","//s"),"mm","")))/10, MAX(VALUE(_xlfn.FILTERXML("&lt;t&gt;&lt;s&gt;"&amp;SUBSTITUTE(Q265,",","&lt;/s&gt;&lt;s&gt;")&amp;"&lt;/s&gt;&lt;/t&gt;","//s"))))))</f>
        <v>2.8</v>
      </c>
      <c r="S265" t="str">
        <f>IF(OR('Model output'!P264="",'Model output'!P264="C",ISNUMBER(SEARCH("Not identified", 'Model output'!P264)),ISNUMBER(SEARCH("Absent",'Model output'!P264)),ISNUMBER(SEARCH("Absence",'Model output'!P264)),AND(ISNUMBER(SEARCH("No",'Model output'!P264)),NOT(ISNUMBER(SEARCH("diagnostic",'Model output'!P264)))),ISNUMBER(SEARCH("Negative",'Model output'!P264))),"negative","positive")</f>
        <v>positive</v>
      </c>
      <c r="T265">
        <f>IF('Model output'!O264="","",'Model output'!O264)</f>
        <v>2</v>
      </c>
      <c r="U265" t="str">
        <f>IF('Model output'!Q264&lt;&gt;"",'Model output'!Q264,IF('Classification result'!S265="positive",IF(ISNUMBER(SEARCH("single",'Model output'!P264)),1,IF(OR(ISNUMBER(SEARCH("&lt;4",'Model output'!P264)),ISNUMBER(SEARCH("&lt; 4",'Model output'!P264)),ISNUMBER(SEARCH("less than 4",'Model output'!P264))),"&lt;4",IF(OR(ISNUMBER(SEARCH("&gt;4",'Model output'!P264)),ISNUMBER(SEARCH("&gt; 4",'Model output'!P264)),ISNUMBER(SEARCH("4 or more",'Model output'!P264))),"&gt;4",""))),""))</f>
        <v/>
      </c>
      <c r="V265" t="str">
        <f>IF(S265="negative","",IF(OR(ISNUMBER(SEARCH("Focal",'Model output'!P264)),'Classification result'!U265&lt;4,ISNUMBER(SEARCH("Focal",'Classification result'!U265)),ISNUMBER(SEARCH("&lt;4",'Classification result'!U265)),ISNUMBER(SEARCH("&lt; 4",'Classification result'!U265))),"minimal", IF(OR(ISNUMBER(SEARCH("Extensive",'Model output'!P264)),ISNUMBER(SEARCH("Extensive",'Classification result'!U265)),ISNUMBER(SEARCH("&gt;4",'Classification result'!U265)),ISNUMBER(SEARCH("&gt; 4",'Classification result'!U265)),ISNUMBER(SEARCH("4 or more",'Classification result'!U265))),"extensive","")))</f>
        <v/>
      </c>
      <c r="W265" t="str">
        <f>IF(OR('Model output'!R264="",ISNUMBER(SEARCH("Not identified", 'Model output'!R264)),ISNUMBER(SEARCH("Absent",'Model output'!R264)),ISNUMBER(SEARCH("No",'Model output'!R264)),ISNUMBER(SEARCH("Negative",'Model output'!R264)),ISNUMBER(SEARCH("None seen",'Model output'!R264)),ISNUMBER(SEARCH("Free",'Model output'!R264)),ISNUMBER(SEARCH("Cannot be assessed",'Model output'!R264))),"negative","positive")</f>
        <v>positive</v>
      </c>
      <c r="X265" s="15" t="str">
        <f>IF('Model output'!S264="","",'Model output'!S264)</f>
        <v/>
      </c>
      <c r="Y265" t="str">
        <f>IF(OR('Model output'!S264="",ISNUMBER(SEARCH("No extension",'Model output'!S264)),ISNUMBER(SEARCH("Absent",'Model output'!S264)),ISNUMBER(SEARCH("Not identified",'Model output'!S264)),AND(ISNUMBER(SEARCH("No",'Model output'!S264)),NOT(ISNUMBER(SEARCH("carcinoma",'Model output'!S264)))),ISNUMBER(SEARCH("negative",'Model output'!S264))),"negative",IF(Z265="positive","gETE", "positive"))</f>
        <v>negative</v>
      </c>
      <c r="Z265" t="str">
        <f>IF(OR('Model output'!S264="",ISNUMBER(SEARCH("Absent",'Model output'!S264)),ISNUMBER(SEARCH("Not identified",'Model output'!S264)),ISNUMBER(SEARCH("No",'Model output'!S264)),ISNUMBER(SEARCH("Minimal",'Model output'!S264)),ISNUMBER(SEARCH("negative",'Model output'!S264))),"negative",IF(OR(ISNUMBER(SEARCH("extensive",X265)),ISNUMBER(SEARCH("skeletal muscle",X265)),ISNUMBER(SEARCH("larynx",X265)),ISNUMBER(SEARCH("trachea",X265)),ISNUMBER(SEARCH("esophagus",X265)),ISNUMBER(SEARCH("recurrent laryngeal nerve",X265))),"positive","negative"))</f>
        <v>negative</v>
      </c>
      <c r="AA265" t="str">
        <f>IF('Model output'!T264="","",IF('Model output'!T264="Not mentioned", "No", "Yes"))</f>
        <v/>
      </c>
      <c r="AB265" t="str">
        <f>IF(AA265&lt;&gt;"Yes","",IF(OR('Model output'!U264="",ISNUMBER(SEARCH("Not identified",'Model output'!U264))),"",'Model output'!U264))</f>
        <v/>
      </c>
      <c r="AC265" s="8" t="str">
        <f>IF(OR('Model output'!V264="", AND(ISERROR(SEARCH("Positive",'Model output'!V264)), ISNUMBER(SEARCH("Negative",'Model output'!V264))), ISNUMBER(SEARCH("Cannot be assessed",'Model output'!V264)), AND(ISNUMBER(SEARCH("Uninvolved",'Model output'!V264)),NOT(ISNUMBER(SEARCH("margin(s) involved",'Model output'!V264)))), ISNUMBER(SEARCH("No involvement",'Model output'!V264)), AND(NOT(ISNUMBER(SEARCH("focal",'Model output'!V264))),ISNUMBER(SEARCH("Free",'Model output'!V264))), ISNUMBER(SEARCH("narrowly excised",'Model output'!V264)), ISNUMBER(SEARCH("none",'Model output'!V264)), ISNUMBER(SEARCH("R0",'Model output'!V264)), ISNUMBER(SEARCH("1 mm",'Model output'!V264)), ISNUMBER(SEARCH("0.1 CM",'Model output'!V264)), ISNUMBER(SEARCH("less than 0.2 mm",'Model output'!V264)), ISNUMBER(SEARCH("less than 1.0 mm",'Model output'!V264)), ISNUMBER(SEARCH("less than 0.5 mm",'Model output'!V264)), ISNUMBER(SEARCH("abut",'Model output'!V264))), "negative", "positive")</f>
        <v>positive</v>
      </c>
      <c r="AE265" s="34" t="str" cm="1">
        <f t="array" ref="AE265">IF(OR(AC265="positive",Z265="positive",AND(OR(ISNUMBER(SEARCH("Follicular carcinoma",N265)),ISNUMBER(SEARCH("Follicular thyroid carcinoma",N265))),V265="extensive"),AND(AND(ISNUMBER(J265),J265&gt;0),AND(ISNUMBER(M265),M265&gt;3)),OR(H265="positive",AH265=1)),"high",IF(OR(ISNUMBER(SEARCH("lateral",G265,1)),ISNUMBER(SEARCH("positive",Y265,1)),ISNUMBER(SEARCH("tall",O265,1)),ISNUMBER(SEARCH("hobnail",O265,1)),ISNUMBER(SEARCH("cribriform",O265,1)),ISNUMBER(SEARCH("diffuse",O265,1)),ISNUMBER(SEARCH("columnar",O265,1)),ISNUMBER(SEARCH("solid",O265,1)),ISNUMBER(SEARCH("tall",N265,1)),ISNUMBER(SEARCH("hobnail",N265,1)),ISNUMBER(SEARCH("cribriform",N265,1)),ISNUMBER(SEARCH("diffuse",N265,1)),ISNUMBER(SEARCH("columnar",N265,1)),ISNUMBER(SEARCH("solid",N265,1)),AND(OR(ISNUMBER(SEARCH("papillary",N265,1)),ISNUMBER(SEARCH("papillary carcinoma",O265,1))),S265="positive"),AND(AND(ISNUMBER(J265),J265&gt;=5),M265=""),AND(AND(ISNUMBER(J265),J265&gt;=5),AND(ISNUMBER(M265),M265&gt;=1)),AND(ISNUMBER(SERACH("papillary",N265)),OR(Y265="positive",Z265="positive"), ISNUMBER(SEARCH("BRAF",AB265)))),"intermediate","low"))</f>
        <v>high</v>
      </c>
      <c r="AF265" s="35" t="str">
        <f t="shared" si="59"/>
        <v>2</v>
      </c>
      <c r="AG265" s="35" t="str">
        <f t="shared" si="60"/>
        <v>1b</v>
      </c>
      <c r="AH265" s="35" t="str">
        <f t="shared" si="61"/>
        <v>0</v>
      </c>
      <c r="AI265" s="40" t="str">
        <f t="shared" si="62"/>
        <v>I</v>
      </c>
      <c r="AJ265" s="34" t="s">
        <v>629</v>
      </c>
      <c r="AK265" s="39" t="s">
        <v>896</v>
      </c>
      <c r="AL265" s="39" t="s">
        <v>898</v>
      </c>
      <c r="AM265" s="39" t="s">
        <v>897</v>
      </c>
      <c r="AN265" s="39" t="s">
        <v>59</v>
      </c>
      <c r="AO265" s="34">
        <f t="shared" si="63"/>
        <v>0</v>
      </c>
      <c r="AP265" s="39">
        <f t="shared" si="64"/>
        <v>1</v>
      </c>
      <c r="AQ265" s="39">
        <f t="shared" si="65"/>
        <v>0</v>
      </c>
      <c r="AR265" s="39">
        <f t="shared" si="66"/>
        <v>1</v>
      </c>
      <c r="AS265" s="40">
        <f t="shared" si="67"/>
        <v>1</v>
      </c>
    </row>
    <row r="266" spans="1:45">
      <c r="A266" t="str">
        <f>'Model output'!A265</f>
        <v>TCGA-H2-A3RI</v>
      </c>
      <c r="B266" s="46">
        <v>29</v>
      </c>
      <c r="C266" s="1" t="str">
        <f>IF(OR(ISNUMBER(SEARCH("0",'Model output'!D265)), ISNUMBER(SEARCH("1",'Model output'!D265)), ISNUMBER(SEARCH("1a",'Model output'!D265)), ISNUMBER(SEARCH("1b",'Model output'!D265)), ISNUMBER(SEARCH("2",'Model output'!D265)), ISNUMBER(SEARCH("3",'Model output'!D265)), ISNUMBER(SEARCH("4a",'Model output'!D265)), ISNUMBER(SEARCH("4b",'Model output'!D265))), IF(ISNUMBER(SEARCH("pT",'Model output'!D265)),IF(OR(ISNUMBER(SEARCH("a",'Model output'!D265)),ISNUMBER(SEARCH("b",'Model output'!D265))),MID(SUBSTITUTE('Model output'!D265," ",""),SEARCH("pT",'Model output'!D265)+2,2),MID(SUBSTITUTE('Model output'!D265," ",""),SEARCH("pT",'Model output'!D265)+2,1)),IF(ISNUMBER(SEARCH("T",'Model output'!D265)),IF(OR(ISNUMBER(SEARCH("a",'Model output'!D265)),ISNUMBER(SEARCH("b",'Model output'!D265))),MID(SUBSTITUTE('Model output'!D265," ",""),SEARCH("T",'Model output'!D265)+1,2),MID(SUBSTITUTE('Model output'!D265," ",""),SEARCH("T",'Model output'!D265)+1,1)),SUBSTITUTE('Model output'!D265," ",""))),"")</f>
        <v>3</v>
      </c>
      <c r="D266" s="1" t="str">
        <f>IF(ISNUMBER(SEARCH("lymph node",'Model output'!E265)),"1", IF(AND('Model output'!E265&lt;&gt;"",ISNUMBER('Model output'!E265),'Model output'!E265&gt;0),"1",IF(OR(ISNUMBER(SEARCH("0",'Model output'!E265)), ISNUMBER(SEARCH("1",'Model output'!E265)), ISNUMBER(SEARCH("1a",'Model output'!E265)), ISNUMBER(SEARCH("1b",'Model output'!E265)), ISNUMBER(SEARCH("X",'Model output'!E265))), IF(ISNUMBER(SEARCH("pN",'Model output'!E265)),IF(OR(ISNUMBER(SEARCH("a",'Model output'!E265)),ISNUMBER(SEARCH("b",'Model output'!E265))),MID(SUBSTITUTE('Model output'!E265," ",""),SEARCH("pN",'Model output'!E265)+2,2),MID(SUBSTITUTE('Model output'!E265," ",""),SEARCH("pN",'Model output'!E265)+2,1)),IF(ISNUMBER(SEARCH("N",'Model output'!E265)),IF(OR(ISNUMBER(SEARCH("a",'Model output'!E265)),ISNUMBER(SEARCH("b",'Model output'!E265))),MID(SUBSTITUTE('Model output'!E265," ",""),SEARCH("N",'Model output'!E265)+1,2),MID(SUBSTITUTE('Model output'!E265," ",""),SEARCH("N",'Model output'!E265)+1,1)),SUBSTITUTE('Model output'!E265," ",""))),"")))</f>
        <v>0</v>
      </c>
      <c r="E266" s="1" t="str">
        <f>IF(OR(ISNUMBER(SEARCH("Not applicable",'Model output'!F265)), ISNUMBER(SEARCH("N/A",'Model output'!F265))),"0",IF(OR(ISNUMBER(SEARCH("0",'Model output'!F265)), ISNUMBER(SEARCH("1",'Model output'!F265)), ISNUMBER(SEARCH("X",'Model output'!F265))), IF(ISNUMBER(SEARCH("pM",'Model output'!F265)),MID(SUBSTITUTE('Model output'!F265," ",""),SEARCH("pM",'Model output'!F265)+2,1),IF(ISNUMBER(SEARCH("M",'Model output'!F265)),MID(SUBSTITUTE('Model output'!F265," ",""),SEARCH("M",'Model output'!F265)+1,1),SUBSTITUTE('Model output'!F265," ",""))),""))</f>
        <v>X</v>
      </c>
      <c r="F266" t="str">
        <f t="shared" si="56"/>
        <v>negative</v>
      </c>
      <c r="G266" t="str">
        <f>IF(OR('Model output'!G265="",AND(ISNUMBER('Model output'!J265),'Model output'!J265&lt;1)),"",IF(OR(ISNUMBER(SEARCH("lateral",'Model output'!G265)),ISNUMBER(SEARCH("cervical",'Model output'!G265)),ISNUMBER(SEARCH("jugular",'Model output'!G265)),ISNUMBER(SEARCH("left neck",'Model output'!G265)),ISNUMBER(SEARCH("left anterior neck",'Model output'!G265)),ISNUMBER(SEARCH("left posterior neck",'Model output'!G265)),ISNUMBER(SEARCH("right neck",'Model output'!G265)),ISNUMBER(SEARCH("right anterior neck",'Model output'!G265)),ISNUMBER(SEARCH("right posterior neck",'Model output'!G265)),AND(ISNUMBER(SEARCH("level",'Model output'!G265)),OR(,ISNUMBER(SEARCH("II",'Model output'!G265)),ISNUMBER(SEARCH("two",'Model output'!G265)),AND(ISNUMBER(SEARCH("2",'Model output'!G265)),NOT(ISNUMBER(SEARCH("1 of 2",'Model output'!G265)))),ISNUMBER(SEARCH("III",'Model output'!G265)),ISNUMBER(SEARCH("three",'Model output'!G265)),AND(ISNUMBER(SEARCH("3",'Model output'!G265)), NOT(ISNUMBER(SEARCH("N3",'Model output'!G265)))),ISNUMBER(SEARCH("IV",'Model output'!G265)),ISNUMBER(SEARCH("four",'Model output'!G265)),AND(ISNUMBER(SEARCH("4",'Model output'!G265)),NOT(ISNUMBER(SEARCH("1/4",'Model output'!G265)))),ISNUMBER(SEARCH("V ",'Model output'!G265)),ISNUMBER(SEARCH("five",'Model output'!G265)),ISNUMBER(SEARCH("5",'Model output'!G265))))), "lateral", "central"))</f>
        <v/>
      </c>
      <c r="H266" t="str">
        <f>IF('Model output'!H265="","negative", IF('Model output'!H265=" ", "negative", IF('Model output'!H265="[]", "negative", IF(ISNUMBER(SEARCH("lymph node",'Model output'!H265)),"negative", IF(ISNUMBER(SEARCH("adipose tissue",'Model output'!H265)), "negative", IF(ISNUMBER(SEARCH("neck dissection",'Model output'!H265)),"negative","positive"))))))</f>
        <v>negative</v>
      </c>
      <c r="I266" t="str">
        <f>IF('Model output'!I265="","",IF(ISNUMBER('Model output'!I265),'Model output'!I265,1))</f>
        <v/>
      </c>
      <c r="J266">
        <f>IF('Model output'!J265="","",IF(AND(ISNUMBER('Model output'!J265),'Model output'!J265&lt;=I266),'Model output'!J265,IF(ISNUMBER(SEARCH("0/",'Model output'!J265)),0,1)))</f>
        <v>0</v>
      </c>
      <c r="K266" t="str" cm="1">
        <f t="array" ref="K266">IF(COUNT(FIND({0,1,2,3,4,5,6,7,8,9},'Model output'!K265))&gt;0,'Model output'!K265,"")</f>
        <v/>
      </c>
      <c r="L266" s="28" t="str">
        <f t="shared" si="58"/>
        <v/>
      </c>
      <c r="M266" t="str" cm="1">
        <f t="array" ref="M266">IF(L266="","",IF(ISNUMBER(SEARCH("cm",L266)),MAX(VALUE(SUBSTITUTE(_xlfn.FILTERXML("&lt;t&gt;&lt;s&gt;"&amp;SUBSTITUTE(L266,",","&lt;/s&gt;&lt;s&gt;")&amp;"&lt;/s&gt;&lt;/t&gt;","//s"),"cm",""))),MAX(VALUE(SUBSTITUTE(_xlfn.FILTERXML("&lt;t&gt;&lt;s&gt;"&amp;SUBSTITUTE(L266,",","&lt;/s&gt;&lt;s&gt;")&amp;"&lt;/s&gt;&lt;/t&gt;","//s"),"mm","")))/10))</f>
        <v/>
      </c>
      <c r="N266" t="str">
        <f>IF('Model output'!L265="","",'Model output'!L265)</f>
        <v>papillary</v>
      </c>
      <c r="O266" t="str">
        <f>IF('Model output'!M265="","",'Model output'!M265)</f>
        <v/>
      </c>
      <c r="P266" t="str">
        <f>IF('Model output'!N265="","",'Model output'!N265)</f>
        <v>2.7 cm</v>
      </c>
      <c r="Q266" t="str">
        <f t="shared" si="57"/>
        <v>2.7cm</v>
      </c>
      <c r="R266" cm="1">
        <f t="array" ref="R266">IF(Q266="","",IF(ISNUMBER(SEARCH("cm",Q266)),MAX(VALUE(SUBSTITUTE(_xlfn.FILTERXML("&lt;t&gt;&lt;s&gt;"&amp;SUBSTITUTE(Q266,",","&lt;/s&gt;&lt;s&gt;")&amp;"&lt;/s&gt;&lt;/t&gt;","//s"),"cm",""))),IF(ISNUMBER(SEARCH("mm",Q266)), MAX(VALUE(SUBSTITUTE(_xlfn.FILTERXML("&lt;t&gt;&lt;s&gt;"&amp;SUBSTITUTE(Q266,",","&lt;/s&gt;&lt;s&gt;")&amp;"&lt;/s&gt;&lt;/t&gt;","//s"),"mm","")))/10, MAX(VALUE(_xlfn.FILTERXML("&lt;t&gt;&lt;s&gt;"&amp;SUBSTITUTE(Q266,",","&lt;/s&gt;&lt;s&gt;")&amp;"&lt;/s&gt;&lt;/t&gt;","//s"))))))</f>
        <v>2.7</v>
      </c>
      <c r="S266" t="str">
        <f>IF(OR('Model output'!P265="",'Model output'!P265="C",ISNUMBER(SEARCH("Not identified", 'Model output'!P265)),ISNUMBER(SEARCH("Absent",'Model output'!P265)),ISNUMBER(SEARCH("Absence",'Model output'!P265)),AND(ISNUMBER(SEARCH("No",'Model output'!P265)),NOT(ISNUMBER(SEARCH("diagnostic",'Model output'!P265)))),ISNUMBER(SEARCH("Negative",'Model output'!P265))),"negative","positive")</f>
        <v>negative</v>
      </c>
      <c r="T266">
        <f>IF('Model output'!O265="","",'Model output'!O265)</f>
        <v>1</v>
      </c>
      <c r="U266" t="str">
        <f>IF('Model output'!Q265&lt;&gt;"",'Model output'!Q265,IF('Classification result'!S266="positive",IF(ISNUMBER(SEARCH("single",'Model output'!P265)),1,IF(OR(ISNUMBER(SEARCH("&lt;4",'Model output'!P265)),ISNUMBER(SEARCH("&lt; 4",'Model output'!P265)),ISNUMBER(SEARCH("less than 4",'Model output'!P265))),"&lt;4",IF(OR(ISNUMBER(SEARCH("&gt;4",'Model output'!P265)),ISNUMBER(SEARCH("&gt; 4",'Model output'!P265)),ISNUMBER(SEARCH("4 or more",'Model output'!P265))),"&gt;4",""))),""))</f>
        <v/>
      </c>
      <c r="V266" t="str">
        <f>IF(S266="negative","",IF(OR(ISNUMBER(SEARCH("Focal",'Model output'!P265)),'Classification result'!U266&lt;4,ISNUMBER(SEARCH("Focal",'Classification result'!U266)),ISNUMBER(SEARCH("&lt;4",'Classification result'!U266)),ISNUMBER(SEARCH("&lt; 4",'Classification result'!U266))),"minimal", IF(OR(ISNUMBER(SEARCH("Extensive",'Model output'!P265)),ISNUMBER(SEARCH("Extensive",'Classification result'!U266)),ISNUMBER(SEARCH("&gt;4",'Classification result'!U266)),ISNUMBER(SEARCH("&gt; 4",'Classification result'!U266)),ISNUMBER(SEARCH("4 or more",'Classification result'!U266))),"extensive","")))</f>
        <v/>
      </c>
      <c r="W266" t="str">
        <f>IF(OR('Model output'!R265="",ISNUMBER(SEARCH("Not identified", 'Model output'!R265)),ISNUMBER(SEARCH("Absent",'Model output'!R265)),ISNUMBER(SEARCH("No",'Model output'!R265)),ISNUMBER(SEARCH("Negative",'Model output'!R265)),ISNUMBER(SEARCH("None seen",'Model output'!R265)),ISNUMBER(SEARCH("Free",'Model output'!R265)),ISNUMBER(SEARCH("Cannot be assessed",'Model output'!R265))),"negative","positive")</f>
        <v>negative</v>
      </c>
      <c r="X266" s="15" t="str">
        <f>IF('Model output'!S265="","",'Model output'!S265)</f>
        <v/>
      </c>
      <c r="Y266" t="str">
        <f>IF(OR('Model output'!S265="",ISNUMBER(SEARCH("No extension",'Model output'!S265)),ISNUMBER(SEARCH("Absent",'Model output'!S265)),ISNUMBER(SEARCH("Not identified",'Model output'!S265)),AND(ISNUMBER(SEARCH("No",'Model output'!S265)),NOT(ISNUMBER(SEARCH("carcinoma",'Model output'!S265)))),ISNUMBER(SEARCH("negative",'Model output'!S265))),"negative",IF(Z266="positive","gETE", "positive"))</f>
        <v>negative</v>
      </c>
      <c r="Z266" t="str">
        <f>IF(OR('Model output'!S265="",ISNUMBER(SEARCH("Absent",'Model output'!S265)),ISNUMBER(SEARCH("Not identified",'Model output'!S265)),ISNUMBER(SEARCH("No",'Model output'!S265)),ISNUMBER(SEARCH("Minimal",'Model output'!S265)),ISNUMBER(SEARCH("negative",'Model output'!S265))),"negative",IF(OR(ISNUMBER(SEARCH("extensive",X266)),ISNUMBER(SEARCH("skeletal muscle",X266)),ISNUMBER(SEARCH("larynx",X266)),ISNUMBER(SEARCH("trachea",X266)),ISNUMBER(SEARCH("esophagus",X266)),ISNUMBER(SEARCH("recurrent laryngeal nerve",X266))),"positive","negative"))</f>
        <v>negative</v>
      </c>
      <c r="AA266" t="str">
        <f>IF('Model output'!T265="","",IF('Model output'!T265="Not mentioned", "No", "Yes"))</f>
        <v/>
      </c>
      <c r="AB266" t="str">
        <f>IF(AA266&lt;&gt;"Yes","",IF(OR('Model output'!U265="",ISNUMBER(SEARCH("Not identified",'Model output'!U265))),"",'Model output'!U265))</f>
        <v/>
      </c>
      <c r="AC266" s="8" t="str">
        <f>IF(OR('Model output'!V265="", AND(ISERROR(SEARCH("Positive",'Model output'!V265)), ISNUMBER(SEARCH("Negative",'Model output'!V265))), ISNUMBER(SEARCH("Cannot be assessed",'Model output'!V265)), AND(ISNUMBER(SEARCH("Uninvolved",'Model output'!V265)),NOT(ISNUMBER(SEARCH("margin(s) involved",'Model output'!V265)))), ISNUMBER(SEARCH("No involvement",'Model output'!V265)), AND(NOT(ISNUMBER(SEARCH("focal",'Model output'!V265))),ISNUMBER(SEARCH("Free",'Model output'!V265))), ISNUMBER(SEARCH("narrowly excised",'Model output'!V265)), ISNUMBER(SEARCH("none",'Model output'!V265)), ISNUMBER(SEARCH("R0",'Model output'!V265)), ISNUMBER(SEARCH("1 mm",'Model output'!V265)), ISNUMBER(SEARCH("0.1 CM",'Model output'!V265)), ISNUMBER(SEARCH("less than 0.2 mm",'Model output'!V265)), ISNUMBER(SEARCH("less than 1.0 mm",'Model output'!V265)), ISNUMBER(SEARCH("less than 0.5 mm",'Model output'!V265)), ISNUMBER(SEARCH("abut",'Model output'!V265))), "negative", "positive")</f>
        <v>negative</v>
      </c>
      <c r="AE266" s="34" t="str" cm="1">
        <f t="array" aca="1" ref="AE266" ca="1">IF(OR(AC266="positive",Z266="positive",AND(OR(ISNUMBER(SEARCH("Follicular carcinoma",N266)),ISNUMBER(SEARCH("Follicular thyroid carcinoma",N266))),V266="extensive"),AND(AND(ISNUMBER(J266),J266&gt;0),AND(ISNUMBER(M266),M266&gt;3)),OR(H266="positive",AH266=1)),"high",IF(OR(ISNUMBER(SEARCH("lateral",G266,1)),ISNUMBER(SEARCH("positive",Y266,1)),ISNUMBER(SEARCH("tall",O266,1)),ISNUMBER(SEARCH("hobnail",O266,1)),ISNUMBER(SEARCH("cribriform",O266,1)),ISNUMBER(SEARCH("diffuse",O266,1)),ISNUMBER(SEARCH("columnar",O266,1)),ISNUMBER(SEARCH("solid",O266,1)),ISNUMBER(SEARCH("tall",N266,1)),ISNUMBER(SEARCH("hobnail",N266,1)),ISNUMBER(SEARCH("cribriform",N266,1)),ISNUMBER(SEARCH("diffuse",N266,1)),ISNUMBER(SEARCH("columnar",N266,1)),ISNUMBER(SEARCH("solid",N266,1)),AND(OR(ISNUMBER(SEARCH("papillary",N266,1)),ISNUMBER(SEARCH("papillary carcinoma",O266,1))),S266="positive"),AND(AND(ISNUMBER(J266),J266&gt;=5),M266=""),AND(AND(ISNUMBER(J266),J266&gt;=5),AND(ISNUMBER(M266),M266&gt;=1)),AND(ISNUMBER(SERACH("papillary",N266)),OR(Y266="positive",Z266="positive"), ISNUMBER(SEARCH("BRAF",AB266)))),"intermediate","low"))</f>
        <v>low</v>
      </c>
      <c r="AF266" s="35" t="str">
        <f t="shared" si="59"/>
        <v>2</v>
      </c>
      <c r="AG266" s="35" t="str">
        <f t="shared" si="60"/>
        <v>0</v>
      </c>
      <c r="AH266" s="35" t="str">
        <f t="shared" si="61"/>
        <v>0</v>
      </c>
      <c r="AI266" s="40" t="str">
        <f t="shared" si="62"/>
        <v>I</v>
      </c>
      <c r="AJ266" s="34" t="s">
        <v>629</v>
      </c>
      <c r="AK266" s="39" t="s">
        <v>896</v>
      </c>
      <c r="AL266" s="39" t="s">
        <v>894</v>
      </c>
      <c r="AM266" s="39" t="s">
        <v>897</v>
      </c>
      <c r="AN266" s="39" t="s">
        <v>59</v>
      </c>
      <c r="AO266" s="34">
        <f t="shared" ca="1" si="63"/>
        <v>0</v>
      </c>
      <c r="AP266" s="39">
        <f t="shared" si="64"/>
        <v>1</v>
      </c>
      <c r="AQ266" s="39">
        <f t="shared" si="65"/>
        <v>1</v>
      </c>
      <c r="AR266" s="39">
        <f t="shared" si="66"/>
        <v>1</v>
      </c>
      <c r="AS266" s="40">
        <f t="shared" si="67"/>
        <v>1</v>
      </c>
    </row>
    <row r="267" spans="1:45">
      <c r="A267" t="str">
        <f>'Model output'!A266</f>
        <v>TCGA-H2-A421</v>
      </c>
      <c r="B267" s="46">
        <v>34</v>
      </c>
      <c r="C267" s="1" t="str">
        <f>IF(OR(ISNUMBER(SEARCH("0",'Model output'!D266)), ISNUMBER(SEARCH("1",'Model output'!D266)), ISNUMBER(SEARCH("1a",'Model output'!D266)), ISNUMBER(SEARCH("1b",'Model output'!D266)), ISNUMBER(SEARCH("2",'Model output'!D266)), ISNUMBER(SEARCH("3",'Model output'!D266)), ISNUMBER(SEARCH("4a",'Model output'!D266)), ISNUMBER(SEARCH("4b",'Model output'!D266))), IF(ISNUMBER(SEARCH("pT",'Model output'!D266)),IF(OR(ISNUMBER(SEARCH("a",'Model output'!D266)),ISNUMBER(SEARCH("b",'Model output'!D266))),MID(SUBSTITUTE('Model output'!D266," ",""),SEARCH("pT",'Model output'!D266)+2,2),MID(SUBSTITUTE('Model output'!D266," ",""),SEARCH("pT",'Model output'!D266)+2,1)),IF(ISNUMBER(SEARCH("T",'Model output'!D266)),IF(OR(ISNUMBER(SEARCH("a",'Model output'!D266)),ISNUMBER(SEARCH("b",'Model output'!D266))),MID(SUBSTITUTE('Model output'!D266," ",""),SEARCH("T",'Model output'!D266)+1,2),MID(SUBSTITUTE('Model output'!D266," ",""),SEARCH("T",'Model output'!D266)+1,1)),SUBSTITUTE('Model output'!D266," ",""))),"")</f>
        <v>1</v>
      </c>
      <c r="D267" s="1" t="str">
        <f>IF(ISNUMBER(SEARCH("lymph node",'Model output'!E266)),"1", IF(AND('Model output'!E266&lt;&gt;"",ISNUMBER('Model output'!E266),'Model output'!E266&gt;0),"1",IF(OR(ISNUMBER(SEARCH("0",'Model output'!E266)), ISNUMBER(SEARCH("1",'Model output'!E266)), ISNUMBER(SEARCH("1a",'Model output'!E266)), ISNUMBER(SEARCH("1b",'Model output'!E266)), ISNUMBER(SEARCH("X",'Model output'!E266))), IF(ISNUMBER(SEARCH("pN",'Model output'!E266)),IF(OR(ISNUMBER(SEARCH("a",'Model output'!E266)),ISNUMBER(SEARCH("b",'Model output'!E266))),MID(SUBSTITUTE('Model output'!E266," ",""),SEARCH("pN",'Model output'!E266)+2,2),MID(SUBSTITUTE('Model output'!E266," ",""),SEARCH("pN",'Model output'!E266)+2,1)),IF(ISNUMBER(SEARCH("N",'Model output'!E266)),IF(OR(ISNUMBER(SEARCH("a",'Model output'!E266)),ISNUMBER(SEARCH("b",'Model output'!E266))),MID(SUBSTITUTE('Model output'!E266," ",""),SEARCH("N",'Model output'!E266)+1,2),MID(SUBSTITUTE('Model output'!E266," ",""),SEARCH("N",'Model output'!E266)+1,1)),SUBSTITUTE('Model output'!E266," ",""))),"")))</f>
        <v>1a</v>
      </c>
      <c r="E267" s="1" t="str">
        <f>IF(OR(ISNUMBER(SEARCH("Not applicable",'Model output'!F266)), ISNUMBER(SEARCH("N/A",'Model output'!F266))),"0",IF(OR(ISNUMBER(SEARCH("0",'Model output'!F266)), ISNUMBER(SEARCH("1",'Model output'!F266)), ISNUMBER(SEARCH("X",'Model output'!F266))), IF(ISNUMBER(SEARCH("pM",'Model output'!F266)),MID(SUBSTITUTE('Model output'!F266," ",""),SEARCH("pM",'Model output'!F266)+2,1),IF(ISNUMBER(SEARCH("M",'Model output'!F266)),MID(SUBSTITUTE('Model output'!F266," ",""),SEARCH("M",'Model output'!F266)+1,1),SUBSTITUTE('Model output'!F266," ",""))),""))</f>
        <v/>
      </c>
      <c r="F267" t="str">
        <f t="shared" si="56"/>
        <v>positive</v>
      </c>
      <c r="G267" t="str">
        <f>IF(OR('Model output'!G266="",AND(ISNUMBER('Model output'!J266),'Model output'!J266&lt;1)),"",IF(OR(ISNUMBER(SEARCH("lateral",'Model output'!G266)),ISNUMBER(SEARCH("cervical",'Model output'!G266)),ISNUMBER(SEARCH("jugular",'Model output'!G266)),ISNUMBER(SEARCH("left neck",'Model output'!G266)),ISNUMBER(SEARCH("left anterior neck",'Model output'!G266)),ISNUMBER(SEARCH("left posterior neck",'Model output'!G266)),ISNUMBER(SEARCH("right neck",'Model output'!G266)),ISNUMBER(SEARCH("right anterior neck",'Model output'!G266)),ISNUMBER(SEARCH("right posterior neck",'Model output'!G266)),AND(ISNUMBER(SEARCH("level",'Model output'!G266)),OR(,ISNUMBER(SEARCH("II",'Model output'!G266)),ISNUMBER(SEARCH("two",'Model output'!G266)),AND(ISNUMBER(SEARCH("2",'Model output'!G266)),NOT(ISNUMBER(SEARCH("1 of 2",'Model output'!G266)))),ISNUMBER(SEARCH("III",'Model output'!G266)),ISNUMBER(SEARCH("three",'Model output'!G266)),AND(ISNUMBER(SEARCH("3",'Model output'!G266)), NOT(ISNUMBER(SEARCH("N3",'Model output'!G266)))),ISNUMBER(SEARCH("IV",'Model output'!G266)),ISNUMBER(SEARCH("four",'Model output'!G266)),AND(ISNUMBER(SEARCH("4",'Model output'!G266)),NOT(ISNUMBER(SEARCH("1/4",'Model output'!G266)))),ISNUMBER(SEARCH("V ",'Model output'!G266)),ISNUMBER(SEARCH("five",'Model output'!G266)),ISNUMBER(SEARCH("5",'Model output'!G266))))), "lateral", "central"))</f>
        <v>central</v>
      </c>
      <c r="H267" t="str">
        <f>IF('Model output'!H266="","negative", IF('Model output'!H266=" ", "negative", IF('Model output'!H266="[]", "negative", IF(ISNUMBER(SEARCH("lymph node",'Model output'!H266)),"negative", IF(ISNUMBER(SEARCH("adipose tissue",'Model output'!H266)), "negative", IF(ISNUMBER(SEARCH("neck dissection",'Model output'!H266)),"negative","positive"))))))</f>
        <v>negative</v>
      </c>
      <c r="I267">
        <f>IF('Model output'!I266="","",IF(ISNUMBER('Model output'!I266),'Model output'!I266,1))</f>
        <v>3</v>
      </c>
      <c r="J267">
        <f>IF('Model output'!J266="","",IF(AND(ISNUMBER('Model output'!J266),'Model output'!J266&lt;=I267),'Model output'!J266,IF(ISNUMBER(SEARCH("0/",'Model output'!J266)),0,1)))</f>
        <v>2</v>
      </c>
      <c r="K267" t="str" cm="1">
        <f t="array" ref="K267">IF(COUNT(FIND({0,1,2,3,4,5,6,7,8,9},'Model output'!K266))&gt;0,'Model output'!K266,"")</f>
        <v>1 mm</v>
      </c>
      <c r="L267" s="28" t="str">
        <f t="shared" si="58"/>
        <v>1mm</v>
      </c>
      <c r="M267" cm="1">
        <f t="array" ref="M267">IF(L267="","",IF(ISNUMBER(SEARCH("cm",L267)),MAX(VALUE(SUBSTITUTE(_xlfn.FILTERXML("&lt;t&gt;&lt;s&gt;"&amp;SUBSTITUTE(L267,",","&lt;/s&gt;&lt;s&gt;")&amp;"&lt;/s&gt;&lt;/t&gt;","//s"),"cm",""))),MAX(VALUE(SUBSTITUTE(_xlfn.FILTERXML("&lt;t&gt;&lt;s&gt;"&amp;SUBSTITUTE(L267,",","&lt;/s&gt;&lt;s&gt;")&amp;"&lt;/s&gt;&lt;/t&gt;","//s"),"mm","")))/10))</f>
        <v>0.1</v>
      </c>
      <c r="N267" t="str">
        <f>IF('Model output'!L266="","",'Model output'!L266)</f>
        <v>papillary</v>
      </c>
      <c r="O267" t="str">
        <f>IF('Model output'!M266="","",'Model output'!M266)</f>
        <v/>
      </c>
      <c r="P267" t="str">
        <f>IF('Model output'!N266="","",'Model output'!N266)</f>
        <v>1.5 cm</v>
      </c>
      <c r="Q267" t="str">
        <f t="shared" si="57"/>
        <v>1.5cm</v>
      </c>
      <c r="R267" cm="1">
        <f t="array" ref="R267">IF(Q267="","",IF(ISNUMBER(SEARCH("cm",Q267)),MAX(VALUE(SUBSTITUTE(_xlfn.FILTERXML("&lt;t&gt;&lt;s&gt;"&amp;SUBSTITUTE(Q267,",","&lt;/s&gt;&lt;s&gt;")&amp;"&lt;/s&gt;&lt;/t&gt;","//s"),"cm",""))),IF(ISNUMBER(SEARCH("mm",Q267)), MAX(VALUE(SUBSTITUTE(_xlfn.FILTERXML("&lt;t&gt;&lt;s&gt;"&amp;SUBSTITUTE(Q267,",","&lt;/s&gt;&lt;s&gt;")&amp;"&lt;/s&gt;&lt;/t&gt;","//s"),"mm","")))/10, MAX(VALUE(_xlfn.FILTERXML("&lt;t&gt;&lt;s&gt;"&amp;SUBSTITUTE(Q267,",","&lt;/s&gt;&lt;s&gt;")&amp;"&lt;/s&gt;&lt;/t&gt;","//s"))))))</f>
        <v>1.5</v>
      </c>
      <c r="S267" t="str">
        <f>IF(OR('Model output'!P266="",'Model output'!P266="C",ISNUMBER(SEARCH("Not identified", 'Model output'!P266)),ISNUMBER(SEARCH("Absent",'Model output'!P266)),ISNUMBER(SEARCH("Absence",'Model output'!P266)),AND(ISNUMBER(SEARCH("No",'Model output'!P266)),NOT(ISNUMBER(SEARCH("diagnostic",'Model output'!P266)))),ISNUMBER(SEARCH("Negative",'Model output'!P266))),"negative","positive")</f>
        <v>negative</v>
      </c>
      <c r="T267">
        <f>IF('Model output'!O266="","",'Model output'!O266)</f>
        <v>1</v>
      </c>
      <c r="U267" t="str">
        <f>IF('Model output'!Q266&lt;&gt;"",'Model output'!Q266,IF('Classification result'!S267="positive",IF(ISNUMBER(SEARCH("single",'Model output'!P266)),1,IF(OR(ISNUMBER(SEARCH("&lt;4",'Model output'!P266)),ISNUMBER(SEARCH("&lt; 4",'Model output'!P266)),ISNUMBER(SEARCH("less than 4",'Model output'!P266))),"&lt;4",IF(OR(ISNUMBER(SEARCH("&gt;4",'Model output'!P266)),ISNUMBER(SEARCH("&gt; 4",'Model output'!P266)),ISNUMBER(SEARCH("4 or more",'Model output'!P266))),"&gt;4",""))),""))</f>
        <v/>
      </c>
      <c r="V267" t="str">
        <f>IF(S267="negative","",IF(OR(ISNUMBER(SEARCH("Focal",'Model output'!P266)),'Classification result'!U267&lt;4,ISNUMBER(SEARCH("Focal",'Classification result'!U267)),ISNUMBER(SEARCH("&lt;4",'Classification result'!U267)),ISNUMBER(SEARCH("&lt; 4",'Classification result'!U267))),"minimal", IF(OR(ISNUMBER(SEARCH("Extensive",'Model output'!P266)),ISNUMBER(SEARCH("Extensive",'Classification result'!U267)),ISNUMBER(SEARCH("&gt;4",'Classification result'!U267)),ISNUMBER(SEARCH("&gt; 4",'Classification result'!U267)),ISNUMBER(SEARCH("4 or more",'Classification result'!U267))),"extensive","")))</f>
        <v/>
      </c>
      <c r="W267" t="str">
        <f>IF(OR('Model output'!R266="",ISNUMBER(SEARCH("Not identified", 'Model output'!R266)),ISNUMBER(SEARCH("Absent",'Model output'!R266)),ISNUMBER(SEARCH("No",'Model output'!R266)),ISNUMBER(SEARCH("Negative",'Model output'!R266)),ISNUMBER(SEARCH("None seen",'Model output'!R266)),ISNUMBER(SEARCH("Free",'Model output'!R266)),ISNUMBER(SEARCH("Cannot be assessed",'Model output'!R266))),"negative","positive")</f>
        <v>positive</v>
      </c>
      <c r="X267" s="15" t="str">
        <f>IF('Model output'!S266="","",'Model output'!S266)</f>
        <v/>
      </c>
      <c r="Y267" t="str">
        <f>IF(OR('Model output'!S266="",ISNUMBER(SEARCH("No extension",'Model output'!S266)),ISNUMBER(SEARCH("Absent",'Model output'!S266)),ISNUMBER(SEARCH("Not identified",'Model output'!S266)),AND(ISNUMBER(SEARCH("No",'Model output'!S266)),NOT(ISNUMBER(SEARCH("carcinoma",'Model output'!S266)))),ISNUMBER(SEARCH("negative",'Model output'!S266))),"negative",IF(Z267="positive","gETE", "positive"))</f>
        <v>negative</v>
      </c>
      <c r="Z267" t="str">
        <f>IF(OR('Model output'!S266="",ISNUMBER(SEARCH("Absent",'Model output'!S266)),ISNUMBER(SEARCH("Not identified",'Model output'!S266)),ISNUMBER(SEARCH("No",'Model output'!S266)),ISNUMBER(SEARCH("Minimal",'Model output'!S266)),ISNUMBER(SEARCH("negative",'Model output'!S266))),"negative",IF(OR(ISNUMBER(SEARCH("extensive",X267)),ISNUMBER(SEARCH("skeletal muscle",X267)),ISNUMBER(SEARCH("larynx",X267)),ISNUMBER(SEARCH("trachea",X267)),ISNUMBER(SEARCH("esophagus",X267)),ISNUMBER(SEARCH("recurrent laryngeal nerve",X267))),"positive","negative"))</f>
        <v>negative</v>
      </c>
      <c r="AA267" t="str">
        <f>IF('Model output'!T266="","",IF('Model output'!T266="Not mentioned", "No", "Yes"))</f>
        <v/>
      </c>
      <c r="AB267" t="str">
        <f>IF(AA267&lt;&gt;"Yes","",IF(OR('Model output'!U266="",ISNUMBER(SEARCH("Not identified",'Model output'!U266))),"",'Model output'!U266))</f>
        <v/>
      </c>
      <c r="AC267" s="8" t="str">
        <f>IF(OR('Model output'!V266="", AND(ISERROR(SEARCH("Positive",'Model output'!V266)), ISNUMBER(SEARCH("Negative",'Model output'!V266))), ISNUMBER(SEARCH("Cannot be assessed",'Model output'!V266)), AND(ISNUMBER(SEARCH("Uninvolved",'Model output'!V266)),NOT(ISNUMBER(SEARCH("margin(s) involved",'Model output'!V266)))), ISNUMBER(SEARCH("No involvement",'Model output'!V266)), AND(NOT(ISNUMBER(SEARCH("focal",'Model output'!V266))),ISNUMBER(SEARCH("Free",'Model output'!V266))), ISNUMBER(SEARCH("narrowly excised",'Model output'!V266)), ISNUMBER(SEARCH("none",'Model output'!V266)), ISNUMBER(SEARCH("R0",'Model output'!V266)), ISNUMBER(SEARCH("1 mm",'Model output'!V266)), ISNUMBER(SEARCH("0.1 CM",'Model output'!V266)), ISNUMBER(SEARCH("less than 0.2 mm",'Model output'!V266)), ISNUMBER(SEARCH("less than 1.0 mm",'Model output'!V266)), ISNUMBER(SEARCH("less than 0.5 mm",'Model output'!V266)), ISNUMBER(SEARCH("abut",'Model output'!V266))), "negative", "positive")</f>
        <v>positive</v>
      </c>
      <c r="AE267" s="34" t="str" cm="1">
        <f t="array" ref="AE267">IF(OR(AC267="positive",Z267="positive",AND(OR(ISNUMBER(SEARCH("Follicular carcinoma",N267)),ISNUMBER(SEARCH("Follicular thyroid carcinoma",N267))),V267="extensive"),AND(AND(ISNUMBER(J267),J267&gt;0),AND(ISNUMBER(M267),M267&gt;3)),OR(H267="positive",AH267=1)),"high",IF(OR(ISNUMBER(SEARCH("lateral",G267,1)),ISNUMBER(SEARCH("positive",Y267,1)),ISNUMBER(SEARCH("tall",O267,1)),ISNUMBER(SEARCH("hobnail",O267,1)),ISNUMBER(SEARCH("cribriform",O267,1)),ISNUMBER(SEARCH("diffuse",O267,1)),ISNUMBER(SEARCH("columnar",O267,1)),ISNUMBER(SEARCH("solid",O267,1)),ISNUMBER(SEARCH("tall",N267,1)),ISNUMBER(SEARCH("hobnail",N267,1)),ISNUMBER(SEARCH("cribriform",N267,1)),ISNUMBER(SEARCH("diffuse",N267,1)),ISNUMBER(SEARCH("columnar",N267,1)),ISNUMBER(SEARCH("solid",N267,1)),AND(OR(ISNUMBER(SEARCH("papillary",N267,1)),ISNUMBER(SEARCH("papillary carcinoma",O267,1))),S267="positive"),AND(AND(ISNUMBER(J267),J267&gt;=5),M267=""),AND(AND(ISNUMBER(J267),J267&gt;=5),AND(ISNUMBER(M267),M267&gt;=1)),AND(ISNUMBER(SERACH("papillary",N267)),OR(Y267="positive",Z267="positive"), ISNUMBER(SEARCH("BRAF",AB267)))),"intermediate","low"))</f>
        <v>high</v>
      </c>
      <c r="AF267" s="35" t="str">
        <f t="shared" si="59"/>
        <v>1b</v>
      </c>
      <c r="AG267" s="35" t="str">
        <f t="shared" si="60"/>
        <v>1a</v>
      </c>
      <c r="AH267" s="35" t="str">
        <f t="shared" si="61"/>
        <v>0</v>
      </c>
      <c r="AI267" s="40" t="str">
        <f t="shared" si="62"/>
        <v>I</v>
      </c>
      <c r="AJ267" s="34" t="s">
        <v>624</v>
      </c>
      <c r="AK267" s="39" t="s">
        <v>893</v>
      </c>
      <c r="AL267" s="39" t="s">
        <v>898</v>
      </c>
      <c r="AM267" s="39" t="s">
        <v>894</v>
      </c>
      <c r="AN267" s="39" t="s">
        <v>59</v>
      </c>
      <c r="AO267" s="34">
        <f t="shared" si="63"/>
        <v>1</v>
      </c>
      <c r="AP267" s="39">
        <f t="shared" si="64"/>
        <v>1</v>
      </c>
      <c r="AQ267" s="39">
        <f t="shared" si="65"/>
        <v>1</v>
      </c>
      <c r="AR267" s="39">
        <f t="shared" si="66"/>
        <v>1</v>
      </c>
      <c r="AS267" s="40">
        <f t="shared" si="67"/>
        <v>1</v>
      </c>
    </row>
    <row r="268" spans="1:45">
      <c r="A268" t="str">
        <f>'Model output'!A267</f>
        <v>TCGA-H2-A422</v>
      </c>
      <c r="B268" s="46">
        <v>40</v>
      </c>
      <c r="C268" s="1" t="str">
        <f>IF(OR(ISNUMBER(SEARCH("0",'Model output'!D267)), ISNUMBER(SEARCH("1",'Model output'!D267)), ISNUMBER(SEARCH("1a",'Model output'!D267)), ISNUMBER(SEARCH("1b",'Model output'!D267)), ISNUMBER(SEARCH("2",'Model output'!D267)), ISNUMBER(SEARCH("3",'Model output'!D267)), ISNUMBER(SEARCH("4a",'Model output'!D267)), ISNUMBER(SEARCH("4b",'Model output'!D267))), IF(ISNUMBER(SEARCH("pT",'Model output'!D267)),IF(OR(ISNUMBER(SEARCH("a",'Model output'!D267)),ISNUMBER(SEARCH("b",'Model output'!D267))),MID(SUBSTITUTE('Model output'!D267," ",""),SEARCH("pT",'Model output'!D267)+2,2),MID(SUBSTITUTE('Model output'!D267," ",""),SEARCH("pT",'Model output'!D267)+2,1)),IF(ISNUMBER(SEARCH("T",'Model output'!D267)),IF(OR(ISNUMBER(SEARCH("a",'Model output'!D267)),ISNUMBER(SEARCH("b",'Model output'!D267))),MID(SUBSTITUTE('Model output'!D267," ",""),SEARCH("T",'Model output'!D267)+1,2),MID(SUBSTITUTE('Model output'!D267," ",""),SEARCH("T",'Model output'!D267)+1,1)),SUBSTITUTE('Model output'!D267," ",""))),"")</f>
        <v>2</v>
      </c>
      <c r="D268" s="1" t="str">
        <f>IF(ISNUMBER(SEARCH("lymph node",'Model output'!E267)),"1", IF(AND('Model output'!E267&lt;&gt;"",ISNUMBER('Model output'!E267),'Model output'!E267&gt;0),"1",IF(OR(ISNUMBER(SEARCH("0",'Model output'!E267)), ISNUMBER(SEARCH("1",'Model output'!E267)), ISNUMBER(SEARCH("1a",'Model output'!E267)), ISNUMBER(SEARCH("1b",'Model output'!E267)), ISNUMBER(SEARCH("X",'Model output'!E267))), IF(ISNUMBER(SEARCH("pN",'Model output'!E267)),IF(OR(ISNUMBER(SEARCH("a",'Model output'!E267)),ISNUMBER(SEARCH("b",'Model output'!E267))),MID(SUBSTITUTE('Model output'!E267," ",""),SEARCH("pN",'Model output'!E267)+2,2),MID(SUBSTITUTE('Model output'!E267," ",""),SEARCH("pN",'Model output'!E267)+2,1)),IF(ISNUMBER(SEARCH("N",'Model output'!E267)),IF(OR(ISNUMBER(SEARCH("a",'Model output'!E267)),ISNUMBER(SEARCH("b",'Model output'!E267))),MID(SUBSTITUTE('Model output'!E267," ",""),SEARCH("N",'Model output'!E267)+1,2),MID(SUBSTITUTE('Model output'!E267," ",""),SEARCH("N",'Model output'!E267)+1,1)),SUBSTITUTE('Model output'!E267," ",""))),"")))</f>
        <v>x</v>
      </c>
      <c r="E268" s="1" t="str">
        <f>IF(OR(ISNUMBER(SEARCH("Not applicable",'Model output'!F267)), ISNUMBER(SEARCH("N/A",'Model output'!F267))),"0",IF(OR(ISNUMBER(SEARCH("0",'Model output'!F267)), ISNUMBER(SEARCH("1",'Model output'!F267)), ISNUMBER(SEARCH("X",'Model output'!F267))), IF(ISNUMBER(SEARCH("pM",'Model output'!F267)),MID(SUBSTITUTE('Model output'!F267," ",""),SEARCH("pM",'Model output'!F267)+2,1),IF(ISNUMBER(SEARCH("M",'Model output'!F267)),MID(SUBSTITUTE('Model output'!F267," ",""),SEARCH("M",'Model output'!F267)+1,1),SUBSTITUTE('Model output'!F267," ",""))),""))</f>
        <v>X</v>
      </c>
      <c r="F268" t="str">
        <f t="shared" si="56"/>
        <v>negative</v>
      </c>
      <c r="G268" t="str">
        <f>IF(OR('Model output'!G267="",AND(ISNUMBER('Model output'!J267),'Model output'!J267&lt;1)),"",IF(OR(ISNUMBER(SEARCH("lateral",'Model output'!G267)),ISNUMBER(SEARCH("cervical",'Model output'!G267)),ISNUMBER(SEARCH("jugular",'Model output'!G267)),ISNUMBER(SEARCH("left neck",'Model output'!G267)),ISNUMBER(SEARCH("left anterior neck",'Model output'!G267)),ISNUMBER(SEARCH("left posterior neck",'Model output'!G267)),ISNUMBER(SEARCH("right neck",'Model output'!G267)),ISNUMBER(SEARCH("right anterior neck",'Model output'!G267)),ISNUMBER(SEARCH("right posterior neck",'Model output'!G267)),AND(ISNUMBER(SEARCH("level",'Model output'!G267)),OR(,ISNUMBER(SEARCH("II",'Model output'!G267)),ISNUMBER(SEARCH("two",'Model output'!G267)),AND(ISNUMBER(SEARCH("2",'Model output'!G267)),NOT(ISNUMBER(SEARCH("1 of 2",'Model output'!G267)))),ISNUMBER(SEARCH("III",'Model output'!G267)),ISNUMBER(SEARCH("three",'Model output'!G267)),AND(ISNUMBER(SEARCH("3",'Model output'!G267)), NOT(ISNUMBER(SEARCH("N3",'Model output'!G267)))),ISNUMBER(SEARCH("IV",'Model output'!G267)),ISNUMBER(SEARCH("four",'Model output'!G267)),AND(ISNUMBER(SEARCH("4",'Model output'!G267)),NOT(ISNUMBER(SEARCH("1/4",'Model output'!G267)))),ISNUMBER(SEARCH("V ",'Model output'!G267)),ISNUMBER(SEARCH("five",'Model output'!G267)),ISNUMBER(SEARCH("5",'Model output'!G267))))), "lateral", "central"))</f>
        <v/>
      </c>
      <c r="H268" t="str">
        <f>IF('Model output'!H267="","negative", IF('Model output'!H267=" ", "negative", IF('Model output'!H267="[]", "negative", IF(ISNUMBER(SEARCH("lymph node",'Model output'!H267)),"negative", IF(ISNUMBER(SEARCH("adipose tissue",'Model output'!H267)), "negative", IF(ISNUMBER(SEARCH("neck dissection",'Model output'!H267)),"negative","positive"))))))</f>
        <v>negative</v>
      </c>
      <c r="I268" t="str">
        <f>IF('Model output'!I267="","",IF(ISNUMBER('Model output'!I267),'Model output'!I267,1))</f>
        <v/>
      </c>
      <c r="J268" t="str">
        <f>IF('Model output'!J267="","",IF(AND(ISNUMBER('Model output'!J267),'Model output'!J267&lt;=I268),'Model output'!J267,IF(ISNUMBER(SEARCH("0/",'Model output'!J267)),0,1)))</f>
        <v/>
      </c>
      <c r="K268" t="str" cm="1">
        <f t="array" ref="K268">IF(COUNT(FIND({0,1,2,3,4,5,6,7,8,9},'Model output'!K267))&gt;0,'Model output'!K267,"")</f>
        <v/>
      </c>
      <c r="L268" s="28" t="str">
        <f t="shared" si="58"/>
        <v/>
      </c>
      <c r="M268" t="str" cm="1">
        <f t="array" ref="M268">IF(L268="","",IF(ISNUMBER(SEARCH("cm",L268)),MAX(VALUE(SUBSTITUTE(_xlfn.FILTERXML("&lt;t&gt;&lt;s&gt;"&amp;SUBSTITUTE(L268,",","&lt;/s&gt;&lt;s&gt;")&amp;"&lt;/s&gt;&lt;/t&gt;","//s"),"cm",""))),MAX(VALUE(SUBSTITUTE(_xlfn.FILTERXML("&lt;t&gt;&lt;s&gt;"&amp;SUBSTITUTE(L268,",","&lt;/s&gt;&lt;s&gt;")&amp;"&lt;/s&gt;&lt;/t&gt;","//s"),"mm","")))/10))</f>
        <v/>
      </c>
      <c r="N268" t="str">
        <f>IF('Model output'!L267="","",'Model output'!L267)</f>
        <v>Papillary</v>
      </c>
      <c r="O268" t="str">
        <f>IF('Model output'!M267="","",'Model output'!M267)</f>
        <v>Classic</v>
      </c>
      <c r="P268" t="str">
        <f>IF('Model output'!N267="","",'Model output'!N267)</f>
        <v>3 CM</v>
      </c>
      <c r="Q268" t="str">
        <f t="shared" si="57"/>
        <v>3cm</v>
      </c>
      <c r="R268" cm="1">
        <f t="array" ref="R268">IF(Q268="","",IF(ISNUMBER(SEARCH("cm",Q268)),MAX(VALUE(SUBSTITUTE(_xlfn.FILTERXML("&lt;t&gt;&lt;s&gt;"&amp;SUBSTITUTE(Q268,",","&lt;/s&gt;&lt;s&gt;")&amp;"&lt;/s&gt;&lt;/t&gt;","//s"),"cm",""))),IF(ISNUMBER(SEARCH("mm",Q268)), MAX(VALUE(SUBSTITUTE(_xlfn.FILTERXML("&lt;t&gt;&lt;s&gt;"&amp;SUBSTITUTE(Q268,",","&lt;/s&gt;&lt;s&gt;")&amp;"&lt;/s&gt;&lt;/t&gt;","//s"),"mm","")))/10, MAX(VALUE(_xlfn.FILTERXML("&lt;t&gt;&lt;s&gt;"&amp;SUBSTITUTE(Q268,",","&lt;/s&gt;&lt;s&gt;")&amp;"&lt;/s&gt;&lt;/t&gt;","//s"))))))</f>
        <v>3</v>
      </c>
      <c r="S268" t="str">
        <f>IF(OR('Model output'!P267="",'Model output'!P267="C",ISNUMBER(SEARCH("Not identified", 'Model output'!P267)),ISNUMBER(SEARCH("Absent",'Model output'!P267)),ISNUMBER(SEARCH("Absence",'Model output'!P267)),AND(ISNUMBER(SEARCH("No",'Model output'!P267)),NOT(ISNUMBER(SEARCH("diagnostic",'Model output'!P267)))),ISNUMBER(SEARCH("Negative",'Model output'!P267))),"negative","positive")</f>
        <v>positive</v>
      </c>
      <c r="T268">
        <f>IF('Model output'!O267="","",'Model output'!O267)</f>
        <v>1</v>
      </c>
      <c r="U268" t="str">
        <f>IF('Model output'!Q267&lt;&gt;"",'Model output'!Q267,IF('Classification result'!S268="positive",IF(ISNUMBER(SEARCH("single",'Model output'!P267)),1,IF(OR(ISNUMBER(SEARCH("&lt;4",'Model output'!P267)),ISNUMBER(SEARCH("&lt; 4",'Model output'!P267)),ISNUMBER(SEARCH("less than 4",'Model output'!P267))),"&lt;4",IF(OR(ISNUMBER(SEARCH("&gt;4",'Model output'!P267)),ISNUMBER(SEARCH("&gt; 4",'Model output'!P267)),ISNUMBER(SEARCH("4 or more",'Model output'!P267))),"&gt;4",""))),""))</f>
        <v/>
      </c>
      <c r="V268" t="str">
        <f>IF(S268="negative","",IF(OR(ISNUMBER(SEARCH("Focal",'Model output'!P267)),'Classification result'!U268&lt;4,ISNUMBER(SEARCH("Focal",'Classification result'!U268)),ISNUMBER(SEARCH("&lt;4",'Classification result'!U268)),ISNUMBER(SEARCH("&lt; 4",'Classification result'!U268))),"minimal", IF(OR(ISNUMBER(SEARCH("Extensive",'Model output'!P267)),ISNUMBER(SEARCH("Extensive",'Classification result'!U268)),ISNUMBER(SEARCH("&gt;4",'Classification result'!U268)),ISNUMBER(SEARCH("&gt; 4",'Classification result'!U268)),ISNUMBER(SEARCH("4 or more",'Classification result'!U268))),"extensive","")))</f>
        <v/>
      </c>
      <c r="W268" t="str">
        <f>IF(OR('Model output'!R267="",ISNUMBER(SEARCH("Not identified", 'Model output'!R267)),ISNUMBER(SEARCH("Absent",'Model output'!R267)),ISNUMBER(SEARCH("No",'Model output'!R267)),ISNUMBER(SEARCH("Negative",'Model output'!R267)),ISNUMBER(SEARCH("None seen",'Model output'!R267)),ISNUMBER(SEARCH("Free",'Model output'!R267)),ISNUMBER(SEARCH("Cannot be assessed",'Model output'!R267))),"negative","positive")</f>
        <v>negative</v>
      </c>
      <c r="X268" s="15" t="str">
        <f>IF('Model output'!S267="","",'Model output'!S267)</f>
        <v/>
      </c>
      <c r="Y268" t="str">
        <f>IF(OR('Model output'!S267="",ISNUMBER(SEARCH("No extension",'Model output'!S267)),ISNUMBER(SEARCH("Absent",'Model output'!S267)),ISNUMBER(SEARCH("Not identified",'Model output'!S267)),AND(ISNUMBER(SEARCH("No",'Model output'!S267)),NOT(ISNUMBER(SEARCH("carcinoma",'Model output'!S267)))),ISNUMBER(SEARCH("negative",'Model output'!S267))),"negative",IF(Z268="positive","gETE", "positive"))</f>
        <v>negative</v>
      </c>
      <c r="Z268" t="str">
        <f>IF(OR('Model output'!S267="",ISNUMBER(SEARCH("Absent",'Model output'!S267)),ISNUMBER(SEARCH("Not identified",'Model output'!S267)),ISNUMBER(SEARCH("No",'Model output'!S267)),ISNUMBER(SEARCH("Minimal",'Model output'!S267)),ISNUMBER(SEARCH("negative",'Model output'!S267))),"negative",IF(OR(ISNUMBER(SEARCH("extensive",X268)),ISNUMBER(SEARCH("skeletal muscle",X268)),ISNUMBER(SEARCH("larynx",X268)),ISNUMBER(SEARCH("trachea",X268)),ISNUMBER(SEARCH("esophagus",X268)),ISNUMBER(SEARCH("recurrent laryngeal nerve",X268))),"positive","negative"))</f>
        <v>negative</v>
      </c>
      <c r="AA268" t="str">
        <f>IF('Model output'!T267="","",IF('Model output'!T267="Not mentioned", "No", "Yes"))</f>
        <v/>
      </c>
      <c r="AB268" t="str">
        <f>IF(AA268&lt;&gt;"Yes","",IF(OR('Model output'!U267="",ISNUMBER(SEARCH("Not identified",'Model output'!U267))),"",'Model output'!U267))</f>
        <v/>
      </c>
      <c r="AC268" s="8" t="str">
        <f>IF(OR('Model output'!V267="", AND(ISERROR(SEARCH("Positive",'Model output'!V267)), ISNUMBER(SEARCH("Negative",'Model output'!V267))), ISNUMBER(SEARCH("Cannot be assessed",'Model output'!V267)), AND(ISNUMBER(SEARCH("Uninvolved",'Model output'!V267)),NOT(ISNUMBER(SEARCH("margin(s) involved",'Model output'!V267)))), ISNUMBER(SEARCH("No involvement",'Model output'!V267)), AND(NOT(ISNUMBER(SEARCH("focal",'Model output'!V267))),ISNUMBER(SEARCH("Free",'Model output'!V267))), ISNUMBER(SEARCH("narrowly excised",'Model output'!V267)), ISNUMBER(SEARCH("none",'Model output'!V267)), ISNUMBER(SEARCH("R0",'Model output'!V267)), ISNUMBER(SEARCH("1 mm",'Model output'!V267)), ISNUMBER(SEARCH("0.1 CM",'Model output'!V267)), ISNUMBER(SEARCH("less than 0.2 mm",'Model output'!V267)), ISNUMBER(SEARCH("less than 1.0 mm",'Model output'!V267)), ISNUMBER(SEARCH("less than 0.5 mm",'Model output'!V267)), ISNUMBER(SEARCH("abut",'Model output'!V267))), "negative", "positive")</f>
        <v>negative</v>
      </c>
      <c r="AE268" s="34" t="str" cm="1">
        <f t="array" aca="1" ref="AE268" ca="1">IF(OR(AC268="positive",Z268="positive",AND(OR(ISNUMBER(SEARCH("Follicular carcinoma",N268)),ISNUMBER(SEARCH("Follicular thyroid carcinoma",N268))),V268="extensive"),AND(AND(ISNUMBER(J268),J268&gt;0),AND(ISNUMBER(M268),M268&gt;3)),OR(H268="positive",AH268=1)),"high",IF(OR(ISNUMBER(SEARCH("lateral",G268,1)),ISNUMBER(SEARCH("positive",Y268,1)),ISNUMBER(SEARCH("tall",O268,1)),ISNUMBER(SEARCH("hobnail",O268,1)),ISNUMBER(SEARCH("cribriform",O268,1)),ISNUMBER(SEARCH("diffuse",O268,1)),ISNUMBER(SEARCH("columnar",O268,1)),ISNUMBER(SEARCH("solid",O268,1)),ISNUMBER(SEARCH("tall",N268,1)),ISNUMBER(SEARCH("hobnail",N268,1)),ISNUMBER(SEARCH("cribriform",N268,1)),ISNUMBER(SEARCH("diffuse",N268,1)),ISNUMBER(SEARCH("columnar",N268,1)),ISNUMBER(SEARCH("solid",N268,1)),AND(OR(ISNUMBER(SEARCH("papillary",N268,1)),ISNUMBER(SEARCH("papillary carcinoma",O268,1))),S268="positive"),AND(AND(ISNUMBER(J268),J268&gt;=5),M268=""),AND(AND(ISNUMBER(J268),J268&gt;=5),AND(ISNUMBER(M268),M268&gt;=1)),AND(ISNUMBER(SERACH("papillary",N268)),OR(Y268="positive",Z268="positive"), ISNUMBER(SEARCH("BRAF",AB268)))),"intermediate","low"))</f>
        <v>intermediate</v>
      </c>
      <c r="AF268" s="35" t="str">
        <f t="shared" si="59"/>
        <v>2</v>
      </c>
      <c r="AG268" s="35" t="str">
        <f t="shared" si="60"/>
        <v>0</v>
      </c>
      <c r="AH268" s="35" t="str">
        <f t="shared" si="61"/>
        <v>0</v>
      </c>
      <c r="AI268" s="40" t="str">
        <f t="shared" si="62"/>
        <v>I</v>
      </c>
      <c r="AJ268" s="34" t="s">
        <v>629</v>
      </c>
      <c r="AK268" s="39" t="s">
        <v>896</v>
      </c>
      <c r="AL268" s="39" t="s">
        <v>894</v>
      </c>
      <c r="AM268" s="39" t="s">
        <v>897</v>
      </c>
      <c r="AN268" s="39" t="s">
        <v>59</v>
      </c>
      <c r="AO268" s="34">
        <f t="shared" ca="1" si="63"/>
        <v>1</v>
      </c>
      <c r="AP268" s="39">
        <f t="shared" si="64"/>
        <v>1</v>
      </c>
      <c r="AQ268" s="39">
        <f t="shared" si="65"/>
        <v>1</v>
      </c>
      <c r="AR268" s="39">
        <f t="shared" si="66"/>
        <v>1</v>
      </c>
      <c r="AS268" s="40">
        <f t="shared" si="67"/>
        <v>1</v>
      </c>
    </row>
    <row r="269" spans="1:45">
      <c r="A269" t="str">
        <f>'Model output'!A268</f>
        <v>TCGA-IM-A41Y</v>
      </c>
      <c r="B269" s="46">
        <v>42</v>
      </c>
      <c r="C269" s="1" t="str">
        <f>IF(OR(ISNUMBER(SEARCH("0",'Model output'!D268)), ISNUMBER(SEARCH("1",'Model output'!D268)), ISNUMBER(SEARCH("1a",'Model output'!D268)), ISNUMBER(SEARCH("1b",'Model output'!D268)), ISNUMBER(SEARCH("2",'Model output'!D268)), ISNUMBER(SEARCH("3",'Model output'!D268)), ISNUMBER(SEARCH("4a",'Model output'!D268)), ISNUMBER(SEARCH("4b",'Model output'!D268))), IF(ISNUMBER(SEARCH("pT",'Model output'!D268)),IF(OR(ISNUMBER(SEARCH("a",'Model output'!D268)),ISNUMBER(SEARCH("b",'Model output'!D268))),MID(SUBSTITUTE('Model output'!D268," ",""),SEARCH("pT",'Model output'!D268)+2,2),MID(SUBSTITUTE('Model output'!D268," ",""),SEARCH("pT",'Model output'!D268)+2,1)),IF(ISNUMBER(SEARCH("T",'Model output'!D268)),IF(OR(ISNUMBER(SEARCH("a",'Model output'!D268)),ISNUMBER(SEARCH("b",'Model output'!D268))),MID(SUBSTITUTE('Model output'!D268," ",""),SEARCH("T",'Model output'!D268)+1,2),MID(SUBSTITUTE('Model output'!D268," ",""),SEARCH("T",'Model output'!D268)+1,1)),SUBSTITUTE('Model output'!D268," ",""))),"")</f>
        <v>3</v>
      </c>
      <c r="D269" s="1" t="str">
        <f>IF(ISNUMBER(SEARCH("lymph node",'Model output'!E268)),"1", IF(AND('Model output'!E268&lt;&gt;"",ISNUMBER('Model output'!E268),'Model output'!E268&gt;0),"1",IF(OR(ISNUMBER(SEARCH("0",'Model output'!E268)), ISNUMBER(SEARCH("1",'Model output'!E268)), ISNUMBER(SEARCH("1a",'Model output'!E268)), ISNUMBER(SEARCH("1b",'Model output'!E268)), ISNUMBER(SEARCH("X",'Model output'!E268))), IF(ISNUMBER(SEARCH("pN",'Model output'!E268)),IF(OR(ISNUMBER(SEARCH("a",'Model output'!E268)),ISNUMBER(SEARCH("b",'Model output'!E268))),MID(SUBSTITUTE('Model output'!E268," ",""),SEARCH("pN",'Model output'!E268)+2,2),MID(SUBSTITUTE('Model output'!E268," ",""),SEARCH("pN",'Model output'!E268)+2,1)),IF(ISNUMBER(SEARCH("N",'Model output'!E268)),IF(OR(ISNUMBER(SEARCH("a",'Model output'!E268)),ISNUMBER(SEARCH("b",'Model output'!E268))),MID(SUBSTITUTE('Model output'!E268," ",""),SEARCH("N",'Model output'!E268)+1,2),MID(SUBSTITUTE('Model output'!E268," ",""),SEARCH("N",'Model output'!E268)+1,1)),SUBSTITUTE('Model output'!E268," ",""))),"")))</f>
        <v>1a</v>
      </c>
      <c r="E269" s="1" t="str">
        <f>IF(OR(ISNUMBER(SEARCH("Not applicable",'Model output'!F268)), ISNUMBER(SEARCH("N/A",'Model output'!F268))),"0",IF(OR(ISNUMBER(SEARCH("0",'Model output'!F268)), ISNUMBER(SEARCH("1",'Model output'!F268)), ISNUMBER(SEARCH("X",'Model output'!F268))), IF(ISNUMBER(SEARCH("pM",'Model output'!F268)),MID(SUBSTITUTE('Model output'!F268," ",""),SEARCH("pM",'Model output'!F268)+2,1),IF(ISNUMBER(SEARCH("M",'Model output'!F268)),MID(SUBSTITUTE('Model output'!F268," ",""),SEARCH("M",'Model output'!F268)+1,1),SUBSTITUTE('Model output'!F268," ",""))),""))</f>
        <v>X</v>
      </c>
      <c r="F269" t="str">
        <f t="shared" si="56"/>
        <v>positive</v>
      </c>
      <c r="G269" t="str">
        <f>IF(OR('Model output'!G268="",AND(ISNUMBER('Model output'!J268),'Model output'!J268&lt;1)),"",IF(OR(ISNUMBER(SEARCH("lateral",'Model output'!G268)),ISNUMBER(SEARCH("cervical",'Model output'!G268)),ISNUMBER(SEARCH("jugular",'Model output'!G268)),ISNUMBER(SEARCH("left neck",'Model output'!G268)),ISNUMBER(SEARCH("left anterior neck",'Model output'!G268)),ISNUMBER(SEARCH("left posterior neck",'Model output'!G268)),ISNUMBER(SEARCH("right neck",'Model output'!G268)),ISNUMBER(SEARCH("right anterior neck",'Model output'!G268)),ISNUMBER(SEARCH("right posterior neck",'Model output'!G268)),AND(ISNUMBER(SEARCH("level",'Model output'!G268)),OR(,ISNUMBER(SEARCH("II",'Model output'!G268)),ISNUMBER(SEARCH("two",'Model output'!G268)),AND(ISNUMBER(SEARCH("2",'Model output'!G268)),NOT(ISNUMBER(SEARCH("1 of 2",'Model output'!G268)))),ISNUMBER(SEARCH("III",'Model output'!G268)),ISNUMBER(SEARCH("three",'Model output'!G268)),AND(ISNUMBER(SEARCH("3",'Model output'!G268)), NOT(ISNUMBER(SEARCH("N3",'Model output'!G268)))),ISNUMBER(SEARCH("IV",'Model output'!G268)),ISNUMBER(SEARCH("four",'Model output'!G268)),AND(ISNUMBER(SEARCH("4",'Model output'!G268)),NOT(ISNUMBER(SEARCH("1/4",'Model output'!G268)))),ISNUMBER(SEARCH("V ",'Model output'!G268)),ISNUMBER(SEARCH("five",'Model output'!G268)),ISNUMBER(SEARCH("5",'Model output'!G268))))), "lateral", "central"))</f>
        <v>central</v>
      </c>
      <c r="H269" t="str">
        <f>IF('Model output'!H268="","negative", IF('Model output'!H268=" ", "negative", IF('Model output'!H268="[]", "negative", IF(ISNUMBER(SEARCH("lymph node",'Model output'!H268)),"negative", IF(ISNUMBER(SEARCH("adipose tissue",'Model output'!H268)), "negative", IF(ISNUMBER(SEARCH("neck dissection",'Model output'!H268)),"negative","positive"))))))</f>
        <v>negative</v>
      </c>
      <c r="I269">
        <f>IF('Model output'!I268="","",IF(ISNUMBER('Model output'!I268),'Model output'!I268,1))</f>
        <v>18</v>
      </c>
      <c r="J269">
        <f>IF('Model output'!J268="","",IF(AND(ISNUMBER('Model output'!J268),'Model output'!J268&lt;=I269),'Model output'!J268,IF(ISNUMBER(SEARCH("0/",'Model output'!J268)),0,1)))</f>
        <v>4</v>
      </c>
      <c r="K269" t="str" cm="1">
        <f t="array" ref="K269">IF(COUNT(FIND({0,1,2,3,4,5,6,7,8,9},'Model output'!K268))&gt;0,'Model output'!K268,"")</f>
        <v>0.2 cm</v>
      </c>
      <c r="L269" s="28" t="str">
        <f t="shared" si="58"/>
        <v>0.2cm</v>
      </c>
      <c r="M269" cm="1">
        <f t="array" ref="M269">IF(L269="","",IF(ISNUMBER(SEARCH("cm",L269)),MAX(VALUE(SUBSTITUTE(_xlfn.FILTERXML("&lt;t&gt;&lt;s&gt;"&amp;SUBSTITUTE(L269,",","&lt;/s&gt;&lt;s&gt;")&amp;"&lt;/s&gt;&lt;/t&gt;","//s"),"cm",""))),MAX(VALUE(SUBSTITUTE(_xlfn.FILTERXML("&lt;t&gt;&lt;s&gt;"&amp;SUBSTITUTE(L269,",","&lt;/s&gt;&lt;s&gt;")&amp;"&lt;/s&gt;&lt;/t&gt;","//s"),"mm","")))/10))</f>
        <v>0.2</v>
      </c>
      <c r="N269" t="str">
        <f>IF('Model output'!L268="","",'Model output'!L268)</f>
        <v>papillary</v>
      </c>
      <c r="O269" t="str">
        <f>IF('Model output'!M268="","",'Model output'!M268)</f>
        <v>diffuse sclerosing variant, classical (papillary), follicular, tall cell</v>
      </c>
      <c r="P269" t="str">
        <f>IF('Model output'!N268="","",'Model output'!N268)</f>
        <v>6.8 cm, 2.6 cm</v>
      </c>
      <c r="Q269" t="str">
        <f t="shared" si="57"/>
        <v>6.8cm,2.6cm</v>
      </c>
      <c r="R269" cm="1">
        <f t="array" ref="R269">IF(Q269="","",IF(ISNUMBER(SEARCH("cm",Q269)),MAX(VALUE(SUBSTITUTE(_xlfn.FILTERXML("&lt;t&gt;&lt;s&gt;"&amp;SUBSTITUTE(Q269,",","&lt;/s&gt;&lt;s&gt;")&amp;"&lt;/s&gt;&lt;/t&gt;","//s"),"cm",""))),IF(ISNUMBER(SEARCH("mm",Q269)), MAX(VALUE(SUBSTITUTE(_xlfn.FILTERXML("&lt;t&gt;&lt;s&gt;"&amp;SUBSTITUTE(Q269,",","&lt;/s&gt;&lt;s&gt;")&amp;"&lt;/s&gt;&lt;/t&gt;","//s"),"mm","")))/10, MAX(VALUE(_xlfn.FILTERXML("&lt;t&gt;&lt;s&gt;"&amp;SUBSTITUTE(Q269,",","&lt;/s&gt;&lt;s&gt;")&amp;"&lt;/s&gt;&lt;/t&gt;","//s"))))))</f>
        <v>6.8</v>
      </c>
      <c r="S269" t="str">
        <f>IF(OR('Model output'!P268="",'Model output'!P268="C",ISNUMBER(SEARCH("Not identified", 'Model output'!P268)),ISNUMBER(SEARCH("Absent",'Model output'!P268)),ISNUMBER(SEARCH("Absence",'Model output'!P268)),AND(ISNUMBER(SEARCH("No",'Model output'!P268)),NOT(ISNUMBER(SEARCH("diagnostic",'Model output'!P268)))),ISNUMBER(SEARCH("Negative",'Model output'!P268))),"negative","positive")</f>
        <v>positive</v>
      </c>
      <c r="T269">
        <f>IF('Model output'!O268="","",'Model output'!O268)</f>
        <v>2</v>
      </c>
      <c r="U269" t="str">
        <f>IF('Model output'!Q268&lt;&gt;"",'Model output'!Q268,IF('Classification result'!S269="positive",IF(ISNUMBER(SEARCH("single",'Model output'!P268)),1,IF(OR(ISNUMBER(SEARCH("&lt;4",'Model output'!P268)),ISNUMBER(SEARCH("&lt; 4",'Model output'!P268)),ISNUMBER(SEARCH("less than 4",'Model output'!P268))),"&lt;4",IF(OR(ISNUMBER(SEARCH("&gt;4",'Model output'!P268)),ISNUMBER(SEARCH("&gt; 4",'Model output'!P268)),ISNUMBER(SEARCH("4 or more",'Model output'!P268))),"&gt;4",""))),""))</f>
        <v>&lt;4</v>
      </c>
      <c r="V269" t="str">
        <f>IF(S269="negative","",IF(OR(ISNUMBER(SEARCH("Focal",'Model output'!P268)),'Classification result'!U269&lt;4,ISNUMBER(SEARCH("Focal",'Classification result'!U269)),ISNUMBER(SEARCH("&lt;4",'Classification result'!U269)),ISNUMBER(SEARCH("&lt; 4",'Classification result'!U269))),"minimal", IF(OR(ISNUMBER(SEARCH("Extensive",'Model output'!P268)),ISNUMBER(SEARCH("Extensive",'Classification result'!U269)),ISNUMBER(SEARCH("&gt;4",'Classification result'!U269)),ISNUMBER(SEARCH("&gt; 4",'Classification result'!U269)),ISNUMBER(SEARCH("4 or more",'Classification result'!U269))),"extensive","")))</f>
        <v>minimal</v>
      </c>
      <c r="W269" t="str">
        <f>IF(OR('Model output'!R268="",ISNUMBER(SEARCH("Not identified", 'Model output'!R268)),ISNUMBER(SEARCH("Absent",'Model output'!R268)),ISNUMBER(SEARCH("No",'Model output'!R268)),ISNUMBER(SEARCH("Negative",'Model output'!R268)),ISNUMBER(SEARCH("None seen",'Model output'!R268)),ISNUMBER(SEARCH("Free",'Model output'!R268)),ISNUMBER(SEARCH("Cannot be assessed",'Model output'!R268))),"negative","positive")</f>
        <v>negative</v>
      </c>
      <c r="X269" s="15" t="str">
        <f>IF('Model output'!S268="","",'Model output'!S268)</f>
        <v>Not identified</v>
      </c>
      <c r="Y269" t="str">
        <f>IF(OR('Model output'!S268="",ISNUMBER(SEARCH("No extension",'Model output'!S268)),ISNUMBER(SEARCH("Absent",'Model output'!S268)),ISNUMBER(SEARCH("Not identified",'Model output'!S268)),AND(ISNUMBER(SEARCH("No",'Model output'!S268)),NOT(ISNUMBER(SEARCH("carcinoma",'Model output'!S268)))),ISNUMBER(SEARCH("negative",'Model output'!S268))),"negative",IF(Z269="positive","gETE", "positive"))</f>
        <v>negative</v>
      </c>
      <c r="Z269" t="str">
        <f>IF(OR('Model output'!S268="",ISNUMBER(SEARCH("Absent",'Model output'!S268)),ISNUMBER(SEARCH("Not identified",'Model output'!S268)),ISNUMBER(SEARCH("No",'Model output'!S268)),ISNUMBER(SEARCH("Minimal",'Model output'!S268)),ISNUMBER(SEARCH("negative",'Model output'!S268))),"negative",IF(OR(ISNUMBER(SEARCH("extensive",X269)),ISNUMBER(SEARCH("skeletal muscle",X269)),ISNUMBER(SEARCH("larynx",X269)),ISNUMBER(SEARCH("trachea",X269)),ISNUMBER(SEARCH("esophagus",X269)),ISNUMBER(SEARCH("recurrent laryngeal nerve",X269))),"positive","negative"))</f>
        <v>negative</v>
      </c>
      <c r="AA269" t="str">
        <f>IF('Model output'!T268="","",IF('Model output'!T268="Not mentioned", "No", "Yes"))</f>
        <v/>
      </c>
      <c r="AB269" t="str">
        <f>IF(AA269&lt;&gt;"Yes","",IF(OR('Model output'!U268="",ISNUMBER(SEARCH("Not identified",'Model output'!U268))),"",'Model output'!U268))</f>
        <v/>
      </c>
      <c r="AC269" s="8" t="str">
        <f>IF(OR('Model output'!V268="", AND(ISERROR(SEARCH("Positive",'Model output'!V268)), ISNUMBER(SEARCH("Negative",'Model output'!V268))), ISNUMBER(SEARCH("Cannot be assessed",'Model output'!V268)), AND(ISNUMBER(SEARCH("Uninvolved",'Model output'!V268)),NOT(ISNUMBER(SEARCH("margin(s) involved",'Model output'!V268)))), ISNUMBER(SEARCH("No involvement",'Model output'!V268)), AND(NOT(ISNUMBER(SEARCH("focal",'Model output'!V268))),ISNUMBER(SEARCH("Free",'Model output'!V268))), ISNUMBER(SEARCH("narrowly excised",'Model output'!V268)), ISNUMBER(SEARCH("none",'Model output'!V268)), ISNUMBER(SEARCH("R0",'Model output'!V268)), ISNUMBER(SEARCH("1 mm",'Model output'!V268)), ISNUMBER(SEARCH("0.1 CM",'Model output'!V268)), ISNUMBER(SEARCH("less than 0.2 mm",'Model output'!V268)), ISNUMBER(SEARCH("less than 1.0 mm",'Model output'!V268)), ISNUMBER(SEARCH("less than 0.5 mm",'Model output'!V268)), ISNUMBER(SEARCH("abut",'Model output'!V268))), "negative", "positive")</f>
        <v>negative</v>
      </c>
      <c r="AE269" s="34" t="str" cm="1">
        <f t="array" aca="1" ref="AE269" ca="1">IF(OR(AC269="positive",Z269="positive",AND(OR(ISNUMBER(SEARCH("Follicular carcinoma",N269)),ISNUMBER(SEARCH("Follicular thyroid carcinoma",N269))),V269="extensive"),AND(AND(ISNUMBER(J269),J269&gt;0),AND(ISNUMBER(M269),M269&gt;3)),OR(H269="positive",AH269=1)),"high",IF(OR(ISNUMBER(SEARCH("lateral",G269,1)),ISNUMBER(SEARCH("positive",Y269,1)),ISNUMBER(SEARCH("tall",O269,1)),ISNUMBER(SEARCH("hobnail",O269,1)),ISNUMBER(SEARCH("cribriform",O269,1)),ISNUMBER(SEARCH("diffuse",O269,1)),ISNUMBER(SEARCH("columnar",O269,1)),ISNUMBER(SEARCH("solid",O269,1)),ISNUMBER(SEARCH("tall",N269,1)),ISNUMBER(SEARCH("hobnail",N269,1)),ISNUMBER(SEARCH("cribriform",N269,1)),ISNUMBER(SEARCH("diffuse",N269,1)),ISNUMBER(SEARCH("columnar",N269,1)),ISNUMBER(SEARCH("solid",N269,1)),AND(OR(ISNUMBER(SEARCH("papillary",N269,1)),ISNUMBER(SEARCH("papillary carcinoma",O269,1))),S269="positive"),AND(AND(ISNUMBER(J269),J269&gt;=5),M269=""),AND(AND(ISNUMBER(J269),J269&gt;=5),AND(ISNUMBER(M269),M269&gt;=1)),AND(ISNUMBER(SERACH("papillary",N269)),OR(Y269="positive",Z269="positive"), ISNUMBER(SEARCH("BRAF",AB269)))),"intermediate","low"))</f>
        <v>intermediate</v>
      </c>
      <c r="AF269" s="35" t="str">
        <f t="shared" si="59"/>
        <v>3a</v>
      </c>
      <c r="AG269" s="35" t="str">
        <f t="shared" si="60"/>
        <v>1a</v>
      </c>
      <c r="AH269" s="35" t="str">
        <f t="shared" si="61"/>
        <v>0</v>
      </c>
      <c r="AI269" s="40" t="str">
        <f t="shared" si="62"/>
        <v>I</v>
      </c>
      <c r="AJ269" s="34" t="s">
        <v>624</v>
      </c>
      <c r="AK269" s="39" t="s">
        <v>899</v>
      </c>
      <c r="AL269" s="39" t="s">
        <v>898</v>
      </c>
      <c r="AM269" s="39" t="s">
        <v>897</v>
      </c>
      <c r="AN269" s="39" t="s">
        <v>59</v>
      </c>
      <c r="AO269" s="34">
        <f t="shared" ca="1" si="63"/>
        <v>0</v>
      </c>
      <c r="AP269" s="39">
        <f t="shared" si="64"/>
        <v>1</v>
      </c>
      <c r="AQ269" s="39">
        <f t="shared" si="65"/>
        <v>1</v>
      </c>
      <c r="AR269" s="39">
        <f t="shared" si="66"/>
        <v>1</v>
      </c>
      <c r="AS269" s="40">
        <f t="shared" si="67"/>
        <v>1</v>
      </c>
    </row>
    <row r="270" spans="1:45">
      <c r="A270" t="str">
        <f>'Model output'!A269</f>
        <v>TCGA-IM-A41Z</v>
      </c>
      <c r="B270" s="46">
        <v>37</v>
      </c>
      <c r="C270" s="1" t="str">
        <f>IF(OR(ISNUMBER(SEARCH("0",'Model output'!D269)), ISNUMBER(SEARCH("1",'Model output'!D269)), ISNUMBER(SEARCH("1a",'Model output'!D269)), ISNUMBER(SEARCH("1b",'Model output'!D269)), ISNUMBER(SEARCH("2",'Model output'!D269)), ISNUMBER(SEARCH("3",'Model output'!D269)), ISNUMBER(SEARCH("4a",'Model output'!D269)), ISNUMBER(SEARCH("4b",'Model output'!D269))), IF(ISNUMBER(SEARCH("pT",'Model output'!D269)),IF(OR(ISNUMBER(SEARCH("a",'Model output'!D269)),ISNUMBER(SEARCH("b",'Model output'!D269))),MID(SUBSTITUTE('Model output'!D269," ",""),SEARCH("pT",'Model output'!D269)+2,2),MID(SUBSTITUTE('Model output'!D269," ",""),SEARCH("pT",'Model output'!D269)+2,1)),IF(ISNUMBER(SEARCH("T",'Model output'!D269)),IF(OR(ISNUMBER(SEARCH("a",'Model output'!D269)),ISNUMBER(SEARCH("b",'Model output'!D269))),MID(SUBSTITUTE('Model output'!D269," ",""),SEARCH("T",'Model output'!D269)+1,2),MID(SUBSTITUTE('Model output'!D269," ",""),SEARCH("T",'Model output'!D269)+1,1)),SUBSTITUTE('Model output'!D269," ",""))),"")</f>
        <v>1b</v>
      </c>
      <c r="D270" s="1" t="str">
        <f>IF(ISNUMBER(SEARCH("lymph node",'Model output'!E269)),"1", IF(AND('Model output'!E269&lt;&gt;"",ISNUMBER('Model output'!E269),'Model output'!E269&gt;0),"1",IF(OR(ISNUMBER(SEARCH("0",'Model output'!E269)), ISNUMBER(SEARCH("1",'Model output'!E269)), ISNUMBER(SEARCH("1a",'Model output'!E269)), ISNUMBER(SEARCH("1b",'Model output'!E269)), ISNUMBER(SEARCH("X",'Model output'!E269))), IF(ISNUMBER(SEARCH("pN",'Model output'!E269)),IF(OR(ISNUMBER(SEARCH("a",'Model output'!E269)),ISNUMBER(SEARCH("b",'Model output'!E269))),MID(SUBSTITUTE('Model output'!E269," ",""),SEARCH("pN",'Model output'!E269)+2,2),MID(SUBSTITUTE('Model output'!E269," ",""),SEARCH("pN",'Model output'!E269)+2,1)),IF(ISNUMBER(SEARCH("N",'Model output'!E269)),IF(OR(ISNUMBER(SEARCH("a",'Model output'!E269)),ISNUMBER(SEARCH("b",'Model output'!E269))),MID(SUBSTITUTE('Model output'!E269," ",""),SEARCH("N",'Model output'!E269)+1,2),MID(SUBSTITUTE('Model output'!E269," ",""),SEARCH("N",'Model output'!E269)+1,1)),SUBSTITUTE('Model output'!E269," ",""))),"")))</f>
        <v>0</v>
      </c>
      <c r="E270" s="1" t="str">
        <f>IF(OR(ISNUMBER(SEARCH("Not applicable",'Model output'!F269)), ISNUMBER(SEARCH("N/A",'Model output'!F269))),"0",IF(OR(ISNUMBER(SEARCH("0",'Model output'!F269)), ISNUMBER(SEARCH("1",'Model output'!F269)), ISNUMBER(SEARCH("X",'Model output'!F269))), IF(ISNUMBER(SEARCH("pM",'Model output'!F269)),MID(SUBSTITUTE('Model output'!F269," ",""),SEARCH("pM",'Model output'!F269)+2,1),IF(ISNUMBER(SEARCH("M",'Model output'!F269)),MID(SUBSTITUTE('Model output'!F269," ",""),SEARCH("M",'Model output'!F269)+1,1),SUBSTITUTE('Model output'!F269," ",""))),""))</f>
        <v/>
      </c>
      <c r="F270" t="str">
        <f t="shared" si="56"/>
        <v>positive</v>
      </c>
      <c r="G270" t="str">
        <f>IF(OR('Model output'!G269="",AND(ISNUMBER('Model output'!J269),'Model output'!J269&lt;1)),"",IF(OR(ISNUMBER(SEARCH("lateral",'Model output'!G269)),ISNUMBER(SEARCH("cervical",'Model output'!G269)),ISNUMBER(SEARCH("jugular",'Model output'!G269)),ISNUMBER(SEARCH("left neck",'Model output'!G269)),ISNUMBER(SEARCH("left anterior neck",'Model output'!G269)),ISNUMBER(SEARCH("left posterior neck",'Model output'!G269)),ISNUMBER(SEARCH("right neck",'Model output'!G269)),ISNUMBER(SEARCH("right anterior neck",'Model output'!G269)),ISNUMBER(SEARCH("right posterior neck",'Model output'!G269)),AND(ISNUMBER(SEARCH("level",'Model output'!G269)),OR(,ISNUMBER(SEARCH("II",'Model output'!G269)),ISNUMBER(SEARCH("two",'Model output'!G269)),AND(ISNUMBER(SEARCH("2",'Model output'!G269)),NOT(ISNUMBER(SEARCH("1 of 2",'Model output'!G269)))),ISNUMBER(SEARCH("III",'Model output'!G269)),ISNUMBER(SEARCH("three",'Model output'!G269)),AND(ISNUMBER(SEARCH("3",'Model output'!G269)), NOT(ISNUMBER(SEARCH("N3",'Model output'!G269)))),ISNUMBER(SEARCH("IV",'Model output'!G269)),ISNUMBER(SEARCH("four",'Model output'!G269)),AND(ISNUMBER(SEARCH("4",'Model output'!G269)),NOT(ISNUMBER(SEARCH("1/4",'Model output'!G269)))),ISNUMBER(SEARCH("V ",'Model output'!G269)),ISNUMBER(SEARCH("five",'Model output'!G269)),ISNUMBER(SEARCH("5",'Model output'!G269))))), "lateral", "central"))</f>
        <v/>
      </c>
      <c r="H270" t="str">
        <f>IF('Model output'!H269="","negative", IF('Model output'!H269=" ", "negative", IF('Model output'!H269="[]", "negative", IF(ISNUMBER(SEARCH("lymph node",'Model output'!H269)),"negative", IF(ISNUMBER(SEARCH("adipose tissue",'Model output'!H269)), "negative", IF(ISNUMBER(SEARCH("neck dissection",'Model output'!H269)),"negative","positive"))))))</f>
        <v>negative</v>
      </c>
      <c r="I270">
        <f>IF('Model output'!I269="","",IF(ISNUMBER('Model output'!I269),'Model output'!I269,1))</f>
        <v>20</v>
      </c>
      <c r="J270">
        <f>IF('Model output'!J269="","",IF(AND(ISNUMBER('Model output'!J269),'Model output'!J269&lt;=I270),'Model output'!J269,IF(ISNUMBER(SEARCH("0/",'Model output'!J269)),0,1)))</f>
        <v>1</v>
      </c>
      <c r="K270" t="str" cm="1">
        <f t="array" ref="K270">IF(COUNT(FIND({0,1,2,3,4,5,6,7,8,9},'Model output'!K269))&gt;0,'Model output'!K269,"")</f>
        <v/>
      </c>
      <c r="L270" s="28" t="str">
        <f t="shared" si="58"/>
        <v/>
      </c>
      <c r="M270" t="str" cm="1">
        <f t="array" ref="M270">IF(L270="","",IF(ISNUMBER(SEARCH("cm",L270)),MAX(VALUE(SUBSTITUTE(_xlfn.FILTERXML("&lt;t&gt;&lt;s&gt;"&amp;SUBSTITUTE(L270,",","&lt;/s&gt;&lt;s&gt;")&amp;"&lt;/s&gt;&lt;/t&gt;","//s"),"cm",""))),MAX(VALUE(SUBSTITUTE(_xlfn.FILTERXML("&lt;t&gt;&lt;s&gt;"&amp;SUBSTITUTE(L270,",","&lt;/s&gt;&lt;s&gt;")&amp;"&lt;/s&gt;&lt;/t&gt;","//s"),"mm","")))/10))</f>
        <v/>
      </c>
      <c r="N270" t="str">
        <f>IF('Model output'!L269="","",'Model output'!L269)</f>
        <v>papillary</v>
      </c>
      <c r="O270" t="str">
        <f>IF('Model output'!M269="","",'Model output'!M269)</f>
        <v>follicular variant</v>
      </c>
      <c r="P270" t="str">
        <f>IF('Model output'!N269="","",'Model output'!N269)</f>
        <v>1.5 cm</v>
      </c>
      <c r="Q270" t="str">
        <f t="shared" si="57"/>
        <v>1.5cm</v>
      </c>
      <c r="R270" cm="1">
        <f t="array" ref="R270">IF(Q270="","",IF(ISNUMBER(SEARCH("cm",Q270)),MAX(VALUE(SUBSTITUTE(_xlfn.FILTERXML("&lt;t&gt;&lt;s&gt;"&amp;SUBSTITUTE(Q270,",","&lt;/s&gt;&lt;s&gt;")&amp;"&lt;/s&gt;&lt;/t&gt;","//s"),"cm",""))),IF(ISNUMBER(SEARCH("mm",Q270)), MAX(VALUE(SUBSTITUTE(_xlfn.FILTERXML("&lt;t&gt;&lt;s&gt;"&amp;SUBSTITUTE(Q270,",","&lt;/s&gt;&lt;s&gt;")&amp;"&lt;/s&gt;&lt;/t&gt;","//s"),"mm","")))/10, MAX(VALUE(_xlfn.FILTERXML("&lt;t&gt;&lt;s&gt;"&amp;SUBSTITUTE(Q270,",","&lt;/s&gt;&lt;s&gt;")&amp;"&lt;/s&gt;&lt;/t&gt;","//s"))))))</f>
        <v>1.5</v>
      </c>
      <c r="S270" t="str">
        <f>IF(OR('Model output'!P269="",'Model output'!P269="C",ISNUMBER(SEARCH("Not identified", 'Model output'!P269)),ISNUMBER(SEARCH("Absent",'Model output'!P269)),ISNUMBER(SEARCH("Absence",'Model output'!P269)),AND(ISNUMBER(SEARCH("No",'Model output'!P269)),NOT(ISNUMBER(SEARCH("diagnostic",'Model output'!P269)))),ISNUMBER(SEARCH("Negative",'Model output'!P269))),"negative","positive")</f>
        <v>negative</v>
      </c>
      <c r="T270">
        <f>IF('Model output'!O269="","",'Model output'!O269)</f>
        <v>2</v>
      </c>
      <c r="U270" t="str">
        <f>IF('Model output'!Q269&lt;&gt;"",'Model output'!Q269,IF('Classification result'!S270="positive",IF(ISNUMBER(SEARCH("single",'Model output'!P269)),1,IF(OR(ISNUMBER(SEARCH("&lt;4",'Model output'!P269)),ISNUMBER(SEARCH("&lt; 4",'Model output'!P269)),ISNUMBER(SEARCH("less than 4",'Model output'!P269))),"&lt;4",IF(OR(ISNUMBER(SEARCH("&gt;4",'Model output'!P269)),ISNUMBER(SEARCH("&gt; 4",'Model output'!P269)),ISNUMBER(SEARCH("4 or more",'Model output'!P269))),"&gt;4",""))),""))</f>
        <v/>
      </c>
      <c r="V270" t="str">
        <f>IF(S270="negative","",IF(OR(ISNUMBER(SEARCH("Focal",'Model output'!P269)),'Classification result'!U270&lt;4,ISNUMBER(SEARCH("Focal",'Classification result'!U270)),ISNUMBER(SEARCH("&lt;4",'Classification result'!U270)),ISNUMBER(SEARCH("&lt; 4",'Classification result'!U270))),"minimal", IF(OR(ISNUMBER(SEARCH("Extensive",'Model output'!P269)),ISNUMBER(SEARCH("Extensive",'Classification result'!U270)),ISNUMBER(SEARCH("&gt;4",'Classification result'!U270)),ISNUMBER(SEARCH("&gt; 4",'Classification result'!U270)),ISNUMBER(SEARCH("4 or more",'Classification result'!U270))),"extensive","")))</f>
        <v/>
      </c>
      <c r="W270" t="str">
        <f>IF(OR('Model output'!R269="",ISNUMBER(SEARCH("Not identified", 'Model output'!R269)),ISNUMBER(SEARCH("Absent",'Model output'!R269)),ISNUMBER(SEARCH("No",'Model output'!R269)),ISNUMBER(SEARCH("Negative",'Model output'!R269)),ISNUMBER(SEARCH("None seen",'Model output'!R269)),ISNUMBER(SEARCH("Free",'Model output'!R269)),ISNUMBER(SEARCH("Cannot be assessed",'Model output'!R269))),"negative","positive")</f>
        <v>negative</v>
      </c>
      <c r="X270" s="15" t="str">
        <f>IF('Model output'!S269="","",'Model output'!S269)</f>
        <v>Not identified</v>
      </c>
      <c r="Y270" t="str">
        <f>IF(OR('Model output'!S269="",ISNUMBER(SEARCH("No extension",'Model output'!S269)),ISNUMBER(SEARCH("Absent",'Model output'!S269)),ISNUMBER(SEARCH("Not identified",'Model output'!S269)),AND(ISNUMBER(SEARCH("No",'Model output'!S269)),NOT(ISNUMBER(SEARCH("carcinoma",'Model output'!S269)))),ISNUMBER(SEARCH("negative",'Model output'!S269))),"negative",IF(Z270="positive","gETE", "positive"))</f>
        <v>negative</v>
      </c>
      <c r="Z270" t="str">
        <f>IF(OR('Model output'!S269="",ISNUMBER(SEARCH("Absent",'Model output'!S269)),ISNUMBER(SEARCH("Not identified",'Model output'!S269)),ISNUMBER(SEARCH("No",'Model output'!S269)),ISNUMBER(SEARCH("Minimal",'Model output'!S269)),ISNUMBER(SEARCH("negative",'Model output'!S269))),"negative",IF(OR(ISNUMBER(SEARCH("extensive",X270)),ISNUMBER(SEARCH("skeletal muscle",X270)),ISNUMBER(SEARCH("larynx",X270)),ISNUMBER(SEARCH("trachea",X270)),ISNUMBER(SEARCH("esophagus",X270)),ISNUMBER(SEARCH("recurrent laryngeal nerve",X270))),"positive","negative"))</f>
        <v>negative</v>
      </c>
      <c r="AA270" t="str">
        <f>IF('Model output'!T269="","",IF('Model output'!T269="Not mentioned", "No", "Yes"))</f>
        <v/>
      </c>
      <c r="AB270" t="str">
        <f>IF(AA270&lt;&gt;"Yes","",IF(OR('Model output'!U269="",ISNUMBER(SEARCH("Not identified",'Model output'!U269))),"",'Model output'!U269))</f>
        <v/>
      </c>
      <c r="AC270" s="8" t="str">
        <f>IF(OR('Model output'!V269="", AND(ISERROR(SEARCH("Positive",'Model output'!V269)), ISNUMBER(SEARCH("Negative",'Model output'!V269))), ISNUMBER(SEARCH("Cannot be assessed",'Model output'!V269)), AND(ISNUMBER(SEARCH("Uninvolved",'Model output'!V269)),NOT(ISNUMBER(SEARCH("margin(s) involved",'Model output'!V269)))), ISNUMBER(SEARCH("No involvement",'Model output'!V269)), AND(NOT(ISNUMBER(SEARCH("focal",'Model output'!V269))),ISNUMBER(SEARCH("Free",'Model output'!V269))), ISNUMBER(SEARCH("narrowly excised",'Model output'!V269)), ISNUMBER(SEARCH("none",'Model output'!V269)), ISNUMBER(SEARCH("R0",'Model output'!V269)), ISNUMBER(SEARCH("1 mm",'Model output'!V269)), ISNUMBER(SEARCH("0.1 CM",'Model output'!V269)), ISNUMBER(SEARCH("less than 0.2 mm",'Model output'!V269)), ISNUMBER(SEARCH("less than 1.0 mm",'Model output'!V269)), ISNUMBER(SEARCH("less than 0.5 mm",'Model output'!V269)), ISNUMBER(SEARCH("abut",'Model output'!V269))), "negative", "positive")</f>
        <v>negative</v>
      </c>
      <c r="AE270" s="34" t="str" cm="1">
        <f t="array" aca="1" ref="AE270" ca="1">IF(OR(AC270="positive",Z270="positive",AND(OR(ISNUMBER(SEARCH("Follicular carcinoma",N270)),ISNUMBER(SEARCH("Follicular thyroid carcinoma",N270))),V270="extensive"),AND(AND(ISNUMBER(J270),J270&gt;0),AND(ISNUMBER(M270),M270&gt;3)),OR(H270="positive",AH270=1)),"high",IF(OR(ISNUMBER(SEARCH("lateral",G270,1)),ISNUMBER(SEARCH("positive",Y270,1)),ISNUMBER(SEARCH("tall",O270,1)),ISNUMBER(SEARCH("hobnail",O270,1)),ISNUMBER(SEARCH("cribriform",O270,1)),ISNUMBER(SEARCH("diffuse",O270,1)),ISNUMBER(SEARCH("columnar",O270,1)),ISNUMBER(SEARCH("solid",O270,1)),ISNUMBER(SEARCH("tall",N270,1)),ISNUMBER(SEARCH("hobnail",N270,1)),ISNUMBER(SEARCH("cribriform",N270,1)),ISNUMBER(SEARCH("diffuse",N270,1)),ISNUMBER(SEARCH("columnar",N270,1)),ISNUMBER(SEARCH("solid",N270,1)),AND(OR(ISNUMBER(SEARCH("papillary",N270,1)),ISNUMBER(SEARCH("papillary carcinoma",O270,1))),S270="positive"),AND(AND(ISNUMBER(J270),J270&gt;=5),M270=""),AND(AND(ISNUMBER(J270),J270&gt;=5),AND(ISNUMBER(M270),M270&gt;=1)),AND(ISNUMBER(SERACH("papillary",N270)),OR(Y270="positive",Z270="positive"), ISNUMBER(SEARCH("BRAF",AB270)))),"intermediate","low"))</f>
        <v>low</v>
      </c>
      <c r="AF270" s="35" t="str">
        <f t="shared" si="59"/>
        <v>1b</v>
      </c>
      <c r="AG270" s="35" t="str">
        <f t="shared" si="60"/>
        <v>1a</v>
      </c>
      <c r="AH270" s="35" t="str">
        <f t="shared" si="61"/>
        <v>0</v>
      </c>
      <c r="AI270" s="40" t="str">
        <f t="shared" si="62"/>
        <v>I</v>
      </c>
      <c r="AJ270" s="34" t="s">
        <v>627</v>
      </c>
      <c r="AK270" s="39" t="s">
        <v>893</v>
      </c>
      <c r="AL270" s="39" t="s">
        <v>894</v>
      </c>
      <c r="AM270" s="39" t="s">
        <v>897</v>
      </c>
      <c r="AN270" s="39" t="s">
        <v>59</v>
      </c>
      <c r="AO270" s="34">
        <f t="shared" ca="1" si="63"/>
        <v>1</v>
      </c>
      <c r="AP270" s="39">
        <f t="shared" si="64"/>
        <v>1</v>
      </c>
      <c r="AQ270" s="39">
        <f t="shared" si="65"/>
        <v>0</v>
      </c>
      <c r="AR270" s="39">
        <f t="shared" si="66"/>
        <v>1</v>
      </c>
      <c r="AS270" s="40">
        <f t="shared" si="67"/>
        <v>1</v>
      </c>
    </row>
    <row r="271" spans="1:45">
      <c r="A271" t="str">
        <f>'Model output'!A270</f>
        <v>TCGA-IM-A420</v>
      </c>
      <c r="B271" s="46">
        <v>39</v>
      </c>
      <c r="C271" s="1" t="str">
        <f>IF(OR(ISNUMBER(SEARCH("0",'Model output'!D270)), ISNUMBER(SEARCH("1",'Model output'!D270)), ISNUMBER(SEARCH("1a",'Model output'!D270)), ISNUMBER(SEARCH("1b",'Model output'!D270)), ISNUMBER(SEARCH("2",'Model output'!D270)), ISNUMBER(SEARCH("3",'Model output'!D270)), ISNUMBER(SEARCH("4a",'Model output'!D270)), ISNUMBER(SEARCH("4b",'Model output'!D270))), IF(ISNUMBER(SEARCH("pT",'Model output'!D270)),IF(OR(ISNUMBER(SEARCH("a",'Model output'!D270)),ISNUMBER(SEARCH("b",'Model output'!D270))),MID(SUBSTITUTE('Model output'!D270," ",""),SEARCH("pT",'Model output'!D270)+2,2),MID(SUBSTITUTE('Model output'!D270," ",""),SEARCH("pT",'Model output'!D270)+2,1)),IF(ISNUMBER(SEARCH("T",'Model output'!D270)),IF(OR(ISNUMBER(SEARCH("a",'Model output'!D270)),ISNUMBER(SEARCH("b",'Model output'!D270))),MID(SUBSTITUTE('Model output'!D270," ",""),SEARCH("T",'Model output'!D270)+1,2),MID(SUBSTITUTE('Model output'!D270," ",""),SEARCH("T",'Model output'!D270)+1,1)),SUBSTITUTE('Model output'!D270," ",""))),"")</f>
        <v>2</v>
      </c>
      <c r="D271" s="1" t="str">
        <f>IF(ISNUMBER(SEARCH("lymph node",'Model output'!E270)),"1", IF(AND('Model output'!E270&lt;&gt;"",ISNUMBER('Model output'!E270),'Model output'!E270&gt;0),"1",IF(OR(ISNUMBER(SEARCH("0",'Model output'!E270)), ISNUMBER(SEARCH("1",'Model output'!E270)), ISNUMBER(SEARCH("1a",'Model output'!E270)), ISNUMBER(SEARCH("1b",'Model output'!E270)), ISNUMBER(SEARCH("X",'Model output'!E270))), IF(ISNUMBER(SEARCH("pN",'Model output'!E270)),IF(OR(ISNUMBER(SEARCH("a",'Model output'!E270)),ISNUMBER(SEARCH("b",'Model output'!E270))),MID(SUBSTITUTE('Model output'!E270," ",""),SEARCH("pN",'Model output'!E270)+2,2),MID(SUBSTITUTE('Model output'!E270," ",""),SEARCH("pN",'Model output'!E270)+2,1)),IF(ISNUMBER(SEARCH("N",'Model output'!E270)),IF(OR(ISNUMBER(SEARCH("a",'Model output'!E270)),ISNUMBER(SEARCH("b",'Model output'!E270))),MID(SUBSTITUTE('Model output'!E270," ",""),SEARCH("N",'Model output'!E270)+1,2),MID(SUBSTITUTE('Model output'!E270," ",""),SEARCH("N",'Model output'!E270)+1,1)),SUBSTITUTE('Model output'!E270," ",""))),"")))</f>
        <v>1a</v>
      </c>
      <c r="E271" s="1" t="str">
        <f>IF(OR(ISNUMBER(SEARCH("Not applicable",'Model output'!F270)), ISNUMBER(SEARCH("N/A",'Model output'!F270))),"0",IF(OR(ISNUMBER(SEARCH("0",'Model output'!F270)), ISNUMBER(SEARCH("1",'Model output'!F270)), ISNUMBER(SEARCH("X",'Model output'!F270))), IF(ISNUMBER(SEARCH("pM",'Model output'!F270)),MID(SUBSTITUTE('Model output'!F270," ",""),SEARCH("pM",'Model output'!F270)+2,1),IF(ISNUMBER(SEARCH("M",'Model output'!F270)),MID(SUBSTITUTE('Model output'!F270," ",""),SEARCH("M",'Model output'!F270)+1,1),SUBSTITUTE('Model output'!F270," ",""))),""))</f>
        <v/>
      </c>
      <c r="F271" t="str">
        <f t="shared" si="56"/>
        <v>positive</v>
      </c>
      <c r="G271" t="str">
        <f>IF(OR('Model output'!G270="",AND(ISNUMBER('Model output'!J270),'Model output'!J270&lt;1)),"",IF(OR(ISNUMBER(SEARCH("lateral",'Model output'!G270)),ISNUMBER(SEARCH("cervical",'Model output'!G270)),ISNUMBER(SEARCH("jugular",'Model output'!G270)),ISNUMBER(SEARCH("left neck",'Model output'!G270)),ISNUMBER(SEARCH("left anterior neck",'Model output'!G270)),ISNUMBER(SEARCH("left posterior neck",'Model output'!G270)),ISNUMBER(SEARCH("right neck",'Model output'!G270)),ISNUMBER(SEARCH("right anterior neck",'Model output'!G270)),ISNUMBER(SEARCH("right posterior neck",'Model output'!G270)),AND(ISNUMBER(SEARCH("level",'Model output'!G270)),OR(,ISNUMBER(SEARCH("II",'Model output'!G270)),ISNUMBER(SEARCH("two",'Model output'!G270)),AND(ISNUMBER(SEARCH("2",'Model output'!G270)),NOT(ISNUMBER(SEARCH("1 of 2",'Model output'!G270)))),ISNUMBER(SEARCH("III",'Model output'!G270)),ISNUMBER(SEARCH("three",'Model output'!G270)),AND(ISNUMBER(SEARCH("3",'Model output'!G270)), NOT(ISNUMBER(SEARCH("N3",'Model output'!G270)))),ISNUMBER(SEARCH("IV",'Model output'!G270)),ISNUMBER(SEARCH("four",'Model output'!G270)),AND(ISNUMBER(SEARCH("4",'Model output'!G270)),NOT(ISNUMBER(SEARCH("1/4",'Model output'!G270)))),ISNUMBER(SEARCH("V ",'Model output'!G270)),ISNUMBER(SEARCH("five",'Model output'!G270)),ISNUMBER(SEARCH("5",'Model output'!G270))))), "lateral", "central"))</f>
        <v>central</v>
      </c>
      <c r="H271" t="str">
        <f>IF('Model output'!H270="","negative", IF('Model output'!H270=" ", "negative", IF('Model output'!H270="[]", "negative", IF(ISNUMBER(SEARCH("lymph node",'Model output'!H270)),"negative", IF(ISNUMBER(SEARCH("adipose tissue",'Model output'!H270)), "negative", IF(ISNUMBER(SEARCH("neck dissection",'Model output'!H270)),"negative","positive"))))))</f>
        <v>negative</v>
      </c>
      <c r="I271">
        <f>IF('Model output'!I270="","",IF(ISNUMBER('Model output'!I270),'Model output'!I270,1))</f>
        <v>14</v>
      </c>
      <c r="J271">
        <f>IF('Model output'!J270="","",IF(AND(ISNUMBER('Model output'!J270),'Model output'!J270&lt;=I271),'Model output'!J270,IF(ISNUMBER(SEARCH("0/",'Model output'!J270)),0,1)))</f>
        <v>5</v>
      </c>
      <c r="K271" t="str" cm="1">
        <f t="array" ref="K271">IF(COUNT(FIND({0,1,2,3,4,5,6,7,8,9},'Model output'!K270))&gt;0,'Model output'!K270,"")</f>
        <v/>
      </c>
      <c r="L271" s="28" t="str">
        <f t="shared" si="58"/>
        <v/>
      </c>
      <c r="M271" t="str" cm="1">
        <f t="array" ref="M271">IF(L271="","",IF(ISNUMBER(SEARCH("cm",L271)),MAX(VALUE(SUBSTITUTE(_xlfn.FILTERXML("&lt;t&gt;&lt;s&gt;"&amp;SUBSTITUTE(L271,",","&lt;/s&gt;&lt;s&gt;")&amp;"&lt;/s&gt;&lt;/t&gt;","//s"),"cm",""))),MAX(VALUE(SUBSTITUTE(_xlfn.FILTERXML("&lt;t&gt;&lt;s&gt;"&amp;SUBSTITUTE(L271,",","&lt;/s&gt;&lt;s&gt;")&amp;"&lt;/s&gt;&lt;/t&gt;","//s"),"mm","")))/10))</f>
        <v/>
      </c>
      <c r="N271" t="str">
        <f>IF('Model output'!L270="","",'Model output'!L270)</f>
        <v>papillary</v>
      </c>
      <c r="O271" t="str">
        <f>IF('Model output'!M270="","",'Model output'!M270)</f>
        <v>conventional, follicular and clear cell features, classical (usual), follicular variant, tall cell variant</v>
      </c>
      <c r="P271" t="str">
        <f>IF('Model output'!N270="","",'Model output'!N270)</f>
        <v>4 cm</v>
      </c>
      <c r="Q271" t="str">
        <f t="shared" si="57"/>
        <v>4cm</v>
      </c>
      <c r="R271" cm="1">
        <f t="array" ref="R271">IF(Q271="","",IF(ISNUMBER(SEARCH("cm",Q271)),MAX(VALUE(SUBSTITUTE(_xlfn.FILTERXML("&lt;t&gt;&lt;s&gt;"&amp;SUBSTITUTE(Q271,",","&lt;/s&gt;&lt;s&gt;")&amp;"&lt;/s&gt;&lt;/t&gt;","//s"),"cm",""))),IF(ISNUMBER(SEARCH("mm",Q271)), MAX(VALUE(SUBSTITUTE(_xlfn.FILTERXML("&lt;t&gt;&lt;s&gt;"&amp;SUBSTITUTE(Q271,",","&lt;/s&gt;&lt;s&gt;")&amp;"&lt;/s&gt;&lt;/t&gt;","//s"),"mm","")))/10, MAX(VALUE(_xlfn.FILTERXML("&lt;t&gt;&lt;s&gt;"&amp;SUBSTITUTE(Q271,",","&lt;/s&gt;&lt;s&gt;")&amp;"&lt;/s&gt;&lt;/t&gt;","//s"))))))</f>
        <v>4</v>
      </c>
      <c r="S271" t="str">
        <f>IF(OR('Model output'!P270="",'Model output'!P270="C",ISNUMBER(SEARCH("Not identified", 'Model output'!P270)),ISNUMBER(SEARCH("Absent",'Model output'!P270)),ISNUMBER(SEARCH("Absence",'Model output'!P270)),AND(ISNUMBER(SEARCH("No",'Model output'!P270)),NOT(ISNUMBER(SEARCH("diagnostic",'Model output'!P270)))),ISNUMBER(SEARCH("Negative",'Model output'!P270))),"negative","positive")</f>
        <v>positive</v>
      </c>
      <c r="T271">
        <f>IF('Model output'!O270="","",'Model output'!O270)</f>
        <v>2</v>
      </c>
      <c r="U271" t="str">
        <f>IF('Model output'!Q270&lt;&gt;"",'Model output'!Q270,IF('Classification result'!S271="positive",IF(ISNUMBER(SEARCH("single",'Model output'!P270)),1,IF(OR(ISNUMBER(SEARCH("&lt;4",'Model output'!P270)),ISNUMBER(SEARCH("&lt; 4",'Model output'!P270)),ISNUMBER(SEARCH("less than 4",'Model output'!P270))),"&lt;4",IF(OR(ISNUMBER(SEARCH("&gt;4",'Model output'!P270)),ISNUMBER(SEARCH("&gt; 4",'Model output'!P270)),ISNUMBER(SEARCH("4 or more",'Model output'!P270))),"&gt;4",""))),""))</f>
        <v>4 or more</v>
      </c>
      <c r="V271" t="str">
        <f>IF(S271="negative","",IF(OR(ISNUMBER(SEARCH("Focal",'Model output'!P270)),'Classification result'!U271&lt;4,ISNUMBER(SEARCH("Focal",'Classification result'!U271)),ISNUMBER(SEARCH("&lt;4",'Classification result'!U271)),ISNUMBER(SEARCH("&lt; 4",'Classification result'!U271))),"minimal", IF(OR(ISNUMBER(SEARCH("Extensive",'Model output'!P270)),ISNUMBER(SEARCH("Extensive",'Classification result'!U271)),ISNUMBER(SEARCH("&gt;4",'Classification result'!U271)),ISNUMBER(SEARCH("&gt; 4",'Classification result'!U271)),ISNUMBER(SEARCH("4 or more",'Classification result'!U271))),"extensive","")))</f>
        <v>extensive</v>
      </c>
      <c r="W271" t="str">
        <f>IF(OR('Model output'!R270="",ISNUMBER(SEARCH("Not identified", 'Model output'!R270)),ISNUMBER(SEARCH("Absent",'Model output'!R270)),ISNUMBER(SEARCH("No",'Model output'!R270)),ISNUMBER(SEARCH("Negative",'Model output'!R270)),ISNUMBER(SEARCH("None seen",'Model output'!R270)),ISNUMBER(SEARCH("Free",'Model output'!R270)),ISNUMBER(SEARCH("Cannot be assessed",'Model output'!R270))),"negative","positive")</f>
        <v>positive</v>
      </c>
      <c r="X271" s="15" t="str">
        <f>IF('Model output'!S270="","",'Model output'!S270)</f>
        <v/>
      </c>
      <c r="Y271" t="str">
        <f>IF(OR('Model output'!S270="",ISNUMBER(SEARCH("No extension",'Model output'!S270)),ISNUMBER(SEARCH("Absent",'Model output'!S270)),ISNUMBER(SEARCH("Not identified",'Model output'!S270)),AND(ISNUMBER(SEARCH("No",'Model output'!S270)),NOT(ISNUMBER(SEARCH("carcinoma",'Model output'!S270)))),ISNUMBER(SEARCH("negative",'Model output'!S270))),"negative",IF(Z271="positive","gETE", "positive"))</f>
        <v>negative</v>
      </c>
      <c r="Z271" t="str">
        <f>IF(OR('Model output'!S270="",ISNUMBER(SEARCH("Absent",'Model output'!S270)),ISNUMBER(SEARCH("Not identified",'Model output'!S270)),ISNUMBER(SEARCH("No",'Model output'!S270)),ISNUMBER(SEARCH("Minimal",'Model output'!S270)),ISNUMBER(SEARCH("negative",'Model output'!S270))),"negative",IF(OR(ISNUMBER(SEARCH("extensive",X271)),ISNUMBER(SEARCH("skeletal muscle",X271)),ISNUMBER(SEARCH("larynx",X271)),ISNUMBER(SEARCH("trachea",X271)),ISNUMBER(SEARCH("esophagus",X271)),ISNUMBER(SEARCH("recurrent laryngeal nerve",X271))),"positive","negative"))</f>
        <v>negative</v>
      </c>
      <c r="AA271" t="str">
        <f>IF('Model output'!T270="","",IF('Model output'!T270="Not mentioned", "No", "Yes"))</f>
        <v/>
      </c>
      <c r="AB271" t="str">
        <f>IF(AA271&lt;&gt;"Yes","",IF(OR('Model output'!U270="",ISNUMBER(SEARCH("Not identified",'Model output'!U270))),"",'Model output'!U270))</f>
        <v/>
      </c>
      <c r="AC271" s="8" t="str">
        <f>IF(OR('Model output'!V270="", AND(ISERROR(SEARCH("Positive",'Model output'!V270)), ISNUMBER(SEARCH("Negative",'Model output'!V270))), ISNUMBER(SEARCH("Cannot be assessed",'Model output'!V270)), AND(ISNUMBER(SEARCH("Uninvolved",'Model output'!V270)),NOT(ISNUMBER(SEARCH("margin(s) involved",'Model output'!V270)))), ISNUMBER(SEARCH("No involvement",'Model output'!V270)), AND(NOT(ISNUMBER(SEARCH("focal",'Model output'!V270))),ISNUMBER(SEARCH("Free",'Model output'!V270))), ISNUMBER(SEARCH("narrowly excised",'Model output'!V270)), ISNUMBER(SEARCH("none",'Model output'!V270)), ISNUMBER(SEARCH("R0",'Model output'!V270)), ISNUMBER(SEARCH("1 mm",'Model output'!V270)), ISNUMBER(SEARCH("0.1 CM",'Model output'!V270)), ISNUMBER(SEARCH("less than 0.2 mm",'Model output'!V270)), ISNUMBER(SEARCH("less than 1.0 mm",'Model output'!V270)), ISNUMBER(SEARCH("less than 0.5 mm",'Model output'!V270)), ISNUMBER(SEARCH("abut",'Model output'!V270))), "negative", "positive")</f>
        <v>negative</v>
      </c>
      <c r="AE271" s="34" t="str" cm="1">
        <f t="array" aca="1" ref="AE271" ca="1">IF(OR(AC271="positive",Z271="positive",AND(OR(ISNUMBER(SEARCH("Follicular carcinoma",N271)),ISNUMBER(SEARCH("Follicular thyroid carcinoma",N271))),V271="extensive"),AND(AND(ISNUMBER(J271),J271&gt;0),AND(ISNUMBER(M271),M271&gt;3)),OR(H271="positive",AH271=1)),"high",IF(OR(ISNUMBER(SEARCH("lateral",G271,1)),ISNUMBER(SEARCH("positive",Y271,1)),ISNUMBER(SEARCH("tall",O271,1)),ISNUMBER(SEARCH("hobnail",O271,1)),ISNUMBER(SEARCH("cribriform",O271,1)),ISNUMBER(SEARCH("diffuse",O271,1)),ISNUMBER(SEARCH("columnar",O271,1)),ISNUMBER(SEARCH("solid",O271,1)),ISNUMBER(SEARCH("tall",N271,1)),ISNUMBER(SEARCH("hobnail",N271,1)),ISNUMBER(SEARCH("cribriform",N271,1)),ISNUMBER(SEARCH("diffuse",N271,1)),ISNUMBER(SEARCH("columnar",N271,1)),ISNUMBER(SEARCH("solid",N271,1)),AND(OR(ISNUMBER(SEARCH("papillary",N271,1)),ISNUMBER(SEARCH("papillary carcinoma",O271,1))),S271="positive"),AND(AND(ISNUMBER(J271),J271&gt;=5),M271=""),AND(AND(ISNUMBER(J271),J271&gt;=5),AND(ISNUMBER(M271),M271&gt;=1)),AND(ISNUMBER(SERACH("papillary",N271)),OR(Y271="positive",Z271="positive"), ISNUMBER(SEARCH("BRAF",AB271)))),"intermediate","low"))</f>
        <v>intermediate</v>
      </c>
      <c r="AF271" s="35" t="str">
        <f t="shared" si="59"/>
        <v>2</v>
      </c>
      <c r="AG271" s="35" t="str">
        <f t="shared" si="60"/>
        <v>1a</v>
      </c>
      <c r="AH271" s="35" t="str">
        <f t="shared" si="61"/>
        <v>0</v>
      </c>
      <c r="AI271" s="40" t="str">
        <f t="shared" si="62"/>
        <v>I</v>
      </c>
      <c r="AJ271" s="34" t="s">
        <v>629</v>
      </c>
      <c r="AK271" s="39" t="s">
        <v>896</v>
      </c>
      <c r="AL271" s="39" t="s">
        <v>898</v>
      </c>
      <c r="AM271" s="39" t="s">
        <v>897</v>
      </c>
      <c r="AN271" s="39" t="s">
        <v>59</v>
      </c>
      <c r="AO271" s="34">
        <f t="shared" ca="1" si="63"/>
        <v>1</v>
      </c>
      <c r="AP271" s="39">
        <f t="shared" si="64"/>
        <v>1</v>
      </c>
      <c r="AQ271" s="39">
        <f t="shared" si="65"/>
        <v>1</v>
      </c>
      <c r="AR271" s="39">
        <f t="shared" si="66"/>
        <v>1</v>
      </c>
      <c r="AS271" s="40">
        <f t="shared" si="67"/>
        <v>1</v>
      </c>
    </row>
    <row r="272" spans="1:45">
      <c r="A272" t="str">
        <f>'Model output'!A271</f>
        <v>TCGA-IM-A4EB</v>
      </c>
      <c r="B272" s="46">
        <v>37</v>
      </c>
      <c r="C272" s="1" t="str">
        <f>IF(OR(ISNUMBER(SEARCH("0",'Model output'!D271)), ISNUMBER(SEARCH("1",'Model output'!D271)), ISNUMBER(SEARCH("1a",'Model output'!D271)), ISNUMBER(SEARCH("1b",'Model output'!D271)), ISNUMBER(SEARCH("2",'Model output'!D271)), ISNUMBER(SEARCH("3",'Model output'!D271)), ISNUMBER(SEARCH("4a",'Model output'!D271)), ISNUMBER(SEARCH("4b",'Model output'!D271))), IF(ISNUMBER(SEARCH("pT",'Model output'!D271)),IF(OR(ISNUMBER(SEARCH("a",'Model output'!D271)),ISNUMBER(SEARCH("b",'Model output'!D271))),MID(SUBSTITUTE('Model output'!D271," ",""),SEARCH("pT",'Model output'!D271)+2,2),MID(SUBSTITUTE('Model output'!D271," ",""),SEARCH("pT",'Model output'!D271)+2,1)),IF(ISNUMBER(SEARCH("T",'Model output'!D271)),IF(OR(ISNUMBER(SEARCH("a",'Model output'!D271)),ISNUMBER(SEARCH("b",'Model output'!D271))),MID(SUBSTITUTE('Model output'!D271," ",""),SEARCH("T",'Model output'!D271)+1,2),MID(SUBSTITUTE('Model output'!D271," ",""),SEARCH("T",'Model output'!D271)+1,1)),SUBSTITUTE('Model output'!D271," ",""))),"")</f>
        <v>3</v>
      </c>
      <c r="D272" s="1" t="str">
        <f>IF(ISNUMBER(SEARCH("lymph node",'Model output'!E271)),"1", IF(AND('Model output'!E271&lt;&gt;"",ISNUMBER('Model output'!E271),'Model output'!E271&gt;0),"1",IF(OR(ISNUMBER(SEARCH("0",'Model output'!E271)), ISNUMBER(SEARCH("1",'Model output'!E271)), ISNUMBER(SEARCH("1a",'Model output'!E271)), ISNUMBER(SEARCH("1b",'Model output'!E271)), ISNUMBER(SEARCH("X",'Model output'!E271))), IF(ISNUMBER(SEARCH("pN",'Model output'!E271)),IF(OR(ISNUMBER(SEARCH("a",'Model output'!E271)),ISNUMBER(SEARCH("b",'Model output'!E271))),MID(SUBSTITUTE('Model output'!E271," ",""),SEARCH("pN",'Model output'!E271)+2,2),MID(SUBSTITUTE('Model output'!E271," ",""),SEARCH("pN",'Model output'!E271)+2,1)),IF(ISNUMBER(SEARCH("N",'Model output'!E271)),IF(OR(ISNUMBER(SEARCH("a",'Model output'!E271)),ISNUMBER(SEARCH("b",'Model output'!E271))),MID(SUBSTITUTE('Model output'!E271," ",""),SEARCH("N",'Model output'!E271)+1,2),MID(SUBSTITUTE('Model output'!E271," ",""),SEARCH("N",'Model output'!E271)+1,1)),SUBSTITUTE('Model output'!E271," ",""))),"")))</f>
        <v>1b</v>
      </c>
      <c r="E272" s="1" t="str">
        <f>IF(OR(ISNUMBER(SEARCH("Not applicable",'Model output'!F271)), ISNUMBER(SEARCH("N/A",'Model output'!F271))),"0",IF(OR(ISNUMBER(SEARCH("0",'Model output'!F271)), ISNUMBER(SEARCH("1",'Model output'!F271)), ISNUMBER(SEARCH("X",'Model output'!F271))), IF(ISNUMBER(SEARCH("pM",'Model output'!F271)),MID(SUBSTITUTE('Model output'!F271," ",""),SEARCH("pM",'Model output'!F271)+2,1),IF(ISNUMBER(SEARCH("M",'Model output'!F271)),MID(SUBSTITUTE('Model output'!F271," ",""),SEARCH("M",'Model output'!F271)+1,1),SUBSTITUTE('Model output'!F271," ",""))),""))</f>
        <v/>
      </c>
      <c r="F272" t="str">
        <f t="shared" si="56"/>
        <v>positive</v>
      </c>
      <c r="G272" t="str">
        <f>IF(OR('Model output'!G271="",AND(ISNUMBER('Model output'!J271),'Model output'!J271&lt;1)),"",IF(OR(ISNUMBER(SEARCH("lateral",'Model output'!G271)),ISNUMBER(SEARCH("cervical",'Model output'!G271)),ISNUMBER(SEARCH("jugular",'Model output'!G271)),ISNUMBER(SEARCH("left neck",'Model output'!G271)),ISNUMBER(SEARCH("left anterior neck",'Model output'!G271)),ISNUMBER(SEARCH("left posterior neck",'Model output'!G271)),ISNUMBER(SEARCH("right neck",'Model output'!G271)),ISNUMBER(SEARCH("right anterior neck",'Model output'!G271)),ISNUMBER(SEARCH("right posterior neck",'Model output'!G271)),AND(ISNUMBER(SEARCH("level",'Model output'!G271)),OR(,ISNUMBER(SEARCH("II",'Model output'!G271)),ISNUMBER(SEARCH("two",'Model output'!G271)),AND(ISNUMBER(SEARCH("2",'Model output'!G271)),NOT(ISNUMBER(SEARCH("1 of 2",'Model output'!G271)))),ISNUMBER(SEARCH("III",'Model output'!G271)),ISNUMBER(SEARCH("three",'Model output'!G271)),AND(ISNUMBER(SEARCH("3",'Model output'!G271)), NOT(ISNUMBER(SEARCH("N3",'Model output'!G271)))),ISNUMBER(SEARCH("IV",'Model output'!G271)),ISNUMBER(SEARCH("four",'Model output'!G271)),AND(ISNUMBER(SEARCH("4",'Model output'!G271)),NOT(ISNUMBER(SEARCH("1/4",'Model output'!G271)))),ISNUMBER(SEARCH("V ",'Model output'!G271)),ISNUMBER(SEARCH("five",'Model output'!G271)),ISNUMBER(SEARCH("5",'Model output'!G271))))), "lateral", "central"))</f>
        <v>central</v>
      </c>
      <c r="H272" t="str">
        <f>IF('Model output'!H271="","negative", IF('Model output'!H271=" ", "negative", IF('Model output'!H271="[]", "negative", IF(ISNUMBER(SEARCH("lymph node",'Model output'!H271)),"negative", IF(ISNUMBER(SEARCH("adipose tissue",'Model output'!H271)), "negative", IF(ISNUMBER(SEARCH("neck dissection",'Model output'!H271)),"negative","positive"))))))</f>
        <v>negative</v>
      </c>
      <c r="I272">
        <f>IF('Model output'!I271="","",IF(ISNUMBER('Model output'!I271),'Model output'!I271,1))</f>
        <v>11</v>
      </c>
      <c r="J272">
        <f>IF('Model output'!J271="","",IF(AND(ISNUMBER('Model output'!J271),'Model output'!J271&lt;=I272),'Model output'!J271,IF(ISNUMBER(SEARCH("0/",'Model output'!J271)),0,1)))</f>
        <v>1</v>
      </c>
      <c r="K272" t="str" cm="1">
        <f t="array" ref="K272">IF(COUNT(FIND({0,1,2,3,4,5,6,7,8,9},'Model output'!K271))&gt;0,'Model output'!K271,"")</f>
        <v>0.9 cm</v>
      </c>
      <c r="L272" s="28" t="str">
        <f t="shared" si="58"/>
        <v>0.9cm</v>
      </c>
      <c r="M272" cm="1">
        <f t="array" ref="M272">IF(L272="","",IF(ISNUMBER(SEARCH("cm",L272)),MAX(VALUE(SUBSTITUTE(_xlfn.FILTERXML("&lt;t&gt;&lt;s&gt;"&amp;SUBSTITUTE(L272,",","&lt;/s&gt;&lt;s&gt;")&amp;"&lt;/s&gt;&lt;/t&gt;","//s"),"cm",""))),MAX(VALUE(SUBSTITUTE(_xlfn.FILTERXML("&lt;t&gt;&lt;s&gt;"&amp;SUBSTITUTE(L272,",","&lt;/s&gt;&lt;s&gt;")&amp;"&lt;/s&gt;&lt;/t&gt;","//s"),"mm","")))/10))</f>
        <v>0.9</v>
      </c>
      <c r="N272" t="str">
        <f>IF('Model output'!L271="","",'Model output'!L271)</f>
        <v>papillary</v>
      </c>
      <c r="O272" t="str">
        <f>IF('Model output'!M271="","",'Model output'!M271)</f>
        <v>diffuse sclerosing variant, classical (usual), tall cell variant</v>
      </c>
      <c r="P272" t="str">
        <f>IF('Model output'!N271="","",'Model output'!N271)</f>
        <v>3 cm</v>
      </c>
      <c r="Q272" t="str">
        <f t="shared" si="57"/>
        <v>3cm</v>
      </c>
      <c r="R272" cm="1">
        <f t="array" ref="R272">IF(Q272="","",IF(ISNUMBER(SEARCH("cm",Q272)),MAX(VALUE(SUBSTITUTE(_xlfn.FILTERXML("&lt;t&gt;&lt;s&gt;"&amp;SUBSTITUTE(Q272,",","&lt;/s&gt;&lt;s&gt;")&amp;"&lt;/s&gt;&lt;/t&gt;","//s"),"cm",""))),IF(ISNUMBER(SEARCH("mm",Q272)), MAX(VALUE(SUBSTITUTE(_xlfn.FILTERXML("&lt;t&gt;&lt;s&gt;"&amp;SUBSTITUTE(Q272,",","&lt;/s&gt;&lt;s&gt;")&amp;"&lt;/s&gt;&lt;/t&gt;","//s"),"mm","")))/10, MAX(VALUE(_xlfn.FILTERXML("&lt;t&gt;&lt;s&gt;"&amp;SUBSTITUTE(Q272,",","&lt;/s&gt;&lt;s&gt;")&amp;"&lt;/s&gt;&lt;/t&gt;","//s"))))))</f>
        <v>3</v>
      </c>
      <c r="S272" t="str">
        <f>IF(OR('Model output'!P271="",'Model output'!P271="C",ISNUMBER(SEARCH("Not identified", 'Model output'!P271)),ISNUMBER(SEARCH("Absent",'Model output'!P271)),ISNUMBER(SEARCH("Absence",'Model output'!P271)),AND(ISNUMBER(SEARCH("No",'Model output'!P271)),NOT(ISNUMBER(SEARCH("diagnostic",'Model output'!P271)))),ISNUMBER(SEARCH("Negative",'Model output'!P271))),"negative","positive")</f>
        <v>positive</v>
      </c>
      <c r="T272">
        <f>IF('Model output'!O271="","",'Model output'!O271)</f>
        <v>1</v>
      </c>
      <c r="U272" t="str">
        <f>IF('Model output'!Q271&lt;&gt;"",'Model output'!Q271,IF('Classification result'!S272="positive",IF(ISNUMBER(SEARCH("single",'Model output'!P271)),1,IF(OR(ISNUMBER(SEARCH("&lt;4",'Model output'!P271)),ISNUMBER(SEARCH("&lt; 4",'Model output'!P271)),ISNUMBER(SEARCH("less than 4",'Model output'!P271))),"&lt;4",IF(OR(ISNUMBER(SEARCH("&gt;4",'Model output'!P271)),ISNUMBER(SEARCH("&gt; 4",'Model output'!P271)),ISNUMBER(SEARCH("4 or more",'Model output'!P271))),"&gt;4",""))),""))</f>
        <v>4 or more</v>
      </c>
      <c r="V272" t="str">
        <f>IF(S272="negative","",IF(OR(ISNUMBER(SEARCH("Focal",'Model output'!P271)),'Classification result'!U272&lt;4,ISNUMBER(SEARCH("Focal",'Classification result'!U272)),ISNUMBER(SEARCH("&lt;4",'Classification result'!U272)),ISNUMBER(SEARCH("&lt; 4",'Classification result'!U272))),"minimal", IF(OR(ISNUMBER(SEARCH("Extensive",'Model output'!P271)),ISNUMBER(SEARCH("Extensive",'Classification result'!U272)),ISNUMBER(SEARCH("&gt;4",'Classification result'!U272)),ISNUMBER(SEARCH("&gt; 4",'Classification result'!U272)),ISNUMBER(SEARCH("4 or more",'Classification result'!U272))),"extensive","")))</f>
        <v>extensive</v>
      </c>
      <c r="W272" t="str">
        <f>IF(OR('Model output'!R271="",ISNUMBER(SEARCH("Not identified", 'Model output'!R271)),ISNUMBER(SEARCH("Absent",'Model output'!R271)),ISNUMBER(SEARCH("No",'Model output'!R271)),ISNUMBER(SEARCH("Negative",'Model output'!R271)),ISNUMBER(SEARCH("None seen",'Model output'!R271)),ISNUMBER(SEARCH("Free",'Model output'!R271)),ISNUMBER(SEARCH("Cannot be assessed",'Model output'!R271))),"negative","positive")</f>
        <v>negative</v>
      </c>
      <c r="X272" s="15" t="str">
        <f>IF('Model output'!S271="","",'Model output'!S271)</f>
        <v>Present</v>
      </c>
      <c r="Y272" t="str">
        <f>IF(OR('Model output'!S271="",ISNUMBER(SEARCH("No extension",'Model output'!S271)),ISNUMBER(SEARCH("Absent",'Model output'!S271)),ISNUMBER(SEARCH("Not identified",'Model output'!S271)),AND(ISNUMBER(SEARCH("No",'Model output'!S271)),NOT(ISNUMBER(SEARCH("carcinoma",'Model output'!S271)))),ISNUMBER(SEARCH("negative",'Model output'!S271))),"negative",IF(Z272="positive","gETE", "positive"))</f>
        <v>positive</v>
      </c>
      <c r="Z272" t="str">
        <f>IF(OR('Model output'!S271="",ISNUMBER(SEARCH("Absent",'Model output'!S271)),ISNUMBER(SEARCH("Not identified",'Model output'!S271)),ISNUMBER(SEARCH("No",'Model output'!S271)),ISNUMBER(SEARCH("Minimal",'Model output'!S271)),ISNUMBER(SEARCH("negative",'Model output'!S271))),"negative",IF(OR(ISNUMBER(SEARCH("extensive",X272)),ISNUMBER(SEARCH("skeletal muscle",X272)),ISNUMBER(SEARCH("larynx",X272)),ISNUMBER(SEARCH("trachea",X272)),ISNUMBER(SEARCH("esophagus",X272)),ISNUMBER(SEARCH("recurrent laryngeal nerve",X272))),"positive","negative"))</f>
        <v>negative</v>
      </c>
      <c r="AA272" t="str">
        <f>IF('Model output'!T271="","",IF('Model output'!T271="Not mentioned", "No", "Yes"))</f>
        <v/>
      </c>
      <c r="AB272" t="str">
        <f>IF(AA272&lt;&gt;"Yes","",IF(OR('Model output'!U271="",ISNUMBER(SEARCH("Not identified",'Model output'!U271))),"",'Model output'!U271))</f>
        <v/>
      </c>
      <c r="AC272" s="8" t="str">
        <f>IF(OR('Model output'!V271="", AND(ISERROR(SEARCH("Positive",'Model output'!V271)), ISNUMBER(SEARCH("Negative",'Model output'!V271))), ISNUMBER(SEARCH("Cannot be assessed",'Model output'!V271)), AND(ISNUMBER(SEARCH("Uninvolved",'Model output'!V271)),NOT(ISNUMBER(SEARCH("margin(s) involved",'Model output'!V271)))), ISNUMBER(SEARCH("No involvement",'Model output'!V271)), AND(NOT(ISNUMBER(SEARCH("focal",'Model output'!V271))),ISNUMBER(SEARCH("Free",'Model output'!V271))), ISNUMBER(SEARCH("narrowly excised",'Model output'!V271)), ISNUMBER(SEARCH("none",'Model output'!V271)), ISNUMBER(SEARCH("R0",'Model output'!V271)), ISNUMBER(SEARCH("1 mm",'Model output'!V271)), ISNUMBER(SEARCH("0.1 CM",'Model output'!V271)), ISNUMBER(SEARCH("less than 0.2 mm",'Model output'!V271)), ISNUMBER(SEARCH("less than 1.0 mm",'Model output'!V271)), ISNUMBER(SEARCH("less than 0.5 mm",'Model output'!V271)), ISNUMBER(SEARCH("abut",'Model output'!V271))), "negative", "positive")</f>
        <v>negative</v>
      </c>
      <c r="AE272" s="34" t="str" cm="1">
        <f t="array" aca="1" ref="AE272" ca="1">IF(OR(AC272="positive",Z272="positive",AND(OR(ISNUMBER(SEARCH("Follicular carcinoma",N272)),ISNUMBER(SEARCH("Follicular thyroid carcinoma",N272))),V272="extensive"),AND(AND(ISNUMBER(J272),J272&gt;0),AND(ISNUMBER(M272),M272&gt;3)),OR(H272="positive",AH272=1)),"high",IF(OR(ISNUMBER(SEARCH("lateral",G272,1)),ISNUMBER(SEARCH("positive",Y272,1)),ISNUMBER(SEARCH("tall",O272,1)),ISNUMBER(SEARCH("hobnail",O272,1)),ISNUMBER(SEARCH("cribriform",O272,1)),ISNUMBER(SEARCH("diffuse",O272,1)),ISNUMBER(SEARCH("columnar",O272,1)),ISNUMBER(SEARCH("solid",O272,1)),ISNUMBER(SEARCH("tall",N272,1)),ISNUMBER(SEARCH("hobnail",N272,1)),ISNUMBER(SEARCH("cribriform",N272,1)),ISNUMBER(SEARCH("diffuse",N272,1)),ISNUMBER(SEARCH("columnar",N272,1)),ISNUMBER(SEARCH("solid",N272,1)),AND(OR(ISNUMBER(SEARCH("papillary",N272,1)),ISNUMBER(SEARCH("papillary carcinoma",O272,1))),S272="positive"),AND(AND(ISNUMBER(J272),J272&gt;=5),M272=""),AND(AND(ISNUMBER(J272),J272&gt;=5),AND(ISNUMBER(M272),M272&gt;=1)),AND(ISNUMBER(SERACH("papillary",N272)),OR(Y272="positive",Z272="positive"), ISNUMBER(SEARCH("BRAF",AB272)))),"intermediate","low"))</f>
        <v>intermediate</v>
      </c>
      <c r="AF272" s="35" t="str">
        <f t="shared" si="59"/>
        <v>2</v>
      </c>
      <c r="AG272" s="35" t="str">
        <f t="shared" si="60"/>
        <v>1a</v>
      </c>
      <c r="AH272" s="35" t="str">
        <f t="shared" si="61"/>
        <v>0</v>
      </c>
      <c r="AI272" s="40" t="str">
        <f t="shared" si="62"/>
        <v>I</v>
      </c>
      <c r="AJ272" s="34" t="s">
        <v>629</v>
      </c>
      <c r="AK272" s="39" t="s">
        <v>896</v>
      </c>
      <c r="AL272" s="39" t="s">
        <v>898</v>
      </c>
      <c r="AM272" s="39" t="s">
        <v>897</v>
      </c>
      <c r="AN272" s="39" t="s">
        <v>59</v>
      </c>
      <c r="AO272" s="34">
        <f t="shared" ca="1" si="63"/>
        <v>1</v>
      </c>
      <c r="AP272" s="39">
        <f t="shared" si="64"/>
        <v>1</v>
      </c>
      <c r="AQ272" s="39">
        <f t="shared" si="65"/>
        <v>1</v>
      </c>
      <c r="AR272" s="39">
        <f t="shared" si="66"/>
        <v>1</v>
      </c>
      <c r="AS272" s="40">
        <f t="shared" si="67"/>
        <v>1</v>
      </c>
    </row>
    <row r="273" spans="1:45">
      <c r="A273" t="str">
        <f>'Model output'!A272</f>
        <v>TCGA-J8-A3NZ</v>
      </c>
      <c r="B273" s="46">
        <v>52</v>
      </c>
      <c r="C273" s="1" t="str">
        <f>IF(OR(ISNUMBER(SEARCH("0",'Model output'!D272)), ISNUMBER(SEARCH("1",'Model output'!D272)), ISNUMBER(SEARCH("1a",'Model output'!D272)), ISNUMBER(SEARCH("1b",'Model output'!D272)), ISNUMBER(SEARCH("2",'Model output'!D272)), ISNUMBER(SEARCH("3",'Model output'!D272)), ISNUMBER(SEARCH("4a",'Model output'!D272)), ISNUMBER(SEARCH("4b",'Model output'!D272))), IF(ISNUMBER(SEARCH("pT",'Model output'!D272)),IF(OR(ISNUMBER(SEARCH("a",'Model output'!D272)),ISNUMBER(SEARCH("b",'Model output'!D272))),MID(SUBSTITUTE('Model output'!D272," ",""),SEARCH("pT",'Model output'!D272)+2,2),MID(SUBSTITUTE('Model output'!D272," ",""),SEARCH("pT",'Model output'!D272)+2,1)),IF(ISNUMBER(SEARCH("T",'Model output'!D272)),IF(OR(ISNUMBER(SEARCH("a",'Model output'!D272)),ISNUMBER(SEARCH("b",'Model output'!D272))),MID(SUBSTITUTE('Model output'!D272," ",""),SEARCH("T",'Model output'!D272)+1,2),MID(SUBSTITUTE('Model output'!D272," ",""),SEARCH("T",'Model output'!D272)+1,1)),SUBSTITUTE('Model output'!D272," ",""))),"")</f>
        <v>3</v>
      </c>
      <c r="D273" s="1" t="str">
        <f>IF(ISNUMBER(SEARCH("lymph node",'Model output'!E272)),"1", IF(AND('Model output'!E272&lt;&gt;"",ISNUMBER('Model output'!E272),'Model output'!E272&gt;0),"1",IF(OR(ISNUMBER(SEARCH("0",'Model output'!E272)), ISNUMBER(SEARCH("1",'Model output'!E272)), ISNUMBER(SEARCH("1a",'Model output'!E272)), ISNUMBER(SEARCH("1b",'Model output'!E272)), ISNUMBER(SEARCH("X",'Model output'!E272))), IF(ISNUMBER(SEARCH("pN",'Model output'!E272)),IF(OR(ISNUMBER(SEARCH("a",'Model output'!E272)),ISNUMBER(SEARCH("b",'Model output'!E272))),MID(SUBSTITUTE('Model output'!E272," ",""),SEARCH("pN",'Model output'!E272)+2,2),MID(SUBSTITUTE('Model output'!E272," ",""),SEARCH("pN",'Model output'!E272)+2,1)),IF(ISNUMBER(SEARCH("N",'Model output'!E272)),IF(OR(ISNUMBER(SEARCH("a",'Model output'!E272)),ISNUMBER(SEARCH("b",'Model output'!E272))),MID(SUBSTITUTE('Model output'!E272," ",""),SEARCH("N",'Model output'!E272)+1,2),MID(SUBSTITUTE('Model output'!E272," ",""),SEARCH("N",'Model output'!E272)+1,1)),SUBSTITUTE('Model output'!E272," ",""))),"")))</f>
        <v>1a</v>
      </c>
      <c r="E273" s="1" t="str">
        <f>IF(OR(ISNUMBER(SEARCH("Not applicable",'Model output'!F272)), ISNUMBER(SEARCH("N/A",'Model output'!F272))),"0",IF(OR(ISNUMBER(SEARCH("0",'Model output'!F272)), ISNUMBER(SEARCH("1",'Model output'!F272)), ISNUMBER(SEARCH("X",'Model output'!F272))), IF(ISNUMBER(SEARCH("pM",'Model output'!F272)),MID(SUBSTITUTE('Model output'!F272," ",""),SEARCH("pM",'Model output'!F272)+2,1),IF(ISNUMBER(SEARCH("M",'Model output'!F272)),MID(SUBSTITUTE('Model output'!F272," ",""),SEARCH("M",'Model output'!F272)+1,1),SUBSTITUTE('Model output'!F272," ",""))),""))</f>
        <v/>
      </c>
      <c r="F273" t="str">
        <f t="shared" si="56"/>
        <v>positive</v>
      </c>
      <c r="G273" t="str">
        <f>IF(OR('Model output'!G272="",AND(ISNUMBER('Model output'!J272),'Model output'!J272&lt;1)),"",IF(OR(ISNUMBER(SEARCH("lateral",'Model output'!G272)),ISNUMBER(SEARCH("cervical",'Model output'!G272)),ISNUMBER(SEARCH("jugular",'Model output'!G272)),ISNUMBER(SEARCH("left neck",'Model output'!G272)),ISNUMBER(SEARCH("left anterior neck",'Model output'!G272)),ISNUMBER(SEARCH("left posterior neck",'Model output'!G272)),ISNUMBER(SEARCH("right neck",'Model output'!G272)),ISNUMBER(SEARCH("right anterior neck",'Model output'!G272)),ISNUMBER(SEARCH("right posterior neck",'Model output'!G272)),AND(ISNUMBER(SEARCH("level",'Model output'!G272)),OR(,ISNUMBER(SEARCH("II",'Model output'!G272)),ISNUMBER(SEARCH("two",'Model output'!G272)),AND(ISNUMBER(SEARCH("2",'Model output'!G272)),NOT(ISNUMBER(SEARCH("1 of 2",'Model output'!G272)))),ISNUMBER(SEARCH("III",'Model output'!G272)),ISNUMBER(SEARCH("three",'Model output'!G272)),AND(ISNUMBER(SEARCH("3",'Model output'!G272)), NOT(ISNUMBER(SEARCH("N3",'Model output'!G272)))),ISNUMBER(SEARCH("IV",'Model output'!G272)),ISNUMBER(SEARCH("four",'Model output'!G272)),AND(ISNUMBER(SEARCH("4",'Model output'!G272)),NOT(ISNUMBER(SEARCH("1/4",'Model output'!G272)))),ISNUMBER(SEARCH("V ",'Model output'!G272)),ISNUMBER(SEARCH("five",'Model output'!G272)),ISNUMBER(SEARCH("5",'Model output'!G272))))), "lateral", "central"))</f>
        <v>central</v>
      </c>
      <c r="H273" t="str">
        <f>IF('Model output'!H272="","negative", IF('Model output'!H272=" ", "negative", IF('Model output'!H272="[]", "negative", IF(ISNUMBER(SEARCH("lymph node",'Model output'!H272)),"negative", IF(ISNUMBER(SEARCH("adipose tissue",'Model output'!H272)), "negative", IF(ISNUMBER(SEARCH("neck dissection",'Model output'!H272)),"negative","positive"))))))</f>
        <v>negative</v>
      </c>
      <c r="I273" t="str">
        <f>IF('Model output'!I272="","",IF(ISNUMBER('Model output'!I272),'Model output'!I272,1))</f>
        <v/>
      </c>
      <c r="J273">
        <f>IF('Model output'!J272="","",IF(AND(ISNUMBER('Model output'!J272),'Model output'!J272&lt;=I273),'Model output'!J272,IF(ISNUMBER(SEARCH("0/",'Model output'!J272)),0,1)))</f>
        <v>2</v>
      </c>
      <c r="K273" t="str" cm="1">
        <f t="array" ref="K273">IF(COUNT(FIND({0,1,2,3,4,5,6,7,8,9},'Model output'!K272))&gt;0,'Model output'!K272,"")</f>
        <v/>
      </c>
      <c r="L273" s="28" t="str">
        <f t="shared" si="58"/>
        <v/>
      </c>
      <c r="M273" t="str" cm="1">
        <f t="array" ref="M273">IF(L273="","",IF(ISNUMBER(SEARCH("cm",L273)),MAX(VALUE(SUBSTITUTE(_xlfn.FILTERXML("&lt;t&gt;&lt;s&gt;"&amp;SUBSTITUTE(L273,",","&lt;/s&gt;&lt;s&gt;")&amp;"&lt;/s&gt;&lt;/t&gt;","//s"),"cm",""))),MAX(VALUE(SUBSTITUTE(_xlfn.FILTERXML("&lt;t&gt;&lt;s&gt;"&amp;SUBSTITUTE(L273,",","&lt;/s&gt;&lt;s&gt;")&amp;"&lt;/s&gt;&lt;/t&gt;","//s"),"mm","")))/10))</f>
        <v/>
      </c>
      <c r="N273" t="str">
        <f>IF('Model output'!L272="","",'Model output'!L272)</f>
        <v>papillary</v>
      </c>
      <c r="O273" t="str">
        <f>IF('Model output'!M272="","",'Model output'!M272)</f>
        <v/>
      </c>
      <c r="P273" t="str">
        <f>IF('Model output'!N272="","",'Model output'!N272)</f>
        <v>3.5 cm</v>
      </c>
      <c r="Q273" t="str">
        <f t="shared" si="57"/>
        <v>3.5cm</v>
      </c>
      <c r="R273" cm="1">
        <f t="array" ref="R273">IF(Q273="","",IF(ISNUMBER(SEARCH("cm",Q273)),MAX(VALUE(SUBSTITUTE(_xlfn.FILTERXML("&lt;t&gt;&lt;s&gt;"&amp;SUBSTITUTE(Q273,",","&lt;/s&gt;&lt;s&gt;")&amp;"&lt;/s&gt;&lt;/t&gt;","//s"),"cm",""))),IF(ISNUMBER(SEARCH("mm",Q273)), MAX(VALUE(SUBSTITUTE(_xlfn.FILTERXML("&lt;t&gt;&lt;s&gt;"&amp;SUBSTITUTE(Q273,",","&lt;/s&gt;&lt;s&gt;")&amp;"&lt;/s&gt;&lt;/t&gt;","//s"),"mm","")))/10, MAX(VALUE(_xlfn.FILTERXML("&lt;t&gt;&lt;s&gt;"&amp;SUBSTITUTE(Q273,",","&lt;/s&gt;&lt;s&gt;")&amp;"&lt;/s&gt;&lt;/t&gt;","//s"))))))</f>
        <v>3.5</v>
      </c>
      <c r="S273" t="str">
        <f>IF(OR('Model output'!P272="",'Model output'!P272="C",ISNUMBER(SEARCH("Not identified", 'Model output'!P272)),ISNUMBER(SEARCH("Absent",'Model output'!P272)),ISNUMBER(SEARCH("Absence",'Model output'!P272)),AND(ISNUMBER(SEARCH("No",'Model output'!P272)),NOT(ISNUMBER(SEARCH("diagnostic",'Model output'!P272)))),ISNUMBER(SEARCH("Negative",'Model output'!P272))),"negative","positive")</f>
        <v>positive</v>
      </c>
      <c r="T273">
        <f>IF('Model output'!O272="","",'Model output'!O272)</f>
        <v>1</v>
      </c>
      <c r="U273" t="str">
        <f>IF('Model output'!Q272&lt;&gt;"",'Model output'!Q272,IF('Classification result'!S273="positive",IF(ISNUMBER(SEARCH("single",'Model output'!P272)),1,IF(OR(ISNUMBER(SEARCH("&lt;4",'Model output'!P272)),ISNUMBER(SEARCH("&lt; 4",'Model output'!P272)),ISNUMBER(SEARCH("less than 4",'Model output'!P272))),"&lt;4",IF(OR(ISNUMBER(SEARCH("&gt;4",'Model output'!P272)),ISNUMBER(SEARCH("&gt; 4",'Model output'!P272)),ISNUMBER(SEARCH("4 or more",'Model output'!P272))),"&gt;4",""))),""))</f>
        <v>&lt;4</v>
      </c>
      <c r="V273" t="str">
        <f>IF(S273="negative","",IF(OR(ISNUMBER(SEARCH("Focal",'Model output'!P272)),'Classification result'!U273&lt;4,ISNUMBER(SEARCH("Focal",'Classification result'!U273)),ISNUMBER(SEARCH("&lt;4",'Classification result'!U273)),ISNUMBER(SEARCH("&lt; 4",'Classification result'!U273))),"minimal", IF(OR(ISNUMBER(SEARCH("Extensive",'Model output'!P272)),ISNUMBER(SEARCH("Extensive",'Classification result'!U273)),ISNUMBER(SEARCH("&gt;4",'Classification result'!U273)),ISNUMBER(SEARCH("&gt; 4",'Classification result'!U273)),ISNUMBER(SEARCH("4 or more",'Classification result'!U273))),"extensive","")))</f>
        <v>minimal</v>
      </c>
      <c r="W273" t="str">
        <f>IF(OR('Model output'!R272="",ISNUMBER(SEARCH("Not identified", 'Model output'!R272)),ISNUMBER(SEARCH("Absent",'Model output'!R272)),ISNUMBER(SEARCH("No",'Model output'!R272)),ISNUMBER(SEARCH("Negative",'Model output'!R272)),ISNUMBER(SEARCH("None seen",'Model output'!R272)),ISNUMBER(SEARCH("Free",'Model output'!R272)),ISNUMBER(SEARCH("Cannot be assessed",'Model output'!R272))),"negative","positive")</f>
        <v>positive</v>
      </c>
      <c r="X273" s="15" t="str">
        <f>IF('Model output'!S272="","",'Model output'!S272)</f>
        <v>Present, Minimal</v>
      </c>
      <c r="Y273" t="str">
        <f>IF(OR('Model output'!S272="",ISNUMBER(SEARCH("No extension",'Model output'!S272)),ISNUMBER(SEARCH("Absent",'Model output'!S272)),ISNUMBER(SEARCH("Not identified",'Model output'!S272)),AND(ISNUMBER(SEARCH("No",'Model output'!S272)),NOT(ISNUMBER(SEARCH("carcinoma",'Model output'!S272)))),ISNUMBER(SEARCH("negative",'Model output'!S272))),"negative",IF(Z273="positive","gETE", "positive"))</f>
        <v>positive</v>
      </c>
      <c r="Z273" t="str">
        <f>IF(OR('Model output'!S272="",ISNUMBER(SEARCH("Absent",'Model output'!S272)),ISNUMBER(SEARCH("Not identified",'Model output'!S272)),ISNUMBER(SEARCH("No",'Model output'!S272)),ISNUMBER(SEARCH("Minimal",'Model output'!S272)),ISNUMBER(SEARCH("negative",'Model output'!S272))),"negative",IF(OR(ISNUMBER(SEARCH("extensive",X273)),ISNUMBER(SEARCH("skeletal muscle",X273)),ISNUMBER(SEARCH("larynx",X273)),ISNUMBER(SEARCH("trachea",X273)),ISNUMBER(SEARCH("esophagus",X273)),ISNUMBER(SEARCH("recurrent laryngeal nerve",X273))),"positive","negative"))</f>
        <v>negative</v>
      </c>
      <c r="AA273" t="str">
        <f>IF('Model output'!T272="","",IF('Model output'!T272="Not mentioned", "No", "Yes"))</f>
        <v/>
      </c>
      <c r="AB273" t="str">
        <f>IF(AA273&lt;&gt;"Yes","",IF(OR('Model output'!U272="",ISNUMBER(SEARCH("Not identified",'Model output'!U272))),"",'Model output'!U272))</f>
        <v/>
      </c>
      <c r="AC273" s="8" t="str">
        <f>IF(OR('Model output'!V272="", AND(ISERROR(SEARCH("Positive",'Model output'!V272)), ISNUMBER(SEARCH("Negative",'Model output'!V272))), ISNUMBER(SEARCH("Cannot be assessed",'Model output'!V272)), AND(ISNUMBER(SEARCH("Uninvolved",'Model output'!V272)),NOT(ISNUMBER(SEARCH("margin(s) involved",'Model output'!V272)))), ISNUMBER(SEARCH("No involvement",'Model output'!V272)), AND(NOT(ISNUMBER(SEARCH("focal",'Model output'!V272))),ISNUMBER(SEARCH("Free",'Model output'!V272))), ISNUMBER(SEARCH("narrowly excised",'Model output'!V272)), ISNUMBER(SEARCH("none",'Model output'!V272)), ISNUMBER(SEARCH("R0",'Model output'!V272)), ISNUMBER(SEARCH("1 mm",'Model output'!V272)), ISNUMBER(SEARCH("0.1 CM",'Model output'!V272)), ISNUMBER(SEARCH("less than 0.2 mm",'Model output'!V272)), ISNUMBER(SEARCH("less than 1.0 mm",'Model output'!V272)), ISNUMBER(SEARCH("less than 0.5 mm",'Model output'!V272)), ISNUMBER(SEARCH("abut",'Model output'!V272))), "negative", "positive")</f>
        <v>negative</v>
      </c>
      <c r="AE273" s="34" t="str" cm="1">
        <f t="array" aca="1" ref="AE273" ca="1">IF(OR(AC273="positive",Z273="positive",AND(OR(ISNUMBER(SEARCH("Follicular carcinoma",N273)),ISNUMBER(SEARCH("Follicular thyroid carcinoma",N273))),V273="extensive"),AND(AND(ISNUMBER(J273),J273&gt;0),AND(ISNUMBER(M273),M273&gt;3)),OR(H273="positive",AH273=1)),"high",IF(OR(ISNUMBER(SEARCH("lateral",G273,1)),ISNUMBER(SEARCH("positive",Y273,1)),ISNUMBER(SEARCH("tall",O273,1)),ISNUMBER(SEARCH("hobnail",O273,1)),ISNUMBER(SEARCH("cribriform",O273,1)),ISNUMBER(SEARCH("diffuse",O273,1)),ISNUMBER(SEARCH("columnar",O273,1)),ISNUMBER(SEARCH("solid",O273,1)),ISNUMBER(SEARCH("tall",N273,1)),ISNUMBER(SEARCH("hobnail",N273,1)),ISNUMBER(SEARCH("cribriform",N273,1)),ISNUMBER(SEARCH("diffuse",N273,1)),ISNUMBER(SEARCH("columnar",N273,1)),ISNUMBER(SEARCH("solid",N273,1)),AND(OR(ISNUMBER(SEARCH("papillary",N273,1)),ISNUMBER(SEARCH("papillary carcinoma",O273,1))),S273="positive"),AND(AND(ISNUMBER(J273),J273&gt;=5),M273=""),AND(AND(ISNUMBER(J273),J273&gt;=5),AND(ISNUMBER(M273),M273&gt;=1)),AND(ISNUMBER(SERACH("papillary",N273)),OR(Y273="positive",Z273="positive"), ISNUMBER(SEARCH("BRAF",AB273)))),"intermediate","low"))</f>
        <v>intermediate</v>
      </c>
      <c r="AF273" s="35" t="str">
        <f t="shared" si="59"/>
        <v>2</v>
      </c>
      <c r="AG273" s="35" t="str">
        <f t="shared" si="60"/>
        <v>1a</v>
      </c>
      <c r="AH273" s="35" t="str">
        <f t="shared" si="61"/>
        <v>0</v>
      </c>
      <c r="AI273" s="40" t="str">
        <f t="shared" si="62"/>
        <v>I</v>
      </c>
      <c r="AJ273" s="34" t="s">
        <v>629</v>
      </c>
      <c r="AK273" s="39" t="s">
        <v>896</v>
      </c>
      <c r="AL273" s="39" t="s">
        <v>898</v>
      </c>
      <c r="AM273" s="39" t="s">
        <v>897</v>
      </c>
      <c r="AN273" s="39" t="s">
        <v>59</v>
      </c>
      <c r="AO273" s="34">
        <f t="shared" ca="1" si="63"/>
        <v>1</v>
      </c>
      <c r="AP273" s="39">
        <f t="shared" si="64"/>
        <v>1</v>
      </c>
      <c r="AQ273" s="39">
        <f t="shared" si="65"/>
        <v>1</v>
      </c>
      <c r="AR273" s="39">
        <f t="shared" si="66"/>
        <v>1</v>
      </c>
      <c r="AS273" s="40">
        <f t="shared" si="67"/>
        <v>1</v>
      </c>
    </row>
    <row r="274" spans="1:45">
      <c r="A274" t="str">
        <f>'Model output'!A273</f>
        <v>TCGA-J8-A3O1</v>
      </c>
      <c r="B274" s="46">
        <v>33</v>
      </c>
      <c r="C274" s="1" t="str">
        <f>IF(OR(ISNUMBER(SEARCH("0",'Model output'!D273)), ISNUMBER(SEARCH("1",'Model output'!D273)), ISNUMBER(SEARCH("1a",'Model output'!D273)), ISNUMBER(SEARCH("1b",'Model output'!D273)), ISNUMBER(SEARCH("2",'Model output'!D273)), ISNUMBER(SEARCH("3",'Model output'!D273)), ISNUMBER(SEARCH("4a",'Model output'!D273)), ISNUMBER(SEARCH("4b",'Model output'!D273))), IF(ISNUMBER(SEARCH("pT",'Model output'!D273)),IF(OR(ISNUMBER(SEARCH("a",'Model output'!D273)),ISNUMBER(SEARCH("b",'Model output'!D273))),MID(SUBSTITUTE('Model output'!D273," ",""),SEARCH("pT",'Model output'!D273)+2,2),MID(SUBSTITUTE('Model output'!D273," ",""),SEARCH("pT",'Model output'!D273)+2,1)),IF(ISNUMBER(SEARCH("T",'Model output'!D273)),IF(OR(ISNUMBER(SEARCH("a",'Model output'!D273)),ISNUMBER(SEARCH("b",'Model output'!D273))),MID(SUBSTITUTE('Model output'!D273," ",""),SEARCH("T",'Model output'!D273)+1,2),MID(SUBSTITUTE('Model output'!D273," ",""),SEARCH("T",'Model output'!D273)+1,1)),SUBSTITUTE('Model output'!D273," ",""))),"")</f>
        <v>3</v>
      </c>
      <c r="D274" s="1" t="str">
        <f>IF(ISNUMBER(SEARCH("lymph node",'Model output'!E273)),"1", IF(AND('Model output'!E273&lt;&gt;"",ISNUMBER('Model output'!E273),'Model output'!E273&gt;0),"1",IF(OR(ISNUMBER(SEARCH("0",'Model output'!E273)), ISNUMBER(SEARCH("1",'Model output'!E273)), ISNUMBER(SEARCH("1a",'Model output'!E273)), ISNUMBER(SEARCH("1b",'Model output'!E273)), ISNUMBER(SEARCH("X",'Model output'!E273))), IF(ISNUMBER(SEARCH("pN",'Model output'!E273)),IF(OR(ISNUMBER(SEARCH("a",'Model output'!E273)),ISNUMBER(SEARCH("b",'Model output'!E273))),MID(SUBSTITUTE('Model output'!E273," ",""),SEARCH("pN",'Model output'!E273)+2,2),MID(SUBSTITUTE('Model output'!E273," ",""),SEARCH("pN",'Model output'!E273)+2,1)),IF(ISNUMBER(SEARCH("N",'Model output'!E273)),IF(OR(ISNUMBER(SEARCH("a",'Model output'!E273)),ISNUMBER(SEARCH("b",'Model output'!E273))),MID(SUBSTITUTE('Model output'!E273," ",""),SEARCH("N",'Model output'!E273)+1,2),MID(SUBSTITUTE('Model output'!E273," ",""),SEARCH("N",'Model output'!E273)+1,1)),SUBSTITUTE('Model output'!E273," ",""))),"")))</f>
        <v>1b</v>
      </c>
      <c r="E274" s="1" t="str">
        <f>IF(OR(ISNUMBER(SEARCH("Not applicable",'Model output'!F273)), ISNUMBER(SEARCH("N/A",'Model output'!F273))),"0",IF(OR(ISNUMBER(SEARCH("0",'Model output'!F273)), ISNUMBER(SEARCH("1",'Model output'!F273)), ISNUMBER(SEARCH("X",'Model output'!F273))), IF(ISNUMBER(SEARCH("pM",'Model output'!F273)),MID(SUBSTITUTE('Model output'!F273," ",""),SEARCH("pM",'Model output'!F273)+2,1),IF(ISNUMBER(SEARCH("M",'Model output'!F273)),MID(SUBSTITUTE('Model output'!F273," ",""),SEARCH("M",'Model output'!F273)+1,1),SUBSTITUTE('Model output'!F273," ",""))),""))</f>
        <v/>
      </c>
      <c r="F274" t="str">
        <f t="shared" si="56"/>
        <v>positive</v>
      </c>
      <c r="G274" t="str">
        <f>IF(OR('Model output'!G273="",AND(ISNUMBER('Model output'!J273),'Model output'!J273&lt;1)),"",IF(OR(ISNUMBER(SEARCH("lateral",'Model output'!G273)),ISNUMBER(SEARCH("cervical",'Model output'!G273)),ISNUMBER(SEARCH("jugular",'Model output'!G273)),ISNUMBER(SEARCH("left neck",'Model output'!G273)),ISNUMBER(SEARCH("left anterior neck",'Model output'!G273)),ISNUMBER(SEARCH("left posterior neck",'Model output'!G273)),ISNUMBER(SEARCH("right neck",'Model output'!G273)),ISNUMBER(SEARCH("right anterior neck",'Model output'!G273)),ISNUMBER(SEARCH("right posterior neck",'Model output'!G273)),AND(ISNUMBER(SEARCH("level",'Model output'!G273)),OR(,ISNUMBER(SEARCH("II",'Model output'!G273)),ISNUMBER(SEARCH("two",'Model output'!G273)),AND(ISNUMBER(SEARCH("2",'Model output'!G273)),NOT(ISNUMBER(SEARCH("1 of 2",'Model output'!G273)))),ISNUMBER(SEARCH("III",'Model output'!G273)),ISNUMBER(SEARCH("three",'Model output'!G273)),AND(ISNUMBER(SEARCH("3",'Model output'!G273)), NOT(ISNUMBER(SEARCH("N3",'Model output'!G273)))),ISNUMBER(SEARCH("IV",'Model output'!G273)),ISNUMBER(SEARCH("four",'Model output'!G273)),AND(ISNUMBER(SEARCH("4",'Model output'!G273)),NOT(ISNUMBER(SEARCH("1/4",'Model output'!G273)))),ISNUMBER(SEARCH("V ",'Model output'!G273)),ISNUMBER(SEARCH("five",'Model output'!G273)),ISNUMBER(SEARCH("5",'Model output'!G273))))), "lateral", "central"))</f>
        <v>lateral</v>
      </c>
      <c r="H274" t="str">
        <f>IF('Model output'!H273="","negative", IF('Model output'!H273=" ", "negative", IF('Model output'!H273="[]", "negative", IF(ISNUMBER(SEARCH("lymph node",'Model output'!H273)),"negative", IF(ISNUMBER(SEARCH("adipose tissue",'Model output'!H273)), "negative", IF(ISNUMBER(SEARCH("neck dissection",'Model output'!H273)),"negative","positive"))))))</f>
        <v>negative</v>
      </c>
      <c r="I274">
        <f>IF('Model output'!I273="","",IF(ISNUMBER('Model output'!I273),'Model output'!I273,1))</f>
        <v>20</v>
      </c>
      <c r="J274">
        <f>IF('Model output'!J273="","",IF(AND(ISNUMBER('Model output'!J273),'Model output'!J273&lt;=I274),'Model output'!J273,IF(ISNUMBER(SEARCH("0/",'Model output'!J273)),0,1)))</f>
        <v>12</v>
      </c>
      <c r="K274" t="str" cm="1">
        <f t="array" ref="K274">IF(COUNT(FIND({0,1,2,3,4,5,6,7,8,9},'Model output'!K273))&gt;0,'Model output'!K273,"")</f>
        <v>1.9 cm</v>
      </c>
      <c r="L274" s="28" t="str">
        <f t="shared" si="58"/>
        <v>1.9cm</v>
      </c>
      <c r="M274" cm="1">
        <f t="array" ref="M274">IF(L274="","",IF(ISNUMBER(SEARCH("cm",L274)),MAX(VALUE(SUBSTITUTE(_xlfn.FILTERXML("&lt;t&gt;&lt;s&gt;"&amp;SUBSTITUTE(L274,",","&lt;/s&gt;&lt;s&gt;")&amp;"&lt;/s&gt;&lt;/t&gt;","//s"),"cm",""))),MAX(VALUE(SUBSTITUTE(_xlfn.FILTERXML("&lt;t&gt;&lt;s&gt;"&amp;SUBSTITUTE(L274,",","&lt;/s&gt;&lt;s&gt;")&amp;"&lt;/s&gt;&lt;/t&gt;","//s"),"mm","")))/10))</f>
        <v>1.9</v>
      </c>
      <c r="N274" t="str">
        <f>IF('Model output'!L273="","",'Model output'!L273)</f>
        <v>papillary</v>
      </c>
      <c r="O274" t="str">
        <f>IF('Model output'!M273="","",'Model output'!M273)</f>
        <v/>
      </c>
      <c r="P274" t="str">
        <f>IF('Model output'!N273="","",'Model output'!N273)</f>
        <v>6.5 cm</v>
      </c>
      <c r="Q274" t="str">
        <f t="shared" si="57"/>
        <v>6.5cm</v>
      </c>
      <c r="R274" cm="1">
        <f t="array" ref="R274">IF(Q274="","",IF(ISNUMBER(SEARCH("cm",Q274)),MAX(VALUE(SUBSTITUTE(_xlfn.FILTERXML("&lt;t&gt;&lt;s&gt;"&amp;SUBSTITUTE(Q274,",","&lt;/s&gt;&lt;s&gt;")&amp;"&lt;/s&gt;&lt;/t&gt;","//s"),"cm",""))),IF(ISNUMBER(SEARCH("mm",Q274)), MAX(VALUE(SUBSTITUTE(_xlfn.FILTERXML("&lt;t&gt;&lt;s&gt;"&amp;SUBSTITUTE(Q274,",","&lt;/s&gt;&lt;s&gt;")&amp;"&lt;/s&gt;&lt;/t&gt;","//s"),"mm","")))/10, MAX(VALUE(_xlfn.FILTERXML("&lt;t&gt;&lt;s&gt;"&amp;SUBSTITUTE(Q274,",","&lt;/s&gt;&lt;s&gt;")&amp;"&lt;/s&gt;&lt;/t&gt;","//s"))))))</f>
        <v>6.5</v>
      </c>
      <c r="S274" t="str">
        <f>IF(OR('Model output'!P273="",'Model output'!P273="C",ISNUMBER(SEARCH("Not identified", 'Model output'!P273)),ISNUMBER(SEARCH("Absent",'Model output'!P273)),ISNUMBER(SEARCH("Absence",'Model output'!P273)),AND(ISNUMBER(SEARCH("No",'Model output'!P273)),NOT(ISNUMBER(SEARCH("diagnostic",'Model output'!P273)))),ISNUMBER(SEARCH("Negative",'Model output'!P273))),"negative","positive")</f>
        <v>positive</v>
      </c>
      <c r="T274">
        <f>IF('Model output'!O273="","",'Model output'!O273)</f>
        <v>1</v>
      </c>
      <c r="U274" t="str">
        <f>IF('Model output'!Q273&lt;&gt;"",'Model output'!Q273,IF('Classification result'!S274="positive",IF(ISNUMBER(SEARCH("single",'Model output'!P273)),1,IF(OR(ISNUMBER(SEARCH("&lt;4",'Model output'!P273)),ISNUMBER(SEARCH("&lt; 4",'Model output'!P273)),ISNUMBER(SEARCH("less than 4",'Model output'!P273))),"&lt;4",IF(OR(ISNUMBER(SEARCH("&gt;4",'Model output'!P273)),ISNUMBER(SEARCH("&gt; 4",'Model output'!P273)),ISNUMBER(SEARCH("4 or more",'Model output'!P273))),"&gt;4",""))),""))</f>
        <v>&lt;4</v>
      </c>
      <c r="V274" t="str">
        <f>IF(S274="negative","",IF(OR(ISNUMBER(SEARCH("Focal",'Model output'!P273)),'Classification result'!U274&lt;4,ISNUMBER(SEARCH("Focal",'Classification result'!U274)),ISNUMBER(SEARCH("&lt;4",'Classification result'!U274)),ISNUMBER(SEARCH("&lt; 4",'Classification result'!U274))),"minimal", IF(OR(ISNUMBER(SEARCH("Extensive",'Model output'!P273)),ISNUMBER(SEARCH("Extensive",'Classification result'!U274)),ISNUMBER(SEARCH("&gt;4",'Classification result'!U274)),ISNUMBER(SEARCH("&gt; 4",'Classification result'!U274)),ISNUMBER(SEARCH("4 or more",'Classification result'!U274))),"extensive","")))</f>
        <v>minimal</v>
      </c>
      <c r="W274" t="str">
        <f>IF(OR('Model output'!R273="",ISNUMBER(SEARCH("Not identified", 'Model output'!R273)),ISNUMBER(SEARCH("Absent",'Model output'!R273)),ISNUMBER(SEARCH("No",'Model output'!R273)),ISNUMBER(SEARCH("Negative",'Model output'!R273)),ISNUMBER(SEARCH("None seen",'Model output'!R273)),ISNUMBER(SEARCH("Free",'Model output'!R273)),ISNUMBER(SEARCH("Cannot be assessed",'Model output'!R273))),"negative","positive")</f>
        <v>negative</v>
      </c>
      <c r="X274" s="15" t="str">
        <f>IF('Model output'!S273="","",'Model output'!S273)</f>
        <v/>
      </c>
      <c r="Y274" t="str">
        <f>IF(OR('Model output'!S273="",ISNUMBER(SEARCH("No extension",'Model output'!S273)),ISNUMBER(SEARCH("Absent",'Model output'!S273)),ISNUMBER(SEARCH("Not identified",'Model output'!S273)),AND(ISNUMBER(SEARCH("No",'Model output'!S273)),NOT(ISNUMBER(SEARCH("carcinoma",'Model output'!S273)))),ISNUMBER(SEARCH("negative",'Model output'!S273))),"negative",IF(Z274="positive","gETE", "positive"))</f>
        <v>negative</v>
      </c>
      <c r="Z274" t="str">
        <f>IF(OR('Model output'!S273="",ISNUMBER(SEARCH("Absent",'Model output'!S273)),ISNUMBER(SEARCH("Not identified",'Model output'!S273)),ISNUMBER(SEARCH("No",'Model output'!S273)),ISNUMBER(SEARCH("Minimal",'Model output'!S273)),ISNUMBER(SEARCH("negative",'Model output'!S273))),"negative",IF(OR(ISNUMBER(SEARCH("extensive",X274)),ISNUMBER(SEARCH("skeletal muscle",X274)),ISNUMBER(SEARCH("larynx",X274)),ISNUMBER(SEARCH("trachea",X274)),ISNUMBER(SEARCH("esophagus",X274)),ISNUMBER(SEARCH("recurrent laryngeal nerve",X274))),"positive","negative"))</f>
        <v>negative</v>
      </c>
      <c r="AA274" t="str">
        <f>IF('Model output'!T273="","",IF('Model output'!T273="Not mentioned", "No", "Yes"))</f>
        <v/>
      </c>
      <c r="AB274" t="str">
        <f>IF(AA274&lt;&gt;"Yes","",IF(OR('Model output'!U273="",ISNUMBER(SEARCH("Not identified",'Model output'!U273))),"",'Model output'!U273))</f>
        <v/>
      </c>
      <c r="AC274" s="8" t="str">
        <f>IF(OR('Model output'!V273="", AND(ISERROR(SEARCH("Positive",'Model output'!V273)), ISNUMBER(SEARCH("Negative",'Model output'!V273))), ISNUMBER(SEARCH("Cannot be assessed",'Model output'!V273)), AND(ISNUMBER(SEARCH("Uninvolved",'Model output'!V273)),NOT(ISNUMBER(SEARCH("margin(s) involved",'Model output'!V273)))), ISNUMBER(SEARCH("No involvement",'Model output'!V273)), AND(NOT(ISNUMBER(SEARCH("focal",'Model output'!V273))),ISNUMBER(SEARCH("Free",'Model output'!V273))), ISNUMBER(SEARCH("narrowly excised",'Model output'!V273)), ISNUMBER(SEARCH("none",'Model output'!V273)), ISNUMBER(SEARCH("R0",'Model output'!V273)), ISNUMBER(SEARCH("1 mm",'Model output'!V273)), ISNUMBER(SEARCH("0.1 CM",'Model output'!V273)), ISNUMBER(SEARCH("less than 0.2 mm",'Model output'!V273)), ISNUMBER(SEARCH("less than 1.0 mm",'Model output'!V273)), ISNUMBER(SEARCH("less than 0.5 mm",'Model output'!V273)), ISNUMBER(SEARCH("abut",'Model output'!V273))), "negative", "positive")</f>
        <v>negative</v>
      </c>
      <c r="AE274" s="34" t="str" cm="1">
        <f t="array" aca="1" ref="AE274" ca="1">IF(OR(AC274="positive",Z274="positive",AND(OR(ISNUMBER(SEARCH("Follicular carcinoma",N274)),ISNUMBER(SEARCH("Follicular thyroid carcinoma",N274))),V274="extensive"),AND(AND(ISNUMBER(J274),J274&gt;0),AND(ISNUMBER(M274),M274&gt;3)),OR(H274="positive",AH274=1)),"high",IF(OR(ISNUMBER(SEARCH("lateral",G274,1)),ISNUMBER(SEARCH("positive",Y274,1)),ISNUMBER(SEARCH("tall",O274,1)),ISNUMBER(SEARCH("hobnail",O274,1)),ISNUMBER(SEARCH("cribriform",O274,1)),ISNUMBER(SEARCH("diffuse",O274,1)),ISNUMBER(SEARCH("columnar",O274,1)),ISNUMBER(SEARCH("solid",O274,1)),ISNUMBER(SEARCH("tall",N274,1)),ISNUMBER(SEARCH("hobnail",N274,1)),ISNUMBER(SEARCH("cribriform",N274,1)),ISNUMBER(SEARCH("diffuse",N274,1)),ISNUMBER(SEARCH("columnar",N274,1)),ISNUMBER(SEARCH("solid",N274,1)),AND(OR(ISNUMBER(SEARCH("papillary",N274,1)),ISNUMBER(SEARCH("papillary carcinoma",O274,1))),S274="positive"),AND(AND(ISNUMBER(J274),J274&gt;=5),M274=""),AND(AND(ISNUMBER(J274),J274&gt;=5),AND(ISNUMBER(M274),M274&gt;=1)),AND(ISNUMBER(SERACH("papillary",N274)),OR(Y274="positive",Z274="positive"), ISNUMBER(SEARCH("BRAF",AB274)))),"intermediate","low"))</f>
        <v>intermediate</v>
      </c>
      <c r="AF274" s="35" t="str">
        <f t="shared" si="59"/>
        <v>3a</v>
      </c>
      <c r="AG274" s="35" t="str">
        <f t="shared" si="60"/>
        <v>1b</v>
      </c>
      <c r="AH274" s="35" t="str">
        <f t="shared" si="61"/>
        <v>0</v>
      </c>
      <c r="AI274" s="40" t="str">
        <f t="shared" si="62"/>
        <v>I</v>
      </c>
      <c r="AJ274" s="34" t="s">
        <v>629</v>
      </c>
      <c r="AK274" s="39" t="s">
        <v>899</v>
      </c>
      <c r="AL274" s="39" t="s">
        <v>893</v>
      </c>
      <c r="AM274" s="39" t="s">
        <v>897</v>
      </c>
      <c r="AN274" s="39" t="s">
        <v>59</v>
      </c>
      <c r="AO274" s="34">
        <f t="shared" ca="1" si="63"/>
        <v>1</v>
      </c>
      <c r="AP274" s="39">
        <f t="shared" si="64"/>
        <v>1</v>
      </c>
      <c r="AQ274" s="39">
        <f t="shared" si="65"/>
        <v>1</v>
      </c>
      <c r="AR274" s="39">
        <f t="shared" si="66"/>
        <v>1</v>
      </c>
      <c r="AS274" s="40">
        <f t="shared" si="67"/>
        <v>1</v>
      </c>
    </row>
    <row r="275" spans="1:45">
      <c r="A275" t="str">
        <f>'Model output'!A274</f>
        <v>TCGA-J8-A3O2</v>
      </c>
      <c r="B275" s="46">
        <v>39</v>
      </c>
      <c r="C275" s="1" t="str">
        <f>IF(OR(ISNUMBER(SEARCH("0",'Model output'!D274)), ISNUMBER(SEARCH("1",'Model output'!D274)), ISNUMBER(SEARCH("1a",'Model output'!D274)), ISNUMBER(SEARCH("1b",'Model output'!D274)), ISNUMBER(SEARCH("2",'Model output'!D274)), ISNUMBER(SEARCH("3",'Model output'!D274)), ISNUMBER(SEARCH("4a",'Model output'!D274)), ISNUMBER(SEARCH("4b",'Model output'!D274))), IF(ISNUMBER(SEARCH("pT",'Model output'!D274)),IF(OR(ISNUMBER(SEARCH("a",'Model output'!D274)),ISNUMBER(SEARCH("b",'Model output'!D274))),MID(SUBSTITUTE('Model output'!D274," ",""),SEARCH("pT",'Model output'!D274)+2,2),MID(SUBSTITUTE('Model output'!D274," ",""),SEARCH("pT",'Model output'!D274)+2,1)),IF(ISNUMBER(SEARCH("T",'Model output'!D274)),IF(OR(ISNUMBER(SEARCH("a",'Model output'!D274)),ISNUMBER(SEARCH("b",'Model output'!D274))),MID(SUBSTITUTE('Model output'!D274," ",""),SEARCH("T",'Model output'!D274)+1,2),MID(SUBSTITUTE('Model output'!D274," ",""),SEARCH("T",'Model output'!D274)+1,1)),SUBSTITUTE('Model output'!D274," ",""))),"")</f>
        <v>3</v>
      </c>
      <c r="D275" s="1" t="str">
        <f>IF(ISNUMBER(SEARCH("lymph node",'Model output'!E274)),"1", IF(AND('Model output'!E274&lt;&gt;"",ISNUMBER('Model output'!E274),'Model output'!E274&gt;0),"1",IF(OR(ISNUMBER(SEARCH("0",'Model output'!E274)), ISNUMBER(SEARCH("1",'Model output'!E274)), ISNUMBER(SEARCH("1a",'Model output'!E274)), ISNUMBER(SEARCH("1b",'Model output'!E274)), ISNUMBER(SEARCH("X",'Model output'!E274))), IF(ISNUMBER(SEARCH("pN",'Model output'!E274)),IF(OR(ISNUMBER(SEARCH("a",'Model output'!E274)),ISNUMBER(SEARCH("b",'Model output'!E274))),MID(SUBSTITUTE('Model output'!E274," ",""),SEARCH("pN",'Model output'!E274)+2,2),MID(SUBSTITUTE('Model output'!E274," ",""),SEARCH("pN",'Model output'!E274)+2,1)),IF(ISNUMBER(SEARCH("N",'Model output'!E274)),IF(OR(ISNUMBER(SEARCH("a",'Model output'!E274)),ISNUMBER(SEARCH("b",'Model output'!E274))),MID(SUBSTITUTE('Model output'!E274," ",""),SEARCH("N",'Model output'!E274)+1,2),MID(SUBSTITUTE('Model output'!E274," ",""),SEARCH("N",'Model output'!E274)+1,1)),SUBSTITUTE('Model output'!E274," ",""))),"")))</f>
        <v>1b</v>
      </c>
      <c r="E275" s="1" t="str">
        <f>IF(OR(ISNUMBER(SEARCH("Not applicable",'Model output'!F274)), ISNUMBER(SEARCH("N/A",'Model output'!F274))),"0",IF(OR(ISNUMBER(SEARCH("0",'Model output'!F274)), ISNUMBER(SEARCH("1",'Model output'!F274)), ISNUMBER(SEARCH("X",'Model output'!F274))), IF(ISNUMBER(SEARCH("pM",'Model output'!F274)),MID(SUBSTITUTE('Model output'!F274," ",""),SEARCH("pM",'Model output'!F274)+2,1),IF(ISNUMBER(SEARCH("M",'Model output'!F274)),MID(SUBSTITUTE('Model output'!F274," ",""),SEARCH("M",'Model output'!F274)+1,1),SUBSTITUTE('Model output'!F274," ",""))),""))</f>
        <v>1</v>
      </c>
      <c r="F275" t="str">
        <f t="shared" si="56"/>
        <v>positive</v>
      </c>
      <c r="G275" t="str">
        <f>IF(OR('Model output'!G274="",AND(ISNUMBER('Model output'!J274),'Model output'!J274&lt;1)),"",IF(OR(ISNUMBER(SEARCH("lateral",'Model output'!G274)),ISNUMBER(SEARCH("cervical",'Model output'!G274)),ISNUMBER(SEARCH("jugular",'Model output'!G274)),ISNUMBER(SEARCH("left neck",'Model output'!G274)),ISNUMBER(SEARCH("left anterior neck",'Model output'!G274)),ISNUMBER(SEARCH("left posterior neck",'Model output'!G274)),ISNUMBER(SEARCH("right neck",'Model output'!G274)),ISNUMBER(SEARCH("right anterior neck",'Model output'!G274)),ISNUMBER(SEARCH("right posterior neck",'Model output'!G274)),AND(ISNUMBER(SEARCH("level",'Model output'!G274)),OR(,ISNUMBER(SEARCH("II",'Model output'!G274)),ISNUMBER(SEARCH("two",'Model output'!G274)),AND(ISNUMBER(SEARCH("2",'Model output'!G274)),NOT(ISNUMBER(SEARCH("1 of 2",'Model output'!G274)))),ISNUMBER(SEARCH("III",'Model output'!G274)),ISNUMBER(SEARCH("three",'Model output'!G274)),AND(ISNUMBER(SEARCH("3",'Model output'!G274)), NOT(ISNUMBER(SEARCH("N3",'Model output'!G274)))),ISNUMBER(SEARCH("IV",'Model output'!G274)),ISNUMBER(SEARCH("four",'Model output'!G274)),AND(ISNUMBER(SEARCH("4",'Model output'!G274)),NOT(ISNUMBER(SEARCH("1/4",'Model output'!G274)))),ISNUMBER(SEARCH("V ",'Model output'!G274)),ISNUMBER(SEARCH("five",'Model output'!G274)),ISNUMBER(SEARCH("5",'Model output'!G274))))), "lateral", "central"))</f>
        <v>central</v>
      </c>
      <c r="H275" t="str">
        <f>IF('Model output'!H274="","negative", IF('Model output'!H274=" ", "negative", IF('Model output'!H274="[]", "negative", IF(ISNUMBER(SEARCH("lymph node",'Model output'!H274)),"negative", IF(ISNUMBER(SEARCH("adipose tissue",'Model output'!H274)), "negative", IF(ISNUMBER(SEARCH("neck dissection",'Model output'!H274)),"negative","positive"))))))</f>
        <v>negative</v>
      </c>
      <c r="I275" t="str">
        <f>IF('Model output'!I274="","",IF(ISNUMBER('Model output'!I274),'Model output'!I274,1))</f>
        <v/>
      </c>
      <c r="J275">
        <f>IF('Model output'!J274="","",IF(AND(ISNUMBER('Model output'!J274),'Model output'!J274&lt;=I275),'Model output'!J274,IF(ISNUMBER(SEARCH("0/",'Model output'!J274)),0,1)))</f>
        <v>23</v>
      </c>
      <c r="K275" t="str" cm="1">
        <f t="array" ref="K275">IF(COUNT(FIND({0,1,2,3,4,5,6,7,8,9},'Model output'!K274))&gt;0,'Model output'!K274,"")</f>
        <v>1.5 cm</v>
      </c>
      <c r="L275" s="28" t="str">
        <f t="shared" si="58"/>
        <v>1.5cm</v>
      </c>
      <c r="M275" cm="1">
        <f t="array" ref="M275">IF(L275="","",IF(ISNUMBER(SEARCH("cm",L275)),MAX(VALUE(SUBSTITUTE(_xlfn.FILTERXML("&lt;t&gt;&lt;s&gt;"&amp;SUBSTITUTE(L275,",","&lt;/s&gt;&lt;s&gt;")&amp;"&lt;/s&gt;&lt;/t&gt;","//s"),"cm",""))),MAX(VALUE(SUBSTITUTE(_xlfn.FILTERXML("&lt;t&gt;&lt;s&gt;"&amp;SUBSTITUTE(L275,",","&lt;/s&gt;&lt;s&gt;")&amp;"&lt;/s&gt;&lt;/t&gt;","//s"),"mm","")))/10))</f>
        <v>1.5</v>
      </c>
      <c r="N275" t="str">
        <f>IF('Model output'!L274="","",'Model output'!L274)</f>
        <v>papillary</v>
      </c>
      <c r="O275" t="str">
        <f>IF('Model output'!M274="","",'Model output'!M274)</f>
        <v>classical</v>
      </c>
      <c r="P275" t="str">
        <f>IF('Model output'!N274="","",'Model output'!N274)</f>
        <v>3.5 cm</v>
      </c>
      <c r="Q275" t="str">
        <f t="shared" si="57"/>
        <v>3.5cm</v>
      </c>
      <c r="R275" cm="1">
        <f t="array" ref="R275">IF(Q275="","",IF(ISNUMBER(SEARCH("cm",Q275)),MAX(VALUE(SUBSTITUTE(_xlfn.FILTERXML("&lt;t&gt;&lt;s&gt;"&amp;SUBSTITUTE(Q275,",","&lt;/s&gt;&lt;s&gt;")&amp;"&lt;/s&gt;&lt;/t&gt;","//s"),"cm",""))),IF(ISNUMBER(SEARCH("mm",Q275)), MAX(VALUE(SUBSTITUTE(_xlfn.FILTERXML("&lt;t&gt;&lt;s&gt;"&amp;SUBSTITUTE(Q275,",","&lt;/s&gt;&lt;s&gt;")&amp;"&lt;/s&gt;&lt;/t&gt;","//s"),"mm","")))/10, MAX(VALUE(_xlfn.FILTERXML("&lt;t&gt;&lt;s&gt;"&amp;SUBSTITUTE(Q275,",","&lt;/s&gt;&lt;s&gt;")&amp;"&lt;/s&gt;&lt;/t&gt;","//s"))))))</f>
        <v>3.5</v>
      </c>
      <c r="S275" t="str">
        <f>IF(OR('Model output'!P274="",'Model output'!P274="C",ISNUMBER(SEARCH("Not identified", 'Model output'!P274)),ISNUMBER(SEARCH("Absent",'Model output'!P274)),ISNUMBER(SEARCH("Absence",'Model output'!P274)),AND(ISNUMBER(SEARCH("No",'Model output'!P274)),NOT(ISNUMBER(SEARCH("diagnostic",'Model output'!P274)))),ISNUMBER(SEARCH("Negative",'Model output'!P274))),"negative","positive")</f>
        <v>negative</v>
      </c>
      <c r="T275">
        <f>IF('Model output'!O274="","",'Model output'!O274)</f>
        <v>2</v>
      </c>
      <c r="U275" t="str">
        <f>IF('Model output'!Q274&lt;&gt;"",'Model output'!Q274,IF('Classification result'!S275="positive",IF(ISNUMBER(SEARCH("single",'Model output'!P274)),1,IF(OR(ISNUMBER(SEARCH("&lt;4",'Model output'!P274)),ISNUMBER(SEARCH("&lt; 4",'Model output'!P274)),ISNUMBER(SEARCH("less than 4",'Model output'!P274))),"&lt;4",IF(OR(ISNUMBER(SEARCH("&gt;4",'Model output'!P274)),ISNUMBER(SEARCH("&gt; 4",'Model output'!P274)),ISNUMBER(SEARCH("4 or more",'Model output'!P274))),"&gt;4",""))),""))</f>
        <v/>
      </c>
      <c r="V275" t="str">
        <f>IF(S275="negative","",IF(OR(ISNUMBER(SEARCH("Focal",'Model output'!P274)),'Classification result'!U275&lt;4,ISNUMBER(SEARCH("Focal",'Classification result'!U275)),ISNUMBER(SEARCH("&lt;4",'Classification result'!U275)),ISNUMBER(SEARCH("&lt; 4",'Classification result'!U275))),"minimal", IF(OR(ISNUMBER(SEARCH("Extensive",'Model output'!P274)),ISNUMBER(SEARCH("Extensive",'Classification result'!U275)),ISNUMBER(SEARCH("&gt;4",'Classification result'!U275)),ISNUMBER(SEARCH("&gt; 4",'Classification result'!U275)),ISNUMBER(SEARCH("4 or more",'Classification result'!U275))),"extensive","")))</f>
        <v/>
      </c>
      <c r="W275" t="str">
        <f>IF(OR('Model output'!R274="",ISNUMBER(SEARCH("Not identified", 'Model output'!R274)),ISNUMBER(SEARCH("Absent",'Model output'!R274)),ISNUMBER(SEARCH("No",'Model output'!R274)),ISNUMBER(SEARCH("Negative",'Model output'!R274)),ISNUMBER(SEARCH("None seen",'Model output'!R274)),ISNUMBER(SEARCH("Free",'Model output'!R274)),ISNUMBER(SEARCH("Cannot be assessed",'Model output'!R274))),"negative","positive")</f>
        <v>positive</v>
      </c>
      <c r="X275" s="15" t="str">
        <f>IF('Model output'!S274="","",'Model output'!S274)</f>
        <v>Present, Minimal</v>
      </c>
      <c r="Y275" t="str">
        <f>IF(OR('Model output'!S274="",ISNUMBER(SEARCH("No extension",'Model output'!S274)),ISNUMBER(SEARCH("Absent",'Model output'!S274)),ISNUMBER(SEARCH("Not identified",'Model output'!S274)),AND(ISNUMBER(SEARCH("No",'Model output'!S274)),NOT(ISNUMBER(SEARCH("carcinoma",'Model output'!S274)))),ISNUMBER(SEARCH("negative",'Model output'!S274))),"negative",IF(Z275="positive","gETE", "positive"))</f>
        <v>positive</v>
      </c>
      <c r="Z275" t="str">
        <f>IF(OR('Model output'!S274="",ISNUMBER(SEARCH("Absent",'Model output'!S274)),ISNUMBER(SEARCH("Not identified",'Model output'!S274)),ISNUMBER(SEARCH("No",'Model output'!S274)),ISNUMBER(SEARCH("Minimal",'Model output'!S274)),ISNUMBER(SEARCH("negative",'Model output'!S274))),"negative",IF(OR(ISNUMBER(SEARCH("extensive",X275)),ISNUMBER(SEARCH("skeletal muscle",X275)),ISNUMBER(SEARCH("larynx",X275)),ISNUMBER(SEARCH("trachea",X275)),ISNUMBER(SEARCH("esophagus",X275)),ISNUMBER(SEARCH("recurrent laryngeal nerve",X275))),"positive","negative"))</f>
        <v>negative</v>
      </c>
      <c r="AA275" t="str">
        <f>IF('Model output'!T274="","",IF('Model output'!T274="Not mentioned", "No", "Yes"))</f>
        <v/>
      </c>
      <c r="AB275" t="str">
        <f>IF(AA275&lt;&gt;"Yes","",IF(OR('Model output'!U274="",ISNUMBER(SEARCH("Not identified",'Model output'!U274))),"",'Model output'!U274))</f>
        <v/>
      </c>
      <c r="AC275" s="8" t="str">
        <f>IF(OR('Model output'!V274="", AND(ISERROR(SEARCH("Positive",'Model output'!V274)), ISNUMBER(SEARCH("Negative",'Model output'!V274))), ISNUMBER(SEARCH("Cannot be assessed",'Model output'!V274)), AND(ISNUMBER(SEARCH("Uninvolved",'Model output'!V274)),NOT(ISNUMBER(SEARCH("margin(s) involved",'Model output'!V274)))), ISNUMBER(SEARCH("No involvement",'Model output'!V274)), AND(NOT(ISNUMBER(SEARCH("focal",'Model output'!V274))),ISNUMBER(SEARCH("Free",'Model output'!V274))), ISNUMBER(SEARCH("narrowly excised",'Model output'!V274)), ISNUMBER(SEARCH("none",'Model output'!V274)), ISNUMBER(SEARCH("R0",'Model output'!V274)), ISNUMBER(SEARCH("1 mm",'Model output'!V274)), ISNUMBER(SEARCH("0.1 CM",'Model output'!V274)), ISNUMBER(SEARCH("less than 0.2 mm",'Model output'!V274)), ISNUMBER(SEARCH("less than 1.0 mm",'Model output'!V274)), ISNUMBER(SEARCH("less than 0.5 mm",'Model output'!V274)), ISNUMBER(SEARCH("abut",'Model output'!V274))), "negative", "positive")</f>
        <v>negative</v>
      </c>
      <c r="AE275" s="34" t="str" cm="1">
        <f t="array" aca="1" ref="AE275" ca="1">IF(OR(AC275="positive",Z275="positive",AND(OR(ISNUMBER(SEARCH("Follicular carcinoma",N275)),ISNUMBER(SEARCH("Follicular thyroid carcinoma",N275))),V275="extensive"),AND(AND(ISNUMBER(J275),J275&gt;0),AND(ISNUMBER(M275),M275&gt;3)),OR(H275="positive",AH275=1)),"high",IF(OR(ISNUMBER(SEARCH("lateral",G275,1)),ISNUMBER(SEARCH("positive",Y275,1)),ISNUMBER(SEARCH("tall",O275,1)),ISNUMBER(SEARCH("hobnail",O275,1)),ISNUMBER(SEARCH("cribriform",O275,1)),ISNUMBER(SEARCH("diffuse",O275,1)),ISNUMBER(SEARCH("columnar",O275,1)),ISNUMBER(SEARCH("solid",O275,1)),ISNUMBER(SEARCH("tall",N275,1)),ISNUMBER(SEARCH("hobnail",N275,1)),ISNUMBER(SEARCH("cribriform",N275,1)),ISNUMBER(SEARCH("diffuse",N275,1)),ISNUMBER(SEARCH("columnar",N275,1)),ISNUMBER(SEARCH("solid",N275,1)),AND(OR(ISNUMBER(SEARCH("papillary",N275,1)),ISNUMBER(SEARCH("papillary carcinoma",O275,1))),S275="positive"),AND(AND(ISNUMBER(J275),J275&gt;=5),M275=""),AND(AND(ISNUMBER(J275),J275&gt;=5),AND(ISNUMBER(M275),M275&gt;=1)),AND(ISNUMBER(SERACH("papillary",N275)),OR(Y275="positive",Z275="positive"), ISNUMBER(SEARCH("BRAF",AB275)))),"intermediate","low"))</f>
        <v>intermediate</v>
      </c>
      <c r="AF275" s="35" t="str">
        <f t="shared" si="59"/>
        <v>2</v>
      </c>
      <c r="AG275" s="35" t="str">
        <f t="shared" si="60"/>
        <v>1a</v>
      </c>
      <c r="AH275" s="35" t="str">
        <f t="shared" si="61"/>
        <v>0</v>
      </c>
      <c r="AI275" s="40" t="str">
        <f t="shared" si="62"/>
        <v>I</v>
      </c>
      <c r="AJ275" s="34" t="s">
        <v>624</v>
      </c>
      <c r="AK275" s="39" t="s">
        <v>896</v>
      </c>
      <c r="AL275" s="39" t="s">
        <v>893</v>
      </c>
      <c r="AM275" s="39" t="s">
        <v>897</v>
      </c>
      <c r="AN275" s="39" t="s">
        <v>59</v>
      </c>
      <c r="AO275" s="34">
        <f t="shared" ca="1" si="63"/>
        <v>0</v>
      </c>
      <c r="AP275" s="39">
        <f t="shared" si="64"/>
        <v>1</v>
      </c>
      <c r="AQ275" s="39">
        <f t="shared" si="65"/>
        <v>0</v>
      </c>
      <c r="AR275" s="39">
        <f t="shared" si="66"/>
        <v>1</v>
      </c>
      <c r="AS275" s="40">
        <f t="shared" si="67"/>
        <v>1</v>
      </c>
    </row>
    <row r="276" spans="1:45">
      <c r="A276" t="str">
        <f>'Model output'!A275</f>
        <v>TCGA-J8-A3YE</v>
      </c>
      <c r="B276" s="46">
        <v>31</v>
      </c>
      <c r="C276" s="1" t="str">
        <f>IF(OR(ISNUMBER(SEARCH("0",'Model output'!D275)), ISNUMBER(SEARCH("1",'Model output'!D275)), ISNUMBER(SEARCH("1a",'Model output'!D275)), ISNUMBER(SEARCH("1b",'Model output'!D275)), ISNUMBER(SEARCH("2",'Model output'!D275)), ISNUMBER(SEARCH("3",'Model output'!D275)), ISNUMBER(SEARCH("4a",'Model output'!D275)), ISNUMBER(SEARCH("4b",'Model output'!D275))), IF(ISNUMBER(SEARCH("pT",'Model output'!D275)),IF(OR(ISNUMBER(SEARCH("a",'Model output'!D275)),ISNUMBER(SEARCH("b",'Model output'!D275))),MID(SUBSTITUTE('Model output'!D275," ",""),SEARCH("pT",'Model output'!D275)+2,2),MID(SUBSTITUTE('Model output'!D275," ",""),SEARCH("pT",'Model output'!D275)+2,1)),IF(ISNUMBER(SEARCH("T",'Model output'!D275)),IF(OR(ISNUMBER(SEARCH("a",'Model output'!D275)),ISNUMBER(SEARCH("b",'Model output'!D275))),MID(SUBSTITUTE('Model output'!D275," ",""),SEARCH("T",'Model output'!D275)+1,2),MID(SUBSTITUTE('Model output'!D275," ",""),SEARCH("T",'Model output'!D275)+1,1)),SUBSTITUTE('Model output'!D275," ",""))),"")</f>
        <v>3</v>
      </c>
      <c r="D276" s="1" t="str">
        <f>IF(ISNUMBER(SEARCH("lymph node",'Model output'!E275)),"1", IF(AND('Model output'!E275&lt;&gt;"",ISNUMBER('Model output'!E275),'Model output'!E275&gt;0),"1",IF(OR(ISNUMBER(SEARCH("0",'Model output'!E275)), ISNUMBER(SEARCH("1",'Model output'!E275)), ISNUMBER(SEARCH("1a",'Model output'!E275)), ISNUMBER(SEARCH("1b",'Model output'!E275)), ISNUMBER(SEARCH("X",'Model output'!E275))), IF(ISNUMBER(SEARCH("pN",'Model output'!E275)),IF(OR(ISNUMBER(SEARCH("a",'Model output'!E275)),ISNUMBER(SEARCH("b",'Model output'!E275))),MID(SUBSTITUTE('Model output'!E275," ",""),SEARCH("pN",'Model output'!E275)+2,2),MID(SUBSTITUTE('Model output'!E275," ",""),SEARCH("pN",'Model output'!E275)+2,1)),IF(ISNUMBER(SEARCH("N",'Model output'!E275)),IF(OR(ISNUMBER(SEARCH("a",'Model output'!E275)),ISNUMBER(SEARCH("b",'Model output'!E275))),MID(SUBSTITUTE('Model output'!E275," ",""),SEARCH("N",'Model output'!E275)+1,2),MID(SUBSTITUTE('Model output'!E275," ",""),SEARCH("N",'Model output'!E275)+1,1)),SUBSTITUTE('Model output'!E275," ",""))),"")))</f>
        <v>1a</v>
      </c>
      <c r="E276" s="1" t="str">
        <f>IF(OR(ISNUMBER(SEARCH("Not applicable",'Model output'!F275)), ISNUMBER(SEARCH("N/A",'Model output'!F275))),"0",IF(OR(ISNUMBER(SEARCH("0",'Model output'!F275)), ISNUMBER(SEARCH("1",'Model output'!F275)), ISNUMBER(SEARCH("X",'Model output'!F275))), IF(ISNUMBER(SEARCH("pM",'Model output'!F275)),MID(SUBSTITUTE('Model output'!F275," ",""),SEARCH("pM",'Model output'!F275)+2,1),IF(ISNUMBER(SEARCH("M",'Model output'!F275)),MID(SUBSTITUTE('Model output'!F275," ",""),SEARCH("M",'Model output'!F275)+1,1),SUBSTITUTE('Model output'!F275," ",""))),""))</f>
        <v>0</v>
      </c>
      <c r="F276" t="str">
        <f t="shared" si="56"/>
        <v>positive</v>
      </c>
      <c r="G276" t="str">
        <f>IF(OR('Model output'!G275="",AND(ISNUMBER('Model output'!J275),'Model output'!J275&lt;1)),"",IF(OR(ISNUMBER(SEARCH("lateral",'Model output'!G275)),ISNUMBER(SEARCH("cervical",'Model output'!G275)),ISNUMBER(SEARCH("jugular",'Model output'!G275)),ISNUMBER(SEARCH("left neck",'Model output'!G275)),ISNUMBER(SEARCH("left anterior neck",'Model output'!G275)),ISNUMBER(SEARCH("left posterior neck",'Model output'!G275)),ISNUMBER(SEARCH("right neck",'Model output'!G275)),ISNUMBER(SEARCH("right anterior neck",'Model output'!G275)),ISNUMBER(SEARCH("right posterior neck",'Model output'!G275)),AND(ISNUMBER(SEARCH("level",'Model output'!G275)),OR(,ISNUMBER(SEARCH("II",'Model output'!G275)),ISNUMBER(SEARCH("two",'Model output'!G275)),AND(ISNUMBER(SEARCH("2",'Model output'!G275)),NOT(ISNUMBER(SEARCH("1 of 2",'Model output'!G275)))),ISNUMBER(SEARCH("III",'Model output'!G275)),ISNUMBER(SEARCH("three",'Model output'!G275)),AND(ISNUMBER(SEARCH("3",'Model output'!G275)), NOT(ISNUMBER(SEARCH("N3",'Model output'!G275)))),ISNUMBER(SEARCH("IV",'Model output'!G275)),ISNUMBER(SEARCH("four",'Model output'!G275)),AND(ISNUMBER(SEARCH("4",'Model output'!G275)),NOT(ISNUMBER(SEARCH("1/4",'Model output'!G275)))),ISNUMBER(SEARCH("V ",'Model output'!G275)),ISNUMBER(SEARCH("five",'Model output'!G275)),ISNUMBER(SEARCH("5",'Model output'!G275))))), "lateral", "central"))</f>
        <v>central</v>
      </c>
      <c r="H276" t="str">
        <f>IF('Model output'!H275="","negative", IF('Model output'!H275=" ", "negative", IF('Model output'!H275="[]", "negative", IF(ISNUMBER(SEARCH("lymph node",'Model output'!H275)),"negative", IF(ISNUMBER(SEARCH("adipose tissue",'Model output'!H275)), "negative", IF(ISNUMBER(SEARCH("neck dissection",'Model output'!H275)),"negative","positive"))))))</f>
        <v>negative</v>
      </c>
      <c r="I276">
        <f>IF('Model output'!I275="","",IF(ISNUMBER('Model output'!I275),'Model output'!I275,1))</f>
        <v>4</v>
      </c>
      <c r="J276">
        <f>IF('Model output'!J275="","",IF(AND(ISNUMBER('Model output'!J275),'Model output'!J275&lt;=I276),'Model output'!J275,IF(ISNUMBER(SEARCH("0/",'Model output'!J275)),0,1)))</f>
        <v>1</v>
      </c>
      <c r="K276" t="str" cm="1">
        <f t="array" ref="K276">IF(COUNT(FIND({0,1,2,3,4,5,6,7,8,9},'Model output'!K275))&gt;0,'Model output'!K275,"")</f>
        <v/>
      </c>
      <c r="L276" s="28" t="str">
        <f t="shared" si="58"/>
        <v/>
      </c>
      <c r="M276" t="str" cm="1">
        <f t="array" ref="M276">IF(L276="","",IF(ISNUMBER(SEARCH("cm",L276)),MAX(VALUE(SUBSTITUTE(_xlfn.FILTERXML("&lt;t&gt;&lt;s&gt;"&amp;SUBSTITUTE(L276,",","&lt;/s&gt;&lt;s&gt;")&amp;"&lt;/s&gt;&lt;/t&gt;","//s"),"cm",""))),MAX(VALUE(SUBSTITUTE(_xlfn.FILTERXML("&lt;t&gt;&lt;s&gt;"&amp;SUBSTITUTE(L276,",","&lt;/s&gt;&lt;s&gt;")&amp;"&lt;/s&gt;&lt;/t&gt;","//s"),"mm","")))/10))</f>
        <v/>
      </c>
      <c r="N276" t="str">
        <f>IF('Model output'!L275="","",'Model output'!L275)</f>
        <v>papillary</v>
      </c>
      <c r="O276" t="str">
        <f>IF('Model output'!M275="","",'Model output'!M275)</f>
        <v>Classical (usual)</v>
      </c>
      <c r="P276" t="str">
        <f>IF('Model output'!N275="","",'Model output'!N275)</f>
        <v>3.5 cm</v>
      </c>
      <c r="Q276" t="str">
        <f t="shared" si="57"/>
        <v>3.5cm</v>
      </c>
      <c r="R276" cm="1">
        <f t="array" ref="R276">IF(Q276="","",IF(ISNUMBER(SEARCH("cm",Q276)),MAX(VALUE(SUBSTITUTE(_xlfn.FILTERXML("&lt;t&gt;&lt;s&gt;"&amp;SUBSTITUTE(Q276,",","&lt;/s&gt;&lt;s&gt;")&amp;"&lt;/s&gt;&lt;/t&gt;","//s"),"cm",""))),IF(ISNUMBER(SEARCH("mm",Q276)), MAX(VALUE(SUBSTITUTE(_xlfn.FILTERXML("&lt;t&gt;&lt;s&gt;"&amp;SUBSTITUTE(Q276,",","&lt;/s&gt;&lt;s&gt;")&amp;"&lt;/s&gt;&lt;/t&gt;","//s"),"mm","")))/10, MAX(VALUE(_xlfn.FILTERXML("&lt;t&gt;&lt;s&gt;"&amp;SUBSTITUTE(Q276,",","&lt;/s&gt;&lt;s&gt;")&amp;"&lt;/s&gt;&lt;/t&gt;","//s"))))))</f>
        <v>3.5</v>
      </c>
      <c r="S276" t="str">
        <f>IF(OR('Model output'!P275="",'Model output'!P275="C",ISNUMBER(SEARCH("Not identified", 'Model output'!P275)),ISNUMBER(SEARCH("Absent",'Model output'!P275)),ISNUMBER(SEARCH("Absence",'Model output'!P275)),AND(ISNUMBER(SEARCH("No",'Model output'!P275)),NOT(ISNUMBER(SEARCH("diagnostic",'Model output'!P275)))),ISNUMBER(SEARCH("Negative",'Model output'!P275))),"negative","positive")</f>
        <v>negative</v>
      </c>
      <c r="T276">
        <f>IF('Model output'!O275="","",'Model output'!O275)</f>
        <v>1</v>
      </c>
      <c r="U276" t="str">
        <f>IF('Model output'!Q275&lt;&gt;"",'Model output'!Q275,IF('Classification result'!S276="positive",IF(ISNUMBER(SEARCH("single",'Model output'!P275)),1,IF(OR(ISNUMBER(SEARCH("&lt;4",'Model output'!P275)),ISNUMBER(SEARCH("&lt; 4",'Model output'!P275)),ISNUMBER(SEARCH("less than 4",'Model output'!P275))),"&lt;4",IF(OR(ISNUMBER(SEARCH("&gt;4",'Model output'!P275)),ISNUMBER(SEARCH("&gt; 4",'Model output'!P275)),ISNUMBER(SEARCH("4 or more",'Model output'!P275))),"&gt;4",""))),""))</f>
        <v/>
      </c>
      <c r="V276" t="str">
        <f>IF(S276="negative","",IF(OR(ISNUMBER(SEARCH("Focal",'Model output'!P275)),'Classification result'!U276&lt;4,ISNUMBER(SEARCH("Focal",'Classification result'!U276)),ISNUMBER(SEARCH("&lt;4",'Classification result'!U276)),ISNUMBER(SEARCH("&lt; 4",'Classification result'!U276))),"minimal", IF(OR(ISNUMBER(SEARCH("Extensive",'Model output'!P275)),ISNUMBER(SEARCH("Extensive",'Classification result'!U276)),ISNUMBER(SEARCH("&gt;4",'Classification result'!U276)),ISNUMBER(SEARCH("&gt; 4",'Classification result'!U276)),ISNUMBER(SEARCH("4 or more",'Classification result'!U276))),"extensive","")))</f>
        <v/>
      </c>
      <c r="W276" t="str">
        <f>IF(OR('Model output'!R275="",ISNUMBER(SEARCH("Not identified", 'Model output'!R275)),ISNUMBER(SEARCH("Absent",'Model output'!R275)),ISNUMBER(SEARCH("No",'Model output'!R275)),ISNUMBER(SEARCH("Negative",'Model output'!R275)),ISNUMBER(SEARCH("None seen",'Model output'!R275)),ISNUMBER(SEARCH("Free",'Model output'!R275)),ISNUMBER(SEARCH("Cannot be assessed",'Model output'!R275))),"negative","positive")</f>
        <v>positive</v>
      </c>
      <c r="X276" s="15" t="str">
        <f>IF('Model output'!S275="","",'Model output'!S275)</f>
        <v>Present, Minimal</v>
      </c>
      <c r="Y276" t="str">
        <f>IF(OR('Model output'!S275="",ISNUMBER(SEARCH("No extension",'Model output'!S275)),ISNUMBER(SEARCH("Absent",'Model output'!S275)),ISNUMBER(SEARCH("Not identified",'Model output'!S275)),AND(ISNUMBER(SEARCH("No",'Model output'!S275)),NOT(ISNUMBER(SEARCH("carcinoma",'Model output'!S275)))),ISNUMBER(SEARCH("negative",'Model output'!S275))),"negative",IF(Z276="positive","gETE", "positive"))</f>
        <v>positive</v>
      </c>
      <c r="Z276" t="str">
        <f>IF(OR('Model output'!S275="",ISNUMBER(SEARCH("Absent",'Model output'!S275)),ISNUMBER(SEARCH("Not identified",'Model output'!S275)),ISNUMBER(SEARCH("No",'Model output'!S275)),ISNUMBER(SEARCH("Minimal",'Model output'!S275)),ISNUMBER(SEARCH("negative",'Model output'!S275))),"negative",IF(OR(ISNUMBER(SEARCH("extensive",X276)),ISNUMBER(SEARCH("skeletal muscle",X276)),ISNUMBER(SEARCH("larynx",X276)),ISNUMBER(SEARCH("trachea",X276)),ISNUMBER(SEARCH("esophagus",X276)),ISNUMBER(SEARCH("recurrent laryngeal nerve",X276))),"positive","negative"))</f>
        <v>negative</v>
      </c>
      <c r="AA276" t="str">
        <f>IF('Model output'!T275="","",IF('Model output'!T275="Not mentioned", "No", "Yes"))</f>
        <v/>
      </c>
      <c r="AB276" t="str">
        <f>IF(AA276&lt;&gt;"Yes","",IF(OR('Model output'!U275="",ISNUMBER(SEARCH("Not identified",'Model output'!U275))),"",'Model output'!U275))</f>
        <v/>
      </c>
      <c r="AC276" s="8" t="str">
        <f>IF(OR('Model output'!V275="", AND(ISERROR(SEARCH("Positive",'Model output'!V275)), ISNUMBER(SEARCH("Negative",'Model output'!V275))), ISNUMBER(SEARCH("Cannot be assessed",'Model output'!V275)), AND(ISNUMBER(SEARCH("Uninvolved",'Model output'!V275)),NOT(ISNUMBER(SEARCH("margin(s) involved",'Model output'!V275)))), ISNUMBER(SEARCH("No involvement",'Model output'!V275)), AND(NOT(ISNUMBER(SEARCH("focal",'Model output'!V275))),ISNUMBER(SEARCH("Free",'Model output'!V275))), ISNUMBER(SEARCH("narrowly excised",'Model output'!V275)), ISNUMBER(SEARCH("none",'Model output'!V275)), ISNUMBER(SEARCH("R0",'Model output'!V275)), ISNUMBER(SEARCH("1 mm",'Model output'!V275)), ISNUMBER(SEARCH("0.1 CM",'Model output'!V275)), ISNUMBER(SEARCH("less than 0.2 mm",'Model output'!V275)), ISNUMBER(SEARCH("less than 1.0 mm",'Model output'!V275)), ISNUMBER(SEARCH("less than 0.5 mm",'Model output'!V275)), ISNUMBER(SEARCH("abut",'Model output'!V275))), "negative", "positive")</f>
        <v>negative</v>
      </c>
      <c r="AE276" s="34" t="str" cm="1">
        <f t="array" aca="1" ref="AE276" ca="1">IF(OR(AC276="positive",Z276="positive",AND(OR(ISNUMBER(SEARCH("Follicular carcinoma",N276)),ISNUMBER(SEARCH("Follicular thyroid carcinoma",N276))),V276="extensive"),AND(AND(ISNUMBER(J276),J276&gt;0),AND(ISNUMBER(M276),M276&gt;3)),OR(H276="positive",AH276=1)),"high",IF(OR(ISNUMBER(SEARCH("lateral",G276,1)),ISNUMBER(SEARCH("positive",Y276,1)),ISNUMBER(SEARCH("tall",O276,1)),ISNUMBER(SEARCH("hobnail",O276,1)),ISNUMBER(SEARCH("cribriform",O276,1)),ISNUMBER(SEARCH("diffuse",O276,1)),ISNUMBER(SEARCH("columnar",O276,1)),ISNUMBER(SEARCH("solid",O276,1)),ISNUMBER(SEARCH("tall",N276,1)),ISNUMBER(SEARCH("hobnail",N276,1)),ISNUMBER(SEARCH("cribriform",N276,1)),ISNUMBER(SEARCH("diffuse",N276,1)),ISNUMBER(SEARCH("columnar",N276,1)),ISNUMBER(SEARCH("solid",N276,1)),AND(OR(ISNUMBER(SEARCH("papillary",N276,1)),ISNUMBER(SEARCH("papillary carcinoma",O276,1))),S276="positive"),AND(AND(ISNUMBER(J276),J276&gt;=5),M276=""),AND(AND(ISNUMBER(J276),J276&gt;=5),AND(ISNUMBER(M276),M276&gt;=1)),AND(ISNUMBER(SERACH("papillary",N276)),OR(Y276="positive",Z276="positive"), ISNUMBER(SEARCH("BRAF",AB276)))),"intermediate","low"))</f>
        <v>intermediate</v>
      </c>
      <c r="AF276" s="35" t="str">
        <f t="shared" si="59"/>
        <v>2</v>
      </c>
      <c r="AG276" s="35" t="str">
        <f t="shared" si="60"/>
        <v>1a</v>
      </c>
      <c r="AH276" s="35" t="str">
        <f t="shared" si="61"/>
        <v>0</v>
      </c>
      <c r="AI276" s="40" t="str">
        <f t="shared" si="62"/>
        <v>I</v>
      </c>
      <c r="AJ276" s="34" t="s">
        <v>624</v>
      </c>
      <c r="AK276" s="39" t="s">
        <v>892</v>
      </c>
      <c r="AL276" s="39" t="s">
        <v>898</v>
      </c>
      <c r="AM276" s="39" t="s">
        <v>897</v>
      </c>
      <c r="AN276" s="39" t="s">
        <v>59</v>
      </c>
      <c r="AO276" s="34">
        <f t="shared" ca="1" si="63"/>
        <v>0</v>
      </c>
      <c r="AP276" s="39">
        <f t="shared" si="64"/>
        <v>0</v>
      </c>
      <c r="AQ276" s="39">
        <f t="shared" si="65"/>
        <v>1</v>
      </c>
      <c r="AR276" s="39">
        <f t="shared" si="66"/>
        <v>1</v>
      </c>
      <c r="AS276" s="40">
        <f t="shared" si="67"/>
        <v>1</v>
      </c>
    </row>
    <row r="277" spans="1:45">
      <c r="A277" t="str">
        <f>'Model output'!A276</f>
        <v>TCGA-J8-A3YH</v>
      </c>
      <c r="B277" s="46">
        <v>39</v>
      </c>
      <c r="C277" s="1" t="str">
        <f>IF(OR(ISNUMBER(SEARCH("0",'Model output'!D276)), ISNUMBER(SEARCH("1",'Model output'!D276)), ISNUMBER(SEARCH("1a",'Model output'!D276)), ISNUMBER(SEARCH("1b",'Model output'!D276)), ISNUMBER(SEARCH("2",'Model output'!D276)), ISNUMBER(SEARCH("3",'Model output'!D276)), ISNUMBER(SEARCH("4a",'Model output'!D276)), ISNUMBER(SEARCH("4b",'Model output'!D276))), IF(ISNUMBER(SEARCH("pT",'Model output'!D276)),IF(OR(ISNUMBER(SEARCH("a",'Model output'!D276)),ISNUMBER(SEARCH("b",'Model output'!D276))),MID(SUBSTITUTE('Model output'!D276," ",""),SEARCH("pT",'Model output'!D276)+2,2),MID(SUBSTITUTE('Model output'!D276," ",""),SEARCH("pT",'Model output'!D276)+2,1)),IF(ISNUMBER(SEARCH("T",'Model output'!D276)),IF(OR(ISNUMBER(SEARCH("a",'Model output'!D276)),ISNUMBER(SEARCH("b",'Model output'!D276))),MID(SUBSTITUTE('Model output'!D276," ",""),SEARCH("T",'Model output'!D276)+1,2),MID(SUBSTITUTE('Model output'!D276," ",""),SEARCH("T",'Model output'!D276)+1,1)),SUBSTITUTE('Model output'!D276," ",""))),"")</f>
        <v>3</v>
      </c>
      <c r="D277" s="1" t="str">
        <f>IF(ISNUMBER(SEARCH("lymph node",'Model output'!E276)),"1", IF(AND('Model output'!E276&lt;&gt;"",ISNUMBER('Model output'!E276),'Model output'!E276&gt;0),"1",IF(OR(ISNUMBER(SEARCH("0",'Model output'!E276)), ISNUMBER(SEARCH("1",'Model output'!E276)), ISNUMBER(SEARCH("1a",'Model output'!E276)), ISNUMBER(SEARCH("1b",'Model output'!E276)), ISNUMBER(SEARCH("X",'Model output'!E276))), IF(ISNUMBER(SEARCH("pN",'Model output'!E276)),IF(OR(ISNUMBER(SEARCH("a",'Model output'!E276)),ISNUMBER(SEARCH("b",'Model output'!E276))),MID(SUBSTITUTE('Model output'!E276," ",""),SEARCH("pN",'Model output'!E276)+2,2),MID(SUBSTITUTE('Model output'!E276," ",""),SEARCH("pN",'Model output'!E276)+2,1)),IF(ISNUMBER(SEARCH("N",'Model output'!E276)),IF(OR(ISNUMBER(SEARCH("a",'Model output'!E276)),ISNUMBER(SEARCH("b",'Model output'!E276))),MID(SUBSTITUTE('Model output'!E276," ",""),SEARCH("N",'Model output'!E276)+1,2),MID(SUBSTITUTE('Model output'!E276," ",""),SEARCH("N",'Model output'!E276)+1,1)),SUBSTITUTE('Model output'!E276," ",""))),"")))</f>
        <v>1b</v>
      </c>
      <c r="E277" s="1" t="str">
        <f>IF(OR(ISNUMBER(SEARCH("Not applicable",'Model output'!F276)), ISNUMBER(SEARCH("N/A",'Model output'!F276))),"0",IF(OR(ISNUMBER(SEARCH("0",'Model output'!F276)), ISNUMBER(SEARCH("1",'Model output'!F276)), ISNUMBER(SEARCH("X",'Model output'!F276))), IF(ISNUMBER(SEARCH("pM",'Model output'!F276)),MID(SUBSTITUTE('Model output'!F276," ",""),SEARCH("pM",'Model output'!F276)+2,1),IF(ISNUMBER(SEARCH("M",'Model output'!F276)),MID(SUBSTITUTE('Model output'!F276," ",""),SEARCH("M",'Model output'!F276)+1,1),SUBSTITUTE('Model output'!F276," ",""))),""))</f>
        <v/>
      </c>
      <c r="F277" t="str">
        <f t="shared" si="56"/>
        <v>positive</v>
      </c>
      <c r="G277" t="str">
        <f>IF(OR('Model output'!G276="",AND(ISNUMBER('Model output'!J276),'Model output'!J276&lt;1)),"",IF(OR(ISNUMBER(SEARCH("lateral",'Model output'!G276)),ISNUMBER(SEARCH("cervical",'Model output'!G276)),ISNUMBER(SEARCH("jugular",'Model output'!G276)),ISNUMBER(SEARCH("left neck",'Model output'!G276)),ISNUMBER(SEARCH("left anterior neck",'Model output'!G276)),ISNUMBER(SEARCH("left posterior neck",'Model output'!G276)),ISNUMBER(SEARCH("right neck",'Model output'!G276)),ISNUMBER(SEARCH("right anterior neck",'Model output'!G276)),ISNUMBER(SEARCH("right posterior neck",'Model output'!G276)),AND(ISNUMBER(SEARCH("level",'Model output'!G276)),OR(,ISNUMBER(SEARCH("II",'Model output'!G276)),ISNUMBER(SEARCH("two",'Model output'!G276)),AND(ISNUMBER(SEARCH("2",'Model output'!G276)),NOT(ISNUMBER(SEARCH("1 of 2",'Model output'!G276)))),ISNUMBER(SEARCH("III",'Model output'!G276)),ISNUMBER(SEARCH("three",'Model output'!G276)),AND(ISNUMBER(SEARCH("3",'Model output'!G276)), NOT(ISNUMBER(SEARCH("N3",'Model output'!G276)))),ISNUMBER(SEARCH("IV",'Model output'!G276)),ISNUMBER(SEARCH("four",'Model output'!G276)),AND(ISNUMBER(SEARCH("4",'Model output'!G276)),NOT(ISNUMBER(SEARCH("1/4",'Model output'!G276)))),ISNUMBER(SEARCH("V ",'Model output'!G276)),ISNUMBER(SEARCH("five",'Model output'!G276)),ISNUMBER(SEARCH("5",'Model output'!G276))))), "lateral", "central"))</f>
        <v>lateral</v>
      </c>
      <c r="H277" t="str">
        <f>IF('Model output'!H276="","negative", IF('Model output'!H276=" ", "negative", IF('Model output'!H276="[]", "negative", IF(ISNUMBER(SEARCH("lymph node",'Model output'!H276)),"negative", IF(ISNUMBER(SEARCH("adipose tissue",'Model output'!H276)), "negative", IF(ISNUMBER(SEARCH("neck dissection",'Model output'!H276)),"negative","positive"))))))</f>
        <v>negative</v>
      </c>
      <c r="I277">
        <f>IF('Model output'!I276="","",IF(ISNUMBER('Model output'!I276),'Model output'!I276,1))</f>
        <v>40</v>
      </c>
      <c r="J277">
        <f>IF('Model output'!J276="","",IF(AND(ISNUMBER('Model output'!J276),'Model output'!J276&lt;=I277),'Model output'!J276,IF(ISNUMBER(SEARCH("0/",'Model output'!J276)),0,1)))</f>
        <v>13</v>
      </c>
      <c r="K277" t="str" cm="1">
        <f t="array" ref="K277">IF(COUNT(FIND({0,1,2,3,4,5,6,7,8,9},'Model output'!K276))&gt;0,'Model output'!K276,"")</f>
        <v>2.0 cm</v>
      </c>
      <c r="L277" s="28" t="str">
        <f t="shared" si="58"/>
        <v>2.0cm</v>
      </c>
      <c r="M277" cm="1">
        <f t="array" ref="M277">IF(L277="","",IF(ISNUMBER(SEARCH("cm",L277)),MAX(VALUE(SUBSTITUTE(_xlfn.FILTERXML("&lt;t&gt;&lt;s&gt;"&amp;SUBSTITUTE(L277,",","&lt;/s&gt;&lt;s&gt;")&amp;"&lt;/s&gt;&lt;/t&gt;","//s"),"cm",""))),MAX(VALUE(SUBSTITUTE(_xlfn.FILTERXML("&lt;t&gt;&lt;s&gt;"&amp;SUBSTITUTE(L277,",","&lt;/s&gt;&lt;s&gt;")&amp;"&lt;/s&gt;&lt;/t&gt;","//s"),"mm","")))/10))</f>
        <v>2</v>
      </c>
      <c r="N277" t="str">
        <f>IF('Model output'!L276="","",'Model output'!L276)</f>
        <v>papillary</v>
      </c>
      <c r="O277" t="str">
        <f>IF('Model output'!M276="","",'Model output'!M276)</f>
        <v>classical (usual)</v>
      </c>
      <c r="P277" t="str">
        <f>IF('Model output'!N276="","",'Model output'!N276)</f>
        <v>4.5 cm</v>
      </c>
      <c r="Q277" t="str">
        <f t="shared" si="57"/>
        <v>4.5cm</v>
      </c>
      <c r="R277" cm="1">
        <f t="array" ref="R277">IF(Q277="","",IF(ISNUMBER(SEARCH("cm",Q277)),MAX(VALUE(SUBSTITUTE(_xlfn.FILTERXML("&lt;t&gt;&lt;s&gt;"&amp;SUBSTITUTE(Q277,",","&lt;/s&gt;&lt;s&gt;")&amp;"&lt;/s&gt;&lt;/t&gt;","//s"),"cm",""))),IF(ISNUMBER(SEARCH("mm",Q277)), MAX(VALUE(SUBSTITUTE(_xlfn.FILTERXML("&lt;t&gt;&lt;s&gt;"&amp;SUBSTITUTE(Q277,",","&lt;/s&gt;&lt;s&gt;")&amp;"&lt;/s&gt;&lt;/t&gt;","//s"),"mm","")))/10, MAX(VALUE(_xlfn.FILTERXML("&lt;t&gt;&lt;s&gt;"&amp;SUBSTITUTE(Q277,",","&lt;/s&gt;&lt;s&gt;")&amp;"&lt;/s&gt;&lt;/t&gt;","//s"))))))</f>
        <v>4.5</v>
      </c>
      <c r="S277" t="str">
        <f>IF(OR('Model output'!P276="",'Model output'!P276="C",ISNUMBER(SEARCH("Not identified", 'Model output'!P276)),ISNUMBER(SEARCH("Absent",'Model output'!P276)),ISNUMBER(SEARCH("Absence",'Model output'!P276)),AND(ISNUMBER(SEARCH("No",'Model output'!P276)),NOT(ISNUMBER(SEARCH("diagnostic",'Model output'!P276)))),ISNUMBER(SEARCH("Negative",'Model output'!P276))),"negative","positive")</f>
        <v>negative</v>
      </c>
      <c r="T277" t="str">
        <f>IF('Model output'!O276="","",'Model output'!O276)</f>
        <v>multifocal</v>
      </c>
      <c r="U277" t="str">
        <f>IF('Model output'!Q276&lt;&gt;"",'Model output'!Q276,IF('Classification result'!S277="positive",IF(ISNUMBER(SEARCH("single",'Model output'!P276)),1,IF(OR(ISNUMBER(SEARCH("&lt;4",'Model output'!P276)),ISNUMBER(SEARCH("&lt; 4",'Model output'!P276)),ISNUMBER(SEARCH("less than 4",'Model output'!P276))),"&lt;4",IF(OR(ISNUMBER(SEARCH("&gt;4",'Model output'!P276)),ISNUMBER(SEARCH("&gt; 4",'Model output'!P276)),ISNUMBER(SEARCH("4 or more",'Model output'!P276))),"&gt;4",""))),""))</f>
        <v/>
      </c>
      <c r="V277" t="str">
        <f>IF(S277="negative","",IF(OR(ISNUMBER(SEARCH("Focal",'Model output'!P276)),'Classification result'!U277&lt;4,ISNUMBER(SEARCH("Focal",'Classification result'!U277)),ISNUMBER(SEARCH("&lt;4",'Classification result'!U277)),ISNUMBER(SEARCH("&lt; 4",'Classification result'!U277))),"minimal", IF(OR(ISNUMBER(SEARCH("Extensive",'Model output'!P276)),ISNUMBER(SEARCH("Extensive",'Classification result'!U277)),ISNUMBER(SEARCH("&gt;4",'Classification result'!U277)),ISNUMBER(SEARCH("&gt; 4",'Classification result'!U277)),ISNUMBER(SEARCH("4 or more",'Classification result'!U277))),"extensive","")))</f>
        <v/>
      </c>
      <c r="W277" t="str">
        <f>IF(OR('Model output'!R276="",ISNUMBER(SEARCH("Not identified", 'Model output'!R276)),ISNUMBER(SEARCH("Absent",'Model output'!R276)),ISNUMBER(SEARCH("No",'Model output'!R276)),ISNUMBER(SEARCH("Negative",'Model output'!R276)),ISNUMBER(SEARCH("None seen",'Model output'!R276)),ISNUMBER(SEARCH("Free",'Model output'!R276)),ISNUMBER(SEARCH("Cannot be assessed",'Model output'!R276))),"negative","positive")</f>
        <v>negative</v>
      </c>
      <c r="X277" s="15" t="str">
        <f>IF('Model output'!S276="","",'Model output'!S276)</f>
        <v>Not identified</v>
      </c>
      <c r="Y277" t="str">
        <f>IF(OR('Model output'!S276="",ISNUMBER(SEARCH("No extension",'Model output'!S276)),ISNUMBER(SEARCH("Absent",'Model output'!S276)),ISNUMBER(SEARCH("Not identified",'Model output'!S276)),AND(ISNUMBER(SEARCH("No",'Model output'!S276)),NOT(ISNUMBER(SEARCH("carcinoma",'Model output'!S276)))),ISNUMBER(SEARCH("negative",'Model output'!S276))),"negative",IF(Z277="positive","gETE", "positive"))</f>
        <v>negative</v>
      </c>
      <c r="Z277" t="str">
        <f>IF(OR('Model output'!S276="",ISNUMBER(SEARCH("Absent",'Model output'!S276)),ISNUMBER(SEARCH("Not identified",'Model output'!S276)),ISNUMBER(SEARCH("No",'Model output'!S276)),ISNUMBER(SEARCH("Minimal",'Model output'!S276)),ISNUMBER(SEARCH("negative",'Model output'!S276))),"negative",IF(OR(ISNUMBER(SEARCH("extensive",X277)),ISNUMBER(SEARCH("skeletal muscle",X277)),ISNUMBER(SEARCH("larynx",X277)),ISNUMBER(SEARCH("trachea",X277)),ISNUMBER(SEARCH("esophagus",X277)),ISNUMBER(SEARCH("recurrent laryngeal nerve",X277))),"positive","negative"))</f>
        <v>negative</v>
      </c>
      <c r="AA277" t="str">
        <f>IF('Model output'!T276="","",IF('Model output'!T276="Not mentioned", "No", "Yes"))</f>
        <v/>
      </c>
      <c r="AB277" t="str">
        <f>IF(AA277&lt;&gt;"Yes","",IF(OR('Model output'!U276="",ISNUMBER(SEARCH("Not identified",'Model output'!U276))),"",'Model output'!U276))</f>
        <v/>
      </c>
      <c r="AC277" s="8" t="str">
        <f>IF(OR('Model output'!V276="", AND(ISERROR(SEARCH("Positive",'Model output'!V276)), ISNUMBER(SEARCH("Negative",'Model output'!V276))), ISNUMBER(SEARCH("Cannot be assessed",'Model output'!V276)), AND(ISNUMBER(SEARCH("Uninvolved",'Model output'!V276)),NOT(ISNUMBER(SEARCH("margin(s) involved",'Model output'!V276)))), ISNUMBER(SEARCH("No involvement",'Model output'!V276)), AND(NOT(ISNUMBER(SEARCH("focal",'Model output'!V276))),ISNUMBER(SEARCH("Free",'Model output'!V276))), ISNUMBER(SEARCH("narrowly excised",'Model output'!V276)), ISNUMBER(SEARCH("none",'Model output'!V276)), ISNUMBER(SEARCH("R0",'Model output'!V276)), ISNUMBER(SEARCH("1 mm",'Model output'!V276)), ISNUMBER(SEARCH("0.1 CM",'Model output'!V276)), ISNUMBER(SEARCH("less than 0.2 mm",'Model output'!V276)), ISNUMBER(SEARCH("less than 1.0 mm",'Model output'!V276)), ISNUMBER(SEARCH("less than 0.5 mm",'Model output'!V276)), ISNUMBER(SEARCH("abut",'Model output'!V276))), "negative", "positive")</f>
        <v>negative</v>
      </c>
      <c r="AE277" s="34" t="str" cm="1">
        <f t="array" aca="1" ref="AE277" ca="1">IF(OR(AC277="positive",Z277="positive",AND(OR(ISNUMBER(SEARCH("Follicular carcinoma",N277)),ISNUMBER(SEARCH("Follicular thyroid carcinoma",N277))),V277="extensive"),AND(AND(ISNUMBER(J277),J277&gt;0),AND(ISNUMBER(M277),M277&gt;3)),OR(H277="positive",AH277=1)),"high",IF(OR(ISNUMBER(SEARCH("lateral",G277,1)),ISNUMBER(SEARCH("positive",Y277,1)),ISNUMBER(SEARCH("tall",O277,1)),ISNUMBER(SEARCH("hobnail",O277,1)),ISNUMBER(SEARCH("cribriform",O277,1)),ISNUMBER(SEARCH("diffuse",O277,1)),ISNUMBER(SEARCH("columnar",O277,1)),ISNUMBER(SEARCH("solid",O277,1)),ISNUMBER(SEARCH("tall",N277,1)),ISNUMBER(SEARCH("hobnail",N277,1)),ISNUMBER(SEARCH("cribriform",N277,1)),ISNUMBER(SEARCH("diffuse",N277,1)),ISNUMBER(SEARCH("columnar",N277,1)),ISNUMBER(SEARCH("solid",N277,1)),AND(OR(ISNUMBER(SEARCH("papillary",N277,1)),ISNUMBER(SEARCH("papillary carcinoma",O277,1))),S277="positive"),AND(AND(ISNUMBER(J277),J277&gt;=5),M277=""),AND(AND(ISNUMBER(J277),J277&gt;=5),AND(ISNUMBER(M277),M277&gt;=1)),AND(ISNUMBER(SERACH("papillary",N277)),OR(Y277="positive",Z277="positive"), ISNUMBER(SEARCH("BRAF",AB277)))),"intermediate","low"))</f>
        <v>intermediate</v>
      </c>
      <c r="AF277" s="35" t="str">
        <f t="shared" si="59"/>
        <v>3a</v>
      </c>
      <c r="AG277" s="35" t="str">
        <f t="shared" si="60"/>
        <v>1b</v>
      </c>
      <c r="AH277" s="35" t="str">
        <f t="shared" si="61"/>
        <v>0</v>
      </c>
      <c r="AI277" s="40" t="str">
        <f t="shared" si="62"/>
        <v>I</v>
      </c>
      <c r="AJ277" s="34" t="s">
        <v>629</v>
      </c>
      <c r="AK277" s="39" t="s">
        <v>899</v>
      </c>
      <c r="AL277" s="39" t="s">
        <v>893</v>
      </c>
      <c r="AM277" s="39" t="s">
        <v>897</v>
      </c>
      <c r="AN277" s="39" t="s">
        <v>59</v>
      </c>
      <c r="AO277" s="34">
        <f t="shared" ca="1" si="63"/>
        <v>1</v>
      </c>
      <c r="AP277" s="39">
        <f t="shared" si="64"/>
        <v>1</v>
      </c>
      <c r="AQ277" s="39">
        <f t="shared" si="65"/>
        <v>1</v>
      </c>
      <c r="AR277" s="39">
        <f t="shared" si="66"/>
        <v>1</v>
      </c>
      <c r="AS277" s="40">
        <f t="shared" si="67"/>
        <v>1</v>
      </c>
    </row>
    <row r="278" spans="1:45">
      <c r="A278" t="str">
        <f>'Model output'!A277</f>
        <v>TCGA-KS-A4I1</v>
      </c>
      <c r="B278" s="46">
        <v>37</v>
      </c>
      <c r="C278" s="1" t="str">
        <f>IF(OR(ISNUMBER(SEARCH("0",'Model output'!D277)), ISNUMBER(SEARCH("1",'Model output'!D277)), ISNUMBER(SEARCH("1a",'Model output'!D277)), ISNUMBER(SEARCH("1b",'Model output'!D277)), ISNUMBER(SEARCH("2",'Model output'!D277)), ISNUMBER(SEARCH("3",'Model output'!D277)), ISNUMBER(SEARCH("4a",'Model output'!D277)), ISNUMBER(SEARCH("4b",'Model output'!D277))), IF(ISNUMBER(SEARCH("pT",'Model output'!D277)),IF(OR(ISNUMBER(SEARCH("a",'Model output'!D277)),ISNUMBER(SEARCH("b",'Model output'!D277))),MID(SUBSTITUTE('Model output'!D277," ",""),SEARCH("pT",'Model output'!D277)+2,2),MID(SUBSTITUTE('Model output'!D277," ",""),SEARCH("pT",'Model output'!D277)+2,1)),IF(ISNUMBER(SEARCH("T",'Model output'!D277)),IF(OR(ISNUMBER(SEARCH("a",'Model output'!D277)),ISNUMBER(SEARCH("b",'Model output'!D277))),MID(SUBSTITUTE('Model output'!D277," ",""),SEARCH("T",'Model output'!D277)+1,2),MID(SUBSTITUTE('Model output'!D277," ",""),SEARCH("T",'Model output'!D277)+1,1)),SUBSTITUTE('Model output'!D277," ",""))),"")</f>
        <v>2</v>
      </c>
      <c r="D278" s="1" t="str">
        <f>IF(ISNUMBER(SEARCH("lymph node",'Model output'!E277)),"1", IF(AND('Model output'!E277&lt;&gt;"",ISNUMBER('Model output'!E277),'Model output'!E277&gt;0),"1",IF(OR(ISNUMBER(SEARCH("0",'Model output'!E277)), ISNUMBER(SEARCH("1",'Model output'!E277)), ISNUMBER(SEARCH("1a",'Model output'!E277)), ISNUMBER(SEARCH("1b",'Model output'!E277)), ISNUMBER(SEARCH("X",'Model output'!E277))), IF(ISNUMBER(SEARCH("pN",'Model output'!E277)),IF(OR(ISNUMBER(SEARCH("a",'Model output'!E277)),ISNUMBER(SEARCH("b",'Model output'!E277))),MID(SUBSTITUTE('Model output'!E277," ",""),SEARCH("pN",'Model output'!E277)+2,2),MID(SUBSTITUTE('Model output'!E277," ",""),SEARCH("pN",'Model output'!E277)+2,1)),IF(ISNUMBER(SEARCH("N",'Model output'!E277)),IF(OR(ISNUMBER(SEARCH("a",'Model output'!E277)),ISNUMBER(SEARCH("b",'Model output'!E277))),MID(SUBSTITUTE('Model output'!E277," ",""),SEARCH("N",'Model output'!E277)+1,2),MID(SUBSTITUTE('Model output'!E277," ",""),SEARCH("N",'Model output'!E277)+1,1)),SUBSTITUTE('Model output'!E277," ",""))),"")))</f>
        <v>x</v>
      </c>
      <c r="E278" s="1" t="str">
        <f>IF(OR(ISNUMBER(SEARCH("Not applicable",'Model output'!F277)), ISNUMBER(SEARCH("N/A",'Model output'!F277))),"0",IF(OR(ISNUMBER(SEARCH("0",'Model output'!F277)), ISNUMBER(SEARCH("1",'Model output'!F277)), ISNUMBER(SEARCH("X",'Model output'!F277))), IF(ISNUMBER(SEARCH("pM",'Model output'!F277)),MID(SUBSTITUTE('Model output'!F277," ",""),SEARCH("pM",'Model output'!F277)+2,1),IF(ISNUMBER(SEARCH("M",'Model output'!F277)),MID(SUBSTITUTE('Model output'!F277," ",""),SEARCH("M",'Model output'!F277)+1,1),SUBSTITUTE('Model output'!F277," ",""))),""))</f>
        <v>0</v>
      </c>
      <c r="F278" t="str">
        <f t="shared" si="56"/>
        <v>negative</v>
      </c>
      <c r="G278" t="str">
        <f>IF(OR('Model output'!G277="",AND(ISNUMBER('Model output'!J277),'Model output'!J277&lt;1)),"",IF(OR(ISNUMBER(SEARCH("lateral",'Model output'!G277)),ISNUMBER(SEARCH("cervical",'Model output'!G277)),ISNUMBER(SEARCH("jugular",'Model output'!G277)),ISNUMBER(SEARCH("left neck",'Model output'!G277)),ISNUMBER(SEARCH("left anterior neck",'Model output'!G277)),ISNUMBER(SEARCH("left posterior neck",'Model output'!G277)),ISNUMBER(SEARCH("right neck",'Model output'!G277)),ISNUMBER(SEARCH("right anterior neck",'Model output'!G277)),ISNUMBER(SEARCH("right posterior neck",'Model output'!G277)),AND(ISNUMBER(SEARCH("level",'Model output'!G277)),OR(,ISNUMBER(SEARCH("II",'Model output'!G277)),ISNUMBER(SEARCH("two",'Model output'!G277)),AND(ISNUMBER(SEARCH("2",'Model output'!G277)),NOT(ISNUMBER(SEARCH("1 of 2",'Model output'!G277)))),ISNUMBER(SEARCH("III",'Model output'!G277)),ISNUMBER(SEARCH("three",'Model output'!G277)),AND(ISNUMBER(SEARCH("3",'Model output'!G277)), NOT(ISNUMBER(SEARCH("N3",'Model output'!G277)))),ISNUMBER(SEARCH("IV",'Model output'!G277)),ISNUMBER(SEARCH("four",'Model output'!G277)),AND(ISNUMBER(SEARCH("4",'Model output'!G277)),NOT(ISNUMBER(SEARCH("1/4",'Model output'!G277)))),ISNUMBER(SEARCH("V ",'Model output'!G277)),ISNUMBER(SEARCH("five",'Model output'!G277)),ISNUMBER(SEARCH("5",'Model output'!G277))))), "lateral", "central"))</f>
        <v/>
      </c>
      <c r="H278" t="str">
        <f>IF('Model output'!H277="","negative", IF('Model output'!H277=" ", "negative", IF('Model output'!H277="[]", "negative", IF(ISNUMBER(SEARCH("lymph node",'Model output'!H277)),"negative", IF(ISNUMBER(SEARCH("adipose tissue",'Model output'!H277)), "negative", IF(ISNUMBER(SEARCH("neck dissection",'Model output'!H277)),"negative","positive"))))))</f>
        <v>negative</v>
      </c>
      <c r="I278">
        <f>IF('Model output'!I277="","",IF(ISNUMBER('Model output'!I277),'Model output'!I277,1))</f>
        <v>4</v>
      </c>
      <c r="J278">
        <f>IF('Model output'!J277="","",IF(AND(ISNUMBER('Model output'!J277),'Model output'!J277&lt;=I278),'Model output'!J277,IF(ISNUMBER(SEARCH("0/",'Model output'!J277)),0,1)))</f>
        <v>0</v>
      </c>
      <c r="K278" t="str" cm="1">
        <f t="array" ref="K278">IF(COUNT(FIND({0,1,2,3,4,5,6,7,8,9},'Model output'!K277))&gt;0,'Model output'!K277,"")</f>
        <v/>
      </c>
      <c r="L278" s="28" t="str">
        <f t="shared" si="58"/>
        <v/>
      </c>
      <c r="M278" t="str" cm="1">
        <f t="array" ref="M278">IF(L278="","",IF(ISNUMBER(SEARCH("cm",L278)),MAX(VALUE(SUBSTITUTE(_xlfn.FILTERXML("&lt;t&gt;&lt;s&gt;"&amp;SUBSTITUTE(L278,",","&lt;/s&gt;&lt;s&gt;")&amp;"&lt;/s&gt;&lt;/t&gt;","//s"),"cm",""))),MAX(VALUE(SUBSTITUTE(_xlfn.FILTERXML("&lt;t&gt;&lt;s&gt;"&amp;SUBSTITUTE(L278,",","&lt;/s&gt;&lt;s&gt;")&amp;"&lt;/s&gt;&lt;/t&gt;","//s"),"mm","")))/10))</f>
        <v/>
      </c>
      <c r="N278" t="str">
        <f>IF('Model output'!L277="","",'Model output'!L277)</f>
        <v>papillary</v>
      </c>
      <c r="O278" t="str">
        <f>IF('Model output'!M277="","",'Model output'!M277)</f>
        <v/>
      </c>
      <c r="P278" t="str">
        <f>IF('Model output'!N277="","",'Model output'!N277)</f>
        <v>2.2 cm</v>
      </c>
      <c r="Q278" t="str">
        <f t="shared" si="57"/>
        <v>2.2cm</v>
      </c>
      <c r="R278" cm="1">
        <f t="array" ref="R278">IF(Q278="","",IF(ISNUMBER(SEARCH("cm",Q278)),MAX(VALUE(SUBSTITUTE(_xlfn.FILTERXML("&lt;t&gt;&lt;s&gt;"&amp;SUBSTITUTE(Q278,",","&lt;/s&gt;&lt;s&gt;")&amp;"&lt;/s&gt;&lt;/t&gt;","//s"),"cm",""))),IF(ISNUMBER(SEARCH("mm",Q278)), MAX(VALUE(SUBSTITUTE(_xlfn.FILTERXML("&lt;t&gt;&lt;s&gt;"&amp;SUBSTITUTE(Q278,",","&lt;/s&gt;&lt;s&gt;")&amp;"&lt;/s&gt;&lt;/t&gt;","//s"),"mm","")))/10, MAX(VALUE(_xlfn.FILTERXML("&lt;t&gt;&lt;s&gt;"&amp;SUBSTITUTE(Q278,",","&lt;/s&gt;&lt;s&gt;")&amp;"&lt;/s&gt;&lt;/t&gt;","//s"))))))</f>
        <v>2.2000000000000002</v>
      </c>
      <c r="S278" t="str">
        <f>IF(OR('Model output'!P277="",'Model output'!P277="C",ISNUMBER(SEARCH("Not identified", 'Model output'!P277)),ISNUMBER(SEARCH("Absent",'Model output'!P277)),ISNUMBER(SEARCH("Absence",'Model output'!P277)),AND(ISNUMBER(SEARCH("No",'Model output'!P277)),NOT(ISNUMBER(SEARCH("diagnostic",'Model output'!P277)))),ISNUMBER(SEARCH("Negative",'Model output'!P277))),"negative","positive")</f>
        <v>negative</v>
      </c>
      <c r="T278">
        <f>IF('Model output'!O277="","",'Model output'!O277)</f>
        <v>2</v>
      </c>
      <c r="U278" t="str">
        <f>IF('Model output'!Q277&lt;&gt;"",'Model output'!Q277,IF('Classification result'!S278="positive",IF(ISNUMBER(SEARCH("single",'Model output'!P277)),1,IF(OR(ISNUMBER(SEARCH("&lt;4",'Model output'!P277)),ISNUMBER(SEARCH("&lt; 4",'Model output'!P277)),ISNUMBER(SEARCH("less than 4",'Model output'!P277))),"&lt;4",IF(OR(ISNUMBER(SEARCH("&gt;4",'Model output'!P277)),ISNUMBER(SEARCH("&gt; 4",'Model output'!P277)),ISNUMBER(SEARCH("4 or more",'Model output'!P277))),"&gt;4",""))),""))</f>
        <v/>
      </c>
      <c r="V278" t="str">
        <f>IF(S278="negative","",IF(OR(ISNUMBER(SEARCH("Focal",'Model output'!P277)),'Classification result'!U278&lt;4,ISNUMBER(SEARCH("Focal",'Classification result'!U278)),ISNUMBER(SEARCH("&lt;4",'Classification result'!U278)),ISNUMBER(SEARCH("&lt; 4",'Classification result'!U278))),"minimal", IF(OR(ISNUMBER(SEARCH("Extensive",'Model output'!P277)),ISNUMBER(SEARCH("Extensive",'Classification result'!U278)),ISNUMBER(SEARCH("&gt;4",'Classification result'!U278)),ISNUMBER(SEARCH("&gt; 4",'Classification result'!U278)),ISNUMBER(SEARCH("4 or more",'Classification result'!U278))),"extensive","")))</f>
        <v/>
      </c>
      <c r="W278" t="str">
        <f>IF(OR('Model output'!R277="",ISNUMBER(SEARCH("Not identified", 'Model output'!R277)),ISNUMBER(SEARCH("Absent",'Model output'!R277)),ISNUMBER(SEARCH("No",'Model output'!R277)),ISNUMBER(SEARCH("Negative",'Model output'!R277)),ISNUMBER(SEARCH("None seen",'Model output'!R277)),ISNUMBER(SEARCH("Free",'Model output'!R277)),ISNUMBER(SEARCH("Cannot be assessed",'Model output'!R277))),"negative","positive")</f>
        <v>positive</v>
      </c>
      <c r="X278" s="15" t="str">
        <f>IF('Model output'!S277="","",'Model output'!S277)</f>
        <v>No</v>
      </c>
      <c r="Y278" t="str">
        <f>IF(OR('Model output'!S277="",ISNUMBER(SEARCH("No extension",'Model output'!S277)),ISNUMBER(SEARCH("Absent",'Model output'!S277)),ISNUMBER(SEARCH("Not identified",'Model output'!S277)),AND(ISNUMBER(SEARCH("No",'Model output'!S277)),NOT(ISNUMBER(SEARCH("carcinoma",'Model output'!S277)))),ISNUMBER(SEARCH("negative",'Model output'!S277))),"negative",IF(Z278="positive","gETE", "positive"))</f>
        <v>negative</v>
      </c>
      <c r="Z278" t="str">
        <f>IF(OR('Model output'!S277="",ISNUMBER(SEARCH("Absent",'Model output'!S277)),ISNUMBER(SEARCH("Not identified",'Model output'!S277)),ISNUMBER(SEARCH("No",'Model output'!S277)),ISNUMBER(SEARCH("Minimal",'Model output'!S277)),ISNUMBER(SEARCH("negative",'Model output'!S277))),"negative",IF(OR(ISNUMBER(SEARCH("extensive",X278)),ISNUMBER(SEARCH("skeletal muscle",X278)),ISNUMBER(SEARCH("larynx",X278)),ISNUMBER(SEARCH("trachea",X278)),ISNUMBER(SEARCH("esophagus",X278)),ISNUMBER(SEARCH("recurrent laryngeal nerve",X278))),"positive","negative"))</f>
        <v>negative</v>
      </c>
      <c r="AA278" t="str">
        <f>IF('Model output'!T277="","",IF('Model output'!T277="Not mentioned", "No", "Yes"))</f>
        <v/>
      </c>
      <c r="AB278" t="str">
        <f>IF(AA278&lt;&gt;"Yes","",IF(OR('Model output'!U277="",ISNUMBER(SEARCH("Not identified",'Model output'!U277))),"",'Model output'!U277))</f>
        <v/>
      </c>
      <c r="AC278" s="8" t="str">
        <f>IF(OR('Model output'!V277="", AND(ISERROR(SEARCH("Positive",'Model output'!V277)), ISNUMBER(SEARCH("Negative",'Model output'!V277))), ISNUMBER(SEARCH("Cannot be assessed",'Model output'!V277)), AND(ISNUMBER(SEARCH("Uninvolved",'Model output'!V277)),NOT(ISNUMBER(SEARCH("margin(s) involved",'Model output'!V277)))), ISNUMBER(SEARCH("No involvement",'Model output'!V277)), AND(NOT(ISNUMBER(SEARCH("focal",'Model output'!V277))),ISNUMBER(SEARCH("Free",'Model output'!V277))), ISNUMBER(SEARCH("narrowly excised",'Model output'!V277)), ISNUMBER(SEARCH("none",'Model output'!V277)), ISNUMBER(SEARCH("R0",'Model output'!V277)), ISNUMBER(SEARCH("1 mm",'Model output'!V277)), ISNUMBER(SEARCH("0.1 CM",'Model output'!V277)), ISNUMBER(SEARCH("less than 0.2 mm",'Model output'!V277)), ISNUMBER(SEARCH("less than 1.0 mm",'Model output'!V277)), ISNUMBER(SEARCH("less than 0.5 mm",'Model output'!V277)), ISNUMBER(SEARCH("abut",'Model output'!V277))), "negative", "positive")</f>
        <v>positive</v>
      </c>
      <c r="AE278" s="34" t="str" cm="1">
        <f t="array" ref="AE278">IF(OR(AC278="positive",Z278="positive",AND(OR(ISNUMBER(SEARCH("Follicular carcinoma",N278)),ISNUMBER(SEARCH("Follicular thyroid carcinoma",N278))),V278="extensive"),AND(AND(ISNUMBER(J278),J278&gt;0),AND(ISNUMBER(M278),M278&gt;3)),OR(H278="positive",AH278=1)),"high",IF(OR(ISNUMBER(SEARCH("lateral",G278,1)),ISNUMBER(SEARCH("positive",Y278,1)),ISNUMBER(SEARCH("tall",O278,1)),ISNUMBER(SEARCH("hobnail",O278,1)),ISNUMBER(SEARCH("cribriform",O278,1)),ISNUMBER(SEARCH("diffuse",O278,1)),ISNUMBER(SEARCH("columnar",O278,1)),ISNUMBER(SEARCH("solid",O278,1)),ISNUMBER(SEARCH("tall",N278,1)),ISNUMBER(SEARCH("hobnail",N278,1)),ISNUMBER(SEARCH("cribriform",N278,1)),ISNUMBER(SEARCH("diffuse",N278,1)),ISNUMBER(SEARCH("columnar",N278,1)),ISNUMBER(SEARCH("solid",N278,1)),AND(OR(ISNUMBER(SEARCH("papillary",N278,1)),ISNUMBER(SEARCH("papillary carcinoma",O278,1))),S278="positive"),AND(AND(ISNUMBER(J278),J278&gt;=5),M278=""),AND(AND(ISNUMBER(J278),J278&gt;=5),AND(ISNUMBER(M278),M278&gt;=1)),AND(ISNUMBER(SERACH("papillary",N278)),OR(Y278="positive",Z278="positive"), ISNUMBER(SEARCH("BRAF",AB278)))),"intermediate","low"))</f>
        <v>high</v>
      </c>
      <c r="AF278" s="35" t="str">
        <f t="shared" si="59"/>
        <v>2</v>
      </c>
      <c r="AG278" s="35" t="str">
        <f t="shared" si="60"/>
        <v>0</v>
      </c>
      <c r="AH278" s="35" t="str">
        <f t="shared" si="61"/>
        <v>0</v>
      </c>
      <c r="AI278" s="40" t="str">
        <f t="shared" si="62"/>
        <v>I</v>
      </c>
      <c r="AJ278" s="34" t="s">
        <v>624</v>
      </c>
      <c r="AK278" s="39" t="s">
        <v>896</v>
      </c>
      <c r="AL278" s="39" t="s">
        <v>894</v>
      </c>
      <c r="AM278" s="39" t="s">
        <v>897</v>
      </c>
      <c r="AN278" s="39" t="s">
        <v>59</v>
      </c>
      <c r="AO278" s="34">
        <f t="shared" si="63"/>
        <v>1</v>
      </c>
      <c r="AP278" s="39">
        <f t="shared" si="64"/>
        <v>1</v>
      </c>
      <c r="AQ278" s="39">
        <f t="shared" si="65"/>
        <v>1</v>
      </c>
      <c r="AR278" s="39">
        <f t="shared" si="66"/>
        <v>1</v>
      </c>
      <c r="AS278" s="40">
        <f t="shared" si="67"/>
        <v>1</v>
      </c>
    </row>
    <row r="279" spans="1:45">
      <c r="A279" t="str">
        <f>'Model output'!A278</f>
        <v>TCGA-KS-A4I3</v>
      </c>
      <c r="B279" s="46">
        <v>41</v>
      </c>
      <c r="C279" s="1" t="str">
        <f>IF(OR(ISNUMBER(SEARCH("0",'Model output'!D278)), ISNUMBER(SEARCH("1",'Model output'!D278)), ISNUMBER(SEARCH("1a",'Model output'!D278)), ISNUMBER(SEARCH("1b",'Model output'!D278)), ISNUMBER(SEARCH("2",'Model output'!D278)), ISNUMBER(SEARCH("3",'Model output'!D278)), ISNUMBER(SEARCH("4a",'Model output'!D278)), ISNUMBER(SEARCH("4b",'Model output'!D278))), IF(ISNUMBER(SEARCH("pT",'Model output'!D278)),IF(OR(ISNUMBER(SEARCH("a",'Model output'!D278)),ISNUMBER(SEARCH("b",'Model output'!D278))),MID(SUBSTITUTE('Model output'!D278," ",""),SEARCH("pT",'Model output'!D278)+2,2),MID(SUBSTITUTE('Model output'!D278," ",""),SEARCH("pT",'Model output'!D278)+2,1)),IF(ISNUMBER(SEARCH("T",'Model output'!D278)),IF(OR(ISNUMBER(SEARCH("a",'Model output'!D278)),ISNUMBER(SEARCH("b",'Model output'!D278))),MID(SUBSTITUTE('Model output'!D278," ",""),SEARCH("T",'Model output'!D278)+1,2),MID(SUBSTITUTE('Model output'!D278," ",""),SEARCH("T",'Model output'!D278)+1,1)),SUBSTITUTE('Model output'!D278," ",""))),"")</f>
        <v>1</v>
      </c>
      <c r="D279" s="1" t="str">
        <f>IF(ISNUMBER(SEARCH("lymph node",'Model output'!E278)),"1", IF(AND('Model output'!E278&lt;&gt;"",ISNUMBER('Model output'!E278),'Model output'!E278&gt;0),"1",IF(OR(ISNUMBER(SEARCH("0",'Model output'!E278)), ISNUMBER(SEARCH("1",'Model output'!E278)), ISNUMBER(SEARCH("1a",'Model output'!E278)), ISNUMBER(SEARCH("1b",'Model output'!E278)), ISNUMBER(SEARCH("X",'Model output'!E278))), IF(ISNUMBER(SEARCH("pN",'Model output'!E278)),IF(OR(ISNUMBER(SEARCH("a",'Model output'!E278)),ISNUMBER(SEARCH("b",'Model output'!E278))),MID(SUBSTITUTE('Model output'!E278," ",""),SEARCH("pN",'Model output'!E278)+2,2),MID(SUBSTITUTE('Model output'!E278," ",""),SEARCH("pN",'Model output'!E278)+2,1)),IF(ISNUMBER(SEARCH("N",'Model output'!E278)),IF(OR(ISNUMBER(SEARCH("a",'Model output'!E278)),ISNUMBER(SEARCH("b",'Model output'!E278))),MID(SUBSTITUTE('Model output'!E278," ",""),SEARCH("N",'Model output'!E278)+1,2),MID(SUBSTITUTE('Model output'!E278," ",""),SEARCH("N",'Model output'!E278)+1,1)),SUBSTITUTE('Model output'!E278," ",""))),"")))</f>
        <v>1</v>
      </c>
      <c r="E279" s="1" t="str">
        <f>IF(OR(ISNUMBER(SEARCH("Not applicable",'Model output'!F278)), ISNUMBER(SEARCH("N/A",'Model output'!F278))),"0",IF(OR(ISNUMBER(SEARCH("0",'Model output'!F278)), ISNUMBER(SEARCH("1",'Model output'!F278)), ISNUMBER(SEARCH("X",'Model output'!F278))), IF(ISNUMBER(SEARCH("pM",'Model output'!F278)),MID(SUBSTITUTE('Model output'!F278," ",""),SEARCH("pM",'Model output'!F278)+2,1),IF(ISNUMBER(SEARCH("M",'Model output'!F278)),MID(SUBSTITUTE('Model output'!F278," ",""),SEARCH("M",'Model output'!F278)+1,1),SUBSTITUTE('Model output'!F278," ",""))),""))</f>
        <v/>
      </c>
      <c r="F279" t="str">
        <f t="shared" si="56"/>
        <v>positive</v>
      </c>
      <c r="G279" t="str">
        <f>IF(OR('Model output'!G278="",AND(ISNUMBER('Model output'!J278),'Model output'!J278&lt;1)),"",IF(OR(ISNUMBER(SEARCH("lateral",'Model output'!G278)),ISNUMBER(SEARCH("cervical",'Model output'!G278)),ISNUMBER(SEARCH("jugular",'Model output'!G278)),ISNUMBER(SEARCH("left neck",'Model output'!G278)),ISNUMBER(SEARCH("left anterior neck",'Model output'!G278)),ISNUMBER(SEARCH("left posterior neck",'Model output'!G278)),ISNUMBER(SEARCH("right neck",'Model output'!G278)),ISNUMBER(SEARCH("right anterior neck",'Model output'!G278)),ISNUMBER(SEARCH("right posterior neck",'Model output'!G278)),AND(ISNUMBER(SEARCH("level",'Model output'!G278)),OR(,ISNUMBER(SEARCH("II",'Model output'!G278)),ISNUMBER(SEARCH("two",'Model output'!G278)),AND(ISNUMBER(SEARCH("2",'Model output'!G278)),NOT(ISNUMBER(SEARCH("1 of 2",'Model output'!G278)))),ISNUMBER(SEARCH("III",'Model output'!G278)),ISNUMBER(SEARCH("three",'Model output'!G278)),AND(ISNUMBER(SEARCH("3",'Model output'!G278)), NOT(ISNUMBER(SEARCH("N3",'Model output'!G278)))),ISNUMBER(SEARCH("IV",'Model output'!G278)),ISNUMBER(SEARCH("four",'Model output'!G278)),AND(ISNUMBER(SEARCH("4",'Model output'!G278)),NOT(ISNUMBER(SEARCH("1/4",'Model output'!G278)))),ISNUMBER(SEARCH("V ",'Model output'!G278)),ISNUMBER(SEARCH("five",'Model output'!G278)),ISNUMBER(SEARCH("5",'Model output'!G278))))), "lateral", "central"))</f>
        <v>central</v>
      </c>
      <c r="H279" t="str">
        <f>IF('Model output'!H278="","negative", IF('Model output'!H278=" ", "negative", IF('Model output'!H278="[]", "negative", IF(ISNUMBER(SEARCH("lymph node",'Model output'!H278)),"negative", IF(ISNUMBER(SEARCH("adipose tissue",'Model output'!H278)), "negative", IF(ISNUMBER(SEARCH("neck dissection",'Model output'!H278)),"negative","positive"))))))</f>
        <v>negative</v>
      </c>
      <c r="I279">
        <f>IF('Model output'!I278="","",IF(ISNUMBER('Model output'!I278),'Model output'!I278,1))</f>
        <v>13</v>
      </c>
      <c r="J279">
        <f>IF('Model output'!J278="","",IF(AND(ISNUMBER('Model output'!J278),'Model output'!J278&lt;=I279),'Model output'!J278,IF(ISNUMBER(SEARCH("0/",'Model output'!J278)),0,1)))</f>
        <v>8</v>
      </c>
      <c r="K279" t="str" cm="1">
        <f t="array" ref="K279">IF(COUNT(FIND({0,1,2,3,4,5,6,7,8,9},'Model output'!K278))&gt;0,'Model output'!K278,"")</f>
        <v/>
      </c>
      <c r="L279" s="28" t="str">
        <f t="shared" si="58"/>
        <v/>
      </c>
      <c r="M279" t="str" cm="1">
        <f t="array" ref="M279">IF(L279="","",IF(ISNUMBER(SEARCH("cm",L279)),MAX(VALUE(SUBSTITUTE(_xlfn.FILTERXML("&lt;t&gt;&lt;s&gt;"&amp;SUBSTITUTE(L279,",","&lt;/s&gt;&lt;s&gt;")&amp;"&lt;/s&gt;&lt;/t&gt;","//s"),"cm",""))),MAX(VALUE(SUBSTITUTE(_xlfn.FILTERXML("&lt;t&gt;&lt;s&gt;"&amp;SUBSTITUTE(L279,",","&lt;/s&gt;&lt;s&gt;")&amp;"&lt;/s&gt;&lt;/t&gt;","//s"),"mm","")))/10))</f>
        <v/>
      </c>
      <c r="N279" t="str">
        <f>IF('Model output'!L278="","",'Model output'!L278)</f>
        <v>papillary</v>
      </c>
      <c r="O279" t="str">
        <f>IF('Model output'!M278="","",'Model output'!M278)</f>
        <v>classical</v>
      </c>
      <c r="P279" t="str">
        <f>IF('Model output'!N278="","",'Model output'!N278)</f>
        <v>1.5 cm</v>
      </c>
      <c r="Q279" t="str">
        <f t="shared" si="57"/>
        <v>1.5cm</v>
      </c>
      <c r="R279" cm="1">
        <f t="array" ref="R279">IF(Q279="","",IF(ISNUMBER(SEARCH("cm",Q279)),MAX(VALUE(SUBSTITUTE(_xlfn.FILTERXML("&lt;t&gt;&lt;s&gt;"&amp;SUBSTITUTE(Q279,",","&lt;/s&gt;&lt;s&gt;")&amp;"&lt;/s&gt;&lt;/t&gt;","//s"),"cm",""))),IF(ISNUMBER(SEARCH("mm",Q279)), MAX(VALUE(SUBSTITUTE(_xlfn.FILTERXML("&lt;t&gt;&lt;s&gt;"&amp;SUBSTITUTE(Q279,",","&lt;/s&gt;&lt;s&gt;")&amp;"&lt;/s&gt;&lt;/t&gt;","//s"),"mm","")))/10, MAX(VALUE(_xlfn.FILTERXML("&lt;t&gt;&lt;s&gt;"&amp;SUBSTITUTE(Q279,",","&lt;/s&gt;&lt;s&gt;")&amp;"&lt;/s&gt;&lt;/t&gt;","//s"))))))</f>
        <v>1.5</v>
      </c>
      <c r="S279" t="str">
        <f>IF(OR('Model output'!P278="",'Model output'!P278="C",ISNUMBER(SEARCH("Not identified", 'Model output'!P278)),ISNUMBER(SEARCH("Absent",'Model output'!P278)),ISNUMBER(SEARCH("Absence",'Model output'!P278)),AND(ISNUMBER(SEARCH("No",'Model output'!P278)),NOT(ISNUMBER(SEARCH("diagnostic",'Model output'!P278)))),ISNUMBER(SEARCH("Negative",'Model output'!P278))),"negative","positive")</f>
        <v>negative</v>
      </c>
      <c r="T279">
        <f>IF('Model output'!O278="","",'Model output'!O278)</f>
        <v>1</v>
      </c>
      <c r="U279" t="str">
        <f>IF('Model output'!Q278&lt;&gt;"",'Model output'!Q278,IF('Classification result'!S279="positive",IF(ISNUMBER(SEARCH("single",'Model output'!P278)),1,IF(OR(ISNUMBER(SEARCH("&lt;4",'Model output'!P278)),ISNUMBER(SEARCH("&lt; 4",'Model output'!P278)),ISNUMBER(SEARCH("less than 4",'Model output'!P278))),"&lt;4",IF(OR(ISNUMBER(SEARCH("&gt;4",'Model output'!P278)),ISNUMBER(SEARCH("&gt; 4",'Model output'!P278)),ISNUMBER(SEARCH("4 or more",'Model output'!P278))),"&gt;4",""))),""))</f>
        <v/>
      </c>
      <c r="V279" t="str">
        <f>IF(S279="negative","",IF(OR(ISNUMBER(SEARCH("Focal",'Model output'!P278)),'Classification result'!U279&lt;4,ISNUMBER(SEARCH("Focal",'Classification result'!U279)),ISNUMBER(SEARCH("&lt;4",'Classification result'!U279)),ISNUMBER(SEARCH("&lt; 4",'Classification result'!U279))),"minimal", IF(OR(ISNUMBER(SEARCH("Extensive",'Model output'!P278)),ISNUMBER(SEARCH("Extensive",'Classification result'!U279)),ISNUMBER(SEARCH("&gt;4",'Classification result'!U279)),ISNUMBER(SEARCH("&gt; 4",'Classification result'!U279)),ISNUMBER(SEARCH("4 or more",'Classification result'!U279))),"extensive","")))</f>
        <v/>
      </c>
      <c r="W279" t="str">
        <f>IF(OR('Model output'!R278="",ISNUMBER(SEARCH("Not identified", 'Model output'!R278)),ISNUMBER(SEARCH("Absent",'Model output'!R278)),ISNUMBER(SEARCH("No",'Model output'!R278)),ISNUMBER(SEARCH("Negative",'Model output'!R278)),ISNUMBER(SEARCH("None seen",'Model output'!R278)),ISNUMBER(SEARCH("Free",'Model output'!R278)),ISNUMBER(SEARCH("Cannot be assessed",'Model output'!R278))),"negative","positive")</f>
        <v>positive</v>
      </c>
      <c r="X279" s="15" t="str">
        <f>IF('Model output'!S278="","",'Model output'!S278)</f>
        <v>Yes</v>
      </c>
      <c r="Y279" t="str">
        <f>IF(OR('Model output'!S278="",ISNUMBER(SEARCH("No extension",'Model output'!S278)),ISNUMBER(SEARCH("Absent",'Model output'!S278)),ISNUMBER(SEARCH("Not identified",'Model output'!S278)),AND(ISNUMBER(SEARCH("No",'Model output'!S278)),NOT(ISNUMBER(SEARCH("carcinoma",'Model output'!S278)))),ISNUMBER(SEARCH("negative",'Model output'!S278))),"negative",IF(Z279="positive","gETE", "positive"))</f>
        <v>positive</v>
      </c>
      <c r="Z279" t="str">
        <f>IF(OR('Model output'!S278="",ISNUMBER(SEARCH("Absent",'Model output'!S278)),ISNUMBER(SEARCH("Not identified",'Model output'!S278)),ISNUMBER(SEARCH("No",'Model output'!S278)),ISNUMBER(SEARCH("Minimal",'Model output'!S278)),ISNUMBER(SEARCH("negative",'Model output'!S278))),"negative",IF(OR(ISNUMBER(SEARCH("extensive",X279)),ISNUMBER(SEARCH("skeletal muscle",X279)),ISNUMBER(SEARCH("larynx",X279)),ISNUMBER(SEARCH("trachea",X279)),ISNUMBER(SEARCH("esophagus",X279)),ISNUMBER(SEARCH("recurrent laryngeal nerve",X279))),"positive","negative"))</f>
        <v>negative</v>
      </c>
      <c r="AA279" t="str">
        <f>IF('Model output'!T278="","",IF('Model output'!T278="Not mentioned", "No", "Yes"))</f>
        <v/>
      </c>
      <c r="AB279" t="str">
        <f>IF(AA279&lt;&gt;"Yes","",IF(OR('Model output'!U278="",ISNUMBER(SEARCH("Not identified",'Model output'!U278))),"",'Model output'!U278))</f>
        <v/>
      </c>
      <c r="AC279" s="8" t="str">
        <f>IF(OR('Model output'!V278="", AND(ISERROR(SEARCH("Positive",'Model output'!V278)), ISNUMBER(SEARCH("Negative",'Model output'!V278))), ISNUMBER(SEARCH("Cannot be assessed",'Model output'!V278)), AND(ISNUMBER(SEARCH("Uninvolved",'Model output'!V278)),NOT(ISNUMBER(SEARCH("margin(s) involved",'Model output'!V278)))), ISNUMBER(SEARCH("No involvement",'Model output'!V278)), AND(NOT(ISNUMBER(SEARCH("focal",'Model output'!V278))),ISNUMBER(SEARCH("Free",'Model output'!V278))), ISNUMBER(SEARCH("narrowly excised",'Model output'!V278)), ISNUMBER(SEARCH("none",'Model output'!V278)), ISNUMBER(SEARCH("R0",'Model output'!V278)), ISNUMBER(SEARCH("1 mm",'Model output'!V278)), ISNUMBER(SEARCH("0.1 CM",'Model output'!V278)), ISNUMBER(SEARCH("less than 0.2 mm",'Model output'!V278)), ISNUMBER(SEARCH("less than 1.0 mm",'Model output'!V278)), ISNUMBER(SEARCH("less than 0.5 mm",'Model output'!V278)), ISNUMBER(SEARCH("abut",'Model output'!V278))), "negative", "positive")</f>
        <v>positive</v>
      </c>
      <c r="AE279" s="34" t="str" cm="1">
        <f t="array" ref="AE279">IF(OR(AC279="positive",Z279="positive",AND(OR(ISNUMBER(SEARCH("Follicular carcinoma",N279)),ISNUMBER(SEARCH("Follicular thyroid carcinoma",N279))),V279="extensive"),AND(AND(ISNUMBER(J279),J279&gt;0),AND(ISNUMBER(M279),M279&gt;3)),OR(H279="positive",AH279=1)),"high",IF(OR(ISNUMBER(SEARCH("lateral",G279,1)),ISNUMBER(SEARCH("positive",Y279,1)),ISNUMBER(SEARCH("tall",O279,1)),ISNUMBER(SEARCH("hobnail",O279,1)),ISNUMBER(SEARCH("cribriform",O279,1)),ISNUMBER(SEARCH("diffuse",O279,1)),ISNUMBER(SEARCH("columnar",O279,1)),ISNUMBER(SEARCH("solid",O279,1)),ISNUMBER(SEARCH("tall",N279,1)),ISNUMBER(SEARCH("hobnail",N279,1)),ISNUMBER(SEARCH("cribriform",N279,1)),ISNUMBER(SEARCH("diffuse",N279,1)),ISNUMBER(SEARCH("columnar",N279,1)),ISNUMBER(SEARCH("solid",N279,1)),AND(OR(ISNUMBER(SEARCH("papillary",N279,1)),ISNUMBER(SEARCH("papillary carcinoma",O279,1))),S279="positive"),AND(AND(ISNUMBER(J279),J279&gt;=5),M279=""),AND(AND(ISNUMBER(J279),J279&gt;=5),AND(ISNUMBER(M279),M279&gt;=1)),AND(ISNUMBER(SERACH("papillary",N279)),OR(Y279="positive",Z279="positive"), ISNUMBER(SEARCH("BRAF",AB279)))),"intermediate","low"))</f>
        <v>high</v>
      </c>
      <c r="AF279" s="35" t="str">
        <f t="shared" si="59"/>
        <v>1b</v>
      </c>
      <c r="AG279" s="35" t="str">
        <f t="shared" si="60"/>
        <v>1a</v>
      </c>
      <c r="AH279" s="35" t="str">
        <f t="shared" si="61"/>
        <v>0</v>
      </c>
      <c r="AI279" s="40" t="str">
        <f t="shared" si="62"/>
        <v>I</v>
      </c>
      <c r="AJ279" s="34" t="s">
        <v>624</v>
      </c>
      <c r="AK279" s="39" t="s">
        <v>892</v>
      </c>
      <c r="AL279" s="39" t="s">
        <v>898</v>
      </c>
      <c r="AM279" s="39" t="s">
        <v>897</v>
      </c>
      <c r="AN279" s="39" t="s">
        <v>59</v>
      </c>
      <c r="AO279" s="34">
        <f t="shared" si="63"/>
        <v>1</v>
      </c>
      <c r="AP279" s="39">
        <f t="shared" si="64"/>
        <v>0</v>
      </c>
      <c r="AQ279" s="39">
        <f t="shared" si="65"/>
        <v>1</v>
      </c>
      <c r="AR279" s="39">
        <f t="shared" si="66"/>
        <v>1</v>
      </c>
      <c r="AS279" s="40">
        <f t="shared" si="67"/>
        <v>1</v>
      </c>
    </row>
    <row r="280" spans="1:45">
      <c r="A280" t="str">
        <f>'Model output'!A279</f>
        <v>TCGA-KS-A4I5</v>
      </c>
      <c r="B280" s="46">
        <v>49</v>
      </c>
      <c r="C280" s="1" t="str">
        <f>IF(OR(ISNUMBER(SEARCH("0",'Model output'!D279)), ISNUMBER(SEARCH("1",'Model output'!D279)), ISNUMBER(SEARCH("1a",'Model output'!D279)), ISNUMBER(SEARCH("1b",'Model output'!D279)), ISNUMBER(SEARCH("2",'Model output'!D279)), ISNUMBER(SEARCH("3",'Model output'!D279)), ISNUMBER(SEARCH("4a",'Model output'!D279)), ISNUMBER(SEARCH("4b",'Model output'!D279))), IF(ISNUMBER(SEARCH("pT",'Model output'!D279)),IF(OR(ISNUMBER(SEARCH("a",'Model output'!D279)),ISNUMBER(SEARCH("b",'Model output'!D279))),MID(SUBSTITUTE('Model output'!D279," ",""),SEARCH("pT",'Model output'!D279)+2,2),MID(SUBSTITUTE('Model output'!D279," ",""),SEARCH("pT",'Model output'!D279)+2,1)),IF(ISNUMBER(SEARCH("T",'Model output'!D279)),IF(OR(ISNUMBER(SEARCH("a",'Model output'!D279)),ISNUMBER(SEARCH("b",'Model output'!D279))),MID(SUBSTITUTE('Model output'!D279," ",""),SEARCH("T",'Model output'!D279)+1,2),MID(SUBSTITUTE('Model output'!D279," ",""),SEARCH("T",'Model output'!D279)+1,1)),SUBSTITUTE('Model output'!D279," ",""))),"")</f>
        <v>1</v>
      </c>
      <c r="D280" s="1" t="str">
        <f>IF(ISNUMBER(SEARCH("lymph node",'Model output'!E279)),"1", IF(AND('Model output'!E279&lt;&gt;"",ISNUMBER('Model output'!E279),'Model output'!E279&gt;0),"1",IF(OR(ISNUMBER(SEARCH("0",'Model output'!E279)), ISNUMBER(SEARCH("1",'Model output'!E279)), ISNUMBER(SEARCH("1a",'Model output'!E279)), ISNUMBER(SEARCH("1b",'Model output'!E279)), ISNUMBER(SEARCH("X",'Model output'!E279))), IF(ISNUMBER(SEARCH("pN",'Model output'!E279)),IF(OR(ISNUMBER(SEARCH("a",'Model output'!E279)),ISNUMBER(SEARCH("b",'Model output'!E279))),MID(SUBSTITUTE('Model output'!E279," ",""),SEARCH("pN",'Model output'!E279)+2,2),MID(SUBSTITUTE('Model output'!E279," ",""),SEARCH("pN",'Model output'!E279)+2,1)),IF(ISNUMBER(SEARCH("N",'Model output'!E279)),IF(OR(ISNUMBER(SEARCH("a",'Model output'!E279)),ISNUMBER(SEARCH("b",'Model output'!E279))),MID(SUBSTITUTE('Model output'!E279," ",""),SEARCH("N",'Model output'!E279)+1,2),MID(SUBSTITUTE('Model output'!E279," ",""),SEARCH("N",'Model output'!E279)+1,1)),SUBSTITUTE('Model output'!E279," ",""))),"")))</f>
        <v>X</v>
      </c>
      <c r="E280" s="1" t="str">
        <f>IF(OR(ISNUMBER(SEARCH("Not applicable",'Model output'!F279)), ISNUMBER(SEARCH("N/A",'Model output'!F279))),"0",IF(OR(ISNUMBER(SEARCH("0",'Model output'!F279)), ISNUMBER(SEARCH("1",'Model output'!F279)), ISNUMBER(SEARCH("X",'Model output'!F279))), IF(ISNUMBER(SEARCH("pM",'Model output'!F279)),MID(SUBSTITUTE('Model output'!F279," ",""),SEARCH("pM",'Model output'!F279)+2,1),IF(ISNUMBER(SEARCH("M",'Model output'!F279)),MID(SUBSTITUTE('Model output'!F279," ",""),SEARCH("M",'Model output'!F279)+1,1),SUBSTITUTE('Model output'!F279," ",""))),""))</f>
        <v>X</v>
      </c>
      <c r="F280" t="str">
        <f t="shared" si="56"/>
        <v>negative</v>
      </c>
      <c r="G280" t="str">
        <f>IF(OR('Model output'!G279="",AND(ISNUMBER('Model output'!J279),'Model output'!J279&lt;1)),"",IF(OR(ISNUMBER(SEARCH("lateral",'Model output'!G279)),ISNUMBER(SEARCH("cervical",'Model output'!G279)),ISNUMBER(SEARCH("jugular",'Model output'!G279)),ISNUMBER(SEARCH("left neck",'Model output'!G279)),ISNUMBER(SEARCH("left anterior neck",'Model output'!G279)),ISNUMBER(SEARCH("left posterior neck",'Model output'!G279)),ISNUMBER(SEARCH("right neck",'Model output'!G279)),ISNUMBER(SEARCH("right anterior neck",'Model output'!G279)),ISNUMBER(SEARCH("right posterior neck",'Model output'!G279)),AND(ISNUMBER(SEARCH("level",'Model output'!G279)),OR(,ISNUMBER(SEARCH("II",'Model output'!G279)),ISNUMBER(SEARCH("two",'Model output'!G279)),AND(ISNUMBER(SEARCH("2",'Model output'!G279)),NOT(ISNUMBER(SEARCH("1 of 2",'Model output'!G279)))),ISNUMBER(SEARCH("III",'Model output'!G279)),ISNUMBER(SEARCH("three",'Model output'!G279)),AND(ISNUMBER(SEARCH("3",'Model output'!G279)), NOT(ISNUMBER(SEARCH("N3",'Model output'!G279)))),ISNUMBER(SEARCH("IV",'Model output'!G279)),ISNUMBER(SEARCH("four",'Model output'!G279)),AND(ISNUMBER(SEARCH("4",'Model output'!G279)),NOT(ISNUMBER(SEARCH("1/4",'Model output'!G279)))),ISNUMBER(SEARCH("V ",'Model output'!G279)),ISNUMBER(SEARCH("five",'Model output'!G279)),ISNUMBER(SEARCH("5",'Model output'!G279))))), "lateral", "central"))</f>
        <v/>
      </c>
      <c r="H280" t="str">
        <f>IF('Model output'!H279="","negative", IF('Model output'!H279=" ", "negative", IF('Model output'!H279="[]", "negative", IF(ISNUMBER(SEARCH("lymph node",'Model output'!H279)),"negative", IF(ISNUMBER(SEARCH("adipose tissue",'Model output'!H279)), "negative", IF(ISNUMBER(SEARCH("neck dissection",'Model output'!H279)),"negative","positive"))))))</f>
        <v>negative</v>
      </c>
      <c r="I280">
        <f>IF('Model output'!I279="","",IF(ISNUMBER('Model output'!I279),'Model output'!I279,1))</f>
        <v>1</v>
      </c>
      <c r="J280">
        <f>IF('Model output'!J279="","",IF(AND(ISNUMBER('Model output'!J279),'Model output'!J279&lt;=I280),'Model output'!J279,IF(ISNUMBER(SEARCH("0/",'Model output'!J279)),0,1)))</f>
        <v>0</v>
      </c>
      <c r="K280" t="str" cm="1">
        <f t="array" ref="K280">IF(COUNT(FIND({0,1,2,3,4,5,6,7,8,9},'Model output'!K279))&gt;0,'Model output'!K279,"")</f>
        <v/>
      </c>
      <c r="L280" s="28" t="str">
        <f t="shared" si="58"/>
        <v/>
      </c>
      <c r="M280" t="str" cm="1">
        <f t="array" ref="M280">IF(L280="","",IF(ISNUMBER(SEARCH("cm",L280)),MAX(VALUE(SUBSTITUTE(_xlfn.FILTERXML("&lt;t&gt;&lt;s&gt;"&amp;SUBSTITUTE(L280,",","&lt;/s&gt;&lt;s&gt;")&amp;"&lt;/s&gt;&lt;/t&gt;","//s"),"cm",""))),MAX(VALUE(SUBSTITUTE(_xlfn.FILTERXML("&lt;t&gt;&lt;s&gt;"&amp;SUBSTITUTE(L280,",","&lt;/s&gt;&lt;s&gt;")&amp;"&lt;/s&gt;&lt;/t&gt;","//s"),"mm","")))/10))</f>
        <v/>
      </c>
      <c r="N280" t="str">
        <f>IF('Model output'!L279="","",'Model output'!L279)</f>
        <v>papillary</v>
      </c>
      <c r="O280" t="str">
        <f>IF('Model output'!M279="","",'Model output'!M279)</f>
        <v/>
      </c>
      <c r="P280" t="str">
        <f>IF('Model output'!N279="","",'Model output'!N279)</f>
        <v>1.7 cm</v>
      </c>
      <c r="Q280" t="str">
        <f t="shared" si="57"/>
        <v>1.7cm</v>
      </c>
      <c r="R280" cm="1">
        <f t="array" ref="R280">IF(Q280="","",IF(ISNUMBER(SEARCH("cm",Q280)),MAX(VALUE(SUBSTITUTE(_xlfn.FILTERXML("&lt;t&gt;&lt;s&gt;"&amp;SUBSTITUTE(Q280,",","&lt;/s&gt;&lt;s&gt;")&amp;"&lt;/s&gt;&lt;/t&gt;","//s"),"cm",""))),IF(ISNUMBER(SEARCH("mm",Q280)), MAX(VALUE(SUBSTITUTE(_xlfn.FILTERXML("&lt;t&gt;&lt;s&gt;"&amp;SUBSTITUTE(Q280,",","&lt;/s&gt;&lt;s&gt;")&amp;"&lt;/s&gt;&lt;/t&gt;","//s"),"mm","")))/10, MAX(VALUE(_xlfn.FILTERXML("&lt;t&gt;&lt;s&gt;"&amp;SUBSTITUTE(Q280,",","&lt;/s&gt;&lt;s&gt;")&amp;"&lt;/s&gt;&lt;/t&gt;","//s"))))))</f>
        <v>1.7</v>
      </c>
      <c r="S280" t="str">
        <f>IF(OR('Model output'!P279="",'Model output'!P279="C",ISNUMBER(SEARCH("Not identified", 'Model output'!P279)),ISNUMBER(SEARCH("Absent",'Model output'!P279)),ISNUMBER(SEARCH("Absence",'Model output'!P279)),AND(ISNUMBER(SEARCH("No",'Model output'!P279)),NOT(ISNUMBER(SEARCH("diagnostic",'Model output'!P279)))),ISNUMBER(SEARCH("Negative",'Model output'!P279))),"negative","positive")</f>
        <v>negative</v>
      </c>
      <c r="T280">
        <f>IF('Model output'!O279="","",'Model output'!O279)</f>
        <v>1</v>
      </c>
      <c r="U280" t="str">
        <f>IF('Model output'!Q279&lt;&gt;"",'Model output'!Q279,IF('Classification result'!S280="positive",IF(ISNUMBER(SEARCH("single",'Model output'!P279)),1,IF(OR(ISNUMBER(SEARCH("&lt;4",'Model output'!P279)),ISNUMBER(SEARCH("&lt; 4",'Model output'!P279)),ISNUMBER(SEARCH("less than 4",'Model output'!P279))),"&lt;4",IF(OR(ISNUMBER(SEARCH("&gt;4",'Model output'!P279)),ISNUMBER(SEARCH("&gt; 4",'Model output'!P279)),ISNUMBER(SEARCH("4 or more",'Model output'!P279))),"&gt;4",""))),""))</f>
        <v/>
      </c>
      <c r="V280" t="str">
        <f>IF(S280="negative","",IF(OR(ISNUMBER(SEARCH("Focal",'Model output'!P279)),'Classification result'!U280&lt;4,ISNUMBER(SEARCH("Focal",'Classification result'!U280)),ISNUMBER(SEARCH("&lt;4",'Classification result'!U280)),ISNUMBER(SEARCH("&lt; 4",'Classification result'!U280))),"minimal", IF(OR(ISNUMBER(SEARCH("Extensive",'Model output'!P279)),ISNUMBER(SEARCH("Extensive",'Classification result'!U280)),ISNUMBER(SEARCH("&gt;4",'Classification result'!U280)),ISNUMBER(SEARCH("&gt; 4",'Classification result'!U280)),ISNUMBER(SEARCH("4 or more",'Classification result'!U280))),"extensive","")))</f>
        <v/>
      </c>
      <c r="W280" t="str">
        <f>IF(OR('Model output'!R279="",ISNUMBER(SEARCH("Not identified", 'Model output'!R279)),ISNUMBER(SEARCH("Absent",'Model output'!R279)),ISNUMBER(SEARCH("No",'Model output'!R279)),ISNUMBER(SEARCH("Negative",'Model output'!R279)),ISNUMBER(SEARCH("None seen",'Model output'!R279)),ISNUMBER(SEARCH("Free",'Model output'!R279)),ISNUMBER(SEARCH("Cannot be assessed",'Model output'!R279))),"negative","positive")</f>
        <v>positive</v>
      </c>
      <c r="X280" s="15" t="str">
        <f>IF('Model output'!S279="","",'Model output'!S279)</f>
        <v>No</v>
      </c>
      <c r="Y280" t="str">
        <f>IF(OR('Model output'!S279="",ISNUMBER(SEARCH("No extension",'Model output'!S279)),ISNUMBER(SEARCH("Absent",'Model output'!S279)),ISNUMBER(SEARCH("Not identified",'Model output'!S279)),AND(ISNUMBER(SEARCH("No",'Model output'!S279)),NOT(ISNUMBER(SEARCH("carcinoma",'Model output'!S279)))),ISNUMBER(SEARCH("negative",'Model output'!S279))),"negative",IF(Z280="positive","gETE", "positive"))</f>
        <v>negative</v>
      </c>
      <c r="Z280" t="str">
        <f>IF(OR('Model output'!S279="",ISNUMBER(SEARCH("Absent",'Model output'!S279)),ISNUMBER(SEARCH("Not identified",'Model output'!S279)),ISNUMBER(SEARCH("No",'Model output'!S279)),ISNUMBER(SEARCH("Minimal",'Model output'!S279)),ISNUMBER(SEARCH("negative",'Model output'!S279))),"negative",IF(OR(ISNUMBER(SEARCH("extensive",X280)),ISNUMBER(SEARCH("skeletal muscle",X280)),ISNUMBER(SEARCH("larynx",X280)),ISNUMBER(SEARCH("trachea",X280)),ISNUMBER(SEARCH("esophagus",X280)),ISNUMBER(SEARCH("recurrent laryngeal nerve",X280))),"positive","negative"))</f>
        <v>negative</v>
      </c>
      <c r="AA280" t="str">
        <f>IF('Model output'!T279="","",IF('Model output'!T279="Not mentioned", "No", "Yes"))</f>
        <v/>
      </c>
      <c r="AB280" t="str">
        <f>IF(AA280&lt;&gt;"Yes","",IF(OR('Model output'!U279="",ISNUMBER(SEARCH("Not identified",'Model output'!U279))),"",'Model output'!U279))</f>
        <v/>
      </c>
      <c r="AC280" s="8" t="str">
        <f>IF(OR('Model output'!V279="", AND(ISERROR(SEARCH("Positive",'Model output'!V279)), ISNUMBER(SEARCH("Negative",'Model output'!V279))), ISNUMBER(SEARCH("Cannot be assessed",'Model output'!V279)), AND(ISNUMBER(SEARCH("Uninvolved",'Model output'!V279)),NOT(ISNUMBER(SEARCH("margin(s) involved",'Model output'!V279)))), ISNUMBER(SEARCH("No involvement",'Model output'!V279)), AND(NOT(ISNUMBER(SEARCH("focal",'Model output'!V279))),ISNUMBER(SEARCH("Free",'Model output'!V279))), ISNUMBER(SEARCH("narrowly excised",'Model output'!V279)), ISNUMBER(SEARCH("none",'Model output'!V279)), ISNUMBER(SEARCH("R0",'Model output'!V279)), ISNUMBER(SEARCH("1 mm",'Model output'!V279)), ISNUMBER(SEARCH("0.1 CM",'Model output'!V279)), ISNUMBER(SEARCH("less than 0.2 mm",'Model output'!V279)), ISNUMBER(SEARCH("less than 1.0 mm",'Model output'!V279)), ISNUMBER(SEARCH("less than 0.5 mm",'Model output'!V279)), ISNUMBER(SEARCH("abut",'Model output'!V279))), "negative", "positive")</f>
        <v>negative</v>
      </c>
      <c r="AE280" s="34" t="str" cm="1">
        <f t="array" aca="1" ref="AE280" ca="1">IF(OR(AC280="positive",Z280="positive",AND(OR(ISNUMBER(SEARCH("Follicular carcinoma",N280)),ISNUMBER(SEARCH("Follicular thyroid carcinoma",N280))),V280="extensive"),AND(AND(ISNUMBER(J280),J280&gt;0),AND(ISNUMBER(M280),M280&gt;3)),OR(H280="positive",AH280=1)),"high",IF(OR(ISNUMBER(SEARCH("lateral",G280,1)),ISNUMBER(SEARCH("positive",Y280,1)),ISNUMBER(SEARCH("tall",O280,1)),ISNUMBER(SEARCH("hobnail",O280,1)),ISNUMBER(SEARCH("cribriform",O280,1)),ISNUMBER(SEARCH("diffuse",O280,1)),ISNUMBER(SEARCH("columnar",O280,1)),ISNUMBER(SEARCH("solid",O280,1)),ISNUMBER(SEARCH("tall",N280,1)),ISNUMBER(SEARCH("hobnail",N280,1)),ISNUMBER(SEARCH("cribriform",N280,1)),ISNUMBER(SEARCH("diffuse",N280,1)),ISNUMBER(SEARCH("columnar",N280,1)),ISNUMBER(SEARCH("solid",N280,1)),AND(OR(ISNUMBER(SEARCH("papillary",N280,1)),ISNUMBER(SEARCH("papillary carcinoma",O280,1))),S280="positive"),AND(AND(ISNUMBER(J280),J280&gt;=5),M280=""),AND(AND(ISNUMBER(J280),J280&gt;=5),AND(ISNUMBER(M280),M280&gt;=1)),AND(ISNUMBER(SERACH("papillary",N280)),OR(Y280="positive",Z280="positive"), ISNUMBER(SEARCH("BRAF",AB280)))),"intermediate","low"))</f>
        <v>low</v>
      </c>
      <c r="AF280" s="35" t="str">
        <f t="shared" si="59"/>
        <v>1b</v>
      </c>
      <c r="AG280" s="35" t="str">
        <f t="shared" si="60"/>
        <v>0</v>
      </c>
      <c r="AH280" s="35" t="str">
        <f t="shared" si="61"/>
        <v>0</v>
      </c>
      <c r="AI280" s="40" t="str">
        <f t="shared" si="62"/>
        <v>I</v>
      </c>
      <c r="AJ280" s="34" t="s">
        <v>627</v>
      </c>
      <c r="AK280" s="39" t="s">
        <v>893</v>
      </c>
      <c r="AL280" s="39" t="s">
        <v>894</v>
      </c>
      <c r="AM280" s="39" t="s">
        <v>897</v>
      </c>
      <c r="AN280" s="39" t="s">
        <v>59</v>
      </c>
      <c r="AO280" s="34">
        <f t="shared" ca="1" si="63"/>
        <v>1</v>
      </c>
      <c r="AP280" s="39">
        <f t="shared" si="64"/>
        <v>1</v>
      </c>
      <c r="AQ280" s="39">
        <f t="shared" si="65"/>
        <v>1</v>
      </c>
      <c r="AR280" s="39">
        <f t="shared" si="66"/>
        <v>1</v>
      </c>
      <c r="AS280" s="40">
        <f t="shared" si="67"/>
        <v>1</v>
      </c>
    </row>
    <row r="281" spans="1:45">
      <c r="A281" t="str">
        <f>'Model output'!A280</f>
        <v>TCGA-KS-A4I7</v>
      </c>
      <c r="B281" s="46">
        <v>61</v>
      </c>
      <c r="C281" s="1" t="str">
        <f>IF(OR(ISNUMBER(SEARCH("0",'Model output'!D280)), ISNUMBER(SEARCH("1",'Model output'!D280)), ISNUMBER(SEARCH("1a",'Model output'!D280)), ISNUMBER(SEARCH("1b",'Model output'!D280)), ISNUMBER(SEARCH("2",'Model output'!D280)), ISNUMBER(SEARCH("3",'Model output'!D280)), ISNUMBER(SEARCH("4a",'Model output'!D280)), ISNUMBER(SEARCH("4b",'Model output'!D280))), IF(ISNUMBER(SEARCH("pT",'Model output'!D280)),IF(OR(ISNUMBER(SEARCH("a",'Model output'!D280)),ISNUMBER(SEARCH("b",'Model output'!D280))),MID(SUBSTITUTE('Model output'!D280," ",""),SEARCH("pT",'Model output'!D280)+2,2),MID(SUBSTITUTE('Model output'!D280," ",""),SEARCH("pT",'Model output'!D280)+2,1)),IF(ISNUMBER(SEARCH("T",'Model output'!D280)),IF(OR(ISNUMBER(SEARCH("a",'Model output'!D280)),ISNUMBER(SEARCH("b",'Model output'!D280))),MID(SUBSTITUTE('Model output'!D280," ",""),SEARCH("T",'Model output'!D280)+1,2),MID(SUBSTITUTE('Model output'!D280," ",""),SEARCH("T",'Model output'!D280)+1,1)),SUBSTITUTE('Model output'!D280," ",""))),"")</f>
        <v>1</v>
      </c>
      <c r="D281" s="1" t="str">
        <f>IF(ISNUMBER(SEARCH("lymph node",'Model output'!E280)),"1", IF(AND('Model output'!E280&lt;&gt;"",ISNUMBER('Model output'!E280),'Model output'!E280&gt;0),"1",IF(OR(ISNUMBER(SEARCH("0",'Model output'!E280)), ISNUMBER(SEARCH("1",'Model output'!E280)), ISNUMBER(SEARCH("1a",'Model output'!E280)), ISNUMBER(SEARCH("1b",'Model output'!E280)), ISNUMBER(SEARCH("X",'Model output'!E280))), IF(ISNUMBER(SEARCH("pN",'Model output'!E280)),IF(OR(ISNUMBER(SEARCH("a",'Model output'!E280)),ISNUMBER(SEARCH("b",'Model output'!E280))),MID(SUBSTITUTE('Model output'!E280," ",""),SEARCH("pN",'Model output'!E280)+2,2),MID(SUBSTITUTE('Model output'!E280," ",""),SEARCH("pN",'Model output'!E280)+2,1)),IF(ISNUMBER(SEARCH("N",'Model output'!E280)),IF(OR(ISNUMBER(SEARCH("a",'Model output'!E280)),ISNUMBER(SEARCH("b",'Model output'!E280))),MID(SUBSTITUTE('Model output'!E280," ",""),SEARCH("N",'Model output'!E280)+1,2),MID(SUBSTITUTE('Model output'!E280," ",""),SEARCH("N",'Model output'!E280)+1,1)),SUBSTITUTE('Model output'!E280," ",""))),"")))</f>
        <v>0</v>
      </c>
      <c r="E281" s="1" t="str">
        <f>IF(OR(ISNUMBER(SEARCH("Not applicable",'Model output'!F280)), ISNUMBER(SEARCH("N/A",'Model output'!F280))),"0",IF(OR(ISNUMBER(SEARCH("0",'Model output'!F280)), ISNUMBER(SEARCH("1",'Model output'!F280)), ISNUMBER(SEARCH("X",'Model output'!F280))), IF(ISNUMBER(SEARCH("pM",'Model output'!F280)),MID(SUBSTITUTE('Model output'!F280," ",""),SEARCH("pM",'Model output'!F280)+2,1),IF(ISNUMBER(SEARCH("M",'Model output'!F280)),MID(SUBSTITUTE('Model output'!F280," ",""),SEARCH("M",'Model output'!F280)+1,1),SUBSTITUTE('Model output'!F280," ",""))),""))</f>
        <v>0</v>
      </c>
      <c r="F281" t="str">
        <f t="shared" si="56"/>
        <v>negative</v>
      </c>
      <c r="G281" t="str">
        <f>IF(OR('Model output'!G280="",AND(ISNUMBER('Model output'!J280),'Model output'!J280&lt;1)),"",IF(OR(ISNUMBER(SEARCH("lateral",'Model output'!G280)),ISNUMBER(SEARCH("cervical",'Model output'!G280)),ISNUMBER(SEARCH("jugular",'Model output'!G280)),ISNUMBER(SEARCH("left neck",'Model output'!G280)),ISNUMBER(SEARCH("left anterior neck",'Model output'!G280)),ISNUMBER(SEARCH("left posterior neck",'Model output'!G280)),ISNUMBER(SEARCH("right neck",'Model output'!G280)),ISNUMBER(SEARCH("right anterior neck",'Model output'!G280)),ISNUMBER(SEARCH("right posterior neck",'Model output'!G280)),AND(ISNUMBER(SEARCH("level",'Model output'!G280)),OR(,ISNUMBER(SEARCH("II",'Model output'!G280)),ISNUMBER(SEARCH("two",'Model output'!G280)),AND(ISNUMBER(SEARCH("2",'Model output'!G280)),NOT(ISNUMBER(SEARCH("1 of 2",'Model output'!G280)))),ISNUMBER(SEARCH("III",'Model output'!G280)),ISNUMBER(SEARCH("three",'Model output'!G280)),AND(ISNUMBER(SEARCH("3",'Model output'!G280)), NOT(ISNUMBER(SEARCH("N3",'Model output'!G280)))),ISNUMBER(SEARCH("IV",'Model output'!G280)),ISNUMBER(SEARCH("four",'Model output'!G280)),AND(ISNUMBER(SEARCH("4",'Model output'!G280)),NOT(ISNUMBER(SEARCH("1/4",'Model output'!G280)))),ISNUMBER(SEARCH("V ",'Model output'!G280)),ISNUMBER(SEARCH("five",'Model output'!G280)),ISNUMBER(SEARCH("5",'Model output'!G280))))), "lateral", "central"))</f>
        <v/>
      </c>
      <c r="H281" t="str">
        <f>IF('Model output'!H280="","negative", IF('Model output'!H280=" ", "negative", IF('Model output'!H280="[]", "negative", IF(ISNUMBER(SEARCH("lymph node",'Model output'!H280)),"negative", IF(ISNUMBER(SEARCH("adipose tissue",'Model output'!H280)), "negative", IF(ISNUMBER(SEARCH("neck dissection",'Model output'!H280)),"negative","positive"))))))</f>
        <v>negative</v>
      </c>
      <c r="I281">
        <f>IF('Model output'!I280="","",IF(ISNUMBER('Model output'!I280),'Model output'!I280,1))</f>
        <v>4</v>
      </c>
      <c r="J281">
        <f>IF('Model output'!J280="","",IF(AND(ISNUMBER('Model output'!J280),'Model output'!J280&lt;=I281),'Model output'!J280,IF(ISNUMBER(SEARCH("0/",'Model output'!J280)),0,1)))</f>
        <v>0</v>
      </c>
      <c r="K281" t="str" cm="1">
        <f t="array" ref="K281">IF(COUNT(FIND({0,1,2,3,4,5,6,7,8,9},'Model output'!K280))&gt;0,'Model output'!K280,"")</f>
        <v/>
      </c>
      <c r="L281" s="28" t="str">
        <f t="shared" si="58"/>
        <v/>
      </c>
      <c r="M281" t="str" cm="1">
        <f t="array" ref="M281">IF(L281="","",IF(ISNUMBER(SEARCH("cm",L281)),MAX(VALUE(SUBSTITUTE(_xlfn.FILTERXML("&lt;t&gt;&lt;s&gt;"&amp;SUBSTITUTE(L281,",","&lt;/s&gt;&lt;s&gt;")&amp;"&lt;/s&gt;&lt;/t&gt;","//s"),"cm",""))),MAX(VALUE(SUBSTITUTE(_xlfn.FILTERXML("&lt;t&gt;&lt;s&gt;"&amp;SUBSTITUTE(L281,",","&lt;/s&gt;&lt;s&gt;")&amp;"&lt;/s&gt;&lt;/t&gt;","//s"),"mm","")))/10))</f>
        <v/>
      </c>
      <c r="N281" t="str">
        <f>IF('Model output'!L280="","",'Model output'!L280)</f>
        <v>papillary</v>
      </c>
      <c r="O281" t="str">
        <f>IF('Model output'!M280="","",'Model output'!M280)</f>
        <v/>
      </c>
      <c r="P281" t="str">
        <f>IF('Model output'!N280="","",'Model output'!N280)</f>
        <v>1.5 cm</v>
      </c>
      <c r="Q281" t="str">
        <f t="shared" si="57"/>
        <v>1.5cm</v>
      </c>
      <c r="R281" cm="1">
        <f t="array" ref="R281">IF(Q281="","",IF(ISNUMBER(SEARCH("cm",Q281)),MAX(VALUE(SUBSTITUTE(_xlfn.FILTERXML("&lt;t&gt;&lt;s&gt;"&amp;SUBSTITUTE(Q281,",","&lt;/s&gt;&lt;s&gt;")&amp;"&lt;/s&gt;&lt;/t&gt;","//s"),"cm",""))),IF(ISNUMBER(SEARCH("mm",Q281)), MAX(VALUE(SUBSTITUTE(_xlfn.FILTERXML("&lt;t&gt;&lt;s&gt;"&amp;SUBSTITUTE(Q281,",","&lt;/s&gt;&lt;s&gt;")&amp;"&lt;/s&gt;&lt;/t&gt;","//s"),"mm","")))/10, MAX(VALUE(_xlfn.FILTERXML("&lt;t&gt;&lt;s&gt;"&amp;SUBSTITUTE(Q281,",","&lt;/s&gt;&lt;s&gt;")&amp;"&lt;/s&gt;&lt;/t&gt;","//s"))))))</f>
        <v>1.5</v>
      </c>
      <c r="S281" t="str">
        <f>IF(OR('Model output'!P280="",'Model output'!P280="C",ISNUMBER(SEARCH("Not identified", 'Model output'!P280)),ISNUMBER(SEARCH("Absent",'Model output'!P280)),ISNUMBER(SEARCH("Absence",'Model output'!P280)),AND(ISNUMBER(SEARCH("No",'Model output'!P280)),NOT(ISNUMBER(SEARCH("diagnostic",'Model output'!P280)))),ISNUMBER(SEARCH("Negative",'Model output'!P280))),"negative","positive")</f>
        <v>negative</v>
      </c>
      <c r="T281">
        <f>IF('Model output'!O280="","",'Model output'!O280)</f>
        <v>1</v>
      </c>
      <c r="U281" t="str">
        <f>IF('Model output'!Q280&lt;&gt;"",'Model output'!Q280,IF('Classification result'!S281="positive",IF(ISNUMBER(SEARCH("single",'Model output'!P280)),1,IF(OR(ISNUMBER(SEARCH("&lt;4",'Model output'!P280)),ISNUMBER(SEARCH("&lt; 4",'Model output'!P280)),ISNUMBER(SEARCH("less than 4",'Model output'!P280))),"&lt;4",IF(OR(ISNUMBER(SEARCH("&gt;4",'Model output'!P280)),ISNUMBER(SEARCH("&gt; 4",'Model output'!P280)),ISNUMBER(SEARCH("4 or more",'Model output'!P280))),"&gt;4",""))),""))</f>
        <v/>
      </c>
      <c r="V281" t="str">
        <f>IF(S281="negative","",IF(OR(ISNUMBER(SEARCH("Focal",'Model output'!P280)),'Classification result'!U281&lt;4,ISNUMBER(SEARCH("Focal",'Classification result'!U281)),ISNUMBER(SEARCH("&lt;4",'Classification result'!U281)),ISNUMBER(SEARCH("&lt; 4",'Classification result'!U281))),"minimal", IF(OR(ISNUMBER(SEARCH("Extensive",'Model output'!P280)),ISNUMBER(SEARCH("Extensive",'Classification result'!U281)),ISNUMBER(SEARCH("&gt;4",'Classification result'!U281)),ISNUMBER(SEARCH("&gt; 4",'Classification result'!U281)),ISNUMBER(SEARCH("4 or more",'Classification result'!U281))),"extensive","")))</f>
        <v/>
      </c>
      <c r="W281" t="str">
        <f>IF(OR('Model output'!R280="",ISNUMBER(SEARCH("Not identified", 'Model output'!R280)),ISNUMBER(SEARCH("Absent",'Model output'!R280)),ISNUMBER(SEARCH("No",'Model output'!R280)),ISNUMBER(SEARCH("Negative",'Model output'!R280)),ISNUMBER(SEARCH("None seen",'Model output'!R280)),ISNUMBER(SEARCH("Free",'Model output'!R280)),ISNUMBER(SEARCH("Cannot be assessed",'Model output'!R280))),"negative","positive")</f>
        <v>negative</v>
      </c>
      <c r="X281" s="15" t="str">
        <f>IF('Model output'!S280="","",'Model output'!S280)</f>
        <v>No</v>
      </c>
      <c r="Y281" t="str">
        <f>IF(OR('Model output'!S280="",ISNUMBER(SEARCH("No extension",'Model output'!S280)),ISNUMBER(SEARCH("Absent",'Model output'!S280)),ISNUMBER(SEARCH("Not identified",'Model output'!S280)),AND(ISNUMBER(SEARCH("No",'Model output'!S280)),NOT(ISNUMBER(SEARCH("carcinoma",'Model output'!S280)))),ISNUMBER(SEARCH("negative",'Model output'!S280))),"negative",IF(Z281="positive","gETE", "positive"))</f>
        <v>negative</v>
      </c>
      <c r="Z281" t="str">
        <f>IF(OR('Model output'!S280="",ISNUMBER(SEARCH("Absent",'Model output'!S280)),ISNUMBER(SEARCH("Not identified",'Model output'!S280)),ISNUMBER(SEARCH("No",'Model output'!S280)),ISNUMBER(SEARCH("Minimal",'Model output'!S280)),ISNUMBER(SEARCH("negative",'Model output'!S280))),"negative",IF(OR(ISNUMBER(SEARCH("extensive",X281)),ISNUMBER(SEARCH("skeletal muscle",X281)),ISNUMBER(SEARCH("larynx",X281)),ISNUMBER(SEARCH("trachea",X281)),ISNUMBER(SEARCH("esophagus",X281)),ISNUMBER(SEARCH("recurrent laryngeal nerve",X281))),"positive","negative"))</f>
        <v>negative</v>
      </c>
      <c r="AA281" t="str">
        <f>IF('Model output'!T280="","",IF('Model output'!T280="Not mentioned", "No", "Yes"))</f>
        <v/>
      </c>
      <c r="AB281" t="str">
        <f>IF(AA281&lt;&gt;"Yes","",IF(OR('Model output'!U280="",ISNUMBER(SEARCH("Not identified",'Model output'!U280))),"",'Model output'!U280))</f>
        <v/>
      </c>
      <c r="AC281" s="8" t="str">
        <f>IF(OR('Model output'!V280="", AND(ISERROR(SEARCH("Positive",'Model output'!V280)), ISNUMBER(SEARCH("Negative",'Model output'!V280))), ISNUMBER(SEARCH("Cannot be assessed",'Model output'!V280)), AND(ISNUMBER(SEARCH("Uninvolved",'Model output'!V280)),NOT(ISNUMBER(SEARCH("margin(s) involved",'Model output'!V280)))), ISNUMBER(SEARCH("No involvement",'Model output'!V280)), AND(NOT(ISNUMBER(SEARCH("focal",'Model output'!V280))),ISNUMBER(SEARCH("Free",'Model output'!V280))), ISNUMBER(SEARCH("narrowly excised",'Model output'!V280)), ISNUMBER(SEARCH("none",'Model output'!V280)), ISNUMBER(SEARCH("R0",'Model output'!V280)), ISNUMBER(SEARCH("1 mm",'Model output'!V280)), ISNUMBER(SEARCH("0.1 CM",'Model output'!V280)), ISNUMBER(SEARCH("less than 0.2 mm",'Model output'!V280)), ISNUMBER(SEARCH("less than 1.0 mm",'Model output'!V280)), ISNUMBER(SEARCH("less than 0.5 mm",'Model output'!V280)), ISNUMBER(SEARCH("abut",'Model output'!V280))), "negative", "positive")</f>
        <v>negative</v>
      </c>
      <c r="AE281" s="34" t="str" cm="1">
        <f t="array" aca="1" ref="AE281" ca="1">IF(OR(AC281="positive",Z281="positive",AND(OR(ISNUMBER(SEARCH("Follicular carcinoma",N281)),ISNUMBER(SEARCH("Follicular thyroid carcinoma",N281))),V281="extensive"),AND(AND(ISNUMBER(J281),J281&gt;0),AND(ISNUMBER(M281),M281&gt;3)),OR(H281="positive",AH281=1)),"high",IF(OR(ISNUMBER(SEARCH("lateral",G281,1)),ISNUMBER(SEARCH("positive",Y281,1)),ISNUMBER(SEARCH("tall",O281,1)),ISNUMBER(SEARCH("hobnail",O281,1)),ISNUMBER(SEARCH("cribriform",O281,1)),ISNUMBER(SEARCH("diffuse",O281,1)),ISNUMBER(SEARCH("columnar",O281,1)),ISNUMBER(SEARCH("solid",O281,1)),ISNUMBER(SEARCH("tall",N281,1)),ISNUMBER(SEARCH("hobnail",N281,1)),ISNUMBER(SEARCH("cribriform",N281,1)),ISNUMBER(SEARCH("diffuse",N281,1)),ISNUMBER(SEARCH("columnar",N281,1)),ISNUMBER(SEARCH("solid",N281,1)),AND(OR(ISNUMBER(SEARCH("papillary",N281,1)),ISNUMBER(SEARCH("papillary carcinoma",O281,1))),S281="positive"),AND(AND(ISNUMBER(J281),J281&gt;=5),M281=""),AND(AND(ISNUMBER(J281),J281&gt;=5),AND(ISNUMBER(M281),M281&gt;=1)),AND(ISNUMBER(SERACH("papillary",N281)),OR(Y281="positive",Z281="positive"), ISNUMBER(SEARCH("BRAF",AB281)))),"intermediate","low"))</f>
        <v>low</v>
      </c>
      <c r="AF281" s="35" t="str">
        <f t="shared" si="59"/>
        <v>1b</v>
      </c>
      <c r="AG281" s="35" t="str">
        <f t="shared" si="60"/>
        <v>0</v>
      </c>
      <c r="AH281" s="35" t="str">
        <f t="shared" si="61"/>
        <v>0</v>
      </c>
      <c r="AI281" s="40" t="str">
        <f t="shared" si="62"/>
        <v>I</v>
      </c>
      <c r="AJ281" s="34" t="s">
        <v>627</v>
      </c>
      <c r="AK281" s="39" t="s">
        <v>893</v>
      </c>
      <c r="AL281" s="39" t="s">
        <v>894</v>
      </c>
      <c r="AM281" s="39" t="s">
        <v>897</v>
      </c>
      <c r="AN281" s="39" t="s">
        <v>59</v>
      </c>
      <c r="AO281" s="34">
        <f t="shared" ca="1" si="63"/>
        <v>1</v>
      </c>
      <c r="AP281" s="39">
        <f t="shared" si="64"/>
        <v>1</v>
      </c>
      <c r="AQ281" s="39">
        <f t="shared" si="65"/>
        <v>1</v>
      </c>
      <c r="AR281" s="39">
        <f t="shared" si="66"/>
        <v>1</v>
      </c>
      <c r="AS281" s="40">
        <f t="shared" si="67"/>
        <v>1</v>
      </c>
    </row>
    <row r="282" spans="1:45">
      <c r="A282" t="str">
        <f>'Model output'!A281</f>
        <v>TCGA-KS-A4IC</v>
      </c>
      <c r="B282" s="46">
        <v>45</v>
      </c>
      <c r="C282" s="1" t="str">
        <f>IF(OR(ISNUMBER(SEARCH("0",'Model output'!D281)), ISNUMBER(SEARCH("1",'Model output'!D281)), ISNUMBER(SEARCH("1a",'Model output'!D281)), ISNUMBER(SEARCH("1b",'Model output'!D281)), ISNUMBER(SEARCH("2",'Model output'!D281)), ISNUMBER(SEARCH("3",'Model output'!D281)), ISNUMBER(SEARCH("4a",'Model output'!D281)), ISNUMBER(SEARCH("4b",'Model output'!D281))), IF(ISNUMBER(SEARCH("pT",'Model output'!D281)),IF(OR(ISNUMBER(SEARCH("a",'Model output'!D281)),ISNUMBER(SEARCH("b",'Model output'!D281))),MID(SUBSTITUTE('Model output'!D281," ",""),SEARCH("pT",'Model output'!D281)+2,2),MID(SUBSTITUTE('Model output'!D281," ",""),SEARCH("pT",'Model output'!D281)+2,1)),IF(ISNUMBER(SEARCH("T",'Model output'!D281)),IF(OR(ISNUMBER(SEARCH("a",'Model output'!D281)),ISNUMBER(SEARCH("b",'Model output'!D281))),MID(SUBSTITUTE('Model output'!D281," ",""),SEARCH("T",'Model output'!D281)+1,2),MID(SUBSTITUTE('Model output'!D281," ",""),SEARCH("T",'Model output'!D281)+1,1)),SUBSTITUTE('Model output'!D281," ",""))),"")</f>
        <v>1</v>
      </c>
      <c r="D282" s="1" t="str">
        <f>IF(ISNUMBER(SEARCH("lymph node",'Model output'!E281)),"1", IF(AND('Model output'!E281&lt;&gt;"",ISNUMBER('Model output'!E281),'Model output'!E281&gt;0),"1",IF(OR(ISNUMBER(SEARCH("0",'Model output'!E281)), ISNUMBER(SEARCH("1",'Model output'!E281)), ISNUMBER(SEARCH("1a",'Model output'!E281)), ISNUMBER(SEARCH("1b",'Model output'!E281)), ISNUMBER(SEARCH("X",'Model output'!E281))), IF(ISNUMBER(SEARCH("pN",'Model output'!E281)),IF(OR(ISNUMBER(SEARCH("a",'Model output'!E281)),ISNUMBER(SEARCH("b",'Model output'!E281))),MID(SUBSTITUTE('Model output'!E281," ",""),SEARCH("pN",'Model output'!E281)+2,2),MID(SUBSTITUTE('Model output'!E281," ",""),SEARCH("pN",'Model output'!E281)+2,1)),IF(ISNUMBER(SEARCH("N",'Model output'!E281)),IF(OR(ISNUMBER(SEARCH("a",'Model output'!E281)),ISNUMBER(SEARCH("b",'Model output'!E281))),MID(SUBSTITUTE('Model output'!E281," ",""),SEARCH("N",'Model output'!E281)+1,2),MID(SUBSTITUTE('Model output'!E281," ",""),SEARCH("N",'Model output'!E281)+1,1)),SUBSTITUTE('Model output'!E281," ",""))),"")))</f>
        <v>X</v>
      </c>
      <c r="E282" s="1" t="str">
        <f>IF(OR(ISNUMBER(SEARCH("Not applicable",'Model output'!F281)), ISNUMBER(SEARCH("N/A",'Model output'!F281))),"0",IF(OR(ISNUMBER(SEARCH("0",'Model output'!F281)), ISNUMBER(SEARCH("1",'Model output'!F281)), ISNUMBER(SEARCH("X",'Model output'!F281))), IF(ISNUMBER(SEARCH("pM",'Model output'!F281)),MID(SUBSTITUTE('Model output'!F281," ",""),SEARCH("pM",'Model output'!F281)+2,1),IF(ISNUMBER(SEARCH("M",'Model output'!F281)),MID(SUBSTITUTE('Model output'!F281," ",""),SEARCH("M",'Model output'!F281)+1,1),SUBSTITUTE('Model output'!F281," ",""))),""))</f>
        <v/>
      </c>
      <c r="F282" t="str">
        <f t="shared" si="56"/>
        <v>positive</v>
      </c>
      <c r="G282" t="str">
        <f>IF(OR('Model output'!G281="",AND(ISNUMBER('Model output'!J281),'Model output'!J281&lt;1)),"",IF(OR(ISNUMBER(SEARCH("lateral",'Model output'!G281)),ISNUMBER(SEARCH("cervical",'Model output'!G281)),ISNUMBER(SEARCH("jugular",'Model output'!G281)),ISNUMBER(SEARCH("left neck",'Model output'!G281)),ISNUMBER(SEARCH("left anterior neck",'Model output'!G281)),ISNUMBER(SEARCH("left posterior neck",'Model output'!G281)),ISNUMBER(SEARCH("right neck",'Model output'!G281)),ISNUMBER(SEARCH("right anterior neck",'Model output'!G281)),ISNUMBER(SEARCH("right posterior neck",'Model output'!G281)),AND(ISNUMBER(SEARCH("level",'Model output'!G281)),OR(,ISNUMBER(SEARCH("II",'Model output'!G281)),ISNUMBER(SEARCH("two",'Model output'!G281)),AND(ISNUMBER(SEARCH("2",'Model output'!G281)),NOT(ISNUMBER(SEARCH("1 of 2",'Model output'!G281)))),ISNUMBER(SEARCH("III",'Model output'!G281)),ISNUMBER(SEARCH("three",'Model output'!G281)),AND(ISNUMBER(SEARCH("3",'Model output'!G281)), NOT(ISNUMBER(SEARCH("N3",'Model output'!G281)))),ISNUMBER(SEARCH("IV",'Model output'!G281)),ISNUMBER(SEARCH("four",'Model output'!G281)),AND(ISNUMBER(SEARCH("4",'Model output'!G281)),NOT(ISNUMBER(SEARCH("1/4",'Model output'!G281)))),ISNUMBER(SEARCH("V ",'Model output'!G281)),ISNUMBER(SEARCH("five",'Model output'!G281)),ISNUMBER(SEARCH("5",'Model output'!G281))))), "lateral", "central"))</f>
        <v>central</v>
      </c>
      <c r="H282" t="str">
        <f>IF('Model output'!H281="","negative", IF('Model output'!H281=" ", "negative", IF('Model output'!H281="[]", "negative", IF(ISNUMBER(SEARCH("lymph node",'Model output'!H281)),"negative", IF(ISNUMBER(SEARCH("adipose tissue",'Model output'!H281)), "negative", IF(ISNUMBER(SEARCH("neck dissection",'Model output'!H281)),"negative","positive"))))))</f>
        <v>negative</v>
      </c>
      <c r="I282">
        <f>IF('Model output'!I281="","",IF(ISNUMBER('Model output'!I281),'Model output'!I281,1))</f>
        <v>4</v>
      </c>
      <c r="J282">
        <f>IF('Model output'!J281="","",IF(AND(ISNUMBER('Model output'!J281),'Model output'!J281&lt;=I282),'Model output'!J281,IF(ISNUMBER(SEARCH("0/",'Model output'!J281)),0,1)))</f>
        <v>2</v>
      </c>
      <c r="K282" t="str" cm="1">
        <f t="array" ref="K282">IF(COUNT(FIND({0,1,2,3,4,5,6,7,8,9},'Model output'!K281))&gt;0,'Model output'!K281,"")</f>
        <v/>
      </c>
      <c r="L282" s="28" t="str">
        <f t="shared" si="58"/>
        <v/>
      </c>
      <c r="M282" t="str" cm="1">
        <f t="array" ref="M282">IF(L282="","",IF(ISNUMBER(SEARCH("cm",L282)),MAX(VALUE(SUBSTITUTE(_xlfn.FILTERXML("&lt;t&gt;&lt;s&gt;"&amp;SUBSTITUTE(L282,",","&lt;/s&gt;&lt;s&gt;")&amp;"&lt;/s&gt;&lt;/t&gt;","//s"),"cm",""))),MAX(VALUE(SUBSTITUTE(_xlfn.FILTERXML("&lt;t&gt;&lt;s&gt;"&amp;SUBSTITUTE(L282,",","&lt;/s&gt;&lt;s&gt;")&amp;"&lt;/s&gt;&lt;/t&gt;","//s"),"mm","")))/10))</f>
        <v/>
      </c>
      <c r="N282" t="str">
        <f>IF('Model output'!L281="","",'Model output'!L281)</f>
        <v>papillary</v>
      </c>
      <c r="O282" t="str">
        <f>IF('Model output'!M281="","",'Model output'!M281)</f>
        <v/>
      </c>
      <c r="P282" t="str">
        <f>IF('Model output'!N281="","",'Model output'!N281)</f>
        <v>1.1 x 1.1 x 1.0 cm</v>
      </c>
      <c r="Q282" t="str">
        <f t="shared" si="57"/>
        <v>1.1,1.1,1.0cm</v>
      </c>
      <c r="R282" cm="1">
        <f t="array" ref="R282">IF(Q282="","",IF(ISNUMBER(SEARCH("cm",Q282)),MAX(VALUE(SUBSTITUTE(_xlfn.FILTERXML("&lt;t&gt;&lt;s&gt;"&amp;SUBSTITUTE(Q282,",","&lt;/s&gt;&lt;s&gt;")&amp;"&lt;/s&gt;&lt;/t&gt;","//s"),"cm",""))),IF(ISNUMBER(SEARCH("mm",Q282)), MAX(VALUE(SUBSTITUTE(_xlfn.FILTERXML("&lt;t&gt;&lt;s&gt;"&amp;SUBSTITUTE(Q282,",","&lt;/s&gt;&lt;s&gt;")&amp;"&lt;/s&gt;&lt;/t&gt;","//s"),"mm","")))/10, MAX(VALUE(_xlfn.FILTERXML("&lt;t&gt;&lt;s&gt;"&amp;SUBSTITUTE(Q282,",","&lt;/s&gt;&lt;s&gt;")&amp;"&lt;/s&gt;&lt;/t&gt;","//s"))))))</f>
        <v>1.1000000000000001</v>
      </c>
      <c r="S282" t="str">
        <f>IF(OR('Model output'!P281="",'Model output'!P281="C",ISNUMBER(SEARCH("Not identified", 'Model output'!P281)),ISNUMBER(SEARCH("Absent",'Model output'!P281)),ISNUMBER(SEARCH("Absence",'Model output'!P281)),AND(ISNUMBER(SEARCH("No",'Model output'!P281)),NOT(ISNUMBER(SEARCH("diagnostic",'Model output'!P281)))),ISNUMBER(SEARCH("Negative",'Model output'!P281))),"negative","positive")</f>
        <v>negative</v>
      </c>
      <c r="T282">
        <f>IF('Model output'!O281="","",'Model output'!O281)</f>
        <v>1</v>
      </c>
      <c r="U282" t="str">
        <f>IF('Model output'!Q281&lt;&gt;"",'Model output'!Q281,IF('Classification result'!S282="positive",IF(ISNUMBER(SEARCH("single",'Model output'!P281)),1,IF(OR(ISNUMBER(SEARCH("&lt;4",'Model output'!P281)),ISNUMBER(SEARCH("&lt; 4",'Model output'!P281)),ISNUMBER(SEARCH("less than 4",'Model output'!P281))),"&lt;4",IF(OR(ISNUMBER(SEARCH("&gt;4",'Model output'!P281)),ISNUMBER(SEARCH("&gt; 4",'Model output'!P281)),ISNUMBER(SEARCH("4 or more",'Model output'!P281))),"&gt;4",""))),""))</f>
        <v/>
      </c>
      <c r="V282" t="str">
        <f>IF(S282="negative","",IF(OR(ISNUMBER(SEARCH("Focal",'Model output'!P281)),'Classification result'!U282&lt;4,ISNUMBER(SEARCH("Focal",'Classification result'!U282)),ISNUMBER(SEARCH("&lt;4",'Classification result'!U282)),ISNUMBER(SEARCH("&lt; 4",'Classification result'!U282))),"minimal", IF(OR(ISNUMBER(SEARCH("Extensive",'Model output'!P281)),ISNUMBER(SEARCH("Extensive",'Classification result'!U282)),ISNUMBER(SEARCH("&gt;4",'Classification result'!U282)),ISNUMBER(SEARCH("&gt; 4",'Classification result'!U282)),ISNUMBER(SEARCH("4 or more",'Classification result'!U282))),"extensive","")))</f>
        <v/>
      </c>
      <c r="W282" t="str">
        <f>IF(OR('Model output'!R281="",ISNUMBER(SEARCH("Not identified", 'Model output'!R281)),ISNUMBER(SEARCH("Absent",'Model output'!R281)),ISNUMBER(SEARCH("No",'Model output'!R281)),ISNUMBER(SEARCH("Negative",'Model output'!R281)),ISNUMBER(SEARCH("None seen",'Model output'!R281)),ISNUMBER(SEARCH("Free",'Model output'!R281)),ISNUMBER(SEARCH("Cannot be assessed",'Model output'!R281))),"negative","positive")</f>
        <v>negative</v>
      </c>
      <c r="X282" s="15" t="str">
        <f>IF('Model output'!S281="","",'Model output'!S281)</f>
        <v>No</v>
      </c>
      <c r="Y282" t="str">
        <f>IF(OR('Model output'!S281="",ISNUMBER(SEARCH("No extension",'Model output'!S281)),ISNUMBER(SEARCH("Absent",'Model output'!S281)),ISNUMBER(SEARCH("Not identified",'Model output'!S281)),AND(ISNUMBER(SEARCH("No",'Model output'!S281)),NOT(ISNUMBER(SEARCH("carcinoma",'Model output'!S281)))),ISNUMBER(SEARCH("negative",'Model output'!S281))),"negative",IF(Z282="positive","gETE", "positive"))</f>
        <v>negative</v>
      </c>
      <c r="Z282" t="str">
        <f>IF(OR('Model output'!S281="",ISNUMBER(SEARCH("Absent",'Model output'!S281)),ISNUMBER(SEARCH("Not identified",'Model output'!S281)),ISNUMBER(SEARCH("No",'Model output'!S281)),ISNUMBER(SEARCH("Minimal",'Model output'!S281)),ISNUMBER(SEARCH("negative",'Model output'!S281))),"negative",IF(OR(ISNUMBER(SEARCH("extensive",X282)),ISNUMBER(SEARCH("skeletal muscle",X282)),ISNUMBER(SEARCH("larynx",X282)),ISNUMBER(SEARCH("trachea",X282)),ISNUMBER(SEARCH("esophagus",X282)),ISNUMBER(SEARCH("recurrent laryngeal nerve",X282))),"positive","negative"))</f>
        <v>negative</v>
      </c>
      <c r="AA282" t="str">
        <f>IF('Model output'!T281="","",IF('Model output'!T281="Not mentioned", "No", "Yes"))</f>
        <v/>
      </c>
      <c r="AB282" t="str">
        <f>IF(AA282&lt;&gt;"Yes","",IF(OR('Model output'!U281="",ISNUMBER(SEARCH("Not identified",'Model output'!U281))),"",'Model output'!U281))</f>
        <v/>
      </c>
      <c r="AC282" s="8" t="str">
        <f>IF(OR('Model output'!V281="", AND(ISERROR(SEARCH("Positive",'Model output'!V281)), ISNUMBER(SEARCH("Negative",'Model output'!V281))), ISNUMBER(SEARCH("Cannot be assessed",'Model output'!V281)), AND(ISNUMBER(SEARCH("Uninvolved",'Model output'!V281)),NOT(ISNUMBER(SEARCH("margin(s) involved",'Model output'!V281)))), ISNUMBER(SEARCH("No involvement",'Model output'!V281)), AND(NOT(ISNUMBER(SEARCH("focal",'Model output'!V281))),ISNUMBER(SEARCH("Free",'Model output'!V281))), ISNUMBER(SEARCH("narrowly excised",'Model output'!V281)), ISNUMBER(SEARCH("none",'Model output'!V281)), ISNUMBER(SEARCH("R0",'Model output'!V281)), ISNUMBER(SEARCH("1 mm",'Model output'!V281)), ISNUMBER(SEARCH("0.1 CM",'Model output'!V281)), ISNUMBER(SEARCH("less than 0.2 mm",'Model output'!V281)), ISNUMBER(SEARCH("less than 1.0 mm",'Model output'!V281)), ISNUMBER(SEARCH("less than 0.5 mm",'Model output'!V281)), ISNUMBER(SEARCH("abut",'Model output'!V281))), "negative", "positive")</f>
        <v>negative</v>
      </c>
      <c r="AE282" s="34" t="str" cm="1">
        <f t="array" aca="1" ref="AE282" ca="1">IF(OR(AC282="positive",Z282="positive",AND(OR(ISNUMBER(SEARCH("Follicular carcinoma",N282)),ISNUMBER(SEARCH("Follicular thyroid carcinoma",N282))),V282="extensive"),AND(AND(ISNUMBER(J282),J282&gt;0),AND(ISNUMBER(M282),M282&gt;3)),OR(H282="positive",AH282=1)),"high",IF(OR(ISNUMBER(SEARCH("lateral",G282,1)),ISNUMBER(SEARCH("positive",Y282,1)),ISNUMBER(SEARCH("tall",O282,1)),ISNUMBER(SEARCH("hobnail",O282,1)),ISNUMBER(SEARCH("cribriform",O282,1)),ISNUMBER(SEARCH("diffuse",O282,1)),ISNUMBER(SEARCH("columnar",O282,1)),ISNUMBER(SEARCH("solid",O282,1)),ISNUMBER(SEARCH("tall",N282,1)),ISNUMBER(SEARCH("hobnail",N282,1)),ISNUMBER(SEARCH("cribriform",N282,1)),ISNUMBER(SEARCH("diffuse",N282,1)),ISNUMBER(SEARCH("columnar",N282,1)),ISNUMBER(SEARCH("solid",N282,1)),AND(OR(ISNUMBER(SEARCH("papillary",N282,1)),ISNUMBER(SEARCH("papillary carcinoma",O282,1))),S282="positive"),AND(AND(ISNUMBER(J282),J282&gt;=5),M282=""),AND(AND(ISNUMBER(J282),J282&gt;=5),AND(ISNUMBER(M282),M282&gt;=1)),AND(ISNUMBER(SERACH("papillary",N282)),OR(Y282="positive",Z282="positive"), ISNUMBER(SEARCH("BRAF",AB282)))),"intermediate","low"))</f>
        <v>low</v>
      </c>
      <c r="AF282" s="35" t="str">
        <f t="shared" si="59"/>
        <v>1b</v>
      </c>
      <c r="AG282" s="35" t="str">
        <f t="shared" si="60"/>
        <v>1a</v>
      </c>
      <c r="AH282" s="35" t="str">
        <f t="shared" si="61"/>
        <v>0</v>
      </c>
      <c r="AI282" s="40" t="str">
        <f t="shared" si="62"/>
        <v>I</v>
      </c>
      <c r="AJ282" s="34" t="s">
        <v>627</v>
      </c>
      <c r="AK282" s="39" t="s">
        <v>893</v>
      </c>
      <c r="AL282" s="39" t="s">
        <v>898</v>
      </c>
      <c r="AM282" s="39" t="s">
        <v>897</v>
      </c>
      <c r="AN282" s="39" t="s">
        <v>59</v>
      </c>
      <c r="AO282" s="34">
        <f t="shared" ca="1" si="63"/>
        <v>1</v>
      </c>
      <c r="AP282" s="39">
        <f t="shared" si="64"/>
        <v>1</v>
      </c>
      <c r="AQ282" s="39">
        <f t="shared" si="65"/>
        <v>1</v>
      </c>
      <c r="AR282" s="39">
        <f t="shared" si="66"/>
        <v>1</v>
      </c>
      <c r="AS282" s="40">
        <f t="shared" si="67"/>
        <v>1</v>
      </c>
    </row>
    <row r="283" spans="1:45">
      <c r="A283" t="str">
        <f>'Model output'!A282</f>
        <v>TCGA-KS-A4ID</v>
      </c>
      <c r="B283" s="46">
        <v>55</v>
      </c>
      <c r="C283" s="1" t="str">
        <f>IF(OR(ISNUMBER(SEARCH("0",'Model output'!D282)), ISNUMBER(SEARCH("1",'Model output'!D282)), ISNUMBER(SEARCH("1a",'Model output'!D282)), ISNUMBER(SEARCH("1b",'Model output'!D282)), ISNUMBER(SEARCH("2",'Model output'!D282)), ISNUMBER(SEARCH("3",'Model output'!D282)), ISNUMBER(SEARCH("4a",'Model output'!D282)), ISNUMBER(SEARCH("4b",'Model output'!D282))), IF(ISNUMBER(SEARCH("pT",'Model output'!D282)),IF(OR(ISNUMBER(SEARCH("a",'Model output'!D282)),ISNUMBER(SEARCH("b",'Model output'!D282))),MID(SUBSTITUTE('Model output'!D282," ",""),SEARCH("pT",'Model output'!D282)+2,2),MID(SUBSTITUTE('Model output'!D282," ",""),SEARCH("pT",'Model output'!D282)+2,1)),IF(ISNUMBER(SEARCH("T",'Model output'!D282)),IF(OR(ISNUMBER(SEARCH("a",'Model output'!D282)),ISNUMBER(SEARCH("b",'Model output'!D282))),MID(SUBSTITUTE('Model output'!D282," ",""),SEARCH("T",'Model output'!D282)+1,2),MID(SUBSTITUTE('Model output'!D282," ",""),SEARCH("T",'Model output'!D282)+1,1)),SUBSTITUTE('Model output'!D282," ",""))),"")</f>
        <v>1</v>
      </c>
      <c r="D283" s="1" t="str">
        <f>IF(ISNUMBER(SEARCH("lymph node",'Model output'!E282)),"1", IF(AND('Model output'!E282&lt;&gt;"",ISNUMBER('Model output'!E282),'Model output'!E282&gt;0),"1",IF(OR(ISNUMBER(SEARCH("0",'Model output'!E282)), ISNUMBER(SEARCH("1",'Model output'!E282)), ISNUMBER(SEARCH("1a",'Model output'!E282)), ISNUMBER(SEARCH("1b",'Model output'!E282)), ISNUMBER(SEARCH("X",'Model output'!E282))), IF(ISNUMBER(SEARCH("pN",'Model output'!E282)),IF(OR(ISNUMBER(SEARCH("a",'Model output'!E282)),ISNUMBER(SEARCH("b",'Model output'!E282))),MID(SUBSTITUTE('Model output'!E282," ",""),SEARCH("pN",'Model output'!E282)+2,2),MID(SUBSTITUTE('Model output'!E282," ",""),SEARCH("pN",'Model output'!E282)+2,1)),IF(ISNUMBER(SEARCH("N",'Model output'!E282)),IF(OR(ISNUMBER(SEARCH("a",'Model output'!E282)),ISNUMBER(SEARCH("b",'Model output'!E282))),MID(SUBSTITUTE('Model output'!E282," ",""),SEARCH("N",'Model output'!E282)+1,2),MID(SUBSTITUTE('Model output'!E282," ",""),SEARCH("N",'Model output'!E282)+1,1)),SUBSTITUTE('Model output'!E282," ",""))),"")))</f>
        <v>0</v>
      </c>
      <c r="E283" s="1" t="str">
        <f>IF(OR(ISNUMBER(SEARCH("Not applicable",'Model output'!F282)), ISNUMBER(SEARCH("N/A",'Model output'!F282))),"0",IF(OR(ISNUMBER(SEARCH("0",'Model output'!F282)), ISNUMBER(SEARCH("1",'Model output'!F282)), ISNUMBER(SEARCH("X",'Model output'!F282))), IF(ISNUMBER(SEARCH("pM",'Model output'!F282)),MID(SUBSTITUTE('Model output'!F282," ",""),SEARCH("pM",'Model output'!F282)+2,1),IF(ISNUMBER(SEARCH("M",'Model output'!F282)),MID(SUBSTITUTE('Model output'!F282," ",""),SEARCH("M",'Model output'!F282)+1,1),SUBSTITUTE('Model output'!F282," ",""))),""))</f>
        <v>0</v>
      </c>
      <c r="F283" t="str">
        <f t="shared" si="56"/>
        <v>negative</v>
      </c>
      <c r="G283" t="str">
        <f>IF(OR('Model output'!G282="",AND(ISNUMBER('Model output'!J282),'Model output'!J282&lt;1)),"",IF(OR(ISNUMBER(SEARCH("lateral",'Model output'!G282)),ISNUMBER(SEARCH("cervical",'Model output'!G282)),ISNUMBER(SEARCH("jugular",'Model output'!G282)),ISNUMBER(SEARCH("left neck",'Model output'!G282)),ISNUMBER(SEARCH("left anterior neck",'Model output'!G282)),ISNUMBER(SEARCH("left posterior neck",'Model output'!G282)),ISNUMBER(SEARCH("right neck",'Model output'!G282)),ISNUMBER(SEARCH("right anterior neck",'Model output'!G282)),ISNUMBER(SEARCH("right posterior neck",'Model output'!G282)),AND(ISNUMBER(SEARCH("level",'Model output'!G282)),OR(,ISNUMBER(SEARCH("II",'Model output'!G282)),ISNUMBER(SEARCH("two",'Model output'!G282)),AND(ISNUMBER(SEARCH("2",'Model output'!G282)),NOT(ISNUMBER(SEARCH("1 of 2",'Model output'!G282)))),ISNUMBER(SEARCH("III",'Model output'!G282)),ISNUMBER(SEARCH("three",'Model output'!G282)),AND(ISNUMBER(SEARCH("3",'Model output'!G282)), NOT(ISNUMBER(SEARCH("N3",'Model output'!G282)))),ISNUMBER(SEARCH("IV",'Model output'!G282)),ISNUMBER(SEARCH("four",'Model output'!G282)),AND(ISNUMBER(SEARCH("4",'Model output'!G282)),NOT(ISNUMBER(SEARCH("1/4",'Model output'!G282)))),ISNUMBER(SEARCH("V ",'Model output'!G282)),ISNUMBER(SEARCH("five",'Model output'!G282)),ISNUMBER(SEARCH("5",'Model output'!G282))))), "lateral", "central"))</f>
        <v/>
      </c>
      <c r="H283" t="str">
        <f>IF('Model output'!H282="","negative", IF('Model output'!H282=" ", "negative", IF('Model output'!H282="[]", "negative", IF(ISNUMBER(SEARCH("lymph node",'Model output'!H282)),"negative", IF(ISNUMBER(SEARCH("adipose tissue",'Model output'!H282)), "negative", IF(ISNUMBER(SEARCH("neck dissection",'Model output'!H282)),"negative","positive"))))))</f>
        <v>negative</v>
      </c>
      <c r="I283">
        <f>IF('Model output'!I282="","",IF(ISNUMBER('Model output'!I282),'Model output'!I282,1))</f>
        <v>23</v>
      </c>
      <c r="J283">
        <f>IF('Model output'!J282="","",IF(AND(ISNUMBER('Model output'!J282),'Model output'!J282&lt;=I283),'Model output'!J282,IF(ISNUMBER(SEARCH("0/",'Model output'!J282)),0,1)))</f>
        <v>0</v>
      </c>
      <c r="K283" t="str" cm="1">
        <f t="array" ref="K283">IF(COUNT(FIND({0,1,2,3,4,5,6,7,8,9},'Model output'!K282))&gt;0,'Model output'!K282,"")</f>
        <v/>
      </c>
      <c r="L283" s="28" t="str">
        <f t="shared" si="58"/>
        <v/>
      </c>
      <c r="M283" t="str" cm="1">
        <f t="array" ref="M283">IF(L283="","",IF(ISNUMBER(SEARCH("cm",L283)),MAX(VALUE(SUBSTITUTE(_xlfn.FILTERXML("&lt;t&gt;&lt;s&gt;"&amp;SUBSTITUTE(L283,",","&lt;/s&gt;&lt;s&gt;")&amp;"&lt;/s&gt;&lt;/t&gt;","//s"),"cm",""))),MAX(VALUE(SUBSTITUTE(_xlfn.FILTERXML("&lt;t&gt;&lt;s&gt;"&amp;SUBSTITUTE(L283,",","&lt;/s&gt;&lt;s&gt;")&amp;"&lt;/s&gt;&lt;/t&gt;","//s"),"mm","")))/10))</f>
        <v/>
      </c>
      <c r="N283" t="str">
        <f>IF('Model output'!L282="","",'Model output'!L282)</f>
        <v>papillary</v>
      </c>
      <c r="O283" t="str">
        <f>IF('Model output'!M282="","",'Model output'!M282)</f>
        <v>follicular variant</v>
      </c>
      <c r="P283" t="str">
        <f>IF('Model output'!N282="","",'Model output'!N282)</f>
        <v>1.1 cm</v>
      </c>
      <c r="Q283" t="str">
        <f t="shared" si="57"/>
        <v>1.1cm</v>
      </c>
      <c r="R283" cm="1">
        <f t="array" ref="R283">IF(Q283="","",IF(ISNUMBER(SEARCH("cm",Q283)),MAX(VALUE(SUBSTITUTE(_xlfn.FILTERXML("&lt;t&gt;&lt;s&gt;"&amp;SUBSTITUTE(Q283,",","&lt;/s&gt;&lt;s&gt;")&amp;"&lt;/s&gt;&lt;/t&gt;","//s"),"cm",""))),IF(ISNUMBER(SEARCH("mm",Q283)), MAX(VALUE(SUBSTITUTE(_xlfn.FILTERXML("&lt;t&gt;&lt;s&gt;"&amp;SUBSTITUTE(Q283,",","&lt;/s&gt;&lt;s&gt;")&amp;"&lt;/s&gt;&lt;/t&gt;","//s"),"mm","")))/10, MAX(VALUE(_xlfn.FILTERXML("&lt;t&gt;&lt;s&gt;"&amp;SUBSTITUTE(Q283,",","&lt;/s&gt;&lt;s&gt;")&amp;"&lt;/s&gt;&lt;/t&gt;","//s"))))))</f>
        <v>1.1000000000000001</v>
      </c>
      <c r="S283" t="str">
        <f>IF(OR('Model output'!P282="",'Model output'!P282="C",ISNUMBER(SEARCH("Not identified", 'Model output'!P282)),ISNUMBER(SEARCH("Absent",'Model output'!P282)),ISNUMBER(SEARCH("Absence",'Model output'!P282)),AND(ISNUMBER(SEARCH("No",'Model output'!P282)),NOT(ISNUMBER(SEARCH("diagnostic",'Model output'!P282)))),ISNUMBER(SEARCH("Negative",'Model output'!P282))),"negative","positive")</f>
        <v>negative</v>
      </c>
      <c r="T283">
        <f>IF('Model output'!O282="","",'Model output'!O282)</f>
        <v>1</v>
      </c>
      <c r="U283" t="str">
        <f>IF('Model output'!Q282&lt;&gt;"",'Model output'!Q282,IF('Classification result'!S283="positive",IF(ISNUMBER(SEARCH("single",'Model output'!P282)),1,IF(OR(ISNUMBER(SEARCH("&lt;4",'Model output'!P282)),ISNUMBER(SEARCH("&lt; 4",'Model output'!P282)),ISNUMBER(SEARCH("less than 4",'Model output'!P282))),"&lt;4",IF(OR(ISNUMBER(SEARCH("&gt;4",'Model output'!P282)),ISNUMBER(SEARCH("&gt; 4",'Model output'!P282)),ISNUMBER(SEARCH("4 or more",'Model output'!P282))),"&gt;4",""))),""))</f>
        <v/>
      </c>
      <c r="V283" t="str">
        <f>IF(S283="negative","",IF(OR(ISNUMBER(SEARCH("Focal",'Model output'!P282)),'Classification result'!U283&lt;4,ISNUMBER(SEARCH("Focal",'Classification result'!U283)),ISNUMBER(SEARCH("&lt;4",'Classification result'!U283)),ISNUMBER(SEARCH("&lt; 4",'Classification result'!U283))),"minimal", IF(OR(ISNUMBER(SEARCH("Extensive",'Model output'!P282)),ISNUMBER(SEARCH("Extensive",'Classification result'!U283)),ISNUMBER(SEARCH("&gt;4",'Classification result'!U283)),ISNUMBER(SEARCH("&gt; 4",'Classification result'!U283)),ISNUMBER(SEARCH("4 or more",'Classification result'!U283))),"extensive","")))</f>
        <v/>
      </c>
      <c r="W283" t="str">
        <f>IF(OR('Model output'!R282="",ISNUMBER(SEARCH("Not identified", 'Model output'!R282)),ISNUMBER(SEARCH("Absent",'Model output'!R282)),ISNUMBER(SEARCH("No",'Model output'!R282)),ISNUMBER(SEARCH("Negative",'Model output'!R282)),ISNUMBER(SEARCH("None seen",'Model output'!R282)),ISNUMBER(SEARCH("Free",'Model output'!R282)),ISNUMBER(SEARCH("Cannot be assessed",'Model output'!R282))),"negative","positive")</f>
        <v>negative</v>
      </c>
      <c r="X283" s="15" t="str">
        <f>IF('Model output'!S282="","",'Model output'!S282)</f>
        <v>No</v>
      </c>
      <c r="Y283" t="str">
        <f>IF(OR('Model output'!S282="",ISNUMBER(SEARCH("No extension",'Model output'!S282)),ISNUMBER(SEARCH("Absent",'Model output'!S282)),ISNUMBER(SEARCH("Not identified",'Model output'!S282)),AND(ISNUMBER(SEARCH("No",'Model output'!S282)),NOT(ISNUMBER(SEARCH("carcinoma",'Model output'!S282)))),ISNUMBER(SEARCH("negative",'Model output'!S282))),"negative",IF(Z283="positive","gETE", "positive"))</f>
        <v>negative</v>
      </c>
      <c r="Z283" t="str">
        <f>IF(OR('Model output'!S282="",ISNUMBER(SEARCH("Absent",'Model output'!S282)),ISNUMBER(SEARCH("Not identified",'Model output'!S282)),ISNUMBER(SEARCH("No",'Model output'!S282)),ISNUMBER(SEARCH("Minimal",'Model output'!S282)),ISNUMBER(SEARCH("negative",'Model output'!S282))),"negative",IF(OR(ISNUMBER(SEARCH("extensive",X283)),ISNUMBER(SEARCH("skeletal muscle",X283)),ISNUMBER(SEARCH("larynx",X283)),ISNUMBER(SEARCH("trachea",X283)),ISNUMBER(SEARCH("esophagus",X283)),ISNUMBER(SEARCH("recurrent laryngeal nerve",X283))),"positive","negative"))</f>
        <v>negative</v>
      </c>
      <c r="AA283" t="str">
        <f>IF('Model output'!T282="","",IF('Model output'!T282="Not mentioned", "No", "Yes"))</f>
        <v/>
      </c>
      <c r="AB283" t="str">
        <f>IF(AA283&lt;&gt;"Yes","",IF(OR('Model output'!U282="",ISNUMBER(SEARCH("Not identified",'Model output'!U282))),"",'Model output'!U282))</f>
        <v/>
      </c>
      <c r="AC283" s="8" t="str">
        <f>IF(OR('Model output'!V282="", AND(ISERROR(SEARCH("Positive",'Model output'!V282)), ISNUMBER(SEARCH("Negative",'Model output'!V282))), ISNUMBER(SEARCH("Cannot be assessed",'Model output'!V282)), AND(ISNUMBER(SEARCH("Uninvolved",'Model output'!V282)),NOT(ISNUMBER(SEARCH("margin(s) involved",'Model output'!V282)))), ISNUMBER(SEARCH("No involvement",'Model output'!V282)), AND(NOT(ISNUMBER(SEARCH("focal",'Model output'!V282))),ISNUMBER(SEARCH("Free",'Model output'!V282))), ISNUMBER(SEARCH("narrowly excised",'Model output'!V282)), ISNUMBER(SEARCH("none",'Model output'!V282)), ISNUMBER(SEARCH("R0",'Model output'!V282)), ISNUMBER(SEARCH("1 mm",'Model output'!V282)), ISNUMBER(SEARCH("0.1 CM",'Model output'!V282)), ISNUMBER(SEARCH("less than 0.2 mm",'Model output'!V282)), ISNUMBER(SEARCH("less than 1.0 mm",'Model output'!V282)), ISNUMBER(SEARCH("less than 0.5 mm",'Model output'!V282)), ISNUMBER(SEARCH("abut",'Model output'!V282))), "negative", "positive")</f>
        <v>negative</v>
      </c>
      <c r="AE283" s="34" t="str" cm="1">
        <f t="array" aca="1" ref="AE283" ca="1">IF(OR(AC283="positive",Z283="positive",AND(OR(ISNUMBER(SEARCH("Follicular carcinoma",N283)),ISNUMBER(SEARCH("Follicular thyroid carcinoma",N283))),V283="extensive"),AND(AND(ISNUMBER(J283),J283&gt;0),AND(ISNUMBER(M283),M283&gt;3)),OR(H283="positive",AH283=1)),"high",IF(OR(ISNUMBER(SEARCH("lateral",G283,1)),ISNUMBER(SEARCH("positive",Y283,1)),ISNUMBER(SEARCH("tall",O283,1)),ISNUMBER(SEARCH("hobnail",O283,1)),ISNUMBER(SEARCH("cribriform",O283,1)),ISNUMBER(SEARCH("diffuse",O283,1)),ISNUMBER(SEARCH("columnar",O283,1)),ISNUMBER(SEARCH("solid",O283,1)),ISNUMBER(SEARCH("tall",N283,1)),ISNUMBER(SEARCH("hobnail",N283,1)),ISNUMBER(SEARCH("cribriform",N283,1)),ISNUMBER(SEARCH("diffuse",N283,1)),ISNUMBER(SEARCH("columnar",N283,1)),ISNUMBER(SEARCH("solid",N283,1)),AND(OR(ISNUMBER(SEARCH("papillary",N283,1)),ISNUMBER(SEARCH("papillary carcinoma",O283,1))),S283="positive"),AND(AND(ISNUMBER(J283),J283&gt;=5),M283=""),AND(AND(ISNUMBER(J283),J283&gt;=5),AND(ISNUMBER(M283),M283&gt;=1)),AND(ISNUMBER(SERACH("papillary",N283)),OR(Y283="positive",Z283="positive"), ISNUMBER(SEARCH("BRAF",AB283)))),"intermediate","low"))</f>
        <v>low</v>
      </c>
      <c r="AF283" s="35" t="str">
        <f t="shared" si="59"/>
        <v>1b</v>
      </c>
      <c r="AG283" s="35" t="str">
        <f t="shared" si="60"/>
        <v>0</v>
      </c>
      <c r="AH283" s="35" t="str">
        <f t="shared" si="61"/>
        <v>0</v>
      </c>
      <c r="AI283" s="40" t="str">
        <f t="shared" si="62"/>
        <v>I</v>
      </c>
      <c r="AJ283" s="34" t="s">
        <v>627</v>
      </c>
      <c r="AK283" s="39" t="s">
        <v>893</v>
      </c>
      <c r="AL283" s="39" t="s">
        <v>894</v>
      </c>
      <c r="AM283" s="39" t="s">
        <v>897</v>
      </c>
      <c r="AN283" s="39" t="s">
        <v>59</v>
      </c>
      <c r="AO283" s="34">
        <f t="shared" ca="1" si="63"/>
        <v>1</v>
      </c>
      <c r="AP283" s="39">
        <f t="shared" si="64"/>
        <v>1</v>
      </c>
      <c r="AQ283" s="39">
        <f t="shared" si="65"/>
        <v>1</v>
      </c>
      <c r="AR283" s="39">
        <f t="shared" si="66"/>
        <v>1</v>
      </c>
      <c r="AS283" s="40">
        <f t="shared" si="67"/>
        <v>1</v>
      </c>
    </row>
    <row r="284" spans="1:45">
      <c r="A284" t="str">
        <f>'Model output'!A283</f>
        <v>TCGA-L6-A4EP</v>
      </c>
      <c r="B284" s="46">
        <v>41</v>
      </c>
      <c r="C284" s="1" t="str">
        <f>IF(OR(ISNUMBER(SEARCH("0",'Model output'!D283)), ISNUMBER(SEARCH("1",'Model output'!D283)), ISNUMBER(SEARCH("1a",'Model output'!D283)), ISNUMBER(SEARCH("1b",'Model output'!D283)), ISNUMBER(SEARCH("2",'Model output'!D283)), ISNUMBER(SEARCH("3",'Model output'!D283)), ISNUMBER(SEARCH("4a",'Model output'!D283)), ISNUMBER(SEARCH("4b",'Model output'!D283))), IF(ISNUMBER(SEARCH("pT",'Model output'!D283)),IF(OR(ISNUMBER(SEARCH("a",'Model output'!D283)),ISNUMBER(SEARCH("b",'Model output'!D283))),MID(SUBSTITUTE('Model output'!D283," ",""),SEARCH("pT",'Model output'!D283)+2,2),MID(SUBSTITUTE('Model output'!D283," ",""),SEARCH("pT",'Model output'!D283)+2,1)),IF(ISNUMBER(SEARCH("T",'Model output'!D283)),IF(OR(ISNUMBER(SEARCH("a",'Model output'!D283)),ISNUMBER(SEARCH("b",'Model output'!D283))),MID(SUBSTITUTE('Model output'!D283," ",""),SEARCH("T",'Model output'!D283)+1,2),MID(SUBSTITUTE('Model output'!D283," ",""),SEARCH("T",'Model output'!D283)+1,1)),SUBSTITUTE('Model output'!D283," ",""))),"")</f>
        <v>2</v>
      </c>
      <c r="D284" s="1" t="str">
        <f>IF(ISNUMBER(SEARCH("lymph node",'Model output'!E283)),"1", IF(AND('Model output'!E283&lt;&gt;"",ISNUMBER('Model output'!E283),'Model output'!E283&gt;0),"1",IF(OR(ISNUMBER(SEARCH("0",'Model output'!E283)), ISNUMBER(SEARCH("1",'Model output'!E283)), ISNUMBER(SEARCH("1a",'Model output'!E283)), ISNUMBER(SEARCH("1b",'Model output'!E283)), ISNUMBER(SEARCH("X",'Model output'!E283))), IF(ISNUMBER(SEARCH("pN",'Model output'!E283)),IF(OR(ISNUMBER(SEARCH("a",'Model output'!E283)),ISNUMBER(SEARCH("b",'Model output'!E283))),MID(SUBSTITUTE('Model output'!E283," ",""),SEARCH("pN",'Model output'!E283)+2,2),MID(SUBSTITUTE('Model output'!E283," ",""),SEARCH("pN",'Model output'!E283)+2,1)),IF(ISNUMBER(SEARCH("N",'Model output'!E283)),IF(OR(ISNUMBER(SEARCH("a",'Model output'!E283)),ISNUMBER(SEARCH("b",'Model output'!E283))),MID(SUBSTITUTE('Model output'!E283," ",""),SEARCH("N",'Model output'!E283)+1,2),MID(SUBSTITUTE('Model output'!E283," ",""),SEARCH("N",'Model output'!E283)+1,1)),SUBSTITUTE('Model output'!E283," ",""))),"")))</f>
        <v>0</v>
      </c>
      <c r="E284" s="1" t="str">
        <f>IF(OR(ISNUMBER(SEARCH("Not applicable",'Model output'!F283)), ISNUMBER(SEARCH("N/A",'Model output'!F283))),"0",IF(OR(ISNUMBER(SEARCH("0",'Model output'!F283)), ISNUMBER(SEARCH("1",'Model output'!F283)), ISNUMBER(SEARCH("X",'Model output'!F283))), IF(ISNUMBER(SEARCH("pM",'Model output'!F283)),MID(SUBSTITUTE('Model output'!F283," ",""),SEARCH("pM",'Model output'!F283)+2,1),IF(ISNUMBER(SEARCH("M",'Model output'!F283)),MID(SUBSTITUTE('Model output'!F283," ",""),SEARCH("M",'Model output'!F283)+1,1),SUBSTITUTE('Model output'!F283," ",""))),""))</f>
        <v/>
      </c>
      <c r="F284" t="str">
        <f t="shared" si="56"/>
        <v>negative</v>
      </c>
      <c r="G284" t="str">
        <f>IF(OR('Model output'!G283="",AND(ISNUMBER('Model output'!J283),'Model output'!J283&lt;1)),"",IF(OR(ISNUMBER(SEARCH("lateral",'Model output'!G283)),ISNUMBER(SEARCH("cervical",'Model output'!G283)),ISNUMBER(SEARCH("jugular",'Model output'!G283)),ISNUMBER(SEARCH("left neck",'Model output'!G283)),ISNUMBER(SEARCH("left anterior neck",'Model output'!G283)),ISNUMBER(SEARCH("left posterior neck",'Model output'!G283)),ISNUMBER(SEARCH("right neck",'Model output'!G283)),ISNUMBER(SEARCH("right anterior neck",'Model output'!G283)),ISNUMBER(SEARCH("right posterior neck",'Model output'!G283)),AND(ISNUMBER(SEARCH("level",'Model output'!G283)),OR(,ISNUMBER(SEARCH("II",'Model output'!G283)),ISNUMBER(SEARCH("two",'Model output'!G283)),AND(ISNUMBER(SEARCH("2",'Model output'!G283)),NOT(ISNUMBER(SEARCH("1 of 2",'Model output'!G283)))),ISNUMBER(SEARCH("III",'Model output'!G283)),ISNUMBER(SEARCH("three",'Model output'!G283)),AND(ISNUMBER(SEARCH("3",'Model output'!G283)), NOT(ISNUMBER(SEARCH("N3",'Model output'!G283)))),ISNUMBER(SEARCH("IV",'Model output'!G283)),ISNUMBER(SEARCH("four",'Model output'!G283)),AND(ISNUMBER(SEARCH("4",'Model output'!G283)),NOT(ISNUMBER(SEARCH("1/4",'Model output'!G283)))),ISNUMBER(SEARCH("V ",'Model output'!G283)),ISNUMBER(SEARCH("five",'Model output'!G283)),ISNUMBER(SEARCH("5",'Model output'!G283))))), "lateral", "central"))</f>
        <v/>
      </c>
      <c r="H284" t="str">
        <f>IF('Model output'!H283="","negative", IF('Model output'!H283=" ", "negative", IF('Model output'!H283="[]", "negative", IF(ISNUMBER(SEARCH("lymph node",'Model output'!H283)),"negative", IF(ISNUMBER(SEARCH("adipose tissue",'Model output'!H283)), "negative", IF(ISNUMBER(SEARCH("neck dissection",'Model output'!H283)),"negative","positive"))))))</f>
        <v>negative</v>
      </c>
      <c r="I284">
        <f>IF('Model output'!I283="","",IF(ISNUMBER('Model output'!I283),'Model output'!I283,1))</f>
        <v>3</v>
      </c>
      <c r="J284">
        <f>IF('Model output'!J283="","",IF(AND(ISNUMBER('Model output'!J283),'Model output'!J283&lt;=I284),'Model output'!J283,IF(ISNUMBER(SEARCH("0/",'Model output'!J283)),0,1)))</f>
        <v>0</v>
      </c>
      <c r="K284" t="str" cm="1">
        <f t="array" ref="K284">IF(COUNT(FIND({0,1,2,3,4,5,6,7,8,9},'Model output'!K283))&gt;0,'Model output'!K283,"")</f>
        <v/>
      </c>
      <c r="L284" s="28" t="str">
        <f t="shared" si="58"/>
        <v/>
      </c>
      <c r="M284" t="str" cm="1">
        <f t="array" ref="M284">IF(L284="","",IF(ISNUMBER(SEARCH("cm",L284)),MAX(VALUE(SUBSTITUTE(_xlfn.FILTERXML("&lt;t&gt;&lt;s&gt;"&amp;SUBSTITUTE(L284,",","&lt;/s&gt;&lt;s&gt;")&amp;"&lt;/s&gt;&lt;/t&gt;","//s"),"cm",""))),MAX(VALUE(SUBSTITUTE(_xlfn.FILTERXML("&lt;t&gt;&lt;s&gt;"&amp;SUBSTITUTE(L284,",","&lt;/s&gt;&lt;s&gt;")&amp;"&lt;/s&gt;&lt;/t&gt;","//s"),"mm","")))/10))</f>
        <v/>
      </c>
      <c r="N284" t="str">
        <f>IF('Model output'!L283="","",'Model output'!L283)</f>
        <v>papillary</v>
      </c>
      <c r="O284" t="str">
        <f>IF('Model output'!M283="","",'Model output'!M283)</f>
        <v>classical (usual)</v>
      </c>
      <c r="P284" t="str">
        <f>IF('Model output'!N283="","",'Model output'!N283)</f>
        <v>3 cm</v>
      </c>
      <c r="Q284" t="str">
        <f t="shared" si="57"/>
        <v>3cm</v>
      </c>
      <c r="R284" cm="1">
        <f t="array" ref="R284">IF(Q284="","",IF(ISNUMBER(SEARCH("cm",Q284)),MAX(VALUE(SUBSTITUTE(_xlfn.FILTERXML("&lt;t&gt;&lt;s&gt;"&amp;SUBSTITUTE(Q284,",","&lt;/s&gt;&lt;s&gt;")&amp;"&lt;/s&gt;&lt;/t&gt;","//s"),"cm",""))),IF(ISNUMBER(SEARCH("mm",Q284)), MAX(VALUE(SUBSTITUTE(_xlfn.FILTERXML("&lt;t&gt;&lt;s&gt;"&amp;SUBSTITUTE(Q284,",","&lt;/s&gt;&lt;s&gt;")&amp;"&lt;/s&gt;&lt;/t&gt;","//s"),"mm","")))/10, MAX(VALUE(_xlfn.FILTERXML("&lt;t&gt;&lt;s&gt;"&amp;SUBSTITUTE(Q284,",","&lt;/s&gt;&lt;s&gt;")&amp;"&lt;/s&gt;&lt;/t&gt;","//s"))))))</f>
        <v>3</v>
      </c>
      <c r="S284" t="str">
        <f>IF(OR('Model output'!P283="",'Model output'!P283="C",ISNUMBER(SEARCH("Not identified", 'Model output'!P283)),ISNUMBER(SEARCH("Absent",'Model output'!P283)),ISNUMBER(SEARCH("Absence",'Model output'!P283)),AND(ISNUMBER(SEARCH("No",'Model output'!P283)),NOT(ISNUMBER(SEARCH("diagnostic",'Model output'!P283)))),ISNUMBER(SEARCH("Negative",'Model output'!P283))),"negative","positive")</f>
        <v>negative</v>
      </c>
      <c r="T284">
        <f>IF('Model output'!O283="","",'Model output'!O283)</f>
        <v>1</v>
      </c>
      <c r="U284" t="str">
        <f>IF('Model output'!Q283&lt;&gt;"",'Model output'!Q283,IF('Classification result'!S284="positive",IF(ISNUMBER(SEARCH("single",'Model output'!P283)),1,IF(OR(ISNUMBER(SEARCH("&lt;4",'Model output'!P283)),ISNUMBER(SEARCH("&lt; 4",'Model output'!P283)),ISNUMBER(SEARCH("less than 4",'Model output'!P283))),"&lt;4",IF(OR(ISNUMBER(SEARCH("&gt;4",'Model output'!P283)),ISNUMBER(SEARCH("&gt; 4",'Model output'!P283)),ISNUMBER(SEARCH("4 or more",'Model output'!P283))),"&gt;4",""))),""))</f>
        <v/>
      </c>
      <c r="V284" t="str">
        <f>IF(S284="negative","",IF(OR(ISNUMBER(SEARCH("Focal",'Model output'!P283)),'Classification result'!U284&lt;4,ISNUMBER(SEARCH("Focal",'Classification result'!U284)),ISNUMBER(SEARCH("&lt;4",'Classification result'!U284)),ISNUMBER(SEARCH("&lt; 4",'Classification result'!U284))),"minimal", IF(OR(ISNUMBER(SEARCH("Extensive",'Model output'!P283)),ISNUMBER(SEARCH("Extensive",'Classification result'!U284)),ISNUMBER(SEARCH("&gt;4",'Classification result'!U284)),ISNUMBER(SEARCH("&gt; 4",'Classification result'!U284)),ISNUMBER(SEARCH("4 or more",'Classification result'!U284))),"extensive","")))</f>
        <v/>
      </c>
      <c r="W284" t="str">
        <f>IF(OR('Model output'!R283="",ISNUMBER(SEARCH("Not identified", 'Model output'!R283)),ISNUMBER(SEARCH("Absent",'Model output'!R283)),ISNUMBER(SEARCH("No",'Model output'!R283)),ISNUMBER(SEARCH("Negative",'Model output'!R283)),ISNUMBER(SEARCH("None seen",'Model output'!R283)),ISNUMBER(SEARCH("Free",'Model output'!R283)),ISNUMBER(SEARCH("Cannot be assessed",'Model output'!R283))),"negative","positive")</f>
        <v>positive</v>
      </c>
      <c r="X284" s="15" t="str">
        <f>IF('Model output'!S283="","",'Model output'!S283)</f>
        <v>Not identified</v>
      </c>
      <c r="Y284" t="str">
        <f>IF(OR('Model output'!S283="",ISNUMBER(SEARCH("No extension",'Model output'!S283)),ISNUMBER(SEARCH("Absent",'Model output'!S283)),ISNUMBER(SEARCH("Not identified",'Model output'!S283)),AND(ISNUMBER(SEARCH("No",'Model output'!S283)),NOT(ISNUMBER(SEARCH("carcinoma",'Model output'!S283)))),ISNUMBER(SEARCH("negative",'Model output'!S283))),"negative",IF(Z284="positive","gETE", "positive"))</f>
        <v>negative</v>
      </c>
      <c r="Z284" t="str">
        <f>IF(OR('Model output'!S283="",ISNUMBER(SEARCH("Absent",'Model output'!S283)),ISNUMBER(SEARCH("Not identified",'Model output'!S283)),ISNUMBER(SEARCH("No",'Model output'!S283)),ISNUMBER(SEARCH("Minimal",'Model output'!S283)),ISNUMBER(SEARCH("negative",'Model output'!S283))),"negative",IF(OR(ISNUMBER(SEARCH("extensive",X284)),ISNUMBER(SEARCH("skeletal muscle",X284)),ISNUMBER(SEARCH("larynx",X284)),ISNUMBER(SEARCH("trachea",X284)),ISNUMBER(SEARCH("esophagus",X284)),ISNUMBER(SEARCH("recurrent laryngeal nerve",X284))),"positive","negative"))</f>
        <v>negative</v>
      </c>
      <c r="AA284" t="str">
        <f>IF('Model output'!T283="","",IF('Model output'!T283="Not mentioned", "No", "Yes"))</f>
        <v/>
      </c>
      <c r="AB284" t="str">
        <f>IF(AA284&lt;&gt;"Yes","",IF(OR('Model output'!U283="",ISNUMBER(SEARCH("Not identified",'Model output'!U283))),"",'Model output'!U283))</f>
        <v/>
      </c>
      <c r="AC284" s="8" t="str">
        <f>IF(OR('Model output'!V283="", AND(ISERROR(SEARCH("Positive",'Model output'!V283)), ISNUMBER(SEARCH("Negative",'Model output'!V283))), ISNUMBER(SEARCH("Cannot be assessed",'Model output'!V283)), AND(ISNUMBER(SEARCH("Uninvolved",'Model output'!V283)),NOT(ISNUMBER(SEARCH("margin(s) involved",'Model output'!V283)))), ISNUMBER(SEARCH("No involvement",'Model output'!V283)), AND(NOT(ISNUMBER(SEARCH("focal",'Model output'!V283))),ISNUMBER(SEARCH("Free",'Model output'!V283))), ISNUMBER(SEARCH("narrowly excised",'Model output'!V283)), ISNUMBER(SEARCH("none",'Model output'!V283)), ISNUMBER(SEARCH("R0",'Model output'!V283)), ISNUMBER(SEARCH("1 mm",'Model output'!V283)), ISNUMBER(SEARCH("0.1 CM",'Model output'!V283)), ISNUMBER(SEARCH("less than 0.2 mm",'Model output'!V283)), ISNUMBER(SEARCH("less than 1.0 mm",'Model output'!V283)), ISNUMBER(SEARCH("less than 0.5 mm",'Model output'!V283)), ISNUMBER(SEARCH("abut",'Model output'!V283))), "negative", "positive")</f>
        <v>negative</v>
      </c>
      <c r="AE284" s="34" t="str" cm="1">
        <f t="array" aca="1" ref="AE284" ca="1">IF(OR(AC284="positive",Z284="positive",AND(OR(ISNUMBER(SEARCH("Follicular carcinoma",N284)),ISNUMBER(SEARCH("Follicular thyroid carcinoma",N284))),V284="extensive"),AND(AND(ISNUMBER(J284),J284&gt;0),AND(ISNUMBER(M284),M284&gt;3)),OR(H284="positive",AH284=1)),"high",IF(OR(ISNUMBER(SEARCH("lateral",G284,1)),ISNUMBER(SEARCH("positive",Y284,1)),ISNUMBER(SEARCH("tall",O284,1)),ISNUMBER(SEARCH("hobnail",O284,1)),ISNUMBER(SEARCH("cribriform",O284,1)),ISNUMBER(SEARCH("diffuse",O284,1)),ISNUMBER(SEARCH("columnar",O284,1)),ISNUMBER(SEARCH("solid",O284,1)),ISNUMBER(SEARCH("tall",N284,1)),ISNUMBER(SEARCH("hobnail",N284,1)),ISNUMBER(SEARCH("cribriform",N284,1)),ISNUMBER(SEARCH("diffuse",N284,1)),ISNUMBER(SEARCH("columnar",N284,1)),ISNUMBER(SEARCH("solid",N284,1)),AND(OR(ISNUMBER(SEARCH("papillary",N284,1)),ISNUMBER(SEARCH("papillary carcinoma",O284,1))),S284="positive"),AND(AND(ISNUMBER(J284),J284&gt;=5),M284=""),AND(AND(ISNUMBER(J284),J284&gt;=5),AND(ISNUMBER(M284),M284&gt;=1)),AND(ISNUMBER(SERACH("papillary",N284)),OR(Y284="positive",Z284="positive"), ISNUMBER(SEARCH("BRAF",AB284)))),"intermediate","low"))</f>
        <v>low</v>
      </c>
      <c r="AF284" s="35" t="str">
        <f t="shared" si="59"/>
        <v>2</v>
      </c>
      <c r="AG284" s="35" t="str">
        <f t="shared" si="60"/>
        <v>0</v>
      </c>
      <c r="AH284" s="35" t="str">
        <f t="shared" si="61"/>
        <v>0</v>
      </c>
      <c r="AI284" s="40" t="str">
        <f t="shared" si="62"/>
        <v>I</v>
      </c>
      <c r="AJ284" s="34" t="s">
        <v>627</v>
      </c>
      <c r="AK284" s="39" t="s">
        <v>896</v>
      </c>
      <c r="AL284" s="39" t="s">
        <v>894</v>
      </c>
      <c r="AM284" s="39" t="s">
        <v>897</v>
      </c>
      <c r="AN284" s="39" t="s">
        <v>59</v>
      </c>
      <c r="AO284" s="34">
        <f t="shared" ca="1" si="63"/>
        <v>1</v>
      </c>
      <c r="AP284" s="39">
        <f t="shared" si="64"/>
        <v>1</v>
      </c>
      <c r="AQ284" s="39">
        <f t="shared" si="65"/>
        <v>1</v>
      </c>
      <c r="AR284" s="39">
        <f t="shared" si="66"/>
        <v>1</v>
      </c>
      <c r="AS284" s="40">
        <f t="shared" si="67"/>
        <v>1</v>
      </c>
    </row>
    <row r="285" spans="1:45">
      <c r="A285" t="str">
        <f>'Model output'!A284</f>
        <v>TCGA-L6-A4EQ</v>
      </c>
      <c r="B285" s="46">
        <v>47</v>
      </c>
      <c r="C285" s="1" t="str">
        <f>IF(OR(ISNUMBER(SEARCH("0",'Model output'!D284)), ISNUMBER(SEARCH("1",'Model output'!D284)), ISNUMBER(SEARCH("1a",'Model output'!D284)), ISNUMBER(SEARCH("1b",'Model output'!D284)), ISNUMBER(SEARCH("2",'Model output'!D284)), ISNUMBER(SEARCH("3",'Model output'!D284)), ISNUMBER(SEARCH("4a",'Model output'!D284)), ISNUMBER(SEARCH("4b",'Model output'!D284))), IF(ISNUMBER(SEARCH("pT",'Model output'!D284)),IF(OR(ISNUMBER(SEARCH("a",'Model output'!D284)),ISNUMBER(SEARCH("b",'Model output'!D284))),MID(SUBSTITUTE('Model output'!D284," ",""),SEARCH("pT",'Model output'!D284)+2,2),MID(SUBSTITUTE('Model output'!D284," ",""),SEARCH("pT",'Model output'!D284)+2,1)),IF(ISNUMBER(SEARCH("T",'Model output'!D284)),IF(OR(ISNUMBER(SEARCH("a",'Model output'!D284)),ISNUMBER(SEARCH("b",'Model output'!D284))),MID(SUBSTITUTE('Model output'!D284," ",""),SEARCH("T",'Model output'!D284)+1,2),MID(SUBSTITUTE('Model output'!D284," ",""),SEARCH("T",'Model output'!D284)+1,1)),SUBSTITUTE('Model output'!D284," ",""))),"")</f>
        <v>3</v>
      </c>
      <c r="D285" s="1" t="str">
        <f>IF(ISNUMBER(SEARCH("lymph node",'Model output'!E284)),"1", IF(AND('Model output'!E284&lt;&gt;"",ISNUMBER('Model output'!E284),'Model output'!E284&gt;0),"1",IF(OR(ISNUMBER(SEARCH("0",'Model output'!E284)), ISNUMBER(SEARCH("1",'Model output'!E284)), ISNUMBER(SEARCH("1a",'Model output'!E284)), ISNUMBER(SEARCH("1b",'Model output'!E284)), ISNUMBER(SEARCH("X",'Model output'!E284))), IF(ISNUMBER(SEARCH("pN",'Model output'!E284)),IF(OR(ISNUMBER(SEARCH("a",'Model output'!E284)),ISNUMBER(SEARCH("b",'Model output'!E284))),MID(SUBSTITUTE('Model output'!E284," ",""),SEARCH("pN",'Model output'!E284)+2,2),MID(SUBSTITUTE('Model output'!E284," ",""),SEARCH("pN",'Model output'!E284)+2,1)),IF(ISNUMBER(SEARCH("N",'Model output'!E284)),IF(OR(ISNUMBER(SEARCH("a",'Model output'!E284)),ISNUMBER(SEARCH("b",'Model output'!E284))),MID(SUBSTITUTE('Model output'!E284," ",""),SEARCH("N",'Model output'!E284)+1,2),MID(SUBSTITUTE('Model output'!E284," ",""),SEARCH("N",'Model output'!E284)+1,1)),SUBSTITUTE('Model output'!E284," ",""))),"")))</f>
        <v>1a</v>
      </c>
      <c r="E285" s="1" t="str">
        <f>IF(OR(ISNUMBER(SEARCH("Not applicable",'Model output'!F284)), ISNUMBER(SEARCH("N/A",'Model output'!F284))),"0",IF(OR(ISNUMBER(SEARCH("0",'Model output'!F284)), ISNUMBER(SEARCH("1",'Model output'!F284)), ISNUMBER(SEARCH("X",'Model output'!F284))), IF(ISNUMBER(SEARCH("pM",'Model output'!F284)),MID(SUBSTITUTE('Model output'!F284," ",""),SEARCH("pM",'Model output'!F284)+2,1),IF(ISNUMBER(SEARCH("M",'Model output'!F284)),MID(SUBSTITUTE('Model output'!F284," ",""),SEARCH("M",'Model output'!F284)+1,1),SUBSTITUTE('Model output'!F284," ",""))),""))</f>
        <v/>
      </c>
      <c r="F285" t="str">
        <f t="shared" si="56"/>
        <v>positive</v>
      </c>
      <c r="G285" t="str">
        <f>IF(OR('Model output'!G284="",AND(ISNUMBER('Model output'!J284),'Model output'!J284&lt;1)),"",IF(OR(ISNUMBER(SEARCH("lateral",'Model output'!G284)),ISNUMBER(SEARCH("cervical",'Model output'!G284)),ISNUMBER(SEARCH("jugular",'Model output'!G284)),ISNUMBER(SEARCH("left neck",'Model output'!G284)),ISNUMBER(SEARCH("left anterior neck",'Model output'!G284)),ISNUMBER(SEARCH("left posterior neck",'Model output'!G284)),ISNUMBER(SEARCH("right neck",'Model output'!G284)),ISNUMBER(SEARCH("right anterior neck",'Model output'!G284)),ISNUMBER(SEARCH("right posterior neck",'Model output'!G284)),AND(ISNUMBER(SEARCH("level",'Model output'!G284)),OR(,ISNUMBER(SEARCH("II",'Model output'!G284)),ISNUMBER(SEARCH("two",'Model output'!G284)),AND(ISNUMBER(SEARCH("2",'Model output'!G284)),NOT(ISNUMBER(SEARCH("1 of 2",'Model output'!G284)))),ISNUMBER(SEARCH("III",'Model output'!G284)),ISNUMBER(SEARCH("three",'Model output'!G284)),AND(ISNUMBER(SEARCH("3",'Model output'!G284)), NOT(ISNUMBER(SEARCH("N3",'Model output'!G284)))),ISNUMBER(SEARCH("IV",'Model output'!G284)),ISNUMBER(SEARCH("four",'Model output'!G284)),AND(ISNUMBER(SEARCH("4",'Model output'!G284)),NOT(ISNUMBER(SEARCH("1/4",'Model output'!G284)))),ISNUMBER(SEARCH("V ",'Model output'!G284)),ISNUMBER(SEARCH("five",'Model output'!G284)),ISNUMBER(SEARCH("5",'Model output'!G284))))), "lateral", "central"))</f>
        <v>central</v>
      </c>
      <c r="H285" t="str">
        <f>IF('Model output'!H284="","negative", IF('Model output'!H284=" ", "negative", IF('Model output'!H284="[]", "negative", IF(ISNUMBER(SEARCH("lymph node",'Model output'!H284)),"negative", IF(ISNUMBER(SEARCH("adipose tissue",'Model output'!H284)), "negative", IF(ISNUMBER(SEARCH("neck dissection",'Model output'!H284)),"negative","positive"))))))</f>
        <v>negative</v>
      </c>
      <c r="I285">
        <f>IF('Model output'!I284="","",IF(ISNUMBER('Model output'!I284),'Model output'!I284,1))</f>
        <v>1</v>
      </c>
      <c r="J285">
        <f>IF('Model output'!J284="","",IF(AND(ISNUMBER('Model output'!J284),'Model output'!J284&lt;=I285),'Model output'!J284,IF(ISNUMBER(SEARCH("0/",'Model output'!J284)),0,1)))</f>
        <v>1</v>
      </c>
      <c r="K285" t="str" cm="1">
        <f t="array" ref="K285">IF(COUNT(FIND({0,1,2,3,4,5,6,7,8,9},'Model output'!K284))&gt;0,'Model output'!K284,"")</f>
        <v>0.8 x 0.7 x 0.4 cm</v>
      </c>
      <c r="L285" s="28" t="str">
        <f t="shared" si="58"/>
        <v>0.8,0.7,0.4cm</v>
      </c>
      <c r="M285" cm="1">
        <f t="array" ref="M285">IF(L285="","",IF(ISNUMBER(SEARCH("cm",L285)),MAX(VALUE(SUBSTITUTE(_xlfn.FILTERXML("&lt;t&gt;&lt;s&gt;"&amp;SUBSTITUTE(L285,",","&lt;/s&gt;&lt;s&gt;")&amp;"&lt;/s&gt;&lt;/t&gt;","//s"),"cm",""))),MAX(VALUE(SUBSTITUTE(_xlfn.FILTERXML("&lt;t&gt;&lt;s&gt;"&amp;SUBSTITUTE(L285,",","&lt;/s&gt;&lt;s&gt;")&amp;"&lt;/s&gt;&lt;/t&gt;","//s"),"mm","")))/10))</f>
        <v>0.8</v>
      </c>
      <c r="N285" t="str">
        <f>IF('Model output'!L284="","",'Model output'!L284)</f>
        <v>papillary</v>
      </c>
      <c r="O285" t="str">
        <f>IF('Model output'!M284="","",'Model output'!M284)</f>
        <v>conventional</v>
      </c>
      <c r="P285" t="str">
        <f>IF('Model output'!N284="","",'Model output'!N284)</f>
        <v>3.5 cm</v>
      </c>
      <c r="Q285" t="str">
        <f t="shared" si="57"/>
        <v>3.5cm</v>
      </c>
      <c r="R285" cm="1">
        <f t="array" ref="R285">IF(Q285="","",IF(ISNUMBER(SEARCH("cm",Q285)),MAX(VALUE(SUBSTITUTE(_xlfn.FILTERXML("&lt;t&gt;&lt;s&gt;"&amp;SUBSTITUTE(Q285,",","&lt;/s&gt;&lt;s&gt;")&amp;"&lt;/s&gt;&lt;/t&gt;","//s"),"cm",""))),IF(ISNUMBER(SEARCH("mm",Q285)), MAX(VALUE(SUBSTITUTE(_xlfn.FILTERXML("&lt;t&gt;&lt;s&gt;"&amp;SUBSTITUTE(Q285,",","&lt;/s&gt;&lt;s&gt;")&amp;"&lt;/s&gt;&lt;/t&gt;","//s"),"mm","")))/10, MAX(VALUE(_xlfn.FILTERXML("&lt;t&gt;&lt;s&gt;"&amp;SUBSTITUTE(Q285,",","&lt;/s&gt;&lt;s&gt;")&amp;"&lt;/s&gt;&lt;/t&gt;","//s"))))))</f>
        <v>3.5</v>
      </c>
      <c r="S285" t="str">
        <f>IF(OR('Model output'!P284="",'Model output'!P284="C",ISNUMBER(SEARCH("Not identified", 'Model output'!P284)),ISNUMBER(SEARCH("Absent",'Model output'!P284)),ISNUMBER(SEARCH("Absence",'Model output'!P284)),AND(ISNUMBER(SEARCH("No",'Model output'!P284)),NOT(ISNUMBER(SEARCH("diagnostic",'Model output'!P284)))),ISNUMBER(SEARCH("Negative",'Model output'!P284))),"negative","positive")</f>
        <v>negative</v>
      </c>
      <c r="T285">
        <f>IF('Model output'!O284="","",'Model output'!O284)</f>
        <v>2</v>
      </c>
      <c r="U285" t="str">
        <f>IF('Model output'!Q284&lt;&gt;"",'Model output'!Q284,IF('Classification result'!S285="positive",IF(ISNUMBER(SEARCH("single",'Model output'!P284)),1,IF(OR(ISNUMBER(SEARCH("&lt;4",'Model output'!P284)),ISNUMBER(SEARCH("&lt; 4",'Model output'!P284)),ISNUMBER(SEARCH("less than 4",'Model output'!P284))),"&lt;4",IF(OR(ISNUMBER(SEARCH("&gt;4",'Model output'!P284)),ISNUMBER(SEARCH("&gt; 4",'Model output'!P284)),ISNUMBER(SEARCH("4 or more",'Model output'!P284))),"&gt;4",""))),""))</f>
        <v/>
      </c>
      <c r="V285" t="str">
        <f>IF(S285="negative","",IF(OR(ISNUMBER(SEARCH("Focal",'Model output'!P284)),'Classification result'!U285&lt;4,ISNUMBER(SEARCH("Focal",'Classification result'!U285)),ISNUMBER(SEARCH("&lt;4",'Classification result'!U285)),ISNUMBER(SEARCH("&lt; 4",'Classification result'!U285))),"minimal", IF(OR(ISNUMBER(SEARCH("Extensive",'Model output'!P284)),ISNUMBER(SEARCH("Extensive",'Classification result'!U285)),ISNUMBER(SEARCH("&gt;4",'Classification result'!U285)),ISNUMBER(SEARCH("&gt; 4",'Classification result'!U285)),ISNUMBER(SEARCH("4 or more",'Classification result'!U285))),"extensive","")))</f>
        <v/>
      </c>
      <c r="W285" t="str">
        <f>IF(OR('Model output'!R284="",ISNUMBER(SEARCH("Not identified", 'Model output'!R284)),ISNUMBER(SEARCH("Absent",'Model output'!R284)),ISNUMBER(SEARCH("No",'Model output'!R284)),ISNUMBER(SEARCH("Negative",'Model output'!R284)),ISNUMBER(SEARCH("None seen",'Model output'!R284)),ISNUMBER(SEARCH("Free",'Model output'!R284)),ISNUMBER(SEARCH("Cannot be assessed",'Model output'!R284))),"negative","positive")</f>
        <v>positive</v>
      </c>
      <c r="X285" s="15" t="str">
        <f>IF('Model output'!S284="","",'Model output'!S284)</f>
        <v/>
      </c>
      <c r="Y285" t="str">
        <f>IF(OR('Model output'!S284="",ISNUMBER(SEARCH("No extension",'Model output'!S284)),ISNUMBER(SEARCH("Absent",'Model output'!S284)),ISNUMBER(SEARCH("Not identified",'Model output'!S284)),AND(ISNUMBER(SEARCH("No",'Model output'!S284)),NOT(ISNUMBER(SEARCH("carcinoma",'Model output'!S284)))),ISNUMBER(SEARCH("negative",'Model output'!S284))),"negative",IF(Z285="positive","gETE", "positive"))</f>
        <v>negative</v>
      </c>
      <c r="Z285" t="str">
        <f>IF(OR('Model output'!S284="",ISNUMBER(SEARCH("Absent",'Model output'!S284)),ISNUMBER(SEARCH("Not identified",'Model output'!S284)),ISNUMBER(SEARCH("No",'Model output'!S284)),ISNUMBER(SEARCH("Minimal",'Model output'!S284)),ISNUMBER(SEARCH("negative",'Model output'!S284))),"negative",IF(OR(ISNUMBER(SEARCH("extensive",X285)),ISNUMBER(SEARCH("skeletal muscle",X285)),ISNUMBER(SEARCH("larynx",X285)),ISNUMBER(SEARCH("trachea",X285)),ISNUMBER(SEARCH("esophagus",X285)),ISNUMBER(SEARCH("recurrent laryngeal nerve",X285))),"positive","negative"))</f>
        <v>negative</v>
      </c>
      <c r="AA285" t="str">
        <f>IF('Model output'!T284="","",IF('Model output'!T284="Not mentioned", "No", "Yes"))</f>
        <v/>
      </c>
      <c r="AB285" t="str">
        <f>IF(AA285&lt;&gt;"Yes","",IF(OR('Model output'!U284="",ISNUMBER(SEARCH("Not identified",'Model output'!U284))),"",'Model output'!U284))</f>
        <v/>
      </c>
      <c r="AC285" s="8" t="str">
        <f>IF(OR('Model output'!V284="", AND(ISERROR(SEARCH("Positive",'Model output'!V284)), ISNUMBER(SEARCH("Negative",'Model output'!V284))), ISNUMBER(SEARCH("Cannot be assessed",'Model output'!V284)), AND(ISNUMBER(SEARCH("Uninvolved",'Model output'!V284)),NOT(ISNUMBER(SEARCH("margin(s) involved",'Model output'!V284)))), ISNUMBER(SEARCH("No involvement",'Model output'!V284)), AND(NOT(ISNUMBER(SEARCH("focal",'Model output'!V284))),ISNUMBER(SEARCH("Free",'Model output'!V284))), ISNUMBER(SEARCH("narrowly excised",'Model output'!V284)), ISNUMBER(SEARCH("none",'Model output'!V284)), ISNUMBER(SEARCH("R0",'Model output'!V284)), ISNUMBER(SEARCH("1 mm",'Model output'!V284)), ISNUMBER(SEARCH("0.1 CM",'Model output'!V284)), ISNUMBER(SEARCH("less than 0.2 mm",'Model output'!V284)), ISNUMBER(SEARCH("less than 1.0 mm",'Model output'!V284)), ISNUMBER(SEARCH("less than 0.5 mm",'Model output'!V284)), ISNUMBER(SEARCH("abut",'Model output'!V284))), "negative", "positive")</f>
        <v>negative</v>
      </c>
      <c r="AE285" s="34" t="str" cm="1">
        <f t="array" aca="1" ref="AE285" ca="1">IF(OR(AC285="positive",Z285="positive",AND(OR(ISNUMBER(SEARCH("Follicular carcinoma",N285)),ISNUMBER(SEARCH("Follicular thyroid carcinoma",N285))),V285="extensive"),AND(AND(ISNUMBER(J285),J285&gt;0),AND(ISNUMBER(M285),M285&gt;3)),OR(H285="positive",AH285=1)),"high",IF(OR(ISNUMBER(SEARCH("lateral",G285,1)),ISNUMBER(SEARCH("positive",Y285,1)),ISNUMBER(SEARCH("tall",O285,1)),ISNUMBER(SEARCH("hobnail",O285,1)),ISNUMBER(SEARCH("cribriform",O285,1)),ISNUMBER(SEARCH("diffuse",O285,1)),ISNUMBER(SEARCH("columnar",O285,1)),ISNUMBER(SEARCH("solid",O285,1)),ISNUMBER(SEARCH("tall",N285,1)),ISNUMBER(SEARCH("hobnail",N285,1)),ISNUMBER(SEARCH("cribriform",N285,1)),ISNUMBER(SEARCH("diffuse",N285,1)),ISNUMBER(SEARCH("columnar",N285,1)),ISNUMBER(SEARCH("solid",N285,1)),AND(OR(ISNUMBER(SEARCH("papillary",N285,1)),ISNUMBER(SEARCH("papillary carcinoma",O285,1))),S285="positive"),AND(AND(ISNUMBER(J285),J285&gt;=5),M285=""),AND(AND(ISNUMBER(J285),J285&gt;=5),AND(ISNUMBER(M285),M285&gt;=1)),AND(ISNUMBER(SERACH("papillary",N285)),OR(Y285="positive",Z285="positive"), ISNUMBER(SEARCH("BRAF",AB285)))),"intermediate","low"))</f>
        <v>low</v>
      </c>
      <c r="AF285" s="35" t="str">
        <f t="shared" si="59"/>
        <v>2</v>
      </c>
      <c r="AG285" s="35" t="str">
        <f t="shared" si="60"/>
        <v>1a</v>
      </c>
      <c r="AH285" s="35" t="str">
        <f t="shared" si="61"/>
        <v>0</v>
      </c>
      <c r="AI285" s="40" t="str">
        <f t="shared" si="62"/>
        <v>I</v>
      </c>
      <c r="AJ285" s="34" t="s">
        <v>627</v>
      </c>
      <c r="AK285" s="39" t="s">
        <v>896</v>
      </c>
      <c r="AL285" s="39" t="s">
        <v>898</v>
      </c>
      <c r="AM285" s="39" t="s">
        <v>897</v>
      </c>
      <c r="AN285" s="39" t="s">
        <v>59</v>
      </c>
      <c r="AO285" s="34">
        <f t="shared" ca="1" si="63"/>
        <v>1</v>
      </c>
      <c r="AP285" s="39">
        <f t="shared" si="64"/>
        <v>1</v>
      </c>
      <c r="AQ285" s="39">
        <f t="shared" si="65"/>
        <v>1</v>
      </c>
      <c r="AR285" s="39">
        <f t="shared" si="66"/>
        <v>1</v>
      </c>
      <c r="AS285" s="40">
        <f t="shared" si="67"/>
        <v>1</v>
      </c>
    </row>
    <row r="286" spans="1:45">
      <c r="A286" t="str">
        <f>'Model output'!A285</f>
        <v>TCGA-L6-A4ET</v>
      </c>
      <c r="B286" s="46">
        <v>49</v>
      </c>
      <c r="C286" s="1" t="str">
        <f>IF(OR(ISNUMBER(SEARCH("0",'Model output'!D285)), ISNUMBER(SEARCH("1",'Model output'!D285)), ISNUMBER(SEARCH("1a",'Model output'!D285)), ISNUMBER(SEARCH("1b",'Model output'!D285)), ISNUMBER(SEARCH("2",'Model output'!D285)), ISNUMBER(SEARCH("3",'Model output'!D285)), ISNUMBER(SEARCH("4a",'Model output'!D285)), ISNUMBER(SEARCH("4b",'Model output'!D285))), IF(ISNUMBER(SEARCH("pT",'Model output'!D285)),IF(OR(ISNUMBER(SEARCH("a",'Model output'!D285)),ISNUMBER(SEARCH("b",'Model output'!D285))),MID(SUBSTITUTE('Model output'!D285," ",""),SEARCH("pT",'Model output'!D285)+2,2),MID(SUBSTITUTE('Model output'!D285," ",""),SEARCH("pT",'Model output'!D285)+2,1)),IF(ISNUMBER(SEARCH("T",'Model output'!D285)),IF(OR(ISNUMBER(SEARCH("a",'Model output'!D285)),ISNUMBER(SEARCH("b",'Model output'!D285))),MID(SUBSTITUTE('Model output'!D285," ",""),SEARCH("T",'Model output'!D285)+1,2),MID(SUBSTITUTE('Model output'!D285," ",""),SEARCH("T",'Model output'!D285)+1,1)),SUBSTITUTE('Model output'!D285," ",""))),"")</f>
        <v>3</v>
      </c>
      <c r="D286" s="1" t="str">
        <f>IF(ISNUMBER(SEARCH("lymph node",'Model output'!E285)),"1", IF(AND('Model output'!E285&lt;&gt;"",ISNUMBER('Model output'!E285),'Model output'!E285&gt;0),"1",IF(OR(ISNUMBER(SEARCH("0",'Model output'!E285)), ISNUMBER(SEARCH("1",'Model output'!E285)), ISNUMBER(SEARCH("1a",'Model output'!E285)), ISNUMBER(SEARCH("1b",'Model output'!E285)), ISNUMBER(SEARCH("X",'Model output'!E285))), IF(ISNUMBER(SEARCH("pN",'Model output'!E285)),IF(OR(ISNUMBER(SEARCH("a",'Model output'!E285)),ISNUMBER(SEARCH("b",'Model output'!E285))),MID(SUBSTITUTE('Model output'!E285," ",""),SEARCH("pN",'Model output'!E285)+2,2),MID(SUBSTITUTE('Model output'!E285," ",""),SEARCH("pN",'Model output'!E285)+2,1)),IF(ISNUMBER(SEARCH("N",'Model output'!E285)),IF(OR(ISNUMBER(SEARCH("a",'Model output'!E285)),ISNUMBER(SEARCH("b",'Model output'!E285))),MID(SUBSTITUTE('Model output'!E285," ",""),SEARCH("N",'Model output'!E285)+1,2),MID(SUBSTITUTE('Model output'!E285," ",""),SEARCH("N",'Model output'!E285)+1,1)),SUBSTITUTE('Model output'!E285," ",""))),"")))</f>
        <v>X</v>
      </c>
      <c r="E286" s="1" t="str">
        <f>IF(OR(ISNUMBER(SEARCH("Not applicable",'Model output'!F285)), ISNUMBER(SEARCH("N/A",'Model output'!F285))),"0",IF(OR(ISNUMBER(SEARCH("0",'Model output'!F285)), ISNUMBER(SEARCH("1",'Model output'!F285)), ISNUMBER(SEARCH("X",'Model output'!F285))), IF(ISNUMBER(SEARCH("pM",'Model output'!F285)),MID(SUBSTITUTE('Model output'!F285," ",""),SEARCH("pM",'Model output'!F285)+2,1),IF(ISNUMBER(SEARCH("M",'Model output'!F285)),MID(SUBSTITUTE('Model output'!F285," ",""),SEARCH("M",'Model output'!F285)+1,1),SUBSTITUTE('Model output'!F285," ",""))),""))</f>
        <v>X</v>
      </c>
      <c r="F286" t="str">
        <f t="shared" si="56"/>
        <v>negative</v>
      </c>
      <c r="G286" t="str">
        <f>IF(OR('Model output'!G285="",AND(ISNUMBER('Model output'!J285),'Model output'!J285&lt;1)),"",IF(OR(ISNUMBER(SEARCH("lateral",'Model output'!G285)),ISNUMBER(SEARCH("cervical",'Model output'!G285)),ISNUMBER(SEARCH("jugular",'Model output'!G285)),ISNUMBER(SEARCH("left neck",'Model output'!G285)),ISNUMBER(SEARCH("left anterior neck",'Model output'!G285)),ISNUMBER(SEARCH("left posterior neck",'Model output'!G285)),ISNUMBER(SEARCH("right neck",'Model output'!G285)),ISNUMBER(SEARCH("right anterior neck",'Model output'!G285)),ISNUMBER(SEARCH("right posterior neck",'Model output'!G285)),AND(ISNUMBER(SEARCH("level",'Model output'!G285)),OR(,ISNUMBER(SEARCH("II",'Model output'!G285)),ISNUMBER(SEARCH("two",'Model output'!G285)),AND(ISNUMBER(SEARCH("2",'Model output'!G285)),NOT(ISNUMBER(SEARCH("1 of 2",'Model output'!G285)))),ISNUMBER(SEARCH("III",'Model output'!G285)),ISNUMBER(SEARCH("three",'Model output'!G285)),AND(ISNUMBER(SEARCH("3",'Model output'!G285)), NOT(ISNUMBER(SEARCH("N3",'Model output'!G285)))),ISNUMBER(SEARCH("IV",'Model output'!G285)),ISNUMBER(SEARCH("four",'Model output'!G285)),AND(ISNUMBER(SEARCH("4",'Model output'!G285)),NOT(ISNUMBER(SEARCH("1/4",'Model output'!G285)))),ISNUMBER(SEARCH("V ",'Model output'!G285)),ISNUMBER(SEARCH("five",'Model output'!G285)),ISNUMBER(SEARCH("5",'Model output'!G285))))), "lateral", "central"))</f>
        <v/>
      </c>
      <c r="H286" t="str">
        <f>IF('Model output'!H285="","negative", IF('Model output'!H285=" ", "negative", IF('Model output'!H285="[]", "negative", IF(ISNUMBER(SEARCH("lymph node",'Model output'!H285)),"negative", IF(ISNUMBER(SEARCH("adipose tissue",'Model output'!H285)), "negative", IF(ISNUMBER(SEARCH("neck dissection",'Model output'!H285)),"negative","positive"))))))</f>
        <v>negative</v>
      </c>
      <c r="I286" t="str">
        <f>IF('Model output'!I285="","",IF(ISNUMBER('Model output'!I285),'Model output'!I285,1))</f>
        <v/>
      </c>
      <c r="J286" t="str">
        <f>IF('Model output'!J285="","",IF(AND(ISNUMBER('Model output'!J285),'Model output'!J285&lt;=I286),'Model output'!J285,IF(ISNUMBER(SEARCH("0/",'Model output'!J285)),0,1)))</f>
        <v/>
      </c>
      <c r="K286" t="str" cm="1">
        <f t="array" ref="K286">IF(COUNT(FIND({0,1,2,3,4,5,6,7,8,9},'Model output'!K285))&gt;0,'Model output'!K285,"")</f>
        <v/>
      </c>
      <c r="L286" s="28" t="str">
        <f t="shared" si="58"/>
        <v/>
      </c>
      <c r="M286" t="str" cm="1">
        <f t="array" ref="M286">IF(L286="","",IF(ISNUMBER(SEARCH("cm",L286)),MAX(VALUE(SUBSTITUTE(_xlfn.FILTERXML("&lt;t&gt;&lt;s&gt;"&amp;SUBSTITUTE(L286,",","&lt;/s&gt;&lt;s&gt;")&amp;"&lt;/s&gt;&lt;/t&gt;","//s"),"cm",""))),MAX(VALUE(SUBSTITUTE(_xlfn.FILTERXML("&lt;t&gt;&lt;s&gt;"&amp;SUBSTITUTE(L286,",","&lt;/s&gt;&lt;s&gt;")&amp;"&lt;/s&gt;&lt;/t&gt;","//s"),"mm","")))/10))</f>
        <v/>
      </c>
      <c r="N286" t="str">
        <f>IF('Model output'!L285="","",'Model output'!L285)</f>
        <v>Papillary</v>
      </c>
      <c r="O286" t="str">
        <f>IF('Model output'!M285="","",'Model output'!M285)</f>
        <v>Classical</v>
      </c>
      <c r="P286" t="str">
        <f>IF('Model output'!N285="","",'Model output'!N285)</f>
        <v>6cm</v>
      </c>
      <c r="Q286" t="str">
        <f t="shared" si="57"/>
        <v>6cm</v>
      </c>
      <c r="R286" cm="1">
        <f t="array" ref="R286">IF(Q286="","",IF(ISNUMBER(SEARCH("cm",Q286)),MAX(VALUE(SUBSTITUTE(_xlfn.FILTERXML("&lt;t&gt;&lt;s&gt;"&amp;SUBSTITUTE(Q286,",","&lt;/s&gt;&lt;s&gt;")&amp;"&lt;/s&gt;&lt;/t&gt;","//s"),"cm",""))),IF(ISNUMBER(SEARCH("mm",Q286)), MAX(VALUE(SUBSTITUTE(_xlfn.FILTERXML("&lt;t&gt;&lt;s&gt;"&amp;SUBSTITUTE(Q286,",","&lt;/s&gt;&lt;s&gt;")&amp;"&lt;/s&gt;&lt;/t&gt;","//s"),"mm","")))/10, MAX(VALUE(_xlfn.FILTERXML("&lt;t&gt;&lt;s&gt;"&amp;SUBSTITUTE(Q286,",","&lt;/s&gt;&lt;s&gt;")&amp;"&lt;/s&gt;&lt;/t&gt;","//s"))))))</f>
        <v>6</v>
      </c>
      <c r="S286" t="str">
        <f>IF(OR('Model output'!P285="",'Model output'!P285="C",ISNUMBER(SEARCH("Not identified", 'Model output'!P285)),ISNUMBER(SEARCH("Absent",'Model output'!P285)),ISNUMBER(SEARCH("Absence",'Model output'!P285)),AND(ISNUMBER(SEARCH("No",'Model output'!P285)),NOT(ISNUMBER(SEARCH("diagnostic",'Model output'!P285)))),ISNUMBER(SEARCH("Negative",'Model output'!P285))),"negative","positive")</f>
        <v>negative</v>
      </c>
      <c r="T286">
        <f>IF('Model output'!O285="","",'Model output'!O285)</f>
        <v>1</v>
      </c>
      <c r="U286" t="str">
        <f>IF('Model output'!Q285&lt;&gt;"",'Model output'!Q285,IF('Classification result'!S286="positive",IF(ISNUMBER(SEARCH("single",'Model output'!P285)),1,IF(OR(ISNUMBER(SEARCH("&lt;4",'Model output'!P285)),ISNUMBER(SEARCH("&lt; 4",'Model output'!P285)),ISNUMBER(SEARCH("less than 4",'Model output'!P285))),"&lt;4",IF(OR(ISNUMBER(SEARCH("&gt;4",'Model output'!P285)),ISNUMBER(SEARCH("&gt; 4",'Model output'!P285)),ISNUMBER(SEARCH("4 or more",'Model output'!P285))),"&gt;4",""))),""))</f>
        <v/>
      </c>
      <c r="V286" t="str">
        <f>IF(S286="negative","",IF(OR(ISNUMBER(SEARCH("Focal",'Model output'!P285)),'Classification result'!U286&lt;4,ISNUMBER(SEARCH("Focal",'Classification result'!U286)),ISNUMBER(SEARCH("&lt;4",'Classification result'!U286)),ISNUMBER(SEARCH("&lt; 4",'Classification result'!U286))),"minimal", IF(OR(ISNUMBER(SEARCH("Extensive",'Model output'!P285)),ISNUMBER(SEARCH("Extensive",'Classification result'!U286)),ISNUMBER(SEARCH("&gt;4",'Classification result'!U286)),ISNUMBER(SEARCH("&gt; 4",'Classification result'!U286)),ISNUMBER(SEARCH("4 or more",'Classification result'!U286))),"extensive","")))</f>
        <v/>
      </c>
      <c r="W286" t="str">
        <f>IF(OR('Model output'!R285="",ISNUMBER(SEARCH("Not identified", 'Model output'!R285)),ISNUMBER(SEARCH("Absent",'Model output'!R285)),ISNUMBER(SEARCH("No",'Model output'!R285)),ISNUMBER(SEARCH("Negative",'Model output'!R285)),ISNUMBER(SEARCH("None seen",'Model output'!R285)),ISNUMBER(SEARCH("Free",'Model output'!R285)),ISNUMBER(SEARCH("Cannot be assessed",'Model output'!R285))),"negative","positive")</f>
        <v>negative</v>
      </c>
      <c r="X286" s="15" t="str">
        <f>IF('Model output'!S285="","",'Model output'!S285)</f>
        <v>Cannot be assessed</v>
      </c>
      <c r="Y286" t="str">
        <f>IF(OR('Model output'!S285="",ISNUMBER(SEARCH("No extension",'Model output'!S285)),ISNUMBER(SEARCH("Absent",'Model output'!S285)),ISNUMBER(SEARCH("Not identified",'Model output'!S285)),AND(ISNUMBER(SEARCH("No",'Model output'!S285)),NOT(ISNUMBER(SEARCH("carcinoma",'Model output'!S285)))),ISNUMBER(SEARCH("negative",'Model output'!S285))),"negative",IF(Z286="positive","gETE", "positive"))</f>
        <v>negative</v>
      </c>
      <c r="Z286" t="str">
        <f>IF(OR('Model output'!S285="",ISNUMBER(SEARCH("Absent",'Model output'!S285)),ISNUMBER(SEARCH("Not identified",'Model output'!S285)),ISNUMBER(SEARCH("No",'Model output'!S285)),ISNUMBER(SEARCH("Minimal",'Model output'!S285)),ISNUMBER(SEARCH("negative",'Model output'!S285))),"negative",IF(OR(ISNUMBER(SEARCH("extensive",X286)),ISNUMBER(SEARCH("skeletal muscle",X286)),ISNUMBER(SEARCH("larynx",X286)),ISNUMBER(SEARCH("trachea",X286)),ISNUMBER(SEARCH("esophagus",X286)),ISNUMBER(SEARCH("recurrent laryngeal nerve",X286))),"positive","negative"))</f>
        <v>negative</v>
      </c>
      <c r="AA286" t="str">
        <f>IF('Model output'!T285="","",IF('Model output'!T285="Not mentioned", "No", "Yes"))</f>
        <v/>
      </c>
      <c r="AB286" t="str">
        <f>IF(AA286&lt;&gt;"Yes","",IF(OR('Model output'!U285="",ISNUMBER(SEARCH("Not identified",'Model output'!U285))),"",'Model output'!U285))</f>
        <v/>
      </c>
      <c r="AC286" s="8" t="str">
        <f>IF(OR('Model output'!V285="", AND(ISERROR(SEARCH("Positive",'Model output'!V285)), ISNUMBER(SEARCH("Negative",'Model output'!V285))), ISNUMBER(SEARCH("Cannot be assessed",'Model output'!V285)), AND(ISNUMBER(SEARCH("Uninvolved",'Model output'!V285)),NOT(ISNUMBER(SEARCH("margin(s) involved",'Model output'!V285)))), ISNUMBER(SEARCH("No involvement",'Model output'!V285)), AND(NOT(ISNUMBER(SEARCH("focal",'Model output'!V285))),ISNUMBER(SEARCH("Free",'Model output'!V285))), ISNUMBER(SEARCH("narrowly excised",'Model output'!V285)), ISNUMBER(SEARCH("none",'Model output'!V285)), ISNUMBER(SEARCH("R0",'Model output'!V285)), ISNUMBER(SEARCH("1 mm",'Model output'!V285)), ISNUMBER(SEARCH("0.1 CM",'Model output'!V285)), ISNUMBER(SEARCH("less than 0.2 mm",'Model output'!V285)), ISNUMBER(SEARCH("less than 1.0 mm",'Model output'!V285)), ISNUMBER(SEARCH("less than 0.5 mm",'Model output'!V285)), ISNUMBER(SEARCH("abut",'Model output'!V285))), "negative", "positive")</f>
        <v>positive</v>
      </c>
      <c r="AE286" s="34" t="str" cm="1">
        <f t="array" ref="AE286">IF(OR(AC286="positive",Z286="positive",AND(OR(ISNUMBER(SEARCH("Follicular carcinoma",N286)),ISNUMBER(SEARCH("Follicular thyroid carcinoma",N286))),V286="extensive"),AND(AND(ISNUMBER(J286),J286&gt;0),AND(ISNUMBER(M286),M286&gt;3)),OR(H286="positive",AH286=1)),"high",IF(OR(ISNUMBER(SEARCH("lateral",G286,1)),ISNUMBER(SEARCH("positive",Y286,1)),ISNUMBER(SEARCH("tall",O286,1)),ISNUMBER(SEARCH("hobnail",O286,1)),ISNUMBER(SEARCH("cribriform",O286,1)),ISNUMBER(SEARCH("diffuse",O286,1)),ISNUMBER(SEARCH("columnar",O286,1)),ISNUMBER(SEARCH("solid",O286,1)),ISNUMBER(SEARCH("tall",N286,1)),ISNUMBER(SEARCH("hobnail",N286,1)),ISNUMBER(SEARCH("cribriform",N286,1)),ISNUMBER(SEARCH("diffuse",N286,1)),ISNUMBER(SEARCH("columnar",N286,1)),ISNUMBER(SEARCH("solid",N286,1)),AND(OR(ISNUMBER(SEARCH("papillary",N286,1)),ISNUMBER(SEARCH("papillary carcinoma",O286,1))),S286="positive"),AND(AND(ISNUMBER(J286),J286&gt;=5),M286=""),AND(AND(ISNUMBER(J286),J286&gt;=5),AND(ISNUMBER(M286),M286&gt;=1)),AND(ISNUMBER(SERACH("papillary",N286)),OR(Y286="positive",Z286="positive"), ISNUMBER(SEARCH("BRAF",AB286)))),"intermediate","low"))</f>
        <v>high</v>
      </c>
      <c r="AF286" s="35" t="str">
        <f t="shared" si="59"/>
        <v>3a</v>
      </c>
      <c r="AG286" s="35" t="str">
        <f t="shared" si="60"/>
        <v>0</v>
      </c>
      <c r="AH286" s="35" t="str">
        <f t="shared" si="61"/>
        <v>0</v>
      </c>
      <c r="AI286" s="40" t="str">
        <f t="shared" si="62"/>
        <v>I</v>
      </c>
      <c r="AJ286" s="34" t="s">
        <v>624</v>
      </c>
      <c r="AK286" s="39" t="s">
        <v>899</v>
      </c>
      <c r="AL286" s="39" t="s">
        <v>897</v>
      </c>
      <c r="AM286" s="39" t="s">
        <v>897</v>
      </c>
      <c r="AN286" s="39" t="s">
        <v>59</v>
      </c>
      <c r="AO286" s="34">
        <f t="shared" si="63"/>
        <v>1</v>
      </c>
      <c r="AP286" s="39">
        <f t="shared" si="64"/>
        <v>1</v>
      </c>
      <c r="AQ286" s="39">
        <f t="shared" si="65"/>
        <v>1</v>
      </c>
      <c r="AR286" s="39">
        <f t="shared" si="66"/>
        <v>1</v>
      </c>
      <c r="AS286" s="40">
        <f t="shared" si="67"/>
        <v>1</v>
      </c>
    </row>
    <row r="287" spans="1:45">
      <c r="A287" t="str">
        <f>'Model output'!A286</f>
        <v>TCGA-L6-A4EU</v>
      </c>
      <c r="B287" s="46">
        <v>58</v>
      </c>
      <c r="C287" s="1" t="str">
        <f>IF(OR(ISNUMBER(SEARCH("0",'Model output'!D286)), ISNUMBER(SEARCH("1",'Model output'!D286)), ISNUMBER(SEARCH("1a",'Model output'!D286)), ISNUMBER(SEARCH("1b",'Model output'!D286)), ISNUMBER(SEARCH("2",'Model output'!D286)), ISNUMBER(SEARCH("3",'Model output'!D286)), ISNUMBER(SEARCH("4a",'Model output'!D286)), ISNUMBER(SEARCH("4b",'Model output'!D286))), IF(ISNUMBER(SEARCH("pT",'Model output'!D286)),IF(OR(ISNUMBER(SEARCH("a",'Model output'!D286)),ISNUMBER(SEARCH("b",'Model output'!D286))),MID(SUBSTITUTE('Model output'!D286," ",""),SEARCH("pT",'Model output'!D286)+2,2),MID(SUBSTITUTE('Model output'!D286," ",""),SEARCH("pT",'Model output'!D286)+2,1)),IF(ISNUMBER(SEARCH("T",'Model output'!D286)),IF(OR(ISNUMBER(SEARCH("a",'Model output'!D286)),ISNUMBER(SEARCH("b",'Model output'!D286))),MID(SUBSTITUTE('Model output'!D286," ",""),SEARCH("T",'Model output'!D286)+1,2),MID(SUBSTITUTE('Model output'!D286," ",""),SEARCH("T",'Model output'!D286)+1,1)),SUBSTITUTE('Model output'!D286," ",""))),"")</f>
        <v>3</v>
      </c>
      <c r="D287" s="1" t="str">
        <f>IF(ISNUMBER(SEARCH("lymph node",'Model output'!E286)),"1", IF(AND('Model output'!E286&lt;&gt;"",ISNUMBER('Model output'!E286),'Model output'!E286&gt;0),"1",IF(OR(ISNUMBER(SEARCH("0",'Model output'!E286)), ISNUMBER(SEARCH("1",'Model output'!E286)), ISNUMBER(SEARCH("1a",'Model output'!E286)), ISNUMBER(SEARCH("1b",'Model output'!E286)), ISNUMBER(SEARCH("X",'Model output'!E286))), IF(ISNUMBER(SEARCH("pN",'Model output'!E286)),IF(OR(ISNUMBER(SEARCH("a",'Model output'!E286)),ISNUMBER(SEARCH("b",'Model output'!E286))),MID(SUBSTITUTE('Model output'!E286," ",""),SEARCH("pN",'Model output'!E286)+2,2),MID(SUBSTITUTE('Model output'!E286," ",""),SEARCH("pN",'Model output'!E286)+2,1)),IF(ISNUMBER(SEARCH("N",'Model output'!E286)),IF(OR(ISNUMBER(SEARCH("a",'Model output'!E286)),ISNUMBER(SEARCH("b",'Model output'!E286))),MID(SUBSTITUTE('Model output'!E286," ",""),SEARCH("N",'Model output'!E286)+1,2),MID(SUBSTITUTE('Model output'!E286," ",""),SEARCH("N",'Model output'!E286)+1,1)),SUBSTITUTE('Model output'!E286," ",""))),"")))</f>
        <v>1a</v>
      </c>
      <c r="E287" s="1" t="str">
        <f>IF(OR(ISNUMBER(SEARCH("Not applicable",'Model output'!F286)), ISNUMBER(SEARCH("N/A",'Model output'!F286))),"0",IF(OR(ISNUMBER(SEARCH("0",'Model output'!F286)), ISNUMBER(SEARCH("1",'Model output'!F286)), ISNUMBER(SEARCH("X",'Model output'!F286))), IF(ISNUMBER(SEARCH("pM",'Model output'!F286)),MID(SUBSTITUTE('Model output'!F286," ",""),SEARCH("pM",'Model output'!F286)+2,1),IF(ISNUMBER(SEARCH("M",'Model output'!F286)),MID(SUBSTITUTE('Model output'!F286," ",""),SEARCH("M",'Model output'!F286)+1,1),SUBSTITUTE('Model output'!F286," ",""))),""))</f>
        <v>X</v>
      </c>
      <c r="F287" t="str">
        <f t="shared" si="56"/>
        <v>positive</v>
      </c>
      <c r="G287" t="str">
        <f>IF(OR('Model output'!G286="",AND(ISNUMBER('Model output'!J286),'Model output'!J286&lt;1)),"",IF(OR(ISNUMBER(SEARCH("lateral",'Model output'!G286)),ISNUMBER(SEARCH("cervical",'Model output'!G286)),ISNUMBER(SEARCH("jugular",'Model output'!G286)),ISNUMBER(SEARCH("left neck",'Model output'!G286)),ISNUMBER(SEARCH("left anterior neck",'Model output'!G286)),ISNUMBER(SEARCH("left posterior neck",'Model output'!G286)),ISNUMBER(SEARCH("right neck",'Model output'!G286)),ISNUMBER(SEARCH("right anterior neck",'Model output'!G286)),ISNUMBER(SEARCH("right posterior neck",'Model output'!G286)),AND(ISNUMBER(SEARCH("level",'Model output'!G286)),OR(,ISNUMBER(SEARCH("II",'Model output'!G286)),ISNUMBER(SEARCH("two",'Model output'!G286)),AND(ISNUMBER(SEARCH("2",'Model output'!G286)),NOT(ISNUMBER(SEARCH("1 of 2",'Model output'!G286)))),ISNUMBER(SEARCH("III",'Model output'!G286)),ISNUMBER(SEARCH("three",'Model output'!G286)),AND(ISNUMBER(SEARCH("3",'Model output'!G286)), NOT(ISNUMBER(SEARCH("N3",'Model output'!G286)))),ISNUMBER(SEARCH("IV",'Model output'!G286)),ISNUMBER(SEARCH("four",'Model output'!G286)),AND(ISNUMBER(SEARCH("4",'Model output'!G286)),NOT(ISNUMBER(SEARCH("1/4",'Model output'!G286)))),ISNUMBER(SEARCH("V ",'Model output'!G286)),ISNUMBER(SEARCH("five",'Model output'!G286)),ISNUMBER(SEARCH("5",'Model output'!G286))))), "lateral", "central"))</f>
        <v>central</v>
      </c>
      <c r="H287" t="str">
        <f>IF('Model output'!H286="","negative", IF('Model output'!H286=" ", "negative", IF('Model output'!H286="[]", "negative", IF(ISNUMBER(SEARCH("lymph node",'Model output'!H286)),"negative", IF(ISNUMBER(SEARCH("adipose tissue",'Model output'!H286)), "negative", IF(ISNUMBER(SEARCH("neck dissection",'Model output'!H286)),"negative","positive"))))))</f>
        <v>negative</v>
      </c>
      <c r="I287">
        <f>IF('Model output'!I286="","",IF(ISNUMBER('Model output'!I286),'Model output'!I286,1))</f>
        <v>33</v>
      </c>
      <c r="J287">
        <f>IF('Model output'!J286="","",IF(AND(ISNUMBER('Model output'!J286),'Model output'!J286&lt;=I287),'Model output'!J286,IF(ISNUMBER(SEARCH("0/",'Model output'!J286)),0,1)))</f>
        <v>4</v>
      </c>
      <c r="K287" t="str" cm="1">
        <f t="array" ref="K287">IF(COUNT(FIND({0,1,2,3,4,5,6,7,8,9},'Model output'!K286))&gt;0,'Model output'!K286,"")</f>
        <v/>
      </c>
      <c r="L287" s="28" t="str">
        <f t="shared" si="58"/>
        <v/>
      </c>
      <c r="M287" t="str" cm="1">
        <f t="array" ref="M287">IF(L287="","",IF(ISNUMBER(SEARCH("cm",L287)),MAX(VALUE(SUBSTITUTE(_xlfn.FILTERXML("&lt;t&gt;&lt;s&gt;"&amp;SUBSTITUTE(L287,",","&lt;/s&gt;&lt;s&gt;")&amp;"&lt;/s&gt;&lt;/t&gt;","//s"),"cm",""))),MAX(VALUE(SUBSTITUTE(_xlfn.FILTERXML("&lt;t&gt;&lt;s&gt;"&amp;SUBSTITUTE(L287,",","&lt;/s&gt;&lt;s&gt;")&amp;"&lt;/s&gt;&lt;/t&gt;","//s"),"mm","")))/10))</f>
        <v/>
      </c>
      <c r="N287" t="str">
        <f>IF('Model output'!L286="","",'Model output'!L286)</f>
        <v>papillary</v>
      </c>
      <c r="O287" t="str">
        <f>IF('Model output'!M286="","",'Model output'!M286)</f>
        <v>tall cell variant</v>
      </c>
      <c r="P287" t="str">
        <f>IF('Model output'!N286="","",'Model output'!N286)</f>
        <v>5 cm</v>
      </c>
      <c r="Q287" t="str">
        <f t="shared" si="57"/>
        <v>5cm</v>
      </c>
      <c r="R287" cm="1">
        <f t="array" ref="R287">IF(Q287="","",IF(ISNUMBER(SEARCH("cm",Q287)),MAX(VALUE(SUBSTITUTE(_xlfn.FILTERXML("&lt;t&gt;&lt;s&gt;"&amp;SUBSTITUTE(Q287,",","&lt;/s&gt;&lt;s&gt;")&amp;"&lt;/s&gt;&lt;/t&gt;","//s"),"cm",""))),IF(ISNUMBER(SEARCH("mm",Q287)), MAX(VALUE(SUBSTITUTE(_xlfn.FILTERXML("&lt;t&gt;&lt;s&gt;"&amp;SUBSTITUTE(Q287,",","&lt;/s&gt;&lt;s&gt;")&amp;"&lt;/s&gt;&lt;/t&gt;","//s"),"mm","")))/10, MAX(VALUE(_xlfn.FILTERXML("&lt;t&gt;&lt;s&gt;"&amp;SUBSTITUTE(Q287,",","&lt;/s&gt;&lt;s&gt;")&amp;"&lt;/s&gt;&lt;/t&gt;","//s"))))))</f>
        <v>5</v>
      </c>
      <c r="S287" t="str">
        <f>IF(OR('Model output'!P286="",'Model output'!P286="C",ISNUMBER(SEARCH("Not identified", 'Model output'!P286)),ISNUMBER(SEARCH("Absent",'Model output'!P286)),ISNUMBER(SEARCH("Absence",'Model output'!P286)),AND(ISNUMBER(SEARCH("No",'Model output'!P286)),NOT(ISNUMBER(SEARCH("diagnostic",'Model output'!P286)))),ISNUMBER(SEARCH("Negative",'Model output'!P286))),"negative","positive")</f>
        <v>positive</v>
      </c>
      <c r="T287">
        <f>IF('Model output'!O286="","",'Model output'!O286)</f>
        <v>1</v>
      </c>
      <c r="U287" t="str">
        <f>IF('Model output'!Q286&lt;&gt;"",'Model output'!Q286,IF('Classification result'!S287="positive",IF(ISNUMBER(SEARCH("single",'Model output'!P286)),1,IF(OR(ISNUMBER(SEARCH("&lt;4",'Model output'!P286)),ISNUMBER(SEARCH("&lt; 4",'Model output'!P286)),ISNUMBER(SEARCH("less than 4",'Model output'!P286))),"&lt;4",IF(OR(ISNUMBER(SEARCH("&gt;4",'Model output'!P286)),ISNUMBER(SEARCH("&gt; 4",'Model output'!P286)),ISNUMBER(SEARCH("4 or more",'Model output'!P286))),"&gt;4",""))),""))</f>
        <v/>
      </c>
      <c r="V287" t="str">
        <f>IF(S287="negative","",IF(OR(ISNUMBER(SEARCH("Focal",'Model output'!P286)),'Classification result'!U287&lt;4,ISNUMBER(SEARCH("Focal",'Classification result'!U287)),ISNUMBER(SEARCH("&lt;4",'Classification result'!U287)),ISNUMBER(SEARCH("&lt; 4",'Classification result'!U287))),"minimal", IF(OR(ISNUMBER(SEARCH("Extensive",'Model output'!P286)),ISNUMBER(SEARCH("Extensive",'Classification result'!U287)),ISNUMBER(SEARCH("&gt;4",'Classification result'!U287)),ISNUMBER(SEARCH("&gt; 4",'Classification result'!U287)),ISNUMBER(SEARCH("4 or more",'Classification result'!U287))),"extensive","")))</f>
        <v/>
      </c>
      <c r="W287" t="str">
        <f>IF(OR('Model output'!R286="",ISNUMBER(SEARCH("Not identified", 'Model output'!R286)),ISNUMBER(SEARCH("Absent",'Model output'!R286)),ISNUMBER(SEARCH("No",'Model output'!R286)),ISNUMBER(SEARCH("Negative",'Model output'!R286)),ISNUMBER(SEARCH("None seen",'Model output'!R286)),ISNUMBER(SEARCH("Free",'Model output'!R286)),ISNUMBER(SEARCH("Cannot be assessed",'Model output'!R286))),"negative","positive")</f>
        <v>negative</v>
      </c>
      <c r="X287" s="15" t="str">
        <f>IF('Model output'!S286="","",'Model output'!S286)</f>
        <v>Present</v>
      </c>
      <c r="Y287" t="str">
        <f>IF(OR('Model output'!S286="",ISNUMBER(SEARCH("No extension",'Model output'!S286)),ISNUMBER(SEARCH("Absent",'Model output'!S286)),ISNUMBER(SEARCH("Not identified",'Model output'!S286)),AND(ISNUMBER(SEARCH("No",'Model output'!S286)),NOT(ISNUMBER(SEARCH("carcinoma",'Model output'!S286)))),ISNUMBER(SEARCH("negative",'Model output'!S286))),"negative",IF(Z287="positive","gETE", "positive"))</f>
        <v>positive</v>
      </c>
      <c r="Z287" t="str">
        <f>IF(OR('Model output'!S286="",ISNUMBER(SEARCH("Absent",'Model output'!S286)),ISNUMBER(SEARCH("Not identified",'Model output'!S286)),ISNUMBER(SEARCH("No",'Model output'!S286)),ISNUMBER(SEARCH("Minimal",'Model output'!S286)),ISNUMBER(SEARCH("negative",'Model output'!S286))),"negative",IF(OR(ISNUMBER(SEARCH("extensive",X287)),ISNUMBER(SEARCH("skeletal muscle",X287)),ISNUMBER(SEARCH("larynx",X287)),ISNUMBER(SEARCH("trachea",X287)),ISNUMBER(SEARCH("esophagus",X287)),ISNUMBER(SEARCH("recurrent laryngeal nerve",X287))),"positive","negative"))</f>
        <v>negative</v>
      </c>
      <c r="AA287" t="str">
        <f>IF('Model output'!T286="","",IF('Model output'!T286="Not mentioned", "No", "Yes"))</f>
        <v/>
      </c>
      <c r="AB287" t="str">
        <f>IF(AA287&lt;&gt;"Yes","",IF(OR('Model output'!U286="",ISNUMBER(SEARCH("Not identified",'Model output'!U286))),"",'Model output'!U286))</f>
        <v/>
      </c>
      <c r="AC287" s="8" t="str">
        <f>IF(OR('Model output'!V286="", AND(ISERROR(SEARCH("Positive",'Model output'!V286)), ISNUMBER(SEARCH("Negative",'Model output'!V286))), ISNUMBER(SEARCH("Cannot be assessed",'Model output'!V286)), AND(ISNUMBER(SEARCH("Uninvolved",'Model output'!V286)),NOT(ISNUMBER(SEARCH("margin(s) involved",'Model output'!V286)))), ISNUMBER(SEARCH("No involvement",'Model output'!V286)), AND(NOT(ISNUMBER(SEARCH("focal",'Model output'!V286))),ISNUMBER(SEARCH("Free",'Model output'!V286))), ISNUMBER(SEARCH("narrowly excised",'Model output'!V286)), ISNUMBER(SEARCH("none",'Model output'!V286)), ISNUMBER(SEARCH("R0",'Model output'!V286)), ISNUMBER(SEARCH("1 mm",'Model output'!V286)), ISNUMBER(SEARCH("0.1 CM",'Model output'!V286)), ISNUMBER(SEARCH("less than 0.2 mm",'Model output'!V286)), ISNUMBER(SEARCH("less than 1.0 mm",'Model output'!V286)), ISNUMBER(SEARCH("less than 0.5 mm",'Model output'!V286)), ISNUMBER(SEARCH("abut",'Model output'!V286))), "negative", "positive")</f>
        <v>positive</v>
      </c>
      <c r="AE287" s="34" t="str" cm="1">
        <f t="array" ref="AE287">IF(OR(AC287="positive",Z287="positive",AND(OR(ISNUMBER(SEARCH("Follicular carcinoma",N287)),ISNUMBER(SEARCH("Follicular thyroid carcinoma",N287))),V287="extensive"),AND(AND(ISNUMBER(J287),J287&gt;0),AND(ISNUMBER(M287),M287&gt;3)),OR(H287="positive",AH287=1)),"high",IF(OR(ISNUMBER(SEARCH("lateral",G287,1)),ISNUMBER(SEARCH("positive",Y287,1)),ISNUMBER(SEARCH("tall",O287,1)),ISNUMBER(SEARCH("hobnail",O287,1)),ISNUMBER(SEARCH("cribriform",O287,1)),ISNUMBER(SEARCH("diffuse",O287,1)),ISNUMBER(SEARCH("columnar",O287,1)),ISNUMBER(SEARCH("solid",O287,1)),ISNUMBER(SEARCH("tall",N287,1)),ISNUMBER(SEARCH("hobnail",N287,1)),ISNUMBER(SEARCH("cribriform",N287,1)),ISNUMBER(SEARCH("diffuse",N287,1)),ISNUMBER(SEARCH("columnar",N287,1)),ISNUMBER(SEARCH("solid",N287,1)),AND(OR(ISNUMBER(SEARCH("papillary",N287,1)),ISNUMBER(SEARCH("papillary carcinoma",O287,1))),S287="positive"),AND(AND(ISNUMBER(J287),J287&gt;=5),M287=""),AND(AND(ISNUMBER(J287),J287&gt;=5),AND(ISNUMBER(M287),M287&gt;=1)),AND(ISNUMBER(SERACH("papillary",N287)),OR(Y287="positive",Z287="positive"), ISNUMBER(SEARCH("BRAF",AB287)))),"intermediate","low"))</f>
        <v>high</v>
      </c>
      <c r="AF287" s="35" t="str">
        <f t="shared" si="59"/>
        <v>3a</v>
      </c>
      <c r="AG287" s="35" t="str">
        <f t="shared" si="60"/>
        <v>1a</v>
      </c>
      <c r="AH287" s="35" t="str">
        <f t="shared" si="61"/>
        <v>0</v>
      </c>
      <c r="AI287" s="40" t="str">
        <f t="shared" si="62"/>
        <v>II</v>
      </c>
      <c r="AJ287" s="34" t="s">
        <v>624</v>
      </c>
      <c r="AK287" s="39" t="s">
        <v>892</v>
      </c>
      <c r="AL287" s="39" t="s">
        <v>898</v>
      </c>
      <c r="AM287" s="39" t="s">
        <v>897</v>
      </c>
      <c r="AN287" s="39" t="s">
        <v>895</v>
      </c>
      <c r="AO287" s="34">
        <f t="shared" si="63"/>
        <v>1</v>
      </c>
      <c r="AP287" s="39">
        <f t="shared" si="64"/>
        <v>0</v>
      </c>
      <c r="AQ287" s="39">
        <f t="shared" si="65"/>
        <v>1</v>
      </c>
      <c r="AR287" s="39">
        <f t="shared" si="66"/>
        <v>1</v>
      </c>
      <c r="AS287" s="40">
        <f t="shared" si="67"/>
        <v>1</v>
      </c>
    </row>
    <row r="288" spans="1:45">
      <c r="A288" t="str">
        <f>'Model output'!A287</f>
        <v>TCGA-MK-A4N6</v>
      </c>
      <c r="B288" s="46">
        <v>35</v>
      </c>
      <c r="C288" s="1" t="str">
        <f>IF(OR(ISNUMBER(SEARCH("0",'Model output'!D287)), ISNUMBER(SEARCH("1",'Model output'!D287)), ISNUMBER(SEARCH("1a",'Model output'!D287)), ISNUMBER(SEARCH("1b",'Model output'!D287)), ISNUMBER(SEARCH("2",'Model output'!D287)), ISNUMBER(SEARCH("3",'Model output'!D287)), ISNUMBER(SEARCH("4a",'Model output'!D287)), ISNUMBER(SEARCH("4b",'Model output'!D287))), IF(ISNUMBER(SEARCH("pT",'Model output'!D287)),IF(OR(ISNUMBER(SEARCH("a",'Model output'!D287)),ISNUMBER(SEARCH("b",'Model output'!D287))),MID(SUBSTITUTE('Model output'!D287," ",""),SEARCH("pT",'Model output'!D287)+2,2),MID(SUBSTITUTE('Model output'!D287," ",""),SEARCH("pT",'Model output'!D287)+2,1)),IF(ISNUMBER(SEARCH("T",'Model output'!D287)),IF(OR(ISNUMBER(SEARCH("a",'Model output'!D287)),ISNUMBER(SEARCH("b",'Model output'!D287))),MID(SUBSTITUTE('Model output'!D287," ",""),SEARCH("T",'Model output'!D287)+1,2),MID(SUBSTITUTE('Model output'!D287," ",""),SEARCH("T",'Model output'!D287)+1,1)),SUBSTITUTE('Model output'!D287," ",""))),"")</f>
        <v>3</v>
      </c>
      <c r="D288" s="1" t="str">
        <f>IF(ISNUMBER(SEARCH("lymph node",'Model output'!E287)),"1", IF(AND('Model output'!E287&lt;&gt;"",ISNUMBER('Model output'!E287),'Model output'!E287&gt;0),"1",IF(OR(ISNUMBER(SEARCH("0",'Model output'!E287)), ISNUMBER(SEARCH("1",'Model output'!E287)), ISNUMBER(SEARCH("1a",'Model output'!E287)), ISNUMBER(SEARCH("1b",'Model output'!E287)), ISNUMBER(SEARCH("X",'Model output'!E287))), IF(ISNUMBER(SEARCH("pN",'Model output'!E287)),IF(OR(ISNUMBER(SEARCH("a",'Model output'!E287)),ISNUMBER(SEARCH("b",'Model output'!E287))),MID(SUBSTITUTE('Model output'!E287," ",""),SEARCH("pN",'Model output'!E287)+2,2),MID(SUBSTITUTE('Model output'!E287," ",""),SEARCH("pN",'Model output'!E287)+2,1)),IF(ISNUMBER(SEARCH("N",'Model output'!E287)),IF(OR(ISNUMBER(SEARCH("a",'Model output'!E287)),ISNUMBER(SEARCH("b",'Model output'!E287))),MID(SUBSTITUTE('Model output'!E287," ",""),SEARCH("N",'Model output'!E287)+1,2),MID(SUBSTITUTE('Model output'!E287," ",""),SEARCH("N",'Model output'!E287)+1,1)),SUBSTITUTE('Model output'!E287," ",""))),"")))</f>
        <v>1B</v>
      </c>
      <c r="E288" s="1" t="str">
        <f>IF(OR(ISNUMBER(SEARCH("Not applicable",'Model output'!F287)), ISNUMBER(SEARCH("N/A",'Model output'!F287))),"0",IF(OR(ISNUMBER(SEARCH("0",'Model output'!F287)), ISNUMBER(SEARCH("1",'Model output'!F287)), ISNUMBER(SEARCH("X",'Model output'!F287))), IF(ISNUMBER(SEARCH("pM",'Model output'!F287)),MID(SUBSTITUTE('Model output'!F287," ",""),SEARCH("pM",'Model output'!F287)+2,1),IF(ISNUMBER(SEARCH("M",'Model output'!F287)),MID(SUBSTITUTE('Model output'!F287," ",""),SEARCH("M",'Model output'!F287)+1,1),SUBSTITUTE('Model output'!F287," ",""))),""))</f>
        <v>X</v>
      </c>
      <c r="F288" t="str">
        <f t="shared" si="56"/>
        <v>positive</v>
      </c>
      <c r="G288" t="str">
        <f>IF(OR('Model output'!G287="",AND(ISNUMBER('Model output'!J287),'Model output'!J287&lt;1)),"",IF(OR(ISNUMBER(SEARCH("lateral",'Model output'!G287)),ISNUMBER(SEARCH("cervical",'Model output'!G287)),ISNUMBER(SEARCH("jugular",'Model output'!G287)),ISNUMBER(SEARCH("left neck",'Model output'!G287)),ISNUMBER(SEARCH("left anterior neck",'Model output'!G287)),ISNUMBER(SEARCH("left posterior neck",'Model output'!G287)),ISNUMBER(SEARCH("right neck",'Model output'!G287)),ISNUMBER(SEARCH("right anterior neck",'Model output'!G287)),ISNUMBER(SEARCH("right posterior neck",'Model output'!G287)),AND(ISNUMBER(SEARCH("level",'Model output'!G287)),OR(,ISNUMBER(SEARCH("II",'Model output'!G287)),ISNUMBER(SEARCH("two",'Model output'!G287)),AND(ISNUMBER(SEARCH("2",'Model output'!G287)),NOT(ISNUMBER(SEARCH("1 of 2",'Model output'!G287)))),ISNUMBER(SEARCH("III",'Model output'!G287)),ISNUMBER(SEARCH("three",'Model output'!G287)),AND(ISNUMBER(SEARCH("3",'Model output'!G287)), NOT(ISNUMBER(SEARCH("N3",'Model output'!G287)))),ISNUMBER(SEARCH("IV",'Model output'!G287)),ISNUMBER(SEARCH("four",'Model output'!G287)),AND(ISNUMBER(SEARCH("4",'Model output'!G287)),NOT(ISNUMBER(SEARCH("1/4",'Model output'!G287)))),ISNUMBER(SEARCH("V ",'Model output'!G287)),ISNUMBER(SEARCH("five",'Model output'!G287)),ISNUMBER(SEARCH("5",'Model output'!G287))))), "lateral", "central"))</f>
        <v>lateral</v>
      </c>
      <c r="H288" t="str">
        <f>IF('Model output'!H287="","negative", IF('Model output'!H287=" ", "negative", IF('Model output'!H287="[]", "negative", IF(ISNUMBER(SEARCH("lymph node",'Model output'!H287)),"negative", IF(ISNUMBER(SEARCH("adipose tissue",'Model output'!H287)), "negative", IF(ISNUMBER(SEARCH("neck dissection",'Model output'!H287)),"negative","positive"))))))</f>
        <v>negative</v>
      </c>
      <c r="I288">
        <f>IF('Model output'!I287="","",IF(ISNUMBER('Model output'!I287),'Model output'!I287,1))</f>
        <v>77</v>
      </c>
      <c r="J288">
        <f>IF('Model output'!J287="","",IF(AND(ISNUMBER('Model output'!J287),'Model output'!J287&lt;=I288),'Model output'!J287,IF(ISNUMBER(SEARCH("0/",'Model output'!J287)),0,1)))</f>
        <v>40</v>
      </c>
      <c r="K288" t="str" cm="1">
        <f t="array" ref="K288">IF(COUNT(FIND({0,1,2,3,4,5,6,7,8,9},'Model output'!K287))&gt;0,'Model output'!K287,"")</f>
        <v>2.5 cm in greatest dimension</v>
      </c>
      <c r="L288" s="28" t="str">
        <f>LOWER(SUBSTITUTE(SUBSTITUTE(SUBSTITUTE(SUBSTITUTE(SUBSTITUTE(SUBSTITUTE(SUBSTITUTE(SUBSTITUTE(SUBSTITUTE(SUBSTITUTE(SUBSTITUTE(SUBSTITUTE(SUBSTITUTE(SUBSTITUTE(SUBSTITUTE(SUBSTITUTE(SUBSTITUTE(SUBSTITUTE(K288,"cm.","cm"), "gross examination", ""), "in greatest dimension", ""), "Level IV", ""), "paratracheal", ""), "tissue", ""), "diameter", ""), "right", ""), "up to", ""), "to", ","), "by", ""), "x", ","), "'", ""), "[", ""), "]", ""), "(", ""), ")", ""), " ", ""))</f>
        <v>2.5cm</v>
      </c>
      <c r="M288" cm="1">
        <f t="array" ref="M288">IF(L288="","",IF(ISNUMBER(SEARCH("cm",L288)),MAX(VALUE(SUBSTITUTE(_xlfn.FILTERXML("&lt;t&gt;&lt;s&gt;"&amp;SUBSTITUTE(L288,",","&lt;/s&gt;&lt;s&gt;")&amp;"&lt;/s&gt;&lt;/t&gt;","//s"),"cm",""))),MAX(VALUE(SUBSTITUTE(_xlfn.FILTERXML("&lt;t&gt;&lt;s&gt;"&amp;SUBSTITUTE(L288,",","&lt;/s&gt;&lt;s&gt;")&amp;"&lt;/s&gt;&lt;/t&gt;","//s"),"mm","")))/10))</f>
        <v>2.5</v>
      </c>
      <c r="N288" t="str">
        <f>IF('Model output'!L287="","",'Model output'!L287)</f>
        <v>papillary</v>
      </c>
      <c r="O288" t="str">
        <f>IF('Model output'!M287="","",'Model output'!M287)</f>
        <v>classical</v>
      </c>
      <c r="P288" t="str">
        <f>IF('Model output'!N287="","",'Model output'!N287)</f>
        <v>8.7 cm in greatest dimension</v>
      </c>
      <c r="Q288" t="str">
        <f t="shared" si="57"/>
        <v>8.7cm</v>
      </c>
      <c r="R288" cm="1">
        <f t="array" ref="R288">IF(Q288="","",IF(ISNUMBER(SEARCH("cm",Q288)),MAX(VALUE(SUBSTITUTE(_xlfn.FILTERXML("&lt;t&gt;&lt;s&gt;"&amp;SUBSTITUTE(Q288,",","&lt;/s&gt;&lt;s&gt;")&amp;"&lt;/s&gt;&lt;/t&gt;","//s"),"cm",""))),IF(ISNUMBER(SEARCH("mm",Q288)), MAX(VALUE(SUBSTITUTE(_xlfn.FILTERXML("&lt;t&gt;&lt;s&gt;"&amp;SUBSTITUTE(Q288,",","&lt;/s&gt;&lt;s&gt;")&amp;"&lt;/s&gt;&lt;/t&gt;","//s"),"mm","")))/10, MAX(VALUE(_xlfn.FILTERXML("&lt;t&gt;&lt;s&gt;"&amp;SUBSTITUTE(Q288,",","&lt;/s&gt;&lt;s&gt;")&amp;"&lt;/s&gt;&lt;/t&gt;","//s"))))))</f>
        <v>8.6999999999999993</v>
      </c>
      <c r="S288" t="str">
        <f>IF(OR('Model output'!P287="",'Model output'!P287="C",ISNUMBER(SEARCH("Not identified", 'Model output'!P287)),ISNUMBER(SEARCH("Absent",'Model output'!P287)),ISNUMBER(SEARCH("Absence",'Model output'!P287)),AND(ISNUMBER(SEARCH("No",'Model output'!P287)),NOT(ISNUMBER(SEARCH("diagnostic",'Model output'!P287)))),ISNUMBER(SEARCH("Negative",'Model output'!P287))),"negative","positive")</f>
        <v>negative</v>
      </c>
      <c r="T288">
        <f>IF('Model output'!O287="","",'Model output'!O287)</f>
        <v>1</v>
      </c>
      <c r="U288" t="str">
        <f>IF('Model output'!Q287&lt;&gt;"",'Model output'!Q287,IF('Classification result'!S288="positive",IF(ISNUMBER(SEARCH("single",'Model output'!P287)),1,IF(OR(ISNUMBER(SEARCH("&lt;4",'Model output'!P287)),ISNUMBER(SEARCH("&lt; 4",'Model output'!P287)),ISNUMBER(SEARCH("less than 4",'Model output'!P287))),"&lt;4",IF(OR(ISNUMBER(SEARCH("&gt;4",'Model output'!P287)),ISNUMBER(SEARCH("&gt; 4",'Model output'!P287)),ISNUMBER(SEARCH("4 or more",'Model output'!P287))),"&gt;4",""))),""))</f>
        <v/>
      </c>
      <c r="V288" t="str">
        <f>IF(S288="negative","",IF(OR(ISNUMBER(SEARCH("Focal",'Model output'!P287)),'Classification result'!U288&lt;4,ISNUMBER(SEARCH("Focal",'Classification result'!U288)),ISNUMBER(SEARCH("&lt;4",'Classification result'!U288)),ISNUMBER(SEARCH("&lt; 4",'Classification result'!U288))),"minimal", IF(OR(ISNUMBER(SEARCH("Extensive",'Model output'!P287)),ISNUMBER(SEARCH("Extensive",'Classification result'!U288)),ISNUMBER(SEARCH("&gt;4",'Classification result'!U288)),ISNUMBER(SEARCH("&gt; 4",'Classification result'!U288)),ISNUMBER(SEARCH("4 or more",'Classification result'!U288))),"extensive","")))</f>
        <v/>
      </c>
      <c r="W288" t="str">
        <f>IF(OR('Model output'!R287="",ISNUMBER(SEARCH("Not identified", 'Model output'!R287)),ISNUMBER(SEARCH("Absent",'Model output'!R287)),ISNUMBER(SEARCH("No",'Model output'!R287)),ISNUMBER(SEARCH("Negative",'Model output'!R287)),ISNUMBER(SEARCH("None seen",'Model output'!R287)),ISNUMBER(SEARCH("Free",'Model output'!R287)),ISNUMBER(SEARCH("Cannot be assessed",'Model output'!R287))),"negative","positive")</f>
        <v>positive</v>
      </c>
      <c r="X288" s="15" t="str">
        <f>IF('Model output'!S287="","",'Model output'!S287)</f>
        <v>Present</v>
      </c>
      <c r="Y288" t="str">
        <f>IF(OR('Model output'!S287="",ISNUMBER(SEARCH("No extension",'Model output'!S287)),ISNUMBER(SEARCH("Absent",'Model output'!S287)),ISNUMBER(SEARCH("Not identified",'Model output'!S287)),AND(ISNUMBER(SEARCH("No",'Model output'!S287)),NOT(ISNUMBER(SEARCH("carcinoma",'Model output'!S287)))),ISNUMBER(SEARCH("negative",'Model output'!S287))),"negative",IF(Z288="positive","gETE", "positive"))</f>
        <v>positive</v>
      </c>
      <c r="Z288" t="str">
        <f>IF(OR('Model output'!S287="",ISNUMBER(SEARCH("Absent",'Model output'!S287)),ISNUMBER(SEARCH("Not identified",'Model output'!S287)),ISNUMBER(SEARCH("No",'Model output'!S287)),ISNUMBER(SEARCH("Minimal",'Model output'!S287)),ISNUMBER(SEARCH("negative",'Model output'!S287))),"negative",IF(OR(ISNUMBER(SEARCH("extensive",X288)),ISNUMBER(SEARCH("skeletal muscle",X288)),ISNUMBER(SEARCH("larynx",X288)),ISNUMBER(SEARCH("trachea",X288)),ISNUMBER(SEARCH("esophagus",X288)),ISNUMBER(SEARCH("recurrent laryngeal nerve",X288))),"positive","negative"))</f>
        <v>negative</v>
      </c>
      <c r="AA288" t="str">
        <f>IF('Model output'!T287="","",IF('Model output'!T287="Not mentioned", "No", "Yes"))</f>
        <v/>
      </c>
      <c r="AB288" t="str">
        <f>IF(AA288&lt;&gt;"Yes","",IF(OR('Model output'!U287="",ISNUMBER(SEARCH("Not identified",'Model output'!U287))),"",'Model output'!U287))</f>
        <v/>
      </c>
      <c r="AC288" s="8" t="str">
        <f>IF(OR('Model output'!V287="", AND(ISERROR(SEARCH("Positive",'Model output'!V287)), ISNUMBER(SEARCH("Negative",'Model output'!V287))), ISNUMBER(SEARCH("Cannot be assessed",'Model output'!V287)), AND(ISNUMBER(SEARCH("Uninvolved",'Model output'!V287)),NOT(ISNUMBER(SEARCH("margin(s) involved",'Model output'!V287)))), ISNUMBER(SEARCH("No involvement",'Model output'!V287)), AND(NOT(ISNUMBER(SEARCH("focal",'Model output'!V287))),ISNUMBER(SEARCH("Free",'Model output'!V287))), ISNUMBER(SEARCH("narrowly excised",'Model output'!V287)), ISNUMBER(SEARCH("none",'Model output'!V287)), ISNUMBER(SEARCH("R0",'Model output'!V287)), ISNUMBER(SEARCH("1 mm",'Model output'!V287)), ISNUMBER(SEARCH("0.1 CM",'Model output'!V287)), ISNUMBER(SEARCH("less than 0.2 mm",'Model output'!V287)), ISNUMBER(SEARCH("less than 1.0 mm",'Model output'!V287)), ISNUMBER(SEARCH("less than 0.5 mm",'Model output'!V287)), ISNUMBER(SEARCH("abut",'Model output'!V287))), "negative", "positive")</f>
        <v>negative</v>
      </c>
      <c r="AE288" s="34" t="str" cm="1">
        <f t="array" aca="1" ref="AE288" ca="1">IF(OR(AC288="positive",Z288="positive",AND(OR(ISNUMBER(SEARCH("Follicular carcinoma",N288)),ISNUMBER(SEARCH("Follicular thyroid carcinoma",N288))),V288="extensive"),AND(AND(ISNUMBER(J288),J288&gt;0),AND(ISNUMBER(M288),M288&gt;3)),OR(H288="positive",AH288=1)),"high",IF(OR(ISNUMBER(SEARCH("lateral",G288,1)),ISNUMBER(SEARCH("positive",Y288,1)),ISNUMBER(SEARCH("tall",O288,1)),ISNUMBER(SEARCH("hobnail",O288,1)),ISNUMBER(SEARCH("cribriform",O288,1)),ISNUMBER(SEARCH("diffuse",O288,1)),ISNUMBER(SEARCH("columnar",O288,1)),ISNUMBER(SEARCH("solid",O288,1)),ISNUMBER(SEARCH("tall",N288,1)),ISNUMBER(SEARCH("hobnail",N288,1)),ISNUMBER(SEARCH("cribriform",N288,1)),ISNUMBER(SEARCH("diffuse",N288,1)),ISNUMBER(SEARCH("columnar",N288,1)),ISNUMBER(SEARCH("solid",N288,1)),AND(OR(ISNUMBER(SEARCH("papillary",N288,1)),ISNUMBER(SEARCH("papillary carcinoma",O288,1))),S288="positive"),AND(AND(ISNUMBER(J288),J288&gt;=5),M288=""),AND(AND(ISNUMBER(J288),J288&gt;=5),AND(ISNUMBER(M288),M288&gt;=1)),AND(ISNUMBER(SERACH("papillary",N288)),OR(Y288="positive",Z288="positive"), ISNUMBER(SEARCH("BRAF",AB288)))),"intermediate","low"))</f>
        <v>intermediate</v>
      </c>
      <c r="AF288" s="35" t="str">
        <f t="shared" si="59"/>
        <v>3a</v>
      </c>
      <c r="AG288" s="35" t="str">
        <f t="shared" si="60"/>
        <v>1b</v>
      </c>
      <c r="AH288" s="35" t="str">
        <f t="shared" si="61"/>
        <v>0</v>
      </c>
      <c r="AI288" s="40" t="str">
        <f t="shared" si="62"/>
        <v>I</v>
      </c>
      <c r="AJ288" s="34" t="s">
        <v>629</v>
      </c>
      <c r="AK288" s="39" t="s">
        <v>899</v>
      </c>
      <c r="AL288" s="39" t="s">
        <v>893</v>
      </c>
      <c r="AM288" s="39" t="s">
        <v>897</v>
      </c>
      <c r="AN288" s="39" t="s">
        <v>59</v>
      </c>
      <c r="AO288" s="34">
        <f t="shared" ca="1" si="63"/>
        <v>1</v>
      </c>
      <c r="AP288" s="39">
        <f t="shared" si="64"/>
        <v>1</v>
      </c>
      <c r="AQ288" s="39">
        <f t="shared" si="65"/>
        <v>1</v>
      </c>
      <c r="AR288" s="39">
        <f t="shared" si="66"/>
        <v>1</v>
      </c>
      <c r="AS288" s="40">
        <f t="shared" si="67"/>
        <v>1</v>
      </c>
    </row>
    <row r="289" spans="1:45">
      <c r="A289" t="str">
        <f>'Model output'!A288</f>
        <v>TCGA-MK-A4N7</v>
      </c>
      <c r="B289" s="46">
        <v>20</v>
      </c>
      <c r="C289" s="1" t="str">
        <f>IF(OR(ISNUMBER(SEARCH("0",'Model output'!D288)), ISNUMBER(SEARCH("1",'Model output'!D288)), ISNUMBER(SEARCH("1a",'Model output'!D288)), ISNUMBER(SEARCH("1b",'Model output'!D288)), ISNUMBER(SEARCH("2",'Model output'!D288)), ISNUMBER(SEARCH("3",'Model output'!D288)), ISNUMBER(SEARCH("4a",'Model output'!D288)), ISNUMBER(SEARCH("4b",'Model output'!D288))), IF(ISNUMBER(SEARCH("pT",'Model output'!D288)),IF(OR(ISNUMBER(SEARCH("a",'Model output'!D288)),ISNUMBER(SEARCH("b",'Model output'!D288))),MID(SUBSTITUTE('Model output'!D288," ",""),SEARCH("pT",'Model output'!D288)+2,2),MID(SUBSTITUTE('Model output'!D288," ",""),SEARCH("pT",'Model output'!D288)+2,1)),IF(ISNUMBER(SEARCH("T",'Model output'!D288)),IF(OR(ISNUMBER(SEARCH("a",'Model output'!D288)),ISNUMBER(SEARCH("b",'Model output'!D288))),MID(SUBSTITUTE('Model output'!D288," ",""),SEARCH("T",'Model output'!D288)+1,2),MID(SUBSTITUTE('Model output'!D288," ",""),SEARCH("T",'Model output'!D288)+1,1)),SUBSTITUTE('Model output'!D288," ",""))),"")</f>
        <v>2</v>
      </c>
      <c r="D289" s="1" t="str">
        <f>IF(ISNUMBER(SEARCH("lymph node",'Model output'!E288)),"1", IF(AND('Model output'!E288&lt;&gt;"",ISNUMBER('Model output'!E288),'Model output'!E288&gt;0),"1",IF(OR(ISNUMBER(SEARCH("0",'Model output'!E288)), ISNUMBER(SEARCH("1",'Model output'!E288)), ISNUMBER(SEARCH("1a",'Model output'!E288)), ISNUMBER(SEARCH("1b",'Model output'!E288)), ISNUMBER(SEARCH("X",'Model output'!E288))), IF(ISNUMBER(SEARCH("pN",'Model output'!E288)),IF(OR(ISNUMBER(SEARCH("a",'Model output'!E288)),ISNUMBER(SEARCH("b",'Model output'!E288))),MID(SUBSTITUTE('Model output'!E288," ",""),SEARCH("pN",'Model output'!E288)+2,2),MID(SUBSTITUTE('Model output'!E288," ",""),SEARCH("pN",'Model output'!E288)+2,1)),IF(ISNUMBER(SEARCH("N",'Model output'!E288)),IF(OR(ISNUMBER(SEARCH("a",'Model output'!E288)),ISNUMBER(SEARCH("b",'Model output'!E288))),MID(SUBSTITUTE('Model output'!E288," ",""),SEARCH("N",'Model output'!E288)+1,2),MID(SUBSTITUTE('Model output'!E288," ",""),SEARCH("N",'Model output'!E288)+1,1)),SUBSTITUTE('Model output'!E288," ",""))),"")))</f>
        <v>0</v>
      </c>
      <c r="E289" s="1" t="str">
        <f>IF(OR(ISNUMBER(SEARCH("Not applicable",'Model output'!F288)), ISNUMBER(SEARCH("N/A",'Model output'!F288))),"0",IF(OR(ISNUMBER(SEARCH("0",'Model output'!F288)), ISNUMBER(SEARCH("1",'Model output'!F288)), ISNUMBER(SEARCH("X",'Model output'!F288))), IF(ISNUMBER(SEARCH("pM",'Model output'!F288)),MID(SUBSTITUTE('Model output'!F288," ",""),SEARCH("pM",'Model output'!F288)+2,1),IF(ISNUMBER(SEARCH("M",'Model output'!F288)),MID(SUBSTITUTE('Model output'!F288," ",""),SEARCH("M",'Model output'!F288)+1,1),SUBSTITUTE('Model output'!F288," ",""))),""))</f>
        <v/>
      </c>
      <c r="F289" t="str">
        <f t="shared" si="56"/>
        <v>negative</v>
      </c>
      <c r="G289" t="str">
        <f>IF(OR('Model output'!G288="",AND(ISNUMBER('Model output'!J288),'Model output'!J288&lt;1)),"",IF(OR(ISNUMBER(SEARCH("lateral",'Model output'!G288)),ISNUMBER(SEARCH("cervical",'Model output'!G288)),ISNUMBER(SEARCH("jugular",'Model output'!G288)),ISNUMBER(SEARCH("left neck",'Model output'!G288)),ISNUMBER(SEARCH("left anterior neck",'Model output'!G288)),ISNUMBER(SEARCH("left posterior neck",'Model output'!G288)),ISNUMBER(SEARCH("right neck",'Model output'!G288)),ISNUMBER(SEARCH("right anterior neck",'Model output'!G288)),ISNUMBER(SEARCH("right posterior neck",'Model output'!G288)),AND(ISNUMBER(SEARCH("level",'Model output'!G288)),OR(,ISNUMBER(SEARCH("II",'Model output'!G288)),ISNUMBER(SEARCH("two",'Model output'!G288)),AND(ISNUMBER(SEARCH("2",'Model output'!G288)),NOT(ISNUMBER(SEARCH("1 of 2",'Model output'!G288)))),ISNUMBER(SEARCH("III",'Model output'!G288)),ISNUMBER(SEARCH("three",'Model output'!G288)),AND(ISNUMBER(SEARCH("3",'Model output'!G288)), NOT(ISNUMBER(SEARCH("N3",'Model output'!G288)))),ISNUMBER(SEARCH("IV",'Model output'!G288)),ISNUMBER(SEARCH("four",'Model output'!G288)),AND(ISNUMBER(SEARCH("4",'Model output'!G288)),NOT(ISNUMBER(SEARCH("1/4",'Model output'!G288)))),ISNUMBER(SEARCH("V ",'Model output'!G288)),ISNUMBER(SEARCH("five",'Model output'!G288)),ISNUMBER(SEARCH("5",'Model output'!G288))))), "lateral", "central"))</f>
        <v/>
      </c>
      <c r="H289" t="str">
        <f>IF('Model output'!H288="","negative", IF('Model output'!H288=" ", "negative", IF('Model output'!H288="[]", "negative", IF(ISNUMBER(SEARCH("lymph node",'Model output'!H288)),"negative", IF(ISNUMBER(SEARCH("adipose tissue",'Model output'!H288)), "negative", IF(ISNUMBER(SEARCH("neck dissection",'Model output'!H288)),"negative","positive"))))))</f>
        <v>negative</v>
      </c>
      <c r="I289">
        <f>IF('Model output'!I288="","",IF(ISNUMBER('Model output'!I288),'Model output'!I288,1))</f>
        <v>2</v>
      </c>
      <c r="J289">
        <f>IF('Model output'!J288="","",IF(AND(ISNUMBER('Model output'!J288),'Model output'!J288&lt;=I289),'Model output'!J288,IF(ISNUMBER(SEARCH("0/",'Model output'!J288)),0,1)))</f>
        <v>0</v>
      </c>
      <c r="K289" t="str" cm="1">
        <f t="array" ref="K289">IF(COUNT(FIND({0,1,2,3,4,5,6,7,8,9},'Model output'!K288))&gt;0,'Model output'!K288,"")</f>
        <v/>
      </c>
      <c r="L289" s="28" t="str">
        <f t="shared" ref="L289:L291" si="68">LOWER(SUBSTITUTE(SUBSTITUTE(SUBSTITUTE(SUBSTITUTE(SUBSTITUTE(SUBSTITUTE(SUBSTITUTE(SUBSTITUTE(SUBSTITUTE(SUBSTITUTE(SUBSTITUTE(SUBSTITUTE(SUBSTITUTE(SUBSTITUTE(SUBSTITUTE(SUBSTITUTE(SUBSTITUTE(SUBSTITUTE(K289,"cm.","cm"), "gross examination", ""), "in greatest dimension", ""), "Level IV", ""), "paratracheal", ""), "tissue", ""), "diameter", ""), "right", ""), "up to", ""), "to", ","), "by", ""), "x", ","), "'", ""), "[", ""), "]", ""), "(", ""), ")", ""), " ", ""))</f>
        <v/>
      </c>
      <c r="M289" t="str" cm="1">
        <f t="array" ref="M289">IF(L289="","",IF(ISNUMBER(SEARCH("cm",L289)),MAX(VALUE(SUBSTITUTE(_xlfn.FILTERXML("&lt;t&gt;&lt;s&gt;"&amp;SUBSTITUTE(L289,",","&lt;/s&gt;&lt;s&gt;")&amp;"&lt;/s&gt;&lt;/t&gt;","//s"),"cm",""))),MAX(VALUE(SUBSTITUTE(_xlfn.FILTERXML("&lt;t&gt;&lt;s&gt;"&amp;SUBSTITUTE(L289,",","&lt;/s&gt;&lt;s&gt;")&amp;"&lt;/s&gt;&lt;/t&gt;","//s"),"mm","")))/10))</f>
        <v/>
      </c>
      <c r="N289" t="str">
        <f>IF('Model output'!L288="","",'Model output'!L288)</f>
        <v>papillary</v>
      </c>
      <c r="O289" t="str">
        <f>IF('Model output'!M288="","",'Model output'!M288)</f>
        <v>classical</v>
      </c>
      <c r="P289" t="str">
        <f>IF('Model output'!N288="","",'Model output'!N288)</f>
        <v>2.5 CM</v>
      </c>
      <c r="Q289" t="str">
        <f t="shared" si="57"/>
        <v>2.5cm</v>
      </c>
      <c r="R289" cm="1">
        <f t="array" ref="R289">IF(Q289="","",IF(ISNUMBER(SEARCH("cm",Q289)),MAX(VALUE(SUBSTITUTE(_xlfn.FILTERXML("&lt;t&gt;&lt;s&gt;"&amp;SUBSTITUTE(Q289,",","&lt;/s&gt;&lt;s&gt;")&amp;"&lt;/s&gt;&lt;/t&gt;","//s"),"cm",""))),IF(ISNUMBER(SEARCH("mm",Q289)), MAX(VALUE(SUBSTITUTE(_xlfn.FILTERXML("&lt;t&gt;&lt;s&gt;"&amp;SUBSTITUTE(Q289,",","&lt;/s&gt;&lt;s&gt;")&amp;"&lt;/s&gt;&lt;/t&gt;","//s"),"mm","")))/10, MAX(VALUE(_xlfn.FILTERXML("&lt;t&gt;&lt;s&gt;"&amp;SUBSTITUTE(Q289,",","&lt;/s&gt;&lt;s&gt;")&amp;"&lt;/s&gt;&lt;/t&gt;","//s"))))))</f>
        <v>2.5</v>
      </c>
      <c r="S289" t="str">
        <f>IF(OR('Model output'!P288="",'Model output'!P288="C",ISNUMBER(SEARCH("Not identified", 'Model output'!P288)),ISNUMBER(SEARCH("Absent",'Model output'!P288)),ISNUMBER(SEARCH("Absence",'Model output'!P288)),AND(ISNUMBER(SEARCH("No",'Model output'!P288)),NOT(ISNUMBER(SEARCH("diagnostic",'Model output'!P288)))),ISNUMBER(SEARCH("Negative",'Model output'!P288))),"negative","positive")</f>
        <v>positive</v>
      </c>
      <c r="T289">
        <f>IF('Model output'!O288="","",'Model output'!O288)</f>
        <v>1</v>
      </c>
      <c r="U289" t="str">
        <f>IF('Model output'!Q288&lt;&gt;"",'Model output'!Q288,IF('Classification result'!S289="positive",IF(ISNUMBER(SEARCH("single",'Model output'!P288)),1,IF(OR(ISNUMBER(SEARCH("&lt;4",'Model output'!P288)),ISNUMBER(SEARCH("&lt; 4",'Model output'!P288)),ISNUMBER(SEARCH("less than 4",'Model output'!P288))),"&lt;4",IF(OR(ISNUMBER(SEARCH("&gt;4",'Model output'!P288)),ISNUMBER(SEARCH("&gt; 4",'Model output'!P288)),ISNUMBER(SEARCH("4 or more",'Model output'!P288))),"&gt;4",""))),""))</f>
        <v>FOCAL</v>
      </c>
      <c r="V289" t="str">
        <f>IF(S289="negative","",IF(OR(ISNUMBER(SEARCH("Focal",'Model output'!P288)),'Classification result'!U289&lt;4,ISNUMBER(SEARCH("Focal",'Classification result'!U289)),ISNUMBER(SEARCH("&lt;4",'Classification result'!U289)),ISNUMBER(SEARCH("&lt; 4",'Classification result'!U289))),"minimal", IF(OR(ISNUMBER(SEARCH("Extensive",'Model output'!P288)),ISNUMBER(SEARCH("Extensive",'Classification result'!U289)),ISNUMBER(SEARCH("&gt;4",'Classification result'!U289)),ISNUMBER(SEARCH("&gt; 4",'Classification result'!U289)),ISNUMBER(SEARCH("4 or more",'Classification result'!U289))),"extensive","")))</f>
        <v>minimal</v>
      </c>
      <c r="W289" t="str">
        <f>IF(OR('Model output'!R288="",ISNUMBER(SEARCH("Not identified", 'Model output'!R288)),ISNUMBER(SEARCH("Absent",'Model output'!R288)),ISNUMBER(SEARCH("No",'Model output'!R288)),ISNUMBER(SEARCH("Negative",'Model output'!R288)),ISNUMBER(SEARCH("None seen",'Model output'!R288)),ISNUMBER(SEARCH("Free",'Model output'!R288)),ISNUMBER(SEARCH("Cannot be assessed",'Model output'!R288))),"negative","positive")</f>
        <v>positive</v>
      </c>
      <c r="X289" s="15" t="str">
        <f>IF('Model output'!S288="","",'Model output'!S288)</f>
        <v>NOT APPLICABLE</v>
      </c>
      <c r="Y289" t="str">
        <f>IF(OR('Model output'!S288="",ISNUMBER(SEARCH("No extension",'Model output'!S288)),ISNUMBER(SEARCH("Absent",'Model output'!S288)),ISNUMBER(SEARCH("Not identified",'Model output'!S288)),AND(ISNUMBER(SEARCH("No",'Model output'!S288)),NOT(ISNUMBER(SEARCH("carcinoma",'Model output'!S288)))),ISNUMBER(SEARCH("negative",'Model output'!S288))),"negative",IF(Z289="positive","gETE", "positive"))</f>
        <v>negative</v>
      </c>
      <c r="Z289" t="str">
        <f>IF(OR('Model output'!S288="",ISNUMBER(SEARCH("Absent",'Model output'!S288)),ISNUMBER(SEARCH("Not identified",'Model output'!S288)),ISNUMBER(SEARCH("No",'Model output'!S288)),ISNUMBER(SEARCH("Minimal",'Model output'!S288)),ISNUMBER(SEARCH("negative",'Model output'!S288))),"negative",IF(OR(ISNUMBER(SEARCH("extensive",X289)),ISNUMBER(SEARCH("skeletal muscle",X289)),ISNUMBER(SEARCH("larynx",X289)),ISNUMBER(SEARCH("trachea",X289)),ISNUMBER(SEARCH("esophagus",X289)),ISNUMBER(SEARCH("recurrent laryngeal nerve",X289))),"positive","negative"))</f>
        <v>negative</v>
      </c>
      <c r="AA289" t="str">
        <f>IF('Model output'!T288="","",IF('Model output'!T288="Not mentioned", "No", "Yes"))</f>
        <v/>
      </c>
      <c r="AB289" t="str">
        <f>IF(AA289&lt;&gt;"Yes","",IF(OR('Model output'!U288="",ISNUMBER(SEARCH("Not identified",'Model output'!U288))),"",'Model output'!U288))</f>
        <v/>
      </c>
      <c r="AC289" s="8" t="str">
        <f>IF(OR('Model output'!V288="", AND(ISERROR(SEARCH("Positive",'Model output'!V288)), ISNUMBER(SEARCH("Negative",'Model output'!V288))), ISNUMBER(SEARCH("Cannot be assessed",'Model output'!V288)), AND(ISNUMBER(SEARCH("Uninvolved",'Model output'!V288)),NOT(ISNUMBER(SEARCH("margin(s) involved",'Model output'!V288)))), ISNUMBER(SEARCH("No involvement",'Model output'!V288)), AND(NOT(ISNUMBER(SEARCH("focal",'Model output'!V288))),ISNUMBER(SEARCH("Free",'Model output'!V288))), ISNUMBER(SEARCH("narrowly excised",'Model output'!V288)), ISNUMBER(SEARCH("none",'Model output'!V288)), ISNUMBER(SEARCH("R0",'Model output'!V288)), ISNUMBER(SEARCH("1 mm",'Model output'!V288)), ISNUMBER(SEARCH("0.1 CM",'Model output'!V288)), ISNUMBER(SEARCH("less than 0.2 mm",'Model output'!V288)), ISNUMBER(SEARCH("less than 1.0 mm",'Model output'!V288)), ISNUMBER(SEARCH("less than 0.5 mm",'Model output'!V288)), ISNUMBER(SEARCH("abut",'Model output'!V288))), "negative", "positive")</f>
        <v>negative</v>
      </c>
      <c r="AE289" s="34" t="str" cm="1">
        <f t="array" aca="1" ref="AE289" ca="1">IF(OR(AC289="positive",Z289="positive",AND(OR(ISNUMBER(SEARCH("Follicular carcinoma",N289)),ISNUMBER(SEARCH("Follicular thyroid carcinoma",N289))),V289="extensive"),AND(AND(ISNUMBER(J289),J289&gt;0),AND(ISNUMBER(M289),M289&gt;3)),OR(H289="positive",AH289=1)),"high",IF(OR(ISNUMBER(SEARCH("lateral",G289,1)),ISNUMBER(SEARCH("positive",Y289,1)),ISNUMBER(SEARCH("tall",O289,1)),ISNUMBER(SEARCH("hobnail",O289,1)),ISNUMBER(SEARCH("cribriform",O289,1)),ISNUMBER(SEARCH("diffuse",O289,1)),ISNUMBER(SEARCH("columnar",O289,1)),ISNUMBER(SEARCH("solid",O289,1)),ISNUMBER(SEARCH("tall",N289,1)),ISNUMBER(SEARCH("hobnail",N289,1)),ISNUMBER(SEARCH("cribriform",N289,1)),ISNUMBER(SEARCH("diffuse",N289,1)),ISNUMBER(SEARCH("columnar",N289,1)),ISNUMBER(SEARCH("solid",N289,1)),AND(OR(ISNUMBER(SEARCH("papillary",N289,1)),ISNUMBER(SEARCH("papillary carcinoma",O289,1))),S289="positive"),AND(AND(ISNUMBER(J289),J289&gt;=5),M289=""),AND(AND(ISNUMBER(J289),J289&gt;=5),AND(ISNUMBER(M289),M289&gt;=1)),AND(ISNUMBER(SERACH("papillary",N289)),OR(Y289="positive",Z289="positive"), ISNUMBER(SEARCH("BRAF",AB289)))),"intermediate","low"))</f>
        <v>intermediate</v>
      </c>
      <c r="AF289" s="35" t="str">
        <f t="shared" si="59"/>
        <v>2</v>
      </c>
      <c r="AG289" s="35" t="str">
        <f t="shared" si="60"/>
        <v>0</v>
      </c>
      <c r="AH289" s="35" t="str">
        <f t="shared" si="61"/>
        <v>0</v>
      </c>
      <c r="AI289" s="40" t="str">
        <f t="shared" si="62"/>
        <v>I</v>
      </c>
      <c r="AJ289" s="34" t="s">
        <v>629</v>
      </c>
      <c r="AK289" s="39" t="s">
        <v>896</v>
      </c>
      <c r="AL289" s="39" t="s">
        <v>894</v>
      </c>
      <c r="AM289" s="39" t="s">
        <v>897</v>
      </c>
      <c r="AN289" s="39" t="s">
        <v>59</v>
      </c>
      <c r="AO289" s="34">
        <f t="shared" ca="1" si="63"/>
        <v>1</v>
      </c>
      <c r="AP289" s="39">
        <f t="shared" si="64"/>
        <v>1</v>
      </c>
      <c r="AQ289" s="39">
        <f t="shared" si="65"/>
        <v>1</v>
      </c>
      <c r="AR289" s="39">
        <f t="shared" si="66"/>
        <v>1</v>
      </c>
      <c r="AS289" s="40">
        <f t="shared" si="67"/>
        <v>1</v>
      </c>
    </row>
    <row r="290" spans="1:45">
      <c r="A290" t="str">
        <f>'Model output'!A289</f>
        <v>TCGA-MK-A4N9</v>
      </c>
      <c r="B290" s="46">
        <v>41</v>
      </c>
      <c r="C290" s="1" t="str">
        <f>IF(OR(ISNUMBER(SEARCH("0",'Model output'!D289)), ISNUMBER(SEARCH("1",'Model output'!D289)), ISNUMBER(SEARCH("1a",'Model output'!D289)), ISNUMBER(SEARCH("1b",'Model output'!D289)), ISNUMBER(SEARCH("2",'Model output'!D289)), ISNUMBER(SEARCH("3",'Model output'!D289)), ISNUMBER(SEARCH("4a",'Model output'!D289)), ISNUMBER(SEARCH("4b",'Model output'!D289))), IF(ISNUMBER(SEARCH("pT",'Model output'!D289)),IF(OR(ISNUMBER(SEARCH("a",'Model output'!D289)),ISNUMBER(SEARCH("b",'Model output'!D289))),MID(SUBSTITUTE('Model output'!D289," ",""),SEARCH("pT",'Model output'!D289)+2,2),MID(SUBSTITUTE('Model output'!D289," ",""),SEARCH("pT",'Model output'!D289)+2,1)),IF(ISNUMBER(SEARCH("T",'Model output'!D289)),IF(OR(ISNUMBER(SEARCH("a",'Model output'!D289)),ISNUMBER(SEARCH("b",'Model output'!D289))),MID(SUBSTITUTE('Model output'!D289," ",""),SEARCH("T",'Model output'!D289)+1,2),MID(SUBSTITUTE('Model output'!D289," ",""),SEARCH("T",'Model output'!D289)+1,1)),SUBSTITUTE('Model output'!D289," ",""))),"")</f>
        <v>3</v>
      </c>
      <c r="D290" s="1" t="str">
        <f>IF(ISNUMBER(SEARCH("lymph node",'Model output'!E289)),"1", IF(AND('Model output'!E289&lt;&gt;"",ISNUMBER('Model output'!E289),'Model output'!E289&gt;0),"1",IF(OR(ISNUMBER(SEARCH("0",'Model output'!E289)), ISNUMBER(SEARCH("1",'Model output'!E289)), ISNUMBER(SEARCH("1a",'Model output'!E289)), ISNUMBER(SEARCH("1b",'Model output'!E289)), ISNUMBER(SEARCH("X",'Model output'!E289))), IF(ISNUMBER(SEARCH("pN",'Model output'!E289)),IF(OR(ISNUMBER(SEARCH("a",'Model output'!E289)),ISNUMBER(SEARCH("b",'Model output'!E289))),MID(SUBSTITUTE('Model output'!E289," ",""),SEARCH("pN",'Model output'!E289)+2,2),MID(SUBSTITUTE('Model output'!E289," ",""),SEARCH("pN",'Model output'!E289)+2,1)),IF(ISNUMBER(SEARCH("N",'Model output'!E289)),IF(OR(ISNUMBER(SEARCH("a",'Model output'!E289)),ISNUMBER(SEARCH("b",'Model output'!E289))),MID(SUBSTITUTE('Model output'!E289," ",""),SEARCH("N",'Model output'!E289)+1,2),MID(SUBSTITUTE('Model output'!E289," ",""),SEARCH("N",'Model output'!E289)+1,1)),SUBSTITUTE('Model output'!E289," ",""))),"")))</f>
        <v>1a</v>
      </c>
      <c r="E290" s="1" t="str">
        <f>IF(OR(ISNUMBER(SEARCH("Not applicable",'Model output'!F289)), ISNUMBER(SEARCH("N/A",'Model output'!F289))),"0",IF(OR(ISNUMBER(SEARCH("0",'Model output'!F289)), ISNUMBER(SEARCH("1",'Model output'!F289)), ISNUMBER(SEARCH("X",'Model output'!F289))), IF(ISNUMBER(SEARCH("pM",'Model output'!F289)),MID(SUBSTITUTE('Model output'!F289," ",""),SEARCH("pM",'Model output'!F289)+2,1),IF(ISNUMBER(SEARCH("M",'Model output'!F289)),MID(SUBSTITUTE('Model output'!F289," ",""),SEARCH("M",'Model output'!F289)+1,1),SUBSTITUTE('Model output'!F289," ",""))),""))</f>
        <v>X</v>
      </c>
      <c r="F290" t="str">
        <f t="shared" si="56"/>
        <v>positive</v>
      </c>
      <c r="G290" t="str">
        <f>IF(OR('Model output'!G289="",AND(ISNUMBER('Model output'!J289),'Model output'!J289&lt;1)),"",IF(OR(ISNUMBER(SEARCH("lateral",'Model output'!G289)),ISNUMBER(SEARCH("cervical",'Model output'!G289)),ISNUMBER(SEARCH("jugular",'Model output'!G289)),ISNUMBER(SEARCH("left neck",'Model output'!G289)),ISNUMBER(SEARCH("left anterior neck",'Model output'!G289)),ISNUMBER(SEARCH("left posterior neck",'Model output'!G289)),ISNUMBER(SEARCH("right neck",'Model output'!G289)),ISNUMBER(SEARCH("right anterior neck",'Model output'!G289)),ISNUMBER(SEARCH("right posterior neck",'Model output'!G289)),AND(ISNUMBER(SEARCH("level",'Model output'!G289)),OR(,ISNUMBER(SEARCH("II",'Model output'!G289)),ISNUMBER(SEARCH("two",'Model output'!G289)),AND(ISNUMBER(SEARCH("2",'Model output'!G289)),NOT(ISNUMBER(SEARCH("1 of 2",'Model output'!G289)))),ISNUMBER(SEARCH("III",'Model output'!G289)),ISNUMBER(SEARCH("three",'Model output'!G289)),AND(ISNUMBER(SEARCH("3",'Model output'!G289)), NOT(ISNUMBER(SEARCH("N3",'Model output'!G289)))),ISNUMBER(SEARCH("IV",'Model output'!G289)),ISNUMBER(SEARCH("four",'Model output'!G289)),AND(ISNUMBER(SEARCH("4",'Model output'!G289)),NOT(ISNUMBER(SEARCH("1/4",'Model output'!G289)))),ISNUMBER(SEARCH("V ",'Model output'!G289)),ISNUMBER(SEARCH("five",'Model output'!G289)),ISNUMBER(SEARCH("5",'Model output'!G289))))), "lateral", "central"))</f>
        <v>central</v>
      </c>
      <c r="H290" t="str">
        <f>IF('Model output'!H289="","negative", IF('Model output'!H289=" ", "negative", IF('Model output'!H289="[]", "negative", IF(ISNUMBER(SEARCH("lymph node",'Model output'!H289)),"negative", IF(ISNUMBER(SEARCH("adipose tissue",'Model output'!H289)), "negative", IF(ISNUMBER(SEARCH("neck dissection",'Model output'!H289)),"negative","positive"))))))</f>
        <v>negative</v>
      </c>
      <c r="I290">
        <f>IF('Model output'!I289="","",IF(ISNUMBER('Model output'!I289),'Model output'!I289,1))</f>
        <v>9</v>
      </c>
      <c r="J290">
        <f>IF('Model output'!J289="","",IF(AND(ISNUMBER('Model output'!J289),'Model output'!J289&lt;=I290),'Model output'!J289,IF(ISNUMBER(SEARCH("0/",'Model output'!J289)),0,1)))</f>
        <v>1</v>
      </c>
      <c r="K290" t="str" cm="1">
        <f t="array" ref="K290">IF(COUNT(FIND({0,1,2,3,4,5,6,7,8,9},'Model output'!K289))&gt;0,'Model output'!K289,"")</f>
        <v>2.4 cm</v>
      </c>
      <c r="L290" s="28" t="str">
        <f t="shared" si="68"/>
        <v>2.4cm</v>
      </c>
      <c r="M290" cm="1">
        <f t="array" ref="M290">IF(L290="","",IF(ISNUMBER(SEARCH("cm",L290)),MAX(VALUE(SUBSTITUTE(_xlfn.FILTERXML("&lt;t&gt;&lt;s&gt;"&amp;SUBSTITUTE(L290,",","&lt;/s&gt;&lt;s&gt;")&amp;"&lt;/s&gt;&lt;/t&gt;","//s"),"cm",""))),MAX(VALUE(SUBSTITUTE(_xlfn.FILTERXML("&lt;t&gt;&lt;s&gt;"&amp;SUBSTITUTE(L290,",","&lt;/s&gt;&lt;s&gt;")&amp;"&lt;/s&gt;&lt;/t&gt;","//s"),"mm","")))/10))</f>
        <v>2.4</v>
      </c>
      <c r="N290" t="str">
        <f>IF('Model output'!L289="","",'Model output'!L289)</f>
        <v>papillary</v>
      </c>
      <c r="O290" t="str">
        <f>IF('Model output'!M289="","",'Model output'!M289)</f>
        <v/>
      </c>
      <c r="P290" t="str">
        <f>IF('Model output'!N289="","",'Model output'!N289)</f>
        <v>2.6 cm</v>
      </c>
      <c r="Q290" t="str">
        <f t="shared" si="57"/>
        <v>2.6cm</v>
      </c>
      <c r="R290" cm="1">
        <f t="array" ref="R290">IF(Q290="","",IF(ISNUMBER(SEARCH("cm",Q290)),MAX(VALUE(SUBSTITUTE(_xlfn.FILTERXML("&lt;t&gt;&lt;s&gt;"&amp;SUBSTITUTE(Q290,",","&lt;/s&gt;&lt;s&gt;")&amp;"&lt;/s&gt;&lt;/t&gt;","//s"),"cm",""))),IF(ISNUMBER(SEARCH("mm",Q290)), MAX(VALUE(SUBSTITUTE(_xlfn.FILTERXML("&lt;t&gt;&lt;s&gt;"&amp;SUBSTITUTE(Q290,",","&lt;/s&gt;&lt;s&gt;")&amp;"&lt;/s&gt;&lt;/t&gt;","//s"),"mm","")))/10, MAX(VALUE(_xlfn.FILTERXML("&lt;t&gt;&lt;s&gt;"&amp;SUBSTITUTE(Q290,",","&lt;/s&gt;&lt;s&gt;")&amp;"&lt;/s&gt;&lt;/t&gt;","//s"))))))</f>
        <v>2.6</v>
      </c>
      <c r="S290" t="str">
        <f>IF(OR('Model output'!P289="",'Model output'!P289="C",ISNUMBER(SEARCH("Not identified", 'Model output'!P289)),ISNUMBER(SEARCH("Absent",'Model output'!P289)),ISNUMBER(SEARCH("Absence",'Model output'!P289)),AND(ISNUMBER(SEARCH("No",'Model output'!P289)),NOT(ISNUMBER(SEARCH("diagnostic",'Model output'!P289)))),ISNUMBER(SEARCH("Negative",'Model output'!P289))),"negative","positive")</f>
        <v>negative</v>
      </c>
      <c r="T290">
        <f>IF('Model output'!O289="","",'Model output'!O289)</f>
        <v>3</v>
      </c>
      <c r="U290" t="str">
        <f>IF('Model output'!Q289&lt;&gt;"",'Model output'!Q289,IF('Classification result'!S290="positive",IF(ISNUMBER(SEARCH("single",'Model output'!P289)),1,IF(OR(ISNUMBER(SEARCH("&lt;4",'Model output'!P289)),ISNUMBER(SEARCH("&lt; 4",'Model output'!P289)),ISNUMBER(SEARCH("less than 4",'Model output'!P289))),"&lt;4",IF(OR(ISNUMBER(SEARCH("&gt;4",'Model output'!P289)),ISNUMBER(SEARCH("&gt; 4",'Model output'!P289)),ISNUMBER(SEARCH("4 or more",'Model output'!P289))),"&gt;4",""))),""))</f>
        <v/>
      </c>
      <c r="V290" t="str">
        <f>IF(S290="negative","",IF(OR(ISNUMBER(SEARCH("Focal",'Model output'!P289)),'Classification result'!U290&lt;4,ISNUMBER(SEARCH("Focal",'Classification result'!U290)),ISNUMBER(SEARCH("&lt;4",'Classification result'!U290)),ISNUMBER(SEARCH("&lt; 4",'Classification result'!U290))),"minimal", IF(OR(ISNUMBER(SEARCH("Extensive",'Model output'!P289)),ISNUMBER(SEARCH("Extensive",'Classification result'!U290)),ISNUMBER(SEARCH("&gt;4",'Classification result'!U290)),ISNUMBER(SEARCH("&gt; 4",'Classification result'!U290)),ISNUMBER(SEARCH("4 or more",'Classification result'!U290))),"extensive","")))</f>
        <v/>
      </c>
      <c r="W290" t="str">
        <f>IF(OR('Model output'!R289="",ISNUMBER(SEARCH("Not identified", 'Model output'!R289)),ISNUMBER(SEARCH("Absent",'Model output'!R289)),ISNUMBER(SEARCH("No",'Model output'!R289)),ISNUMBER(SEARCH("Negative",'Model output'!R289)),ISNUMBER(SEARCH("None seen",'Model output'!R289)),ISNUMBER(SEARCH("Free",'Model output'!R289)),ISNUMBER(SEARCH("Cannot be assessed",'Model output'!R289))),"negative","positive")</f>
        <v>positive</v>
      </c>
      <c r="X290" s="15" t="str">
        <f>IF('Model output'!S289="","",'Model output'!S289)</f>
        <v>Present</v>
      </c>
      <c r="Y290" t="str">
        <f>IF(OR('Model output'!S289="",ISNUMBER(SEARCH("No extension",'Model output'!S289)),ISNUMBER(SEARCH("Absent",'Model output'!S289)),ISNUMBER(SEARCH("Not identified",'Model output'!S289)),AND(ISNUMBER(SEARCH("No",'Model output'!S289)),NOT(ISNUMBER(SEARCH("carcinoma",'Model output'!S289)))),ISNUMBER(SEARCH("negative",'Model output'!S289))),"negative",IF(Z290="positive","gETE", "positive"))</f>
        <v>positive</v>
      </c>
      <c r="Z290" t="str">
        <f>IF(OR('Model output'!S289="",ISNUMBER(SEARCH("Absent",'Model output'!S289)),ISNUMBER(SEARCH("Not identified",'Model output'!S289)),ISNUMBER(SEARCH("No",'Model output'!S289)),ISNUMBER(SEARCH("Minimal",'Model output'!S289)),ISNUMBER(SEARCH("negative",'Model output'!S289))),"negative",IF(OR(ISNUMBER(SEARCH("extensive",X290)),ISNUMBER(SEARCH("skeletal muscle",X290)),ISNUMBER(SEARCH("larynx",X290)),ISNUMBER(SEARCH("trachea",X290)),ISNUMBER(SEARCH("esophagus",X290)),ISNUMBER(SEARCH("recurrent laryngeal nerve",X290))),"positive","negative"))</f>
        <v>negative</v>
      </c>
      <c r="AA290" t="str">
        <f>IF('Model output'!T289="","",IF('Model output'!T289="Not mentioned", "No", "Yes"))</f>
        <v/>
      </c>
      <c r="AB290" t="str">
        <f>IF(AA290&lt;&gt;"Yes","",IF(OR('Model output'!U289="",ISNUMBER(SEARCH("Not identified",'Model output'!U289))),"",'Model output'!U289))</f>
        <v/>
      </c>
      <c r="AC290" s="8" t="str">
        <f>IF(OR('Model output'!V289="", AND(ISERROR(SEARCH("Positive",'Model output'!V289)), ISNUMBER(SEARCH("Negative",'Model output'!V289))), ISNUMBER(SEARCH("Cannot be assessed",'Model output'!V289)), AND(ISNUMBER(SEARCH("Uninvolved",'Model output'!V289)),NOT(ISNUMBER(SEARCH("margin(s) involved",'Model output'!V289)))), ISNUMBER(SEARCH("No involvement",'Model output'!V289)), AND(NOT(ISNUMBER(SEARCH("focal",'Model output'!V289))),ISNUMBER(SEARCH("Free",'Model output'!V289))), ISNUMBER(SEARCH("narrowly excised",'Model output'!V289)), ISNUMBER(SEARCH("none",'Model output'!V289)), ISNUMBER(SEARCH("R0",'Model output'!V289)), ISNUMBER(SEARCH("1 mm",'Model output'!V289)), ISNUMBER(SEARCH("0.1 CM",'Model output'!V289)), ISNUMBER(SEARCH("less than 0.2 mm",'Model output'!V289)), ISNUMBER(SEARCH("less than 1.0 mm",'Model output'!V289)), ISNUMBER(SEARCH("less than 0.5 mm",'Model output'!V289)), ISNUMBER(SEARCH("abut",'Model output'!V289))), "negative", "positive")</f>
        <v>negative</v>
      </c>
      <c r="AE290" s="34" t="str" cm="1">
        <f t="array" aca="1" ref="AE290" ca="1">IF(OR(AC290="positive",Z290="positive",AND(OR(ISNUMBER(SEARCH("Follicular carcinoma",N290)),ISNUMBER(SEARCH("Follicular thyroid carcinoma",N290))),V290="extensive"),AND(AND(ISNUMBER(J290),J290&gt;0),AND(ISNUMBER(M290),M290&gt;3)),OR(H290="positive",AH290=1)),"high",IF(OR(ISNUMBER(SEARCH("lateral",G290,1)),ISNUMBER(SEARCH("positive",Y290,1)),ISNUMBER(SEARCH("tall",O290,1)),ISNUMBER(SEARCH("hobnail",O290,1)),ISNUMBER(SEARCH("cribriform",O290,1)),ISNUMBER(SEARCH("diffuse",O290,1)),ISNUMBER(SEARCH("columnar",O290,1)),ISNUMBER(SEARCH("solid",O290,1)),ISNUMBER(SEARCH("tall",N290,1)),ISNUMBER(SEARCH("hobnail",N290,1)),ISNUMBER(SEARCH("cribriform",N290,1)),ISNUMBER(SEARCH("diffuse",N290,1)),ISNUMBER(SEARCH("columnar",N290,1)),ISNUMBER(SEARCH("solid",N290,1)),AND(OR(ISNUMBER(SEARCH("papillary",N290,1)),ISNUMBER(SEARCH("papillary carcinoma",O290,1))),S290="positive"),AND(AND(ISNUMBER(J290),J290&gt;=5),M290=""),AND(AND(ISNUMBER(J290),J290&gt;=5),AND(ISNUMBER(M290),M290&gt;=1)),AND(ISNUMBER(SERACH("papillary",N290)),OR(Y290="positive",Z290="positive"), ISNUMBER(SEARCH("BRAF",AB290)))),"intermediate","low"))</f>
        <v>intermediate</v>
      </c>
      <c r="AF290" s="35" t="str">
        <f t="shared" si="59"/>
        <v>2</v>
      </c>
      <c r="AG290" s="35" t="str">
        <f t="shared" si="60"/>
        <v>1a</v>
      </c>
      <c r="AH290" s="35" t="str">
        <f t="shared" si="61"/>
        <v>0</v>
      </c>
      <c r="AI290" s="40" t="str">
        <f t="shared" si="62"/>
        <v>I</v>
      </c>
      <c r="AJ290" s="34" t="s">
        <v>629</v>
      </c>
      <c r="AK290" s="39" t="s">
        <v>896</v>
      </c>
      <c r="AL290" s="39" t="s">
        <v>898</v>
      </c>
      <c r="AM290" s="39" t="s">
        <v>894</v>
      </c>
      <c r="AN290" s="39" t="s">
        <v>59</v>
      </c>
      <c r="AO290" s="34">
        <f t="shared" ca="1" si="63"/>
        <v>1</v>
      </c>
      <c r="AP290" s="39">
        <f t="shared" si="64"/>
        <v>1</v>
      </c>
      <c r="AQ290" s="39">
        <f t="shared" si="65"/>
        <v>1</v>
      </c>
      <c r="AR290" s="39">
        <f t="shared" si="66"/>
        <v>1</v>
      </c>
      <c r="AS290" s="40">
        <f t="shared" si="67"/>
        <v>1</v>
      </c>
    </row>
    <row r="291" spans="1:45">
      <c r="A291" s="17" t="str">
        <f>'Model output'!A290</f>
        <v>TCGA-MK-A84Z</v>
      </c>
      <c r="B291" s="47">
        <v>74</v>
      </c>
      <c r="C291" s="18" t="str">
        <f>IF(OR(ISNUMBER(SEARCH("0",'Model output'!D290)), ISNUMBER(SEARCH("1",'Model output'!D290)), ISNUMBER(SEARCH("1a",'Model output'!D290)), ISNUMBER(SEARCH("1b",'Model output'!D290)), ISNUMBER(SEARCH("2",'Model output'!D290)), ISNUMBER(SEARCH("3",'Model output'!D290)), ISNUMBER(SEARCH("4a",'Model output'!D290)), ISNUMBER(SEARCH("4b",'Model output'!D290))), IF(ISNUMBER(SEARCH("pT",'Model output'!D290)),IF(OR(ISNUMBER(SEARCH("a",'Model output'!D290)),ISNUMBER(SEARCH("b",'Model output'!D290))),MID(SUBSTITUTE('Model output'!D290," ",""),SEARCH("pT",'Model output'!D290)+2,2),MID(SUBSTITUTE('Model output'!D290," ",""),SEARCH("pT",'Model output'!D290)+2,1)),IF(ISNUMBER(SEARCH("T",'Model output'!D290)),IF(OR(ISNUMBER(SEARCH("a",'Model output'!D290)),ISNUMBER(SEARCH("b",'Model output'!D290))),MID(SUBSTITUTE('Model output'!D290," ",""),SEARCH("T",'Model output'!D290)+1,2),MID(SUBSTITUTE('Model output'!D290," ",""),SEARCH("T",'Model output'!D290)+1,1)),SUBSTITUTE('Model output'!D290," ",""))),"")</f>
        <v>3</v>
      </c>
      <c r="D291" s="18" t="str">
        <f>IF(ISNUMBER(SEARCH("lymph node",'Model output'!E290)),"1", IF(AND('Model output'!E290&lt;&gt;"",ISNUMBER('Model output'!E290),'Model output'!E290&gt;0),"1",IF(OR(ISNUMBER(SEARCH("0",'Model output'!E290)), ISNUMBER(SEARCH("1",'Model output'!E290)), ISNUMBER(SEARCH("1a",'Model output'!E290)), ISNUMBER(SEARCH("1b",'Model output'!E290)), ISNUMBER(SEARCH("X",'Model output'!E290))), IF(ISNUMBER(SEARCH("pN",'Model output'!E290)),IF(OR(ISNUMBER(SEARCH("a",'Model output'!E290)),ISNUMBER(SEARCH("b",'Model output'!E290))),MID(SUBSTITUTE('Model output'!E290," ",""),SEARCH("pN",'Model output'!E290)+2,2),MID(SUBSTITUTE('Model output'!E290," ",""),SEARCH("pN",'Model output'!E290)+2,1)),IF(ISNUMBER(SEARCH("N",'Model output'!E290)),IF(OR(ISNUMBER(SEARCH("a",'Model output'!E290)),ISNUMBER(SEARCH("b",'Model output'!E290))),MID(SUBSTITUTE('Model output'!E290," ",""),SEARCH("N",'Model output'!E290)+1,2),MID(SUBSTITUTE('Model output'!E290," ",""),SEARCH("N",'Model output'!E290)+1,1)),SUBSTITUTE('Model output'!E290," ",""))),"")))</f>
        <v>x</v>
      </c>
      <c r="E291" s="18" t="str">
        <f>IF(OR(ISNUMBER(SEARCH("Not applicable",'Model output'!F290)), ISNUMBER(SEARCH("N/A",'Model output'!F290))),"0",IF(OR(ISNUMBER(SEARCH("0",'Model output'!F290)), ISNUMBER(SEARCH("1",'Model output'!F290)), ISNUMBER(SEARCH("X",'Model output'!F290))), IF(ISNUMBER(SEARCH("pM",'Model output'!F290)),MID(SUBSTITUTE('Model output'!F290," ",""),SEARCH("pM",'Model output'!F290)+2,1),IF(ISNUMBER(SEARCH("M",'Model output'!F290)),MID(SUBSTITUTE('Model output'!F290," ",""),SEARCH("M",'Model output'!F290)+1,1),SUBSTITUTE('Model output'!F290," ",""))),""))</f>
        <v>x</v>
      </c>
      <c r="F291" s="17" t="str">
        <f t="shared" si="56"/>
        <v>negative</v>
      </c>
      <c r="G291" s="17" t="str">
        <f>IF(OR('Model output'!G290="",AND(ISNUMBER('Model output'!J290),'Model output'!J290&lt;1)),"",IF(OR(ISNUMBER(SEARCH("lateral",'Model output'!G290)),ISNUMBER(SEARCH("cervical",'Model output'!G290)),ISNUMBER(SEARCH("jugular",'Model output'!G290)),ISNUMBER(SEARCH("left neck",'Model output'!G290)),ISNUMBER(SEARCH("left anterior neck",'Model output'!G290)),ISNUMBER(SEARCH("left posterior neck",'Model output'!G290)),ISNUMBER(SEARCH("right neck",'Model output'!G290)),ISNUMBER(SEARCH("right anterior neck",'Model output'!G290)),ISNUMBER(SEARCH("right posterior neck",'Model output'!G290)),AND(ISNUMBER(SEARCH("level",'Model output'!G290)),OR(,ISNUMBER(SEARCH("II",'Model output'!G290)),ISNUMBER(SEARCH("two",'Model output'!G290)),AND(ISNUMBER(SEARCH("2",'Model output'!G290)),NOT(ISNUMBER(SEARCH("1 of 2",'Model output'!G290)))),ISNUMBER(SEARCH("III",'Model output'!G290)),ISNUMBER(SEARCH("three",'Model output'!G290)),AND(ISNUMBER(SEARCH("3",'Model output'!G290)), NOT(ISNUMBER(SEARCH("N3",'Model output'!G290)))),ISNUMBER(SEARCH("IV",'Model output'!G290)),ISNUMBER(SEARCH("four",'Model output'!G290)),AND(ISNUMBER(SEARCH("4",'Model output'!G290)),NOT(ISNUMBER(SEARCH("1/4",'Model output'!G290)))),ISNUMBER(SEARCH("V ",'Model output'!G290)),ISNUMBER(SEARCH("five",'Model output'!G290)),ISNUMBER(SEARCH("5",'Model output'!G290))))), "lateral", "central"))</f>
        <v/>
      </c>
      <c r="H291" s="17" t="str">
        <f>IF('Model output'!H290="","negative", IF('Model output'!H290=" ", "negative", IF('Model output'!H290="[]", "negative", IF(ISNUMBER(SEARCH("lymph node",'Model output'!H290)),"negative", IF(ISNUMBER(SEARCH("adipose tissue",'Model output'!H290)), "negative", IF(ISNUMBER(SEARCH("neck dissection",'Model output'!H290)),"negative","positive"))))))</f>
        <v>negative</v>
      </c>
      <c r="I291" s="17" t="str">
        <f>IF('Model output'!I290="","",IF(ISNUMBER('Model output'!I290),'Model output'!I290,1))</f>
        <v/>
      </c>
      <c r="J291" s="17" t="str">
        <f>IF('Model output'!J290="","",IF(AND(ISNUMBER('Model output'!J290),'Model output'!J290&lt;=I291),'Model output'!J290,IF(ISNUMBER(SEARCH("0/",'Model output'!J290)),0,1)))</f>
        <v/>
      </c>
      <c r="K291" s="17" t="str" cm="1">
        <f t="array" ref="K291">IF(COUNT(FIND({0,1,2,3,4,5,6,7,8,9},'Model output'!K290))&gt;0,'Model output'!K290,"")</f>
        <v/>
      </c>
      <c r="L291" s="19" t="str">
        <f t="shared" si="68"/>
        <v/>
      </c>
      <c r="M291" s="17" t="str" cm="1">
        <f t="array" ref="M291">IF(L291="","",IF(ISNUMBER(SEARCH("cm",L291)),MAX(VALUE(SUBSTITUTE(_xlfn.FILTERXML("&lt;t&gt;&lt;s&gt;"&amp;SUBSTITUTE(L291,",","&lt;/s&gt;&lt;s&gt;")&amp;"&lt;/s&gt;&lt;/t&gt;","//s"),"cm",""))),MAX(VALUE(SUBSTITUTE(_xlfn.FILTERXML("&lt;t&gt;&lt;s&gt;"&amp;SUBSTITUTE(L291,",","&lt;/s&gt;&lt;s&gt;")&amp;"&lt;/s&gt;&lt;/t&gt;","//s"),"mm","")))/10))</f>
        <v/>
      </c>
      <c r="N291" s="17" t="str">
        <f>IF('Model output'!L290="","",'Model output'!L290)</f>
        <v>Papillary carcinoma, Follicular variant</v>
      </c>
      <c r="O291" s="17" t="str">
        <f>IF('Model output'!M290="","",'Model output'!M290)</f>
        <v>Follicular variant</v>
      </c>
      <c r="P291" s="17" t="str">
        <f>IF('Model output'!N290="","",'Model output'!N290)</f>
        <v>1.5 x 2.2 x 5.0 cm</v>
      </c>
      <c r="Q291" s="17" t="str">
        <f t="shared" si="57"/>
        <v>1.5,2.2,5.0cm</v>
      </c>
      <c r="R291" s="17" cm="1">
        <f t="array" ref="R291">IF(Q291="","",IF(ISNUMBER(SEARCH("cm",Q291)),MAX(VALUE(SUBSTITUTE(_xlfn.FILTERXML("&lt;t&gt;&lt;s&gt;"&amp;SUBSTITUTE(Q291,",","&lt;/s&gt;&lt;s&gt;")&amp;"&lt;/s&gt;&lt;/t&gt;","//s"),"cm",""))),IF(ISNUMBER(SEARCH("mm",Q291)), MAX(VALUE(SUBSTITUTE(_xlfn.FILTERXML("&lt;t&gt;&lt;s&gt;"&amp;SUBSTITUTE(Q291,",","&lt;/s&gt;&lt;s&gt;")&amp;"&lt;/s&gt;&lt;/t&gt;","//s"),"mm","")))/10, MAX(VALUE(_xlfn.FILTERXML("&lt;t&gt;&lt;s&gt;"&amp;SUBSTITUTE(Q291,",","&lt;/s&gt;&lt;s&gt;")&amp;"&lt;/s&gt;&lt;/t&gt;","//s"))))))</f>
        <v>5</v>
      </c>
      <c r="S291" s="17" t="str">
        <f>IF(OR('Model output'!P290="",'Model output'!P290="C",ISNUMBER(SEARCH("Not identified", 'Model output'!P290)),ISNUMBER(SEARCH("Absent",'Model output'!P290)),ISNUMBER(SEARCH("Absence",'Model output'!P290)),AND(ISNUMBER(SEARCH("No",'Model output'!P290)),NOT(ISNUMBER(SEARCH("diagnostic",'Model output'!P290)))),ISNUMBER(SEARCH("Negative",'Model output'!P290))),"negative","positive")</f>
        <v>negative</v>
      </c>
      <c r="T291" s="17">
        <f>IF('Model output'!O290="","",'Model output'!O290)</f>
        <v>2</v>
      </c>
      <c r="U291" s="17" t="str">
        <f>IF('Model output'!Q290&lt;&gt;"",'Model output'!Q290,IF('Classification result'!S291="positive",IF(ISNUMBER(SEARCH("single",'Model output'!P290)),1,IF(OR(ISNUMBER(SEARCH("&lt;4",'Model output'!P290)),ISNUMBER(SEARCH("&lt; 4",'Model output'!P290)),ISNUMBER(SEARCH("less than 4",'Model output'!P290))),"&lt;4",IF(OR(ISNUMBER(SEARCH("&gt;4",'Model output'!P290)),ISNUMBER(SEARCH("&gt; 4",'Model output'!P290)),ISNUMBER(SEARCH("4 or more",'Model output'!P290))),"&gt;4",""))),""))</f>
        <v/>
      </c>
      <c r="V291" s="17" t="str">
        <f>IF(S291="negative","",IF(OR(ISNUMBER(SEARCH("Focal",'Model output'!P290)),'Classification result'!U291&lt;4,ISNUMBER(SEARCH("Focal",'Classification result'!U291)),ISNUMBER(SEARCH("&lt;4",'Classification result'!U291)),ISNUMBER(SEARCH("&lt; 4",'Classification result'!U291))),"minimal", IF(OR(ISNUMBER(SEARCH("Extensive",'Model output'!P290)),ISNUMBER(SEARCH("Extensive",'Classification result'!U291)),ISNUMBER(SEARCH("&gt;4",'Classification result'!U291)),ISNUMBER(SEARCH("&gt; 4",'Classification result'!U291)),ISNUMBER(SEARCH("4 or more",'Classification result'!U291))),"extensive","")))</f>
        <v/>
      </c>
      <c r="W291" s="17" t="str">
        <f>IF(OR('Model output'!R290="",ISNUMBER(SEARCH("Not identified", 'Model output'!R290)),ISNUMBER(SEARCH("Absent",'Model output'!R290)),ISNUMBER(SEARCH("No",'Model output'!R290)),ISNUMBER(SEARCH("Negative",'Model output'!R290)),ISNUMBER(SEARCH("None seen",'Model output'!R290)),ISNUMBER(SEARCH("Free",'Model output'!R290)),ISNUMBER(SEARCH("Cannot be assessed",'Model output'!R290))),"negative","positive")</f>
        <v>positive</v>
      </c>
      <c r="X291" s="20" t="str">
        <f>IF('Model output'!S290="","",'Model output'!S290)</f>
        <v/>
      </c>
      <c r="Y291" s="17" t="str">
        <f>IF(OR('Model output'!S290="",ISNUMBER(SEARCH("No extension",'Model output'!S290)),ISNUMBER(SEARCH("Absent",'Model output'!S290)),ISNUMBER(SEARCH("Not identified",'Model output'!S290)),AND(ISNUMBER(SEARCH("No",'Model output'!S290)),NOT(ISNUMBER(SEARCH("carcinoma",'Model output'!S290)))),ISNUMBER(SEARCH("negative",'Model output'!S290))),"negative",IF(Z291="positive","gETE", "positive"))</f>
        <v>negative</v>
      </c>
      <c r="Z291" s="17" t="str">
        <f>IF(OR('Model output'!S290="",ISNUMBER(SEARCH("Absent",'Model output'!S290)),ISNUMBER(SEARCH("Not identified",'Model output'!S290)),ISNUMBER(SEARCH("No",'Model output'!S290)),ISNUMBER(SEARCH("Minimal",'Model output'!S290)),ISNUMBER(SEARCH("negative",'Model output'!S290))),"negative",IF(OR(ISNUMBER(SEARCH("extensive",X291)),ISNUMBER(SEARCH("skeletal muscle",X291)),ISNUMBER(SEARCH("larynx",X291)),ISNUMBER(SEARCH("trachea",X291)),ISNUMBER(SEARCH("esophagus",X291)),ISNUMBER(SEARCH("recurrent laryngeal nerve",X291))),"positive","negative"))</f>
        <v>negative</v>
      </c>
      <c r="AA291" s="17" t="str">
        <f>IF('Model output'!T290="","",IF('Model output'!T290="Not mentioned", "No", "Yes"))</f>
        <v/>
      </c>
      <c r="AB291" s="17" t="str">
        <f>IF(AA291&lt;&gt;"Yes","",IF(OR('Model output'!U290="",ISNUMBER(SEARCH("Not identified",'Model output'!U290))),"",'Model output'!U290))</f>
        <v/>
      </c>
      <c r="AC291" s="14" t="str">
        <f>IF(OR('Model output'!V290="", AND(ISERROR(SEARCH("Positive",'Model output'!V290)), ISNUMBER(SEARCH("Negative",'Model output'!V290))), ISNUMBER(SEARCH("Cannot be assessed",'Model output'!V290)), AND(ISNUMBER(SEARCH("Uninvolved",'Model output'!V290)),NOT(ISNUMBER(SEARCH("margin(s) involved",'Model output'!V290)))), ISNUMBER(SEARCH("No involvement",'Model output'!V290)), AND(NOT(ISNUMBER(SEARCH("focal",'Model output'!V290))),ISNUMBER(SEARCH("Free",'Model output'!V290))), ISNUMBER(SEARCH("narrowly excised",'Model output'!V290)), ISNUMBER(SEARCH("none",'Model output'!V290)), ISNUMBER(SEARCH("R0",'Model output'!V290)), ISNUMBER(SEARCH("1 mm",'Model output'!V290)), ISNUMBER(SEARCH("0.1 CM",'Model output'!V290)), ISNUMBER(SEARCH("less than 0.2 mm",'Model output'!V290)), ISNUMBER(SEARCH("less than 1.0 mm",'Model output'!V290)), ISNUMBER(SEARCH("less than 0.5 mm",'Model output'!V290)), ISNUMBER(SEARCH("abut",'Model output'!V290))), "negative", "positive")</f>
        <v>negative</v>
      </c>
      <c r="AD291" s="21"/>
      <c r="AE291" s="41" t="str" cm="1">
        <f t="array" aca="1" ref="AE291" ca="1">IF(OR(AC291="positive",Z291="positive",AND(OR(ISNUMBER(SEARCH("Follicular carcinoma",N291)),ISNUMBER(SEARCH("Follicular thyroid carcinoma",N291))),V291="extensive"),AND(AND(ISNUMBER(J291),J291&gt;0),AND(ISNUMBER(M291),M291&gt;3)),OR(H291="positive",AH291=1)),"high",IF(OR(ISNUMBER(SEARCH("lateral",G291,1)),ISNUMBER(SEARCH("positive",Y291,1)),ISNUMBER(SEARCH("tall",O291,1)),ISNUMBER(SEARCH("hobnail",O291,1)),ISNUMBER(SEARCH("cribriform",O291,1)),ISNUMBER(SEARCH("diffuse",O291,1)),ISNUMBER(SEARCH("columnar",O291,1)),ISNUMBER(SEARCH("solid",O291,1)),ISNUMBER(SEARCH("tall",N291,1)),ISNUMBER(SEARCH("hobnail",N291,1)),ISNUMBER(SEARCH("cribriform",N291,1)),ISNUMBER(SEARCH("diffuse",N291,1)),ISNUMBER(SEARCH("columnar",N291,1)),ISNUMBER(SEARCH("solid",N291,1)),AND(OR(ISNUMBER(SEARCH("papillary",N291,1)),ISNUMBER(SEARCH("papillary carcinoma",O291,1))),S291="positive"),AND(AND(ISNUMBER(J291),J291&gt;=5),M291=""),AND(AND(ISNUMBER(J291),J291&gt;=5),AND(ISNUMBER(M291),M291&gt;=1)),AND(ISNUMBER(SERACH("papillary",N291)),OR(Y291="positive",Z291="positive"), ISNUMBER(SEARCH("BRAF",AB291)))),"intermediate","low"))</f>
        <v>low</v>
      </c>
      <c r="AF291" s="42" t="str">
        <f t="shared" si="59"/>
        <v>3a</v>
      </c>
      <c r="AG291" s="42" t="str">
        <f t="shared" si="60"/>
        <v>0</v>
      </c>
      <c r="AH291" s="42" t="str">
        <f t="shared" si="61"/>
        <v>0</v>
      </c>
      <c r="AI291" s="43" t="str">
        <f t="shared" si="62"/>
        <v>II</v>
      </c>
      <c r="AJ291" s="41" t="s">
        <v>627</v>
      </c>
      <c r="AK291" s="44" t="s">
        <v>899</v>
      </c>
      <c r="AL291" s="44" t="s">
        <v>897</v>
      </c>
      <c r="AM291" s="44" t="s">
        <v>897</v>
      </c>
      <c r="AN291" s="44" t="s">
        <v>895</v>
      </c>
      <c r="AO291" s="41">
        <f t="shared" ca="1" si="63"/>
        <v>1</v>
      </c>
      <c r="AP291" s="44">
        <f t="shared" si="64"/>
        <v>1</v>
      </c>
      <c r="AQ291" s="44">
        <f t="shared" si="65"/>
        <v>1</v>
      </c>
      <c r="AR291" s="44">
        <f t="shared" si="66"/>
        <v>1</v>
      </c>
      <c r="AS291" s="43">
        <f t="shared" si="67"/>
        <v>1</v>
      </c>
    </row>
    <row r="294" spans="1:45">
      <c r="AN294" s="24"/>
    </row>
    <row r="295" spans="1:45">
      <c r="AO295" s="25"/>
      <c r="AP295" s="25"/>
      <c r="AQ295" s="25"/>
      <c r="AR295" s="25"/>
      <c r="AS295" s="25"/>
    </row>
    <row r="296" spans="1:45">
      <c r="AO296" s="25"/>
    </row>
    <row r="298" spans="1:45">
      <c r="AS298" s="12"/>
    </row>
    <row r="299" spans="1:45">
      <c r="AS299" s="12"/>
    </row>
    <row r="300" spans="1:45">
      <c r="AS300" s="12"/>
    </row>
  </sheetData>
  <mergeCells count="4">
    <mergeCell ref="A1:AC1"/>
    <mergeCell ref="AE1:AI1"/>
    <mergeCell ref="AJ1:AN1"/>
    <mergeCell ref="AO1:AS1"/>
  </mergeCells>
  <conditionalFormatting sqref="AH1">
    <cfRule type="containsText" dxfId="0" priority="1" operator="containsText" text="x">
      <formula>NOT(ISERROR(SEARCH("x",AH1)))</formula>
    </cfRule>
  </conditionalFormatting>
  <pageMargins left="0.7" right="0.7" top="0.75" bottom="0.75" header="0.3" footer="0.3"/>
  <ignoredErrors>
    <ignoredError sqref="AM3 AK4:AM29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B8311-F2F6-40D5-AF4F-5B6FF41D3CE5}">
  <dimension ref="A1:V290"/>
  <sheetViews>
    <sheetView zoomScale="70" zoomScaleNormal="70" workbookViewId="0"/>
  </sheetViews>
  <sheetFormatPr defaultRowHeight="14.25"/>
  <cols>
    <col min="1" max="1" width="15.3984375" bestFit="1" customWidth="1"/>
    <col min="4" max="4" width="31.53125" bestFit="1" customWidth="1"/>
    <col min="5" max="5" width="30.19921875" customWidth="1"/>
    <col min="7" max="7" width="94.6640625" customWidth="1"/>
    <col min="14" max="14" width="35.46484375" customWidth="1"/>
    <col min="15" max="15" width="24.86328125" customWidth="1"/>
    <col min="16" max="16" width="82.6640625" bestFit="1" customWidth="1"/>
    <col min="17" max="17" width="30" bestFit="1" customWidth="1"/>
    <col min="18" max="18" width="28" bestFit="1" customWidth="1"/>
    <col min="19" max="19" width="50.33203125" bestFit="1" customWidth="1"/>
  </cols>
  <sheetData>
    <row r="1" spans="1:22">
      <c r="A1" t="s">
        <v>63</v>
      </c>
      <c r="B1" t="s">
        <v>64</v>
      </c>
      <c r="C1" t="s">
        <v>65</v>
      </c>
      <c r="D1" t="s">
        <v>66</v>
      </c>
      <c r="E1" t="s">
        <v>67</v>
      </c>
      <c r="F1" t="s">
        <v>68</v>
      </c>
      <c r="G1" t="s">
        <v>69</v>
      </c>
      <c r="H1" t="s">
        <v>70</v>
      </c>
      <c r="I1" t="s">
        <v>71</v>
      </c>
      <c r="J1" t="s">
        <v>72</v>
      </c>
      <c r="K1" t="s">
        <v>73</v>
      </c>
      <c r="L1" t="s">
        <v>74</v>
      </c>
      <c r="M1" t="s">
        <v>75</v>
      </c>
      <c r="N1" t="s">
        <v>76</v>
      </c>
      <c r="O1" t="s">
        <v>77</v>
      </c>
      <c r="P1" t="s">
        <v>78</v>
      </c>
      <c r="Q1" t="s">
        <v>79</v>
      </c>
      <c r="R1" t="s">
        <v>80</v>
      </c>
      <c r="S1" t="s">
        <v>81</v>
      </c>
      <c r="T1" t="s">
        <v>82</v>
      </c>
      <c r="U1" t="s">
        <v>83</v>
      </c>
      <c r="V1" t="s">
        <v>84</v>
      </c>
    </row>
    <row r="2" spans="1:22">
      <c r="A2" t="s">
        <v>13</v>
      </c>
      <c r="D2" t="s">
        <v>16</v>
      </c>
      <c r="E2" t="s">
        <v>15</v>
      </c>
      <c r="G2" t="s">
        <v>651</v>
      </c>
      <c r="I2">
        <v>38</v>
      </c>
      <c r="J2">
        <v>2</v>
      </c>
      <c r="K2" t="s">
        <v>171</v>
      </c>
      <c r="L2" t="s">
        <v>49</v>
      </c>
      <c r="N2" t="s">
        <v>86</v>
      </c>
      <c r="O2">
        <v>1</v>
      </c>
      <c r="P2" t="s">
        <v>18</v>
      </c>
      <c r="R2" t="s">
        <v>652</v>
      </c>
      <c r="S2" t="s">
        <v>87</v>
      </c>
      <c r="V2" t="s">
        <v>653</v>
      </c>
    </row>
    <row r="3" spans="1:22">
      <c r="A3" t="s">
        <v>252</v>
      </c>
      <c r="D3" t="s">
        <v>97</v>
      </c>
      <c r="E3" t="s">
        <v>94</v>
      </c>
      <c r="F3" t="s">
        <v>155</v>
      </c>
      <c r="I3">
        <v>6</v>
      </c>
      <c r="J3">
        <v>0</v>
      </c>
      <c r="L3" t="s">
        <v>49</v>
      </c>
      <c r="M3" t="s">
        <v>654</v>
      </c>
      <c r="N3" t="s">
        <v>92</v>
      </c>
      <c r="O3">
        <v>2</v>
      </c>
      <c r="P3" t="s">
        <v>29</v>
      </c>
      <c r="R3" t="s">
        <v>168</v>
      </c>
      <c r="S3" t="s">
        <v>29</v>
      </c>
      <c r="V3" t="s">
        <v>30</v>
      </c>
    </row>
    <row r="4" spans="1:22">
      <c r="A4" t="s">
        <v>253</v>
      </c>
      <c r="D4" t="s">
        <v>88</v>
      </c>
      <c r="E4" t="s">
        <v>94</v>
      </c>
      <c r="F4" t="s">
        <v>155</v>
      </c>
      <c r="I4">
        <v>2</v>
      </c>
      <c r="J4">
        <v>0</v>
      </c>
      <c r="L4" t="s">
        <v>49</v>
      </c>
      <c r="M4" t="s">
        <v>31</v>
      </c>
      <c r="N4" t="s">
        <v>104</v>
      </c>
      <c r="O4">
        <v>2</v>
      </c>
      <c r="P4" t="s">
        <v>24</v>
      </c>
      <c r="R4" t="s">
        <v>43</v>
      </c>
      <c r="V4" t="s">
        <v>655</v>
      </c>
    </row>
    <row r="5" spans="1:22">
      <c r="A5" t="s">
        <v>254</v>
      </c>
      <c r="D5" t="s">
        <v>93</v>
      </c>
      <c r="E5" t="s">
        <v>101</v>
      </c>
      <c r="F5" t="s">
        <v>155</v>
      </c>
      <c r="L5" t="s">
        <v>49</v>
      </c>
      <c r="M5" t="s">
        <v>656</v>
      </c>
      <c r="N5" t="s">
        <v>85</v>
      </c>
      <c r="O5">
        <v>1</v>
      </c>
      <c r="P5" t="s">
        <v>24</v>
      </c>
      <c r="R5" t="s">
        <v>26</v>
      </c>
      <c r="S5" t="s">
        <v>38</v>
      </c>
      <c r="T5" t="s">
        <v>657</v>
      </c>
      <c r="V5" t="s">
        <v>655</v>
      </c>
    </row>
    <row r="6" spans="1:22">
      <c r="A6" t="s">
        <v>255</v>
      </c>
      <c r="D6" t="s">
        <v>88</v>
      </c>
      <c r="E6" t="s">
        <v>98</v>
      </c>
      <c r="G6" t="s">
        <v>632</v>
      </c>
      <c r="I6">
        <v>5</v>
      </c>
      <c r="J6">
        <v>1</v>
      </c>
      <c r="L6" t="s">
        <v>49</v>
      </c>
      <c r="M6" t="s">
        <v>654</v>
      </c>
      <c r="N6" t="s">
        <v>118</v>
      </c>
      <c r="O6">
        <v>1</v>
      </c>
      <c r="P6" t="s">
        <v>38</v>
      </c>
      <c r="R6" t="s">
        <v>43</v>
      </c>
      <c r="S6" t="s">
        <v>38</v>
      </c>
      <c r="T6" t="s">
        <v>658</v>
      </c>
      <c r="U6" t="s">
        <v>176</v>
      </c>
      <c r="V6" t="s">
        <v>43</v>
      </c>
    </row>
    <row r="7" spans="1:22">
      <c r="A7" t="s">
        <v>256</v>
      </c>
      <c r="D7" t="s">
        <v>88</v>
      </c>
      <c r="E7" t="s">
        <v>98</v>
      </c>
      <c r="G7" t="s">
        <v>608</v>
      </c>
      <c r="I7">
        <v>8</v>
      </c>
      <c r="J7">
        <v>1</v>
      </c>
      <c r="L7" t="s">
        <v>49</v>
      </c>
      <c r="M7" t="s">
        <v>626</v>
      </c>
      <c r="N7" t="s">
        <v>102</v>
      </c>
      <c r="O7">
        <v>3</v>
      </c>
      <c r="P7" t="s">
        <v>29</v>
      </c>
      <c r="R7" t="s">
        <v>30</v>
      </c>
      <c r="S7" t="s">
        <v>38</v>
      </c>
      <c r="T7" t="s">
        <v>657</v>
      </c>
      <c r="V7" t="s">
        <v>659</v>
      </c>
    </row>
    <row r="8" spans="1:22">
      <c r="A8" t="s">
        <v>257</v>
      </c>
      <c r="D8" t="s">
        <v>106</v>
      </c>
      <c r="E8" t="s">
        <v>94</v>
      </c>
      <c r="I8">
        <v>5</v>
      </c>
      <c r="J8">
        <v>1</v>
      </c>
      <c r="L8" t="s">
        <v>49</v>
      </c>
      <c r="M8" t="s">
        <v>660</v>
      </c>
      <c r="N8" t="s">
        <v>171</v>
      </c>
      <c r="O8">
        <v>2</v>
      </c>
      <c r="P8" t="s">
        <v>38</v>
      </c>
      <c r="R8" t="s">
        <v>43</v>
      </c>
      <c r="S8" t="s">
        <v>38</v>
      </c>
      <c r="T8" t="s">
        <v>635</v>
      </c>
      <c r="U8" t="s">
        <v>630</v>
      </c>
      <c r="V8" t="s">
        <v>43</v>
      </c>
    </row>
    <row r="9" spans="1:22">
      <c r="A9" t="s">
        <v>258</v>
      </c>
      <c r="D9" t="s">
        <v>97</v>
      </c>
      <c r="E9" t="s">
        <v>130</v>
      </c>
      <c r="G9" t="s">
        <v>563</v>
      </c>
      <c r="I9">
        <v>37</v>
      </c>
      <c r="J9">
        <v>3</v>
      </c>
      <c r="K9" t="s">
        <v>177</v>
      </c>
      <c r="L9" t="s">
        <v>17</v>
      </c>
      <c r="N9" t="s">
        <v>162</v>
      </c>
      <c r="O9">
        <v>3</v>
      </c>
      <c r="P9" t="s">
        <v>29</v>
      </c>
      <c r="R9" t="s">
        <v>30</v>
      </c>
      <c r="S9" t="s">
        <v>29</v>
      </c>
      <c r="T9" t="s">
        <v>185</v>
      </c>
      <c r="U9" t="s">
        <v>628</v>
      </c>
      <c r="V9" t="s">
        <v>653</v>
      </c>
    </row>
    <row r="10" spans="1:22">
      <c r="A10" t="s">
        <v>259</v>
      </c>
      <c r="D10" t="s">
        <v>106</v>
      </c>
      <c r="E10" t="s">
        <v>94</v>
      </c>
      <c r="I10">
        <v>3</v>
      </c>
      <c r="J10">
        <v>0</v>
      </c>
      <c r="L10" t="s">
        <v>49</v>
      </c>
      <c r="M10" t="s">
        <v>631</v>
      </c>
      <c r="N10" t="s">
        <v>122</v>
      </c>
      <c r="O10">
        <v>1</v>
      </c>
      <c r="P10" t="s">
        <v>29</v>
      </c>
      <c r="R10" t="s">
        <v>29</v>
      </c>
      <c r="S10" t="s">
        <v>38</v>
      </c>
      <c r="V10" t="s">
        <v>655</v>
      </c>
    </row>
    <row r="11" spans="1:22">
      <c r="A11" t="s">
        <v>260</v>
      </c>
      <c r="D11" t="s">
        <v>34</v>
      </c>
      <c r="E11" t="s">
        <v>41</v>
      </c>
      <c r="L11" t="s">
        <v>17</v>
      </c>
      <c r="M11" t="s">
        <v>586</v>
      </c>
      <c r="N11" t="s">
        <v>180</v>
      </c>
      <c r="O11">
        <v>1</v>
      </c>
      <c r="T11" t="s">
        <v>587</v>
      </c>
    </row>
    <row r="12" spans="1:22">
      <c r="A12" t="s">
        <v>261</v>
      </c>
      <c r="D12" t="s">
        <v>106</v>
      </c>
      <c r="E12" t="s">
        <v>94</v>
      </c>
      <c r="I12">
        <v>20</v>
      </c>
      <c r="J12">
        <v>0</v>
      </c>
      <c r="L12" t="s">
        <v>49</v>
      </c>
      <c r="M12" t="s">
        <v>636</v>
      </c>
      <c r="N12" t="s">
        <v>107</v>
      </c>
      <c r="O12">
        <v>1</v>
      </c>
      <c r="P12" t="s">
        <v>29</v>
      </c>
      <c r="R12" t="s">
        <v>43</v>
      </c>
      <c r="S12" t="s">
        <v>38</v>
      </c>
      <c r="V12" t="s">
        <v>43</v>
      </c>
    </row>
    <row r="13" spans="1:22">
      <c r="A13" t="s">
        <v>262</v>
      </c>
      <c r="D13" t="s">
        <v>88</v>
      </c>
      <c r="E13" t="s">
        <v>101</v>
      </c>
      <c r="I13">
        <v>0</v>
      </c>
      <c r="J13">
        <v>0</v>
      </c>
      <c r="L13" t="s">
        <v>49</v>
      </c>
      <c r="M13" t="s">
        <v>626</v>
      </c>
      <c r="N13" t="s">
        <v>178</v>
      </c>
      <c r="O13">
        <v>2</v>
      </c>
      <c r="P13" t="s">
        <v>38</v>
      </c>
      <c r="R13" t="s">
        <v>43</v>
      </c>
      <c r="S13" t="s">
        <v>38</v>
      </c>
      <c r="T13" t="s">
        <v>657</v>
      </c>
      <c r="U13" t="s">
        <v>661</v>
      </c>
      <c r="V13" t="s">
        <v>43</v>
      </c>
    </row>
    <row r="14" spans="1:22">
      <c r="A14" t="s">
        <v>263</v>
      </c>
      <c r="D14" t="s">
        <v>106</v>
      </c>
      <c r="E14" t="s">
        <v>98</v>
      </c>
      <c r="I14">
        <v>9</v>
      </c>
      <c r="J14">
        <v>3</v>
      </c>
      <c r="L14" t="s">
        <v>49</v>
      </c>
      <c r="M14" t="s">
        <v>636</v>
      </c>
      <c r="N14" t="s">
        <v>96</v>
      </c>
      <c r="O14">
        <v>2</v>
      </c>
      <c r="P14" t="s">
        <v>18</v>
      </c>
      <c r="R14" t="s">
        <v>662</v>
      </c>
      <c r="S14" t="s">
        <v>38</v>
      </c>
      <c r="V14" t="s">
        <v>655</v>
      </c>
    </row>
    <row r="15" spans="1:22">
      <c r="A15" t="s">
        <v>264</v>
      </c>
      <c r="D15" t="s">
        <v>97</v>
      </c>
      <c r="E15" t="s">
        <v>94</v>
      </c>
      <c r="I15">
        <v>0</v>
      </c>
      <c r="J15">
        <v>0</v>
      </c>
      <c r="L15" t="s">
        <v>49</v>
      </c>
      <c r="M15" t="s">
        <v>31</v>
      </c>
      <c r="N15" t="s">
        <v>179</v>
      </c>
      <c r="O15">
        <v>2</v>
      </c>
      <c r="P15" t="s">
        <v>38</v>
      </c>
      <c r="R15" t="s">
        <v>109</v>
      </c>
      <c r="S15" t="s">
        <v>38</v>
      </c>
      <c r="V15" t="s">
        <v>655</v>
      </c>
    </row>
    <row r="16" spans="1:22">
      <c r="A16" t="s">
        <v>265</v>
      </c>
      <c r="D16" t="s">
        <v>97</v>
      </c>
      <c r="E16" t="s">
        <v>98</v>
      </c>
      <c r="G16" t="s">
        <v>663</v>
      </c>
      <c r="I16">
        <v>6</v>
      </c>
      <c r="J16">
        <v>2</v>
      </c>
      <c r="L16" t="s">
        <v>17</v>
      </c>
      <c r="M16" t="s">
        <v>36</v>
      </c>
      <c r="N16" t="s">
        <v>121</v>
      </c>
      <c r="O16">
        <v>2</v>
      </c>
      <c r="P16" t="s">
        <v>29</v>
      </c>
      <c r="R16" t="s">
        <v>43</v>
      </c>
      <c r="S16" t="s">
        <v>29</v>
      </c>
      <c r="V16" t="s">
        <v>655</v>
      </c>
    </row>
    <row r="17" spans="1:22">
      <c r="A17" t="s">
        <v>266</v>
      </c>
      <c r="D17" t="s">
        <v>34</v>
      </c>
      <c r="E17" t="s">
        <v>33</v>
      </c>
      <c r="I17">
        <v>16</v>
      </c>
      <c r="J17">
        <v>1</v>
      </c>
      <c r="L17" t="s">
        <v>49</v>
      </c>
      <c r="N17" t="s">
        <v>125</v>
      </c>
      <c r="O17">
        <v>3</v>
      </c>
      <c r="P17" t="s">
        <v>38</v>
      </c>
      <c r="R17" t="s">
        <v>43</v>
      </c>
      <c r="S17" t="s">
        <v>29</v>
      </c>
      <c r="T17" t="s">
        <v>664</v>
      </c>
      <c r="V17" t="s">
        <v>43</v>
      </c>
    </row>
    <row r="18" spans="1:22">
      <c r="A18" t="s">
        <v>267</v>
      </c>
      <c r="D18" t="s">
        <v>97</v>
      </c>
      <c r="E18" t="s">
        <v>98</v>
      </c>
      <c r="F18" t="s">
        <v>21</v>
      </c>
      <c r="G18" t="s">
        <v>609</v>
      </c>
      <c r="I18">
        <v>3</v>
      </c>
      <c r="J18">
        <v>3</v>
      </c>
      <c r="L18" t="s">
        <v>49</v>
      </c>
      <c r="M18" t="s">
        <v>603</v>
      </c>
      <c r="N18" t="s">
        <v>179</v>
      </c>
      <c r="O18">
        <v>1</v>
      </c>
      <c r="P18" t="s">
        <v>29</v>
      </c>
      <c r="R18" t="s">
        <v>29</v>
      </c>
      <c r="S18" t="s">
        <v>29</v>
      </c>
      <c r="T18" t="s">
        <v>665</v>
      </c>
      <c r="U18" t="s">
        <v>628</v>
      </c>
      <c r="V18" t="s">
        <v>666</v>
      </c>
    </row>
    <row r="19" spans="1:22">
      <c r="A19" t="s">
        <v>268</v>
      </c>
      <c r="D19" t="s">
        <v>93</v>
      </c>
      <c r="E19" t="s">
        <v>94</v>
      </c>
      <c r="F19" t="s">
        <v>155</v>
      </c>
      <c r="I19">
        <v>9</v>
      </c>
      <c r="J19">
        <v>0</v>
      </c>
      <c r="L19" t="s">
        <v>49</v>
      </c>
      <c r="M19" t="s">
        <v>667</v>
      </c>
      <c r="N19" t="s">
        <v>107</v>
      </c>
      <c r="O19">
        <v>2</v>
      </c>
      <c r="P19" t="s">
        <v>24</v>
      </c>
      <c r="R19" t="s">
        <v>43</v>
      </c>
      <c r="S19" t="s">
        <v>38</v>
      </c>
      <c r="V19" t="s">
        <v>655</v>
      </c>
    </row>
    <row r="20" spans="1:22">
      <c r="A20" t="s">
        <v>269</v>
      </c>
      <c r="D20" t="s">
        <v>97</v>
      </c>
      <c r="E20" t="s">
        <v>101</v>
      </c>
      <c r="F20" t="s">
        <v>111</v>
      </c>
      <c r="L20" t="s">
        <v>49</v>
      </c>
      <c r="N20" t="s">
        <v>180</v>
      </c>
      <c r="O20">
        <v>2</v>
      </c>
      <c r="P20" t="s">
        <v>29</v>
      </c>
      <c r="Q20" t="s">
        <v>668</v>
      </c>
      <c r="R20" t="s">
        <v>669</v>
      </c>
      <c r="S20" t="s">
        <v>38</v>
      </c>
      <c r="T20" t="s">
        <v>670</v>
      </c>
      <c r="V20" t="s">
        <v>26</v>
      </c>
    </row>
    <row r="21" spans="1:22">
      <c r="A21" t="s">
        <v>270</v>
      </c>
      <c r="D21" t="s">
        <v>106</v>
      </c>
      <c r="E21" t="s">
        <v>94</v>
      </c>
      <c r="F21" t="s">
        <v>111</v>
      </c>
      <c r="I21">
        <v>2</v>
      </c>
      <c r="J21">
        <v>0</v>
      </c>
      <c r="L21" t="s">
        <v>49</v>
      </c>
      <c r="M21" t="s">
        <v>636</v>
      </c>
      <c r="N21" t="s">
        <v>171</v>
      </c>
      <c r="O21">
        <v>2</v>
      </c>
      <c r="P21" t="s">
        <v>29</v>
      </c>
      <c r="R21" t="s">
        <v>109</v>
      </c>
      <c r="S21" t="s">
        <v>38</v>
      </c>
      <c r="T21" t="s">
        <v>671</v>
      </c>
      <c r="U21" t="s">
        <v>672</v>
      </c>
      <c r="V21" t="s">
        <v>655</v>
      </c>
    </row>
    <row r="22" spans="1:22">
      <c r="A22" t="s">
        <v>271</v>
      </c>
      <c r="D22" t="s">
        <v>88</v>
      </c>
      <c r="E22" t="s">
        <v>94</v>
      </c>
      <c r="F22" t="s">
        <v>111</v>
      </c>
      <c r="I22">
        <v>11</v>
      </c>
      <c r="J22">
        <v>0</v>
      </c>
      <c r="L22" t="s">
        <v>49</v>
      </c>
      <c r="M22" t="s">
        <v>626</v>
      </c>
      <c r="N22" t="s">
        <v>102</v>
      </c>
      <c r="O22">
        <v>1</v>
      </c>
      <c r="P22" t="s">
        <v>38</v>
      </c>
      <c r="R22" t="s">
        <v>43</v>
      </c>
      <c r="S22" t="s">
        <v>38</v>
      </c>
      <c r="T22" t="s">
        <v>587</v>
      </c>
      <c r="V22" t="s">
        <v>655</v>
      </c>
    </row>
    <row r="23" spans="1:22">
      <c r="A23" t="s">
        <v>272</v>
      </c>
      <c r="D23" t="s">
        <v>97</v>
      </c>
      <c r="E23" t="s">
        <v>94</v>
      </c>
      <c r="F23" t="s">
        <v>111</v>
      </c>
      <c r="I23">
        <v>1</v>
      </c>
      <c r="J23">
        <v>0</v>
      </c>
      <c r="L23" t="s">
        <v>49</v>
      </c>
      <c r="M23" t="s">
        <v>636</v>
      </c>
      <c r="N23" t="s">
        <v>107</v>
      </c>
      <c r="O23">
        <v>7</v>
      </c>
      <c r="P23" t="s">
        <v>38</v>
      </c>
      <c r="R23" t="s">
        <v>29</v>
      </c>
      <c r="S23" t="s">
        <v>29</v>
      </c>
      <c r="T23" t="s">
        <v>657</v>
      </c>
      <c r="U23" t="s">
        <v>628</v>
      </c>
      <c r="V23" t="s">
        <v>168</v>
      </c>
    </row>
    <row r="24" spans="1:22">
      <c r="A24" t="s">
        <v>273</v>
      </c>
      <c r="D24" t="s">
        <v>23</v>
      </c>
      <c r="E24" t="s">
        <v>91</v>
      </c>
      <c r="L24" t="s">
        <v>49</v>
      </c>
      <c r="N24" t="s">
        <v>182</v>
      </c>
      <c r="O24">
        <v>1</v>
      </c>
      <c r="P24" t="s">
        <v>24</v>
      </c>
      <c r="R24" t="s">
        <v>43</v>
      </c>
      <c r="S24" t="s">
        <v>38</v>
      </c>
      <c r="T24" t="s">
        <v>635</v>
      </c>
      <c r="U24" t="s">
        <v>673</v>
      </c>
      <c r="V24" t="s">
        <v>43</v>
      </c>
    </row>
    <row r="25" spans="1:22">
      <c r="A25" t="s">
        <v>274</v>
      </c>
      <c r="D25" t="s">
        <v>97</v>
      </c>
      <c r="E25" t="s">
        <v>130</v>
      </c>
      <c r="G25" t="s">
        <v>674</v>
      </c>
      <c r="I25">
        <v>42</v>
      </c>
      <c r="J25">
        <v>6</v>
      </c>
      <c r="L25" t="s">
        <v>49</v>
      </c>
      <c r="M25" t="s">
        <v>636</v>
      </c>
      <c r="N25" t="s">
        <v>100</v>
      </c>
      <c r="O25">
        <v>3</v>
      </c>
      <c r="P25" t="s">
        <v>29</v>
      </c>
      <c r="R25" t="s">
        <v>675</v>
      </c>
      <c r="S25" t="s">
        <v>29</v>
      </c>
      <c r="V25" t="s">
        <v>653</v>
      </c>
    </row>
    <row r="26" spans="1:22">
      <c r="A26" t="s">
        <v>275</v>
      </c>
      <c r="D26" t="s">
        <v>106</v>
      </c>
      <c r="E26" t="s">
        <v>101</v>
      </c>
      <c r="F26" t="s">
        <v>111</v>
      </c>
      <c r="L26" t="s">
        <v>17</v>
      </c>
      <c r="M26" t="s">
        <v>626</v>
      </c>
      <c r="N26" t="s">
        <v>171</v>
      </c>
      <c r="O26" t="s">
        <v>236</v>
      </c>
      <c r="P26" t="s">
        <v>45</v>
      </c>
      <c r="R26" t="s">
        <v>43</v>
      </c>
      <c r="S26" t="s">
        <v>38</v>
      </c>
      <c r="V26" t="s">
        <v>655</v>
      </c>
    </row>
    <row r="27" spans="1:22">
      <c r="A27" t="s">
        <v>276</v>
      </c>
      <c r="D27" t="s">
        <v>23</v>
      </c>
      <c r="E27" t="s">
        <v>22</v>
      </c>
      <c r="I27">
        <v>6</v>
      </c>
      <c r="J27">
        <v>0</v>
      </c>
      <c r="L27" t="s">
        <v>49</v>
      </c>
      <c r="N27" t="s">
        <v>102</v>
      </c>
      <c r="O27">
        <v>1</v>
      </c>
      <c r="P27" t="s">
        <v>38</v>
      </c>
      <c r="R27" t="s">
        <v>29</v>
      </c>
      <c r="S27" t="s">
        <v>29</v>
      </c>
      <c r="V27" t="s">
        <v>168</v>
      </c>
    </row>
    <row r="28" spans="1:22">
      <c r="A28" t="s">
        <v>277</v>
      </c>
      <c r="D28" t="s">
        <v>97</v>
      </c>
      <c r="E28" t="s">
        <v>101</v>
      </c>
      <c r="F28" t="s">
        <v>111</v>
      </c>
      <c r="I28">
        <v>0</v>
      </c>
      <c r="J28">
        <v>0</v>
      </c>
      <c r="L28" t="s">
        <v>49</v>
      </c>
      <c r="M28" t="s">
        <v>31</v>
      </c>
      <c r="N28" t="s">
        <v>107</v>
      </c>
      <c r="O28">
        <v>2</v>
      </c>
      <c r="P28" t="s">
        <v>38</v>
      </c>
      <c r="R28" t="s">
        <v>30</v>
      </c>
      <c r="S28" t="s">
        <v>29</v>
      </c>
      <c r="T28" t="s">
        <v>676</v>
      </c>
      <c r="U28" t="s">
        <v>630</v>
      </c>
      <c r="V28" t="s">
        <v>30</v>
      </c>
    </row>
    <row r="29" spans="1:22">
      <c r="A29" t="s">
        <v>278</v>
      </c>
      <c r="D29" t="s">
        <v>97</v>
      </c>
      <c r="E29" t="s">
        <v>98</v>
      </c>
      <c r="G29" t="s">
        <v>677</v>
      </c>
      <c r="I29">
        <v>7</v>
      </c>
      <c r="J29">
        <v>7</v>
      </c>
      <c r="L29" t="s">
        <v>49</v>
      </c>
      <c r="M29" t="s">
        <v>31</v>
      </c>
      <c r="N29" t="s">
        <v>161</v>
      </c>
      <c r="O29">
        <v>1</v>
      </c>
      <c r="P29" t="s">
        <v>29</v>
      </c>
      <c r="R29" t="s">
        <v>29</v>
      </c>
      <c r="S29" t="s">
        <v>29</v>
      </c>
      <c r="V29" t="s">
        <v>168</v>
      </c>
    </row>
    <row r="30" spans="1:22">
      <c r="A30" t="s">
        <v>279</v>
      </c>
      <c r="D30" t="s">
        <v>88</v>
      </c>
      <c r="E30" t="s">
        <v>94</v>
      </c>
      <c r="I30">
        <v>1</v>
      </c>
      <c r="J30">
        <v>0</v>
      </c>
      <c r="L30" t="s">
        <v>49</v>
      </c>
      <c r="M30" t="s">
        <v>626</v>
      </c>
      <c r="N30" t="s">
        <v>102</v>
      </c>
      <c r="O30">
        <v>1</v>
      </c>
      <c r="P30" t="s">
        <v>18</v>
      </c>
      <c r="R30" t="s">
        <v>38</v>
      </c>
      <c r="S30" t="s">
        <v>38</v>
      </c>
      <c r="V30" t="s">
        <v>655</v>
      </c>
    </row>
    <row r="31" spans="1:22">
      <c r="A31" t="s">
        <v>280</v>
      </c>
      <c r="D31" t="s">
        <v>160</v>
      </c>
      <c r="E31" t="s">
        <v>94</v>
      </c>
      <c r="I31">
        <v>4</v>
      </c>
      <c r="J31">
        <v>0</v>
      </c>
      <c r="L31" t="s">
        <v>49</v>
      </c>
      <c r="M31" t="s">
        <v>678</v>
      </c>
      <c r="N31" t="s">
        <v>123</v>
      </c>
      <c r="O31">
        <v>1</v>
      </c>
      <c r="P31" t="s">
        <v>29</v>
      </c>
      <c r="R31" t="s">
        <v>43</v>
      </c>
      <c r="S31" t="s">
        <v>45</v>
      </c>
      <c r="T31" t="s">
        <v>679</v>
      </c>
      <c r="V31" t="s">
        <v>43</v>
      </c>
    </row>
    <row r="32" spans="1:22">
      <c r="A32" t="s">
        <v>281</v>
      </c>
      <c r="D32" t="s">
        <v>88</v>
      </c>
      <c r="E32" t="s">
        <v>98</v>
      </c>
      <c r="I32">
        <v>7</v>
      </c>
      <c r="J32">
        <v>4</v>
      </c>
      <c r="L32" t="s">
        <v>49</v>
      </c>
      <c r="M32" t="s">
        <v>31</v>
      </c>
      <c r="N32" t="s">
        <v>102</v>
      </c>
      <c r="O32">
        <v>2</v>
      </c>
      <c r="P32" t="s">
        <v>29</v>
      </c>
      <c r="R32" t="s">
        <v>43</v>
      </c>
      <c r="S32" t="s">
        <v>45</v>
      </c>
      <c r="V32" t="s">
        <v>43</v>
      </c>
    </row>
    <row r="33" spans="1:22" ht="114">
      <c r="A33" t="s">
        <v>282</v>
      </c>
      <c r="D33" t="s">
        <v>97</v>
      </c>
      <c r="E33" t="s">
        <v>588</v>
      </c>
      <c r="F33" t="s">
        <v>111</v>
      </c>
      <c r="L33" t="s">
        <v>17</v>
      </c>
      <c r="M33" t="s">
        <v>636</v>
      </c>
      <c r="N33" t="s">
        <v>107</v>
      </c>
      <c r="O33" t="s">
        <v>680</v>
      </c>
      <c r="P33" t="s">
        <v>29</v>
      </c>
      <c r="R33" s="26" t="s">
        <v>681</v>
      </c>
      <c r="S33" t="s">
        <v>29</v>
      </c>
      <c r="T33" t="s">
        <v>664</v>
      </c>
      <c r="U33" t="s">
        <v>665</v>
      </c>
      <c r="V33" s="26" t="s">
        <v>681</v>
      </c>
    </row>
    <row r="34" spans="1:22">
      <c r="A34" t="s">
        <v>283</v>
      </c>
      <c r="D34" t="s">
        <v>97</v>
      </c>
      <c r="E34" t="s">
        <v>94</v>
      </c>
      <c r="J34">
        <v>0</v>
      </c>
      <c r="L34" t="s">
        <v>49</v>
      </c>
      <c r="M34" t="s">
        <v>625</v>
      </c>
      <c r="N34" t="s">
        <v>118</v>
      </c>
      <c r="O34">
        <v>2</v>
      </c>
      <c r="P34" t="s">
        <v>38</v>
      </c>
      <c r="R34" t="s">
        <v>30</v>
      </c>
      <c r="S34" t="s">
        <v>29</v>
      </c>
      <c r="T34" t="s">
        <v>682</v>
      </c>
      <c r="U34" t="s">
        <v>628</v>
      </c>
      <c r="V34" t="s">
        <v>653</v>
      </c>
    </row>
    <row r="35" spans="1:22">
      <c r="A35" t="s">
        <v>284</v>
      </c>
      <c r="D35" t="s">
        <v>160</v>
      </c>
      <c r="E35" t="s">
        <v>98</v>
      </c>
      <c r="F35" t="s">
        <v>21</v>
      </c>
      <c r="G35" t="s">
        <v>683</v>
      </c>
      <c r="I35">
        <v>2</v>
      </c>
      <c r="J35">
        <v>2</v>
      </c>
      <c r="L35" t="s">
        <v>49</v>
      </c>
      <c r="M35" t="s">
        <v>625</v>
      </c>
      <c r="N35" t="s">
        <v>163</v>
      </c>
      <c r="O35">
        <v>1</v>
      </c>
      <c r="P35" t="s">
        <v>29</v>
      </c>
      <c r="R35" t="s">
        <v>684</v>
      </c>
      <c r="S35" t="s">
        <v>45</v>
      </c>
      <c r="T35" t="s">
        <v>589</v>
      </c>
      <c r="U35" t="s">
        <v>685</v>
      </c>
      <c r="V35" t="s">
        <v>43</v>
      </c>
    </row>
    <row r="36" spans="1:22">
      <c r="A36" t="s">
        <v>285</v>
      </c>
      <c r="D36" t="s">
        <v>88</v>
      </c>
      <c r="E36" t="s">
        <v>94</v>
      </c>
      <c r="F36" t="s">
        <v>111</v>
      </c>
      <c r="J36">
        <v>0</v>
      </c>
      <c r="L36" t="s">
        <v>49</v>
      </c>
      <c r="M36" t="s">
        <v>686</v>
      </c>
      <c r="N36" t="s">
        <v>183</v>
      </c>
      <c r="O36">
        <v>2</v>
      </c>
      <c r="P36" t="s">
        <v>38</v>
      </c>
      <c r="R36" t="s">
        <v>26</v>
      </c>
      <c r="S36" t="s">
        <v>38</v>
      </c>
      <c r="V36" t="s">
        <v>655</v>
      </c>
    </row>
    <row r="37" spans="1:22">
      <c r="A37" t="s">
        <v>286</v>
      </c>
      <c r="D37" t="s">
        <v>97</v>
      </c>
      <c r="E37" t="s">
        <v>98</v>
      </c>
      <c r="G37" t="s">
        <v>687</v>
      </c>
      <c r="I37">
        <v>14</v>
      </c>
      <c r="J37">
        <v>6</v>
      </c>
      <c r="L37" t="s">
        <v>49</v>
      </c>
      <c r="M37" t="s">
        <v>636</v>
      </c>
      <c r="N37" t="s">
        <v>107</v>
      </c>
      <c r="O37">
        <v>2</v>
      </c>
      <c r="P37" t="s">
        <v>38</v>
      </c>
      <c r="R37" t="s">
        <v>43</v>
      </c>
      <c r="S37" t="s">
        <v>29</v>
      </c>
      <c r="T37" t="s">
        <v>185</v>
      </c>
      <c r="U37" t="s">
        <v>628</v>
      </c>
      <c r="V37" t="s">
        <v>43</v>
      </c>
    </row>
    <row r="38" spans="1:22">
      <c r="A38" t="s">
        <v>287</v>
      </c>
      <c r="D38" t="s">
        <v>88</v>
      </c>
      <c r="E38" t="s">
        <v>94</v>
      </c>
      <c r="F38" t="s">
        <v>111</v>
      </c>
      <c r="I38">
        <v>8</v>
      </c>
      <c r="J38">
        <v>0</v>
      </c>
      <c r="L38" t="s">
        <v>49</v>
      </c>
      <c r="M38" t="s">
        <v>626</v>
      </c>
      <c r="N38" t="s">
        <v>186</v>
      </c>
      <c r="O38">
        <v>1</v>
      </c>
      <c r="P38" t="s">
        <v>45</v>
      </c>
      <c r="R38" t="s">
        <v>43</v>
      </c>
      <c r="S38" t="s">
        <v>45</v>
      </c>
      <c r="T38" t="s">
        <v>664</v>
      </c>
      <c r="U38" t="s">
        <v>564</v>
      </c>
      <c r="V38" t="s">
        <v>43</v>
      </c>
    </row>
    <row r="39" spans="1:22">
      <c r="A39" t="s">
        <v>288</v>
      </c>
      <c r="D39" t="s">
        <v>23</v>
      </c>
      <c r="E39" t="s">
        <v>33</v>
      </c>
      <c r="F39" t="s">
        <v>21</v>
      </c>
      <c r="G39" t="s">
        <v>688</v>
      </c>
      <c r="J39">
        <v>5</v>
      </c>
      <c r="K39" t="s">
        <v>610</v>
      </c>
      <c r="L39" t="s">
        <v>49</v>
      </c>
      <c r="N39" t="s">
        <v>689</v>
      </c>
      <c r="O39">
        <v>1</v>
      </c>
      <c r="P39" t="s">
        <v>38</v>
      </c>
      <c r="R39" t="s">
        <v>684</v>
      </c>
      <c r="S39" t="s">
        <v>38</v>
      </c>
      <c r="V39" t="s">
        <v>690</v>
      </c>
    </row>
    <row r="40" spans="1:22">
      <c r="A40" t="s">
        <v>289</v>
      </c>
      <c r="D40" t="s">
        <v>23</v>
      </c>
      <c r="E40" t="s">
        <v>41</v>
      </c>
      <c r="F40" t="s">
        <v>95</v>
      </c>
      <c r="L40" t="s">
        <v>49</v>
      </c>
      <c r="M40" t="s">
        <v>637</v>
      </c>
      <c r="N40" t="s">
        <v>187</v>
      </c>
      <c r="O40">
        <v>1</v>
      </c>
      <c r="P40" t="s">
        <v>43</v>
      </c>
      <c r="R40" t="s">
        <v>25</v>
      </c>
      <c r="S40" t="s">
        <v>25</v>
      </c>
      <c r="V40" t="s">
        <v>655</v>
      </c>
    </row>
    <row r="41" spans="1:22">
      <c r="A41" t="s">
        <v>290</v>
      </c>
      <c r="D41" t="s">
        <v>34</v>
      </c>
      <c r="E41" t="s">
        <v>15</v>
      </c>
      <c r="G41" t="s">
        <v>691</v>
      </c>
      <c r="I41">
        <v>9</v>
      </c>
      <c r="J41">
        <v>5</v>
      </c>
      <c r="K41" t="s">
        <v>115</v>
      </c>
      <c r="L41" t="s">
        <v>49</v>
      </c>
      <c r="M41" t="s">
        <v>551</v>
      </c>
      <c r="N41" t="s">
        <v>179</v>
      </c>
      <c r="O41">
        <v>1</v>
      </c>
      <c r="P41" t="s">
        <v>51</v>
      </c>
      <c r="Q41" t="s">
        <v>692</v>
      </c>
      <c r="R41" t="s">
        <v>109</v>
      </c>
      <c r="S41" t="s">
        <v>538</v>
      </c>
      <c r="V41" t="s">
        <v>168</v>
      </c>
    </row>
    <row r="42" spans="1:22">
      <c r="A42" t="s">
        <v>291</v>
      </c>
      <c r="D42" t="s">
        <v>23</v>
      </c>
      <c r="E42" t="s">
        <v>41</v>
      </c>
      <c r="F42" t="s">
        <v>95</v>
      </c>
      <c r="L42" t="s">
        <v>49</v>
      </c>
      <c r="N42" t="s">
        <v>114</v>
      </c>
      <c r="O42" t="s">
        <v>173</v>
      </c>
      <c r="P42" t="s">
        <v>29</v>
      </c>
      <c r="Q42" t="s">
        <v>693</v>
      </c>
      <c r="R42" t="s">
        <v>565</v>
      </c>
      <c r="S42" t="s">
        <v>38</v>
      </c>
      <c r="V42" t="s">
        <v>694</v>
      </c>
    </row>
    <row r="43" spans="1:22">
      <c r="A43" t="s">
        <v>292</v>
      </c>
      <c r="C43" t="s">
        <v>590</v>
      </c>
      <c r="D43" t="s">
        <v>34</v>
      </c>
      <c r="E43" t="s">
        <v>33</v>
      </c>
      <c r="F43" t="s">
        <v>14</v>
      </c>
      <c r="G43" t="s">
        <v>695</v>
      </c>
      <c r="I43">
        <v>8</v>
      </c>
      <c r="J43">
        <v>7</v>
      </c>
      <c r="K43" t="s">
        <v>123</v>
      </c>
      <c r="L43" t="s">
        <v>49</v>
      </c>
      <c r="M43" t="s">
        <v>696</v>
      </c>
      <c r="N43" t="s">
        <v>188</v>
      </c>
      <c r="O43">
        <v>1</v>
      </c>
      <c r="P43" t="s">
        <v>29</v>
      </c>
      <c r="Q43" t="s">
        <v>170</v>
      </c>
      <c r="R43" t="s">
        <v>189</v>
      </c>
      <c r="S43" t="s">
        <v>190</v>
      </c>
      <c r="V43" t="s">
        <v>191</v>
      </c>
    </row>
    <row r="44" spans="1:22">
      <c r="A44" t="s">
        <v>293</v>
      </c>
      <c r="D44" t="s">
        <v>34</v>
      </c>
      <c r="E44" t="s">
        <v>15</v>
      </c>
      <c r="G44" t="s">
        <v>192</v>
      </c>
      <c r="I44">
        <v>1</v>
      </c>
      <c r="J44">
        <v>1</v>
      </c>
      <c r="K44" t="s">
        <v>193</v>
      </c>
      <c r="L44" t="s">
        <v>49</v>
      </c>
      <c r="N44" t="s">
        <v>92</v>
      </c>
      <c r="O44">
        <v>1</v>
      </c>
      <c r="P44" t="s">
        <v>38</v>
      </c>
      <c r="R44" t="s">
        <v>194</v>
      </c>
      <c r="S44" t="s">
        <v>195</v>
      </c>
      <c r="V44" t="s">
        <v>690</v>
      </c>
    </row>
    <row r="45" spans="1:22">
      <c r="A45" t="s">
        <v>294</v>
      </c>
      <c r="C45" t="s">
        <v>590</v>
      </c>
      <c r="D45" t="s">
        <v>34</v>
      </c>
      <c r="E45" t="s">
        <v>15</v>
      </c>
      <c r="G45" t="s">
        <v>697</v>
      </c>
      <c r="I45">
        <v>91</v>
      </c>
      <c r="J45">
        <v>28</v>
      </c>
      <c r="K45" t="s">
        <v>99</v>
      </c>
      <c r="L45" t="s">
        <v>49</v>
      </c>
      <c r="M45" t="s">
        <v>643</v>
      </c>
      <c r="N45" t="s">
        <v>99</v>
      </c>
      <c r="O45">
        <v>1</v>
      </c>
      <c r="P45" t="s">
        <v>29</v>
      </c>
      <c r="Q45" t="s">
        <v>692</v>
      </c>
      <c r="R45" t="s">
        <v>29</v>
      </c>
      <c r="S45" t="s">
        <v>38</v>
      </c>
      <c r="V45" t="s">
        <v>168</v>
      </c>
    </row>
    <row r="46" spans="1:22">
      <c r="A46" t="s">
        <v>295</v>
      </c>
      <c r="D46" t="s">
        <v>23</v>
      </c>
      <c r="E46" t="s">
        <v>41</v>
      </c>
      <c r="L46" t="s">
        <v>49</v>
      </c>
      <c r="N46" t="s">
        <v>698</v>
      </c>
      <c r="O46">
        <v>2</v>
      </c>
      <c r="P46" t="s">
        <v>38</v>
      </c>
      <c r="R46" t="s">
        <v>60</v>
      </c>
      <c r="S46" t="s">
        <v>60</v>
      </c>
      <c r="V46" t="s">
        <v>43</v>
      </c>
    </row>
    <row r="47" spans="1:22">
      <c r="A47" t="s">
        <v>296</v>
      </c>
      <c r="D47" t="s">
        <v>40</v>
      </c>
      <c r="E47" t="s">
        <v>41</v>
      </c>
      <c r="F47" t="s">
        <v>14</v>
      </c>
      <c r="I47">
        <v>2</v>
      </c>
      <c r="J47">
        <v>1</v>
      </c>
      <c r="L47" t="s">
        <v>49</v>
      </c>
      <c r="M47" t="s">
        <v>625</v>
      </c>
      <c r="N47" t="s">
        <v>171</v>
      </c>
      <c r="O47">
        <v>2</v>
      </c>
      <c r="P47" t="s">
        <v>43</v>
      </c>
      <c r="R47" t="s">
        <v>43</v>
      </c>
      <c r="S47" t="s">
        <v>196</v>
      </c>
      <c r="V47" t="s">
        <v>47</v>
      </c>
    </row>
    <row r="48" spans="1:22">
      <c r="A48" t="s">
        <v>297</v>
      </c>
      <c r="D48" t="s">
        <v>40</v>
      </c>
      <c r="E48" t="s">
        <v>41</v>
      </c>
      <c r="F48" t="s">
        <v>95</v>
      </c>
      <c r="I48">
        <v>4</v>
      </c>
      <c r="J48">
        <v>0</v>
      </c>
      <c r="L48" t="s">
        <v>49</v>
      </c>
      <c r="M48" t="s">
        <v>31</v>
      </c>
      <c r="N48" t="s">
        <v>120</v>
      </c>
      <c r="O48">
        <v>1</v>
      </c>
      <c r="P48" t="s">
        <v>25</v>
      </c>
      <c r="R48" t="s">
        <v>46</v>
      </c>
      <c r="S48" t="s">
        <v>25</v>
      </c>
      <c r="V48" t="s">
        <v>25</v>
      </c>
    </row>
    <row r="49" spans="1:22">
      <c r="A49" t="s">
        <v>298</v>
      </c>
      <c r="D49" t="s">
        <v>40</v>
      </c>
      <c r="E49" t="s">
        <v>91</v>
      </c>
      <c r="J49">
        <v>0</v>
      </c>
      <c r="L49" t="s">
        <v>49</v>
      </c>
      <c r="M49" t="s">
        <v>646</v>
      </c>
      <c r="N49" t="s">
        <v>197</v>
      </c>
      <c r="O49">
        <v>1</v>
      </c>
      <c r="P49" t="s">
        <v>38</v>
      </c>
      <c r="R49" t="s">
        <v>61</v>
      </c>
      <c r="S49" t="s">
        <v>38</v>
      </c>
      <c r="V49" t="s">
        <v>47</v>
      </c>
    </row>
    <row r="50" spans="1:22">
      <c r="A50" t="s">
        <v>299</v>
      </c>
      <c r="D50" t="s">
        <v>172</v>
      </c>
      <c r="E50" t="s">
        <v>91</v>
      </c>
      <c r="F50" t="s">
        <v>21</v>
      </c>
      <c r="I50">
        <v>2</v>
      </c>
      <c r="J50">
        <v>0</v>
      </c>
      <c r="L50" t="s">
        <v>49</v>
      </c>
      <c r="M50" t="s">
        <v>638</v>
      </c>
      <c r="N50" t="s">
        <v>198</v>
      </c>
      <c r="O50">
        <v>2</v>
      </c>
      <c r="P50" t="s">
        <v>38</v>
      </c>
      <c r="R50" t="s">
        <v>38</v>
      </c>
      <c r="S50" t="s">
        <v>45</v>
      </c>
      <c r="V50" t="s">
        <v>47</v>
      </c>
    </row>
    <row r="51" spans="1:22">
      <c r="A51" t="s">
        <v>300</v>
      </c>
      <c r="D51" t="s">
        <v>40</v>
      </c>
      <c r="L51" t="s">
        <v>634</v>
      </c>
      <c r="M51" t="s">
        <v>699</v>
      </c>
      <c r="N51" t="s">
        <v>124</v>
      </c>
      <c r="O51">
        <v>1</v>
      </c>
      <c r="P51" t="s">
        <v>38</v>
      </c>
      <c r="R51" t="s">
        <v>38</v>
      </c>
      <c r="S51" t="s">
        <v>38</v>
      </c>
      <c r="V51" t="s">
        <v>47</v>
      </c>
    </row>
    <row r="52" spans="1:22">
      <c r="A52" t="s">
        <v>301</v>
      </c>
      <c r="D52" t="s">
        <v>40</v>
      </c>
      <c r="E52" t="s">
        <v>41</v>
      </c>
      <c r="F52" t="s">
        <v>95</v>
      </c>
      <c r="I52">
        <v>7</v>
      </c>
      <c r="J52">
        <v>0</v>
      </c>
      <c r="L52" t="s">
        <v>49</v>
      </c>
      <c r="M52" t="s">
        <v>646</v>
      </c>
      <c r="N52" t="s">
        <v>112</v>
      </c>
      <c r="O52">
        <v>1</v>
      </c>
      <c r="P52" t="s">
        <v>29</v>
      </c>
      <c r="R52" t="s">
        <v>29</v>
      </c>
      <c r="S52" t="s">
        <v>38</v>
      </c>
      <c r="V52" t="s">
        <v>43</v>
      </c>
    </row>
    <row r="53" spans="1:22">
      <c r="A53" t="s">
        <v>302</v>
      </c>
      <c r="D53" t="s">
        <v>40</v>
      </c>
      <c r="L53" t="s">
        <v>49</v>
      </c>
      <c r="M53" t="s">
        <v>646</v>
      </c>
      <c r="N53" t="s">
        <v>197</v>
      </c>
      <c r="O53">
        <v>1</v>
      </c>
      <c r="P53" t="s">
        <v>29</v>
      </c>
      <c r="R53" t="s">
        <v>539</v>
      </c>
      <c r="S53" t="s">
        <v>199</v>
      </c>
      <c r="V53" t="s">
        <v>539</v>
      </c>
    </row>
    <row r="54" spans="1:22">
      <c r="A54" t="s">
        <v>303</v>
      </c>
      <c r="D54" t="s">
        <v>23</v>
      </c>
      <c r="E54" t="s">
        <v>15</v>
      </c>
      <c r="G54" t="s">
        <v>700</v>
      </c>
      <c r="I54">
        <v>20</v>
      </c>
      <c r="J54">
        <v>7</v>
      </c>
      <c r="K54" t="s">
        <v>171</v>
      </c>
      <c r="L54" t="s">
        <v>49</v>
      </c>
      <c r="M54" t="s">
        <v>646</v>
      </c>
      <c r="N54" t="s">
        <v>187</v>
      </c>
      <c r="O54">
        <v>1</v>
      </c>
      <c r="R54" t="s">
        <v>29</v>
      </c>
      <c r="S54" t="s">
        <v>540</v>
      </c>
      <c r="V54" t="s">
        <v>168</v>
      </c>
    </row>
    <row r="55" spans="1:22">
      <c r="A55" t="s">
        <v>304</v>
      </c>
      <c r="D55" t="s">
        <v>23</v>
      </c>
      <c r="E55" t="s">
        <v>22</v>
      </c>
      <c r="I55">
        <v>4</v>
      </c>
      <c r="J55">
        <v>0</v>
      </c>
      <c r="L55" t="s">
        <v>49</v>
      </c>
      <c r="M55" t="s">
        <v>31</v>
      </c>
      <c r="N55" t="s">
        <v>120</v>
      </c>
      <c r="O55">
        <v>1</v>
      </c>
      <c r="P55" t="s">
        <v>38</v>
      </c>
      <c r="R55" t="s">
        <v>38</v>
      </c>
      <c r="S55" t="s">
        <v>45</v>
      </c>
      <c r="V55" t="s">
        <v>47</v>
      </c>
    </row>
    <row r="56" spans="1:22">
      <c r="A56" t="s">
        <v>305</v>
      </c>
      <c r="D56" t="s">
        <v>172</v>
      </c>
      <c r="E56" t="s">
        <v>41</v>
      </c>
      <c r="F56" t="s">
        <v>95</v>
      </c>
      <c r="I56">
        <v>1</v>
      </c>
      <c r="J56">
        <v>0</v>
      </c>
      <c r="L56" t="s">
        <v>49</v>
      </c>
      <c r="M56" t="s">
        <v>31</v>
      </c>
      <c r="N56" t="s">
        <v>86</v>
      </c>
      <c r="O56">
        <v>1</v>
      </c>
      <c r="P56" t="s">
        <v>38</v>
      </c>
      <c r="R56" t="s">
        <v>61</v>
      </c>
      <c r="S56" t="s">
        <v>38</v>
      </c>
      <c r="V56" t="s">
        <v>47</v>
      </c>
    </row>
    <row r="57" spans="1:22">
      <c r="A57" t="s">
        <v>306</v>
      </c>
      <c r="D57" t="s">
        <v>23</v>
      </c>
      <c r="E57" t="s">
        <v>22</v>
      </c>
      <c r="F57" t="s">
        <v>14</v>
      </c>
      <c r="I57">
        <v>4</v>
      </c>
      <c r="J57">
        <v>0</v>
      </c>
      <c r="L57" t="s">
        <v>49</v>
      </c>
      <c r="M57" t="s">
        <v>701</v>
      </c>
      <c r="N57" t="s">
        <v>702</v>
      </c>
      <c r="O57">
        <v>4</v>
      </c>
      <c r="P57" t="s">
        <v>38</v>
      </c>
      <c r="R57" t="s">
        <v>703</v>
      </c>
      <c r="S57" t="s">
        <v>38</v>
      </c>
      <c r="V57" t="s">
        <v>47</v>
      </c>
    </row>
    <row r="58" spans="1:22">
      <c r="A58" t="s">
        <v>307</v>
      </c>
      <c r="D58" t="s">
        <v>172</v>
      </c>
      <c r="E58" t="s">
        <v>15</v>
      </c>
      <c r="G58" t="s">
        <v>611</v>
      </c>
      <c r="I58">
        <v>6</v>
      </c>
      <c r="J58">
        <v>4</v>
      </c>
      <c r="K58" t="s">
        <v>52</v>
      </c>
      <c r="L58" t="s">
        <v>49</v>
      </c>
      <c r="M58" t="s">
        <v>625</v>
      </c>
      <c r="N58" t="s">
        <v>704</v>
      </c>
      <c r="O58">
        <v>2</v>
      </c>
      <c r="R58" t="s">
        <v>29</v>
      </c>
      <c r="S58" t="s">
        <v>29</v>
      </c>
      <c r="V58" t="s">
        <v>705</v>
      </c>
    </row>
    <row r="59" spans="1:22">
      <c r="A59" t="s">
        <v>308</v>
      </c>
      <c r="D59" t="s">
        <v>40</v>
      </c>
      <c r="L59" t="s">
        <v>634</v>
      </c>
      <c r="M59" t="s">
        <v>699</v>
      </c>
      <c r="N59" t="s">
        <v>112</v>
      </c>
      <c r="O59">
        <v>1</v>
      </c>
      <c r="P59" t="s">
        <v>38</v>
      </c>
      <c r="R59" t="s">
        <v>38</v>
      </c>
      <c r="S59" t="s">
        <v>38</v>
      </c>
      <c r="V59" t="s">
        <v>47</v>
      </c>
    </row>
    <row r="60" spans="1:22">
      <c r="A60" t="s">
        <v>309</v>
      </c>
      <c r="D60" t="s">
        <v>40</v>
      </c>
      <c r="E60" t="s">
        <v>22</v>
      </c>
      <c r="F60" t="s">
        <v>14</v>
      </c>
      <c r="I60">
        <v>2</v>
      </c>
      <c r="J60">
        <v>0</v>
      </c>
      <c r="L60" t="s">
        <v>49</v>
      </c>
      <c r="M60" t="s">
        <v>706</v>
      </c>
      <c r="N60" t="s">
        <v>103</v>
      </c>
      <c r="O60">
        <v>2</v>
      </c>
      <c r="P60" t="s">
        <v>38</v>
      </c>
      <c r="R60" t="s">
        <v>43</v>
      </c>
      <c r="S60" t="s">
        <v>38</v>
      </c>
      <c r="V60" t="s">
        <v>47</v>
      </c>
    </row>
    <row r="61" spans="1:22">
      <c r="A61" t="s">
        <v>310</v>
      </c>
      <c r="D61" t="s">
        <v>40</v>
      </c>
      <c r="L61" t="s">
        <v>49</v>
      </c>
      <c r="M61" t="s">
        <v>707</v>
      </c>
      <c r="N61" t="s">
        <v>708</v>
      </c>
      <c r="O61">
        <v>3</v>
      </c>
      <c r="R61" t="s">
        <v>541</v>
      </c>
      <c r="V61" t="s">
        <v>47</v>
      </c>
    </row>
    <row r="62" spans="1:22">
      <c r="A62" t="s">
        <v>311</v>
      </c>
      <c r="D62" t="s">
        <v>23</v>
      </c>
      <c r="L62" t="s">
        <v>49</v>
      </c>
      <c r="M62" t="s">
        <v>709</v>
      </c>
      <c r="N62" t="s">
        <v>112</v>
      </c>
      <c r="O62">
        <v>2</v>
      </c>
      <c r="P62" t="s">
        <v>38</v>
      </c>
      <c r="R62" t="s">
        <v>29</v>
      </c>
      <c r="S62" t="s">
        <v>200</v>
      </c>
      <c r="V62" t="s">
        <v>201</v>
      </c>
    </row>
    <row r="63" spans="1:22">
      <c r="A63" t="s">
        <v>312</v>
      </c>
      <c r="D63" t="s">
        <v>34</v>
      </c>
      <c r="E63" t="s">
        <v>91</v>
      </c>
      <c r="F63" t="s">
        <v>21</v>
      </c>
      <c r="I63">
        <v>1</v>
      </c>
      <c r="J63">
        <v>0</v>
      </c>
      <c r="L63" t="s">
        <v>49</v>
      </c>
      <c r="M63" t="s">
        <v>710</v>
      </c>
      <c r="N63" t="s">
        <v>711</v>
      </c>
      <c r="O63">
        <v>3</v>
      </c>
      <c r="P63" t="s">
        <v>38</v>
      </c>
      <c r="R63" t="s">
        <v>712</v>
      </c>
      <c r="S63" t="s">
        <v>573</v>
      </c>
      <c r="V63" t="s">
        <v>47</v>
      </c>
    </row>
    <row r="64" spans="1:22">
      <c r="A64" t="s">
        <v>313</v>
      </c>
      <c r="D64" t="s">
        <v>40</v>
      </c>
      <c r="L64" t="s">
        <v>49</v>
      </c>
      <c r="M64" t="s">
        <v>713</v>
      </c>
      <c r="N64" t="s">
        <v>96</v>
      </c>
      <c r="O64">
        <v>2</v>
      </c>
      <c r="P64" t="s">
        <v>38</v>
      </c>
      <c r="R64" t="s">
        <v>29</v>
      </c>
      <c r="S64" t="s">
        <v>38</v>
      </c>
      <c r="V64" t="s">
        <v>47</v>
      </c>
    </row>
    <row r="65" spans="1:22">
      <c r="A65" t="s">
        <v>314</v>
      </c>
      <c r="D65" t="s">
        <v>34</v>
      </c>
      <c r="E65" t="s">
        <v>41</v>
      </c>
      <c r="F65" t="s">
        <v>14</v>
      </c>
      <c r="I65">
        <v>3</v>
      </c>
      <c r="J65">
        <v>0</v>
      </c>
      <c r="L65" t="s">
        <v>49</v>
      </c>
      <c r="M65" t="s">
        <v>638</v>
      </c>
      <c r="N65" t="s">
        <v>162</v>
      </c>
      <c r="O65">
        <v>2</v>
      </c>
      <c r="P65" t="s">
        <v>38</v>
      </c>
      <c r="R65" t="s">
        <v>38</v>
      </c>
      <c r="S65" t="s">
        <v>45</v>
      </c>
      <c r="V65" t="s">
        <v>47</v>
      </c>
    </row>
    <row r="66" spans="1:22">
      <c r="A66" t="s">
        <v>315</v>
      </c>
      <c r="D66" t="s">
        <v>23</v>
      </c>
      <c r="E66" t="s">
        <v>15</v>
      </c>
      <c r="G66" t="s">
        <v>714</v>
      </c>
      <c r="I66">
        <v>12</v>
      </c>
      <c r="J66">
        <v>7</v>
      </c>
      <c r="K66" t="s">
        <v>100</v>
      </c>
      <c r="L66" t="s">
        <v>49</v>
      </c>
      <c r="M66" t="s">
        <v>646</v>
      </c>
      <c r="N66" t="s">
        <v>89</v>
      </c>
      <c r="O66">
        <v>1</v>
      </c>
      <c r="P66" t="s">
        <v>38</v>
      </c>
      <c r="R66" t="s">
        <v>202</v>
      </c>
      <c r="S66" t="s">
        <v>38</v>
      </c>
      <c r="V66" t="s">
        <v>47</v>
      </c>
    </row>
    <row r="67" spans="1:22">
      <c r="A67" t="s">
        <v>316</v>
      </c>
      <c r="D67" t="s">
        <v>40</v>
      </c>
      <c r="E67" t="s">
        <v>33</v>
      </c>
      <c r="G67" t="s">
        <v>715</v>
      </c>
      <c r="I67">
        <v>12</v>
      </c>
      <c r="J67">
        <v>6</v>
      </c>
      <c r="K67" t="s">
        <v>157</v>
      </c>
      <c r="L67" t="s">
        <v>49</v>
      </c>
      <c r="M67" t="s">
        <v>716</v>
      </c>
      <c r="N67" t="s">
        <v>122</v>
      </c>
      <c r="O67">
        <v>2</v>
      </c>
      <c r="P67" t="s">
        <v>38</v>
      </c>
      <c r="R67" t="s">
        <v>61</v>
      </c>
      <c r="S67" t="s">
        <v>717</v>
      </c>
      <c r="V67" t="s">
        <v>47</v>
      </c>
    </row>
    <row r="68" spans="1:22">
      <c r="A68" t="s">
        <v>317</v>
      </c>
      <c r="D68" t="s">
        <v>172</v>
      </c>
      <c r="E68" t="s">
        <v>33</v>
      </c>
      <c r="G68" t="s">
        <v>718</v>
      </c>
      <c r="I68">
        <v>2</v>
      </c>
      <c r="J68">
        <v>1</v>
      </c>
      <c r="K68" t="s">
        <v>203</v>
      </c>
      <c r="L68" t="s">
        <v>49</v>
      </c>
      <c r="M68" t="s">
        <v>719</v>
      </c>
      <c r="N68" t="s">
        <v>197</v>
      </c>
      <c r="O68">
        <v>4</v>
      </c>
      <c r="P68" t="s">
        <v>38</v>
      </c>
      <c r="R68" t="s">
        <v>29</v>
      </c>
      <c r="S68" t="s">
        <v>552</v>
      </c>
      <c r="V68" t="s">
        <v>47</v>
      </c>
    </row>
    <row r="69" spans="1:22">
      <c r="A69" t="s">
        <v>318</v>
      </c>
      <c r="D69" t="s">
        <v>23</v>
      </c>
      <c r="E69" t="s">
        <v>91</v>
      </c>
      <c r="F69" t="s">
        <v>21</v>
      </c>
      <c r="L69" t="s">
        <v>49</v>
      </c>
      <c r="M69" t="s">
        <v>713</v>
      </c>
      <c r="N69" t="s">
        <v>178</v>
      </c>
      <c r="O69">
        <v>2</v>
      </c>
      <c r="P69" t="s">
        <v>38</v>
      </c>
      <c r="R69" t="s">
        <v>61</v>
      </c>
      <c r="S69" t="s">
        <v>45</v>
      </c>
      <c r="V69" t="s">
        <v>47</v>
      </c>
    </row>
    <row r="70" spans="1:22">
      <c r="A70" t="s">
        <v>319</v>
      </c>
      <c r="D70" t="s">
        <v>23</v>
      </c>
      <c r="E70" t="s">
        <v>165</v>
      </c>
      <c r="F70" t="s">
        <v>14</v>
      </c>
      <c r="G70" t="s">
        <v>720</v>
      </c>
      <c r="I70">
        <v>1</v>
      </c>
      <c r="J70">
        <v>1</v>
      </c>
      <c r="L70" t="s">
        <v>49</v>
      </c>
      <c r="M70" t="s">
        <v>646</v>
      </c>
      <c r="N70" t="s">
        <v>721</v>
      </c>
      <c r="O70">
        <v>3</v>
      </c>
      <c r="P70" t="s">
        <v>38</v>
      </c>
      <c r="R70" t="s">
        <v>29</v>
      </c>
      <c r="S70" t="s">
        <v>38</v>
      </c>
      <c r="V70" t="s">
        <v>47</v>
      </c>
    </row>
    <row r="71" spans="1:22">
      <c r="A71" t="s">
        <v>320</v>
      </c>
      <c r="D71" t="s">
        <v>40</v>
      </c>
      <c r="E71" t="s">
        <v>91</v>
      </c>
      <c r="I71">
        <v>4</v>
      </c>
      <c r="J71">
        <v>0</v>
      </c>
      <c r="L71" t="s">
        <v>722</v>
      </c>
      <c r="M71" t="s">
        <v>49</v>
      </c>
      <c r="N71" t="s">
        <v>121</v>
      </c>
      <c r="O71">
        <v>1</v>
      </c>
      <c r="P71" t="s">
        <v>38</v>
      </c>
      <c r="R71" t="s">
        <v>61</v>
      </c>
      <c r="S71" t="s">
        <v>38</v>
      </c>
      <c r="V71" t="s">
        <v>47</v>
      </c>
    </row>
    <row r="72" spans="1:22">
      <c r="A72" t="s">
        <v>321</v>
      </c>
      <c r="D72" t="s">
        <v>23</v>
      </c>
      <c r="E72" t="s">
        <v>33</v>
      </c>
      <c r="G72" t="s">
        <v>723</v>
      </c>
      <c r="I72">
        <v>2</v>
      </c>
      <c r="J72">
        <v>1</v>
      </c>
      <c r="K72" t="s">
        <v>204</v>
      </c>
      <c r="L72" t="s">
        <v>49</v>
      </c>
      <c r="M72" t="s">
        <v>724</v>
      </c>
      <c r="N72" t="s">
        <v>102</v>
      </c>
      <c r="O72">
        <v>6</v>
      </c>
      <c r="P72" t="s">
        <v>43</v>
      </c>
      <c r="R72" t="s">
        <v>29</v>
      </c>
      <c r="S72" t="s">
        <v>725</v>
      </c>
      <c r="V72" t="s">
        <v>47</v>
      </c>
    </row>
    <row r="73" spans="1:22">
      <c r="A73" t="s">
        <v>322</v>
      </c>
      <c r="D73" t="s">
        <v>23</v>
      </c>
      <c r="E73" t="s">
        <v>41</v>
      </c>
      <c r="F73" t="s">
        <v>14</v>
      </c>
      <c r="I73">
        <v>1</v>
      </c>
      <c r="J73">
        <v>0</v>
      </c>
      <c r="K73" t="s">
        <v>163</v>
      </c>
      <c r="L73" t="s">
        <v>49</v>
      </c>
      <c r="M73" t="s">
        <v>713</v>
      </c>
      <c r="N73" t="s">
        <v>131</v>
      </c>
      <c r="O73">
        <v>1</v>
      </c>
      <c r="P73" t="s">
        <v>43</v>
      </c>
      <c r="R73" t="s">
        <v>29</v>
      </c>
      <c r="S73" t="s">
        <v>29</v>
      </c>
      <c r="V73" t="s">
        <v>47</v>
      </c>
    </row>
    <row r="74" spans="1:22">
      <c r="A74" t="s">
        <v>323</v>
      </c>
      <c r="D74" t="s">
        <v>23</v>
      </c>
      <c r="E74" t="s">
        <v>41</v>
      </c>
      <c r="F74" t="s">
        <v>14</v>
      </c>
      <c r="L74" t="s">
        <v>17</v>
      </c>
      <c r="M74" t="s">
        <v>726</v>
      </c>
      <c r="N74" t="s">
        <v>92</v>
      </c>
      <c r="O74">
        <v>1</v>
      </c>
      <c r="P74" t="s">
        <v>38</v>
      </c>
      <c r="R74" t="s">
        <v>205</v>
      </c>
      <c r="S74" t="s">
        <v>38</v>
      </c>
      <c r="V74" t="s">
        <v>47</v>
      </c>
    </row>
    <row r="75" spans="1:22">
      <c r="A75" t="s">
        <v>324</v>
      </c>
      <c r="D75" t="s">
        <v>40</v>
      </c>
      <c r="E75" t="s">
        <v>15</v>
      </c>
      <c r="G75" t="s">
        <v>727</v>
      </c>
      <c r="I75">
        <v>64</v>
      </c>
      <c r="J75">
        <v>17</v>
      </c>
      <c r="K75" t="s">
        <v>96</v>
      </c>
      <c r="L75" t="s">
        <v>49</v>
      </c>
      <c r="M75" t="s">
        <v>646</v>
      </c>
      <c r="N75" t="s">
        <v>156</v>
      </c>
      <c r="O75">
        <v>5</v>
      </c>
      <c r="P75" t="s">
        <v>38</v>
      </c>
      <c r="R75" t="s">
        <v>113</v>
      </c>
      <c r="S75" t="s">
        <v>38</v>
      </c>
      <c r="V75" t="s">
        <v>542</v>
      </c>
    </row>
    <row r="76" spans="1:22">
      <c r="A76" t="s">
        <v>325</v>
      </c>
      <c r="D76" t="s">
        <v>34</v>
      </c>
      <c r="E76" t="s">
        <v>41</v>
      </c>
      <c r="F76" t="s">
        <v>95</v>
      </c>
      <c r="I76">
        <v>1</v>
      </c>
      <c r="J76">
        <v>0</v>
      </c>
      <c r="L76" t="s">
        <v>49</v>
      </c>
      <c r="M76" t="s">
        <v>31</v>
      </c>
      <c r="N76" t="s">
        <v>206</v>
      </c>
      <c r="O76">
        <v>2</v>
      </c>
      <c r="P76" t="s">
        <v>38</v>
      </c>
      <c r="R76" t="s">
        <v>38</v>
      </c>
      <c r="S76" t="s">
        <v>38</v>
      </c>
      <c r="V76" t="s">
        <v>43</v>
      </c>
    </row>
    <row r="77" spans="1:22">
      <c r="A77" t="s">
        <v>326</v>
      </c>
      <c r="D77" t="s">
        <v>40</v>
      </c>
      <c r="E77" t="s">
        <v>33</v>
      </c>
      <c r="G77" t="s">
        <v>728</v>
      </c>
      <c r="I77">
        <v>5</v>
      </c>
      <c r="J77">
        <v>1</v>
      </c>
      <c r="K77" t="s">
        <v>207</v>
      </c>
      <c r="L77" t="s">
        <v>49</v>
      </c>
      <c r="M77" t="s">
        <v>625</v>
      </c>
      <c r="N77" t="s">
        <v>117</v>
      </c>
      <c r="P77" t="s">
        <v>38</v>
      </c>
      <c r="R77" t="s">
        <v>684</v>
      </c>
      <c r="S77" t="s">
        <v>29</v>
      </c>
      <c r="V77" t="s">
        <v>47</v>
      </c>
    </row>
    <row r="78" spans="1:22">
      <c r="A78" t="s">
        <v>327</v>
      </c>
      <c r="D78" t="s">
        <v>172</v>
      </c>
      <c r="E78" t="s">
        <v>15</v>
      </c>
      <c r="G78" t="s">
        <v>729</v>
      </c>
      <c r="I78">
        <v>5</v>
      </c>
      <c r="J78">
        <v>2</v>
      </c>
      <c r="K78" t="s">
        <v>118</v>
      </c>
      <c r="L78" t="s">
        <v>49</v>
      </c>
      <c r="M78" t="s">
        <v>646</v>
      </c>
      <c r="N78" t="s">
        <v>208</v>
      </c>
      <c r="O78">
        <v>1</v>
      </c>
      <c r="R78" t="s">
        <v>29</v>
      </c>
      <c r="V78" t="s">
        <v>43</v>
      </c>
    </row>
    <row r="79" spans="1:22">
      <c r="A79" t="s">
        <v>328</v>
      </c>
      <c r="D79" t="s">
        <v>172</v>
      </c>
      <c r="E79" t="s">
        <v>591</v>
      </c>
      <c r="F79" t="s">
        <v>21</v>
      </c>
      <c r="G79" t="s">
        <v>730</v>
      </c>
      <c r="I79">
        <v>16</v>
      </c>
      <c r="J79">
        <v>15</v>
      </c>
      <c r="K79" t="s">
        <v>197</v>
      </c>
      <c r="L79" t="s">
        <v>49</v>
      </c>
      <c r="M79" t="s">
        <v>710</v>
      </c>
      <c r="N79" t="s">
        <v>197</v>
      </c>
      <c r="O79">
        <v>2</v>
      </c>
      <c r="P79" t="s">
        <v>38</v>
      </c>
      <c r="R79" t="s">
        <v>116</v>
      </c>
      <c r="S79" t="s">
        <v>209</v>
      </c>
      <c r="V79" t="s">
        <v>47</v>
      </c>
    </row>
    <row r="80" spans="1:22">
      <c r="A80" t="s">
        <v>329</v>
      </c>
      <c r="D80" t="s">
        <v>23</v>
      </c>
      <c r="E80" t="s">
        <v>165</v>
      </c>
      <c r="G80" t="s">
        <v>731</v>
      </c>
      <c r="I80">
        <v>2</v>
      </c>
      <c r="J80">
        <v>2</v>
      </c>
      <c r="K80" t="s">
        <v>117</v>
      </c>
      <c r="L80" t="s">
        <v>49</v>
      </c>
      <c r="M80" t="s">
        <v>713</v>
      </c>
      <c r="N80" t="s">
        <v>732</v>
      </c>
      <c r="O80" t="s">
        <v>733</v>
      </c>
      <c r="P80" t="s">
        <v>38</v>
      </c>
      <c r="R80" t="s">
        <v>734</v>
      </c>
      <c r="S80" t="s">
        <v>735</v>
      </c>
      <c r="V80" t="s">
        <v>736</v>
      </c>
    </row>
    <row r="81" spans="1:22">
      <c r="A81" t="s">
        <v>330</v>
      </c>
      <c r="D81" t="s">
        <v>40</v>
      </c>
      <c r="E81" t="s">
        <v>22</v>
      </c>
      <c r="J81">
        <v>0</v>
      </c>
      <c r="L81" t="s">
        <v>49</v>
      </c>
      <c r="M81" t="s">
        <v>643</v>
      </c>
      <c r="N81" t="s">
        <v>210</v>
      </c>
      <c r="O81">
        <v>1</v>
      </c>
      <c r="P81" t="s">
        <v>38</v>
      </c>
      <c r="R81" t="s">
        <v>113</v>
      </c>
      <c r="S81" t="s">
        <v>38</v>
      </c>
      <c r="V81" t="s">
        <v>47</v>
      </c>
    </row>
    <row r="82" spans="1:22">
      <c r="A82" t="s">
        <v>331</v>
      </c>
      <c r="D82" t="s">
        <v>23</v>
      </c>
      <c r="E82" t="s">
        <v>22</v>
      </c>
      <c r="I82">
        <v>1</v>
      </c>
      <c r="J82">
        <v>0</v>
      </c>
      <c r="L82" t="s">
        <v>49</v>
      </c>
      <c r="M82" t="s">
        <v>737</v>
      </c>
      <c r="N82" t="s">
        <v>96</v>
      </c>
      <c r="O82">
        <v>2</v>
      </c>
      <c r="P82" t="s">
        <v>38</v>
      </c>
      <c r="R82" t="s">
        <v>43</v>
      </c>
      <c r="S82" t="s">
        <v>566</v>
      </c>
      <c r="V82" t="s">
        <v>47</v>
      </c>
    </row>
    <row r="83" spans="1:22">
      <c r="A83" t="s">
        <v>332</v>
      </c>
      <c r="D83" t="s">
        <v>172</v>
      </c>
      <c r="E83" t="s">
        <v>15</v>
      </c>
      <c r="G83" t="s">
        <v>211</v>
      </c>
      <c r="I83">
        <v>29</v>
      </c>
      <c r="J83">
        <v>4</v>
      </c>
      <c r="K83" t="s">
        <v>123</v>
      </c>
      <c r="L83" t="s">
        <v>49</v>
      </c>
      <c r="N83" t="s">
        <v>156</v>
      </c>
      <c r="O83">
        <v>7</v>
      </c>
      <c r="P83" t="s">
        <v>38</v>
      </c>
      <c r="R83" t="s">
        <v>29</v>
      </c>
      <c r="S83" t="s">
        <v>119</v>
      </c>
      <c r="V83" t="s">
        <v>212</v>
      </c>
    </row>
    <row r="84" spans="1:22">
      <c r="A84" t="s">
        <v>333</v>
      </c>
      <c r="D84" t="s">
        <v>172</v>
      </c>
      <c r="L84" t="s">
        <v>49</v>
      </c>
      <c r="M84" t="s">
        <v>713</v>
      </c>
      <c r="N84" t="s">
        <v>183</v>
      </c>
      <c r="O84">
        <v>2</v>
      </c>
      <c r="P84" t="s">
        <v>38</v>
      </c>
      <c r="R84" t="s">
        <v>43</v>
      </c>
      <c r="S84" t="s">
        <v>38</v>
      </c>
      <c r="V84" t="s">
        <v>47</v>
      </c>
    </row>
    <row r="85" spans="1:22">
      <c r="A85" t="s">
        <v>334</v>
      </c>
      <c r="D85" t="s">
        <v>23</v>
      </c>
      <c r="E85" t="s">
        <v>22</v>
      </c>
      <c r="I85">
        <v>2</v>
      </c>
      <c r="J85">
        <v>0</v>
      </c>
      <c r="L85" t="s">
        <v>49</v>
      </c>
      <c r="M85" t="s">
        <v>646</v>
      </c>
      <c r="N85" t="s">
        <v>107</v>
      </c>
      <c r="O85">
        <v>1</v>
      </c>
      <c r="P85" t="s">
        <v>38</v>
      </c>
      <c r="R85" t="s">
        <v>38</v>
      </c>
      <c r="S85" t="s">
        <v>38</v>
      </c>
      <c r="V85" t="s">
        <v>47</v>
      </c>
    </row>
    <row r="86" spans="1:22">
      <c r="A86" t="s">
        <v>335</v>
      </c>
      <c r="D86" t="s">
        <v>40</v>
      </c>
      <c r="E86" t="s">
        <v>91</v>
      </c>
      <c r="F86" t="s">
        <v>21</v>
      </c>
      <c r="I86">
        <v>3</v>
      </c>
      <c r="J86">
        <v>0</v>
      </c>
      <c r="L86" t="s">
        <v>49</v>
      </c>
      <c r="M86" t="s">
        <v>646</v>
      </c>
      <c r="N86" t="s">
        <v>96</v>
      </c>
      <c r="O86">
        <v>1</v>
      </c>
      <c r="P86" t="s">
        <v>38</v>
      </c>
      <c r="R86" t="s">
        <v>38</v>
      </c>
      <c r="S86" t="s">
        <v>38</v>
      </c>
      <c r="V86" t="s">
        <v>47</v>
      </c>
    </row>
    <row r="87" spans="1:22">
      <c r="A87" t="s">
        <v>336</v>
      </c>
      <c r="D87" t="s">
        <v>40</v>
      </c>
      <c r="E87" t="s">
        <v>91</v>
      </c>
      <c r="F87" t="s">
        <v>21</v>
      </c>
      <c r="L87" t="s">
        <v>49</v>
      </c>
      <c r="M87" t="s">
        <v>713</v>
      </c>
      <c r="N87" t="s">
        <v>121</v>
      </c>
      <c r="O87">
        <v>2</v>
      </c>
      <c r="P87" t="s">
        <v>38</v>
      </c>
      <c r="R87" t="s">
        <v>61</v>
      </c>
      <c r="S87" t="s">
        <v>38</v>
      </c>
      <c r="V87" t="s">
        <v>47</v>
      </c>
    </row>
    <row r="88" spans="1:22">
      <c r="A88" t="s">
        <v>337</v>
      </c>
      <c r="D88" t="s">
        <v>23</v>
      </c>
      <c r="E88" t="s">
        <v>15</v>
      </c>
      <c r="G88" t="s">
        <v>738</v>
      </c>
      <c r="I88">
        <v>32</v>
      </c>
      <c r="J88">
        <v>5</v>
      </c>
      <c r="K88" t="s">
        <v>210</v>
      </c>
      <c r="L88" t="s">
        <v>49</v>
      </c>
      <c r="M88" t="s">
        <v>646</v>
      </c>
      <c r="N88" t="s">
        <v>607</v>
      </c>
      <c r="O88" t="s">
        <v>173</v>
      </c>
      <c r="P88" t="s">
        <v>29</v>
      </c>
      <c r="Q88" t="s">
        <v>739</v>
      </c>
      <c r="R88" t="s">
        <v>24</v>
      </c>
      <c r="S88" t="s">
        <v>214</v>
      </c>
      <c r="V88" t="s">
        <v>43</v>
      </c>
    </row>
    <row r="89" spans="1:22">
      <c r="A89" t="s">
        <v>338</v>
      </c>
      <c r="D89" t="s">
        <v>23</v>
      </c>
      <c r="E89" t="s">
        <v>15</v>
      </c>
      <c r="G89" t="s">
        <v>740</v>
      </c>
      <c r="I89">
        <v>6</v>
      </c>
      <c r="J89">
        <v>5</v>
      </c>
      <c r="K89" t="s">
        <v>157</v>
      </c>
      <c r="L89" t="s">
        <v>49</v>
      </c>
      <c r="M89" t="s">
        <v>642</v>
      </c>
      <c r="N89" t="s">
        <v>117</v>
      </c>
      <c r="O89">
        <v>1</v>
      </c>
      <c r="P89" t="s">
        <v>18</v>
      </c>
      <c r="R89" t="s">
        <v>24</v>
      </c>
      <c r="S89" t="s">
        <v>29</v>
      </c>
      <c r="V89" t="s">
        <v>43</v>
      </c>
    </row>
    <row r="90" spans="1:22">
      <c r="A90" t="s">
        <v>339</v>
      </c>
      <c r="D90" t="s">
        <v>23</v>
      </c>
      <c r="E90" t="s">
        <v>15</v>
      </c>
      <c r="G90" t="s">
        <v>741</v>
      </c>
      <c r="I90">
        <v>8</v>
      </c>
      <c r="J90">
        <v>4</v>
      </c>
      <c r="K90" t="s">
        <v>123</v>
      </c>
      <c r="L90" t="s">
        <v>49</v>
      </c>
      <c r="M90" t="s">
        <v>742</v>
      </c>
      <c r="N90" t="s">
        <v>125</v>
      </c>
      <c r="O90">
        <v>4</v>
      </c>
      <c r="P90" t="s">
        <v>38</v>
      </c>
      <c r="R90" t="s">
        <v>743</v>
      </c>
      <c r="S90" t="s">
        <v>744</v>
      </c>
      <c r="V90" t="s">
        <v>47</v>
      </c>
    </row>
    <row r="91" spans="1:22">
      <c r="A91" t="s">
        <v>340</v>
      </c>
      <c r="D91" t="s">
        <v>40</v>
      </c>
      <c r="L91" t="s">
        <v>49</v>
      </c>
      <c r="M91" t="s">
        <v>713</v>
      </c>
      <c r="N91" t="s">
        <v>107</v>
      </c>
      <c r="O91">
        <v>1</v>
      </c>
      <c r="P91" t="s">
        <v>38</v>
      </c>
      <c r="R91" t="s">
        <v>29</v>
      </c>
      <c r="S91" t="s">
        <v>38</v>
      </c>
      <c r="V91" t="s">
        <v>47</v>
      </c>
    </row>
    <row r="92" spans="1:22">
      <c r="A92" t="s">
        <v>341</v>
      </c>
      <c r="L92" t="s">
        <v>49</v>
      </c>
      <c r="M92" t="s">
        <v>643</v>
      </c>
      <c r="N92" t="s">
        <v>745</v>
      </c>
      <c r="O92" t="s">
        <v>746</v>
      </c>
      <c r="P92" t="s">
        <v>38</v>
      </c>
      <c r="R92" t="s">
        <v>43</v>
      </c>
      <c r="S92" t="s">
        <v>45</v>
      </c>
      <c r="V92" t="s">
        <v>47</v>
      </c>
    </row>
    <row r="93" spans="1:22">
      <c r="A93" t="s">
        <v>342</v>
      </c>
      <c r="D93" t="s">
        <v>40</v>
      </c>
      <c r="E93" t="s">
        <v>22</v>
      </c>
      <c r="I93">
        <v>2</v>
      </c>
      <c r="J93">
        <v>0</v>
      </c>
      <c r="L93" t="s">
        <v>49</v>
      </c>
      <c r="M93" t="s">
        <v>646</v>
      </c>
      <c r="N93" t="s">
        <v>197</v>
      </c>
      <c r="O93">
        <v>3</v>
      </c>
      <c r="P93" t="s">
        <v>38</v>
      </c>
      <c r="R93" t="s">
        <v>116</v>
      </c>
      <c r="S93" t="s">
        <v>215</v>
      </c>
      <c r="V93" t="s">
        <v>50</v>
      </c>
    </row>
    <row r="94" spans="1:22">
      <c r="A94" t="s">
        <v>343</v>
      </c>
      <c r="D94" t="s">
        <v>40</v>
      </c>
      <c r="E94" t="s">
        <v>41</v>
      </c>
      <c r="F94" t="s">
        <v>95</v>
      </c>
      <c r="I94">
        <v>0</v>
      </c>
      <c r="J94">
        <v>0</v>
      </c>
      <c r="L94" t="s">
        <v>49</v>
      </c>
      <c r="M94" t="s">
        <v>713</v>
      </c>
      <c r="N94" t="s">
        <v>105</v>
      </c>
      <c r="O94">
        <v>1</v>
      </c>
      <c r="P94" t="s">
        <v>29</v>
      </c>
      <c r="Q94" t="s">
        <v>51</v>
      </c>
      <c r="R94" t="s">
        <v>113</v>
      </c>
      <c r="S94" t="s">
        <v>38</v>
      </c>
      <c r="V94" t="s">
        <v>47</v>
      </c>
    </row>
    <row r="95" spans="1:22">
      <c r="A95" t="s">
        <v>344</v>
      </c>
      <c r="D95" t="s">
        <v>40</v>
      </c>
      <c r="E95" t="s">
        <v>91</v>
      </c>
      <c r="F95" t="s">
        <v>21</v>
      </c>
      <c r="I95">
        <v>3</v>
      </c>
      <c r="J95">
        <v>0</v>
      </c>
      <c r="L95" t="s">
        <v>49</v>
      </c>
      <c r="M95" t="s">
        <v>643</v>
      </c>
      <c r="N95" t="s">
        <v>123</v>
      </c>
      <c r="O95">
        <v>2</v>
      </c>
      <c r="P95" t="s">
        <v>38</v>
      </c>
      <c r="R95" t="s">
        <v>43</v>
      </c>
      <c r="S95" t="s">
        <v>38</v>
      </c>
      <c r="V95" t="s">
        <v>47</v>
      </c>
    </row>
    <row r="96" spans="1:22">
      <c r="A96" t="s">
        <v>345</v>
      </c>
      <c r="D96" t="s">
        <v>40</v>
      </c>
      <c r="L96" t="s">
        <v>49</v>
      </c>
      <c r="M96" t="s">
        <v>713</v>
      </c>
      <c r="N96" t="s">
        <v>121</v>
      </c>
      <c r="O96">
        <v>1</v>
      </c>
      <c r="P96" t="s">
        <v>38</v>
      </c>
      <c r="R96" t="s">
        <v>29</v>
      </c>
      <c r="S96" t="s">
        <v>38</v>
      </c>
      <c r="V96" t="s">
        <v>47</v>
      </c>
    </row>
    <row r="97" spans="1:22">
      <c r="A97" t="s">
        <v>346</v>
      </c>
      <c r="D97" t="s">
        <v>172</v>
      </c>
      <c r="E97" t="s">
        <v>22</v>
      </c>
      <c r="H97" t="s">
        <v>747</v>
      </c>
      <c r="I97">
        <v>2</v>
      </c>
      <c r="J97">
        <v>0</v>
      </c>
      <c r="L97" t="s">
        <v>49</v>
      </c>
      <c r="M97" t="s">
        <v>748</v>
      </c>
      <c r="N97" t="s">
        <v>197</v>
      </c>
      <c r="O97">
        <v>5</v>
      </c>
      <c r="P97" t="s">
        <v>38</v>
      </c>
      <c r="R97" t="s">
        <v>29</v>
      </c>
      <c r="S97" t="s">
        <v>543</v>
      </c>
      <c r="V97" t="s">
        <v>47</v>
      </c>
    </row>
    <row r="98" spans="1:22">
      <c r="A98" t="s">
        <v>347</v>
      </c>
      <c r="D98" t="s">
        <v>172</v>
      </c>
      <c r="E98" t="s">
        <v>33</v>
      </c>
      <c r="G98" t="s">
        <v>217</v>
      </c>
      <c r="I98">
        <v>4</v>
      </c>
      <c r="J98">
        <v>1</v>
      </c>
      <c r="K98" t="s">
        <v>210</v>
      </c>
      <c r="L98" t="s">
        <v>49</v>
      </c>
      <c r="M98" t="s">
        <v>646</v>
      </c>
      <c r="N98" t="s">
        <v>118</v>
      </c>
      <c r="O98">
        <v>3</v>
      </c>
      <c r="P98" t="s">
        <v>18</v>
      </c>
      <c r="R98" t="s">
        <v>113</v>
      </c>
      <c r="S98" t="s">
        <v>45</v>
      </c>
      <c r="V98" t="s">
        <v>47</v>
      </c>
    </row>
    <row r="99" spans="1:22">
      <c r="A99" t="s">
        <v>348</v>
      </c>
      <c r="D99" t="s">
        <v>40</v>
      </c>
      <c r="E99" t="s">
        <v>22</v>
      </c>
      <c r="L99" t="s">
        <v>49</v>
      </c>
      <c r="M99" t="s">
        <v>713</v>
      </c>
      <c r="N99" t="s">
        <v>100</v>
      </c>
      <c r="O99">
        <v>3</v>
      </c>
      <c r="P99" t="s">
        <v>38</v>
      </c>
      <c r="R99" t="s">
        <v>113</v>
      </c>
      <c r="S99" t="s">
        <v>38</v>
      </c>
      <c r="V99" t="s">
        <v>47</v>
      </c>
    </row>
    <row r="100" spans="1:22">
      <c r="A100" t="s">
        <v>349</v>
      </c>
      <c r="D100" t="s">
        <v>40</v>
      </c>
      <c r="E100" t="s">
        <v>91</v>
      </c>
      <c r="H100" t="s">
        <v>639</v>
      </c>
      <c r="I100">
        <v>1</v>
      </c>
      <c r="J100">
        <v>0</v>
      </c>
      <c r="L100" t="s">
        <v>49</v>
      </c>
      <c r="M100" t="s">
        <v>625</v>
      </c>
      <c r="N100" t="s">
        <v>171</v>
      </c>
      <c r="O100">
        <v>1</v>
      </c>
      <c r="P100" t="s">
        <v>38</v>
      </c>
      <c r="R100" t="s">
        <v>168</v>
      </c>
      <c r="S100" t="s">
        <v>29</v>
      </c>
      <c r="V100" t="s">
        <v>168</v>
      </c>
    </row>
    <row r="101" spans="1:22">
      <c r="A101" t="s">
        <v>350</v>
      </c>
      <c r="D101" t="s">
        <v>23</v>
      </c>
      <c r="L101" t="s">
        <v>49</v>
      </c>
      <c r="M101" t="s">
        <v>625</v>
      </c>
      <c r="N101" t="s">
        <v>124</v>
      </c>
      <c r="O101" t="s">
        <v>749</v>
      </c>
      <c r="P101" t="s">
        <v>38</v>
      </c>
      <c r="R101" t="s">
        <v>216</v>
      </c>
      <c r="S101" t="s">
        <v>218</v>
      </c>
      <c r="V101" t="s">
        <v>47</v>
      </c>
    </row>
    <row r="102" spans="1:22">
      <c r="A102" t="s">
        <v>351</v>
      </c>
      <c r="D102" t="s">
        <v>172</v>
      </c>
      <c r="E102" t="s">
        <v>15</v>
      </c>
      <c r="G102" t="s">
        <v>750</v>
      </c>
      <c r="I102">
        <v>10</v>
      </c>
      <c r="J102">
        <v>2</v>
      </c>
      <c r="K102" t="s">
        <v>131</v>
      </c>
      <c r="L102" t="s">
        <v>49</v>
      </c>
      <c r="M102" t="s">
        <v>625</v>
      </c>
      <c r="N102" t="s">
        <v>102</v>
      </c>
      <c r="O102">
        <v>1</v>
      </c>
      <c r="R102" t="s">
        <v>751</v>
      </c>
      <c r="S102" t="s">
        <v>159</v>
      </c>
      <c r="V102" t="s">
        <v>219</v>
      </c>
    </row>
    <row r="103" spans="1:22">
      <c r="A103" t="s">
        <v>352</v>
      </c>
      <c r="D103" t="s">
        <v>172</v>
      </c>
      <c r="E103" t="s">
        <v>591</v>
      </c>
      <c r="G103" t="s">
        <v>752</v>
      </c>
      <c r="I103">
        <v>61</v>
      </c>
      <c r="J103">
        <v>13</v>
      </c>
      <c r="K103" t="s">
        <v>121</v>
      </c>
      <c r="L103" t="s">
        <v>49</v>
      </c>
      <c r="N103" t="s">
        <v>183</v>
      </c>
      <c r="O103">
        <v>5</v>
      </c>
      <c r="P103" t="s">
        <v>38</v>
      </c>
      <c r="R103" t="s">
        <v>113</v>
      </c>
      <c r="S103" t="s">
        <v>38</v>
      </c>
      <c r="V103" t="s">
        <v>47</v>
      </c>
    </row>
    <row r="104" spans="1:22">
      <c r="A104" t="s">
        <v>353</v>
      </c>
      <c r="D104" t="s">
        <v>172</v>
      </c>
      <c r="E104" t="s">
        <v>33</v>
      </c>
      <c r="G104" t="s">
        <v>753</v>
      </c>
      <c r="I104">
        <v>15</v>
      </c>
      <c r="J104">
        <v>2</v>
      </c>
      <c r="K104" t="s">
        <v>123</v>
      </c>
      <c r="L104" t="s">
        <v>49</v>
      </c>
      <c r="M104" t="s">
        <v>625</v>
      </c>
      <c r="N104" t="s">
        <v>220</v>
      </c>
      <c r="O104">
        <v>3</v>
      </c>
      <c r="R104" t="s">
        <v>29</v>
      </c>
      <c r="S104" t="s">
        <v>159</v>
      </c>
      <c r="V104" t="s">
        <v>47</v>
      </c>
    </row>
    <row r="105" spans="1:22">
      <c r="A105" t="s">
        <v>354</v>
      </c>
      <c r="D105" t="s">
        <v>40</v>
      </c>
      <c r="E105" t="s">
        <v>91</v>
      </c>
      <c r="G105" t="s">
        <v>601</v>
      </c>
      <c r="I105">
        <v>14</v>
      </c>
      <c r="J105">
        <v>6</v>
      </c>
      <c r="K105" t="s">
        <v>213</v>
      </c>
      <c r="L105" t="s">
        <v>49</v>
      </c>
      <c r="M105" t="s">
        <v>643</v>
      </c>
      <c r="N105" t="s">
        <v>117</v>
      </c>
      <c r="O105">
        <v>1</v>
      </c>
      <c r="R105" t="s">
        <v>25</v>
      </c>
      <c r="V105" t="s">
        <v>43</v>
      </c>
    </row>
    <row r="106" spans="1:22">
      <c r="A106" t="s">
        <v>355</v>
      </c>
      <c r="D106" t="s">
        <v>40</v>
      </c>
      <c r="L106" t="s">
        <v>49</v>
      </c>
      <c r="M106" t="s">
        <v>713</v>
      </c>
      <c r="N106" t="s">
        <v>131</v>
      </c>
      <c r="O106">
        <v>2</v>
      </c>
      <c r="P106" t="s">
        <v>38</v>
      </c>
      <c r="R106" t="s">
        <v>29</v>
      </c>
      <c r="S106" t="s">
        <v>38</v>
      </c>
      <c r="V106" t="s">
        <v>47</v>
      </c>
    </row>
    <row r="107" spans="1:22">
      <c r="A107" t="s">
        <v>356</v>
      </c>
      <c r="D107" t="s">
        <v>40</v>
      </c>
      <c r="E107" t="s">
        <v>15</v>
      </c>
      <c r="G107" t="s">
        <v>754</v>
      </c>
      <c r="I107">
        <v>12</v>
      </c>
      <c r="J107">
        <v>4</v>
      </c>
      <c r="K107" t="s">
        <v>115</v>
      </c>
      <c r="L107" t="s">
        <v>49</v>
      </c>
      <c r="M107" t="s">
        <v>625</v>
      </c>
      <c r="N107" t="s">
        <v>105</v>
      </c>
      <c r="O107">
        <v>2</v>
      </c>
      <c r="R107" t="s">
        <v>25</v>
      </c>
      <c r="S107" t="s">
        <v>29</v>
      </c>
      <c r="V107" t="s">
        <v>47</v>
      </c>
    </row>
    <row r="108" spans="1:22">
      <c r="A108" t="s">
        <v>357</v>
      </c>
      <c r="D108" t="s">
        <v>40</v>
      </c>
      <c r="E108" t="s">
        <v>22</v>
      </c>
      <c r="J108">
        <v>0</v>
      </c>
      <c r="L108" t="s">
        <v>722</v>
      </c>
      <c r="M108" t="s">
        <v>699</v>
      </c>
      <c r="N108" t="s">
        <v>197</v>
      </c>
      <c r="O108">
        <v>2</v>
      </c>
      <c r="P108" t="s">
        <v>38</v>
      </c>
      <c r="R108" t="s">
        <v>38</v>
      </c>
      <c r="S108" t="s">
        <v>45</v>
      </c>
      <c r="V108" t="s">
        <v>47</v>
      </c>
    </row>
    <row r="109" spans="1:22">
      <c r="A109" t="s">
        <v>358</v>
      </c>
      <c r="D109" t="s">
        <v>172</v>
      </c>
      <c r="E109" t="s">
        <v>15</v>
      </c>
      <c r="G109" t="s">
        <v>755</v>
      </c>
      <c r="I109">
        <v>5</v>
      </c>
      <c r="J109">
        <v>4</v>
      </c>
      <c r="K109" t="s">
        <v>42</v>
      </c>
      <c r="L109" t="s">
        <v>49</v>
      </c>
      <c r="M109" t="s">
        <v>756</v>
      </c>
      <c r="N109" t="s">
        <v>120</v>
      </c>
      <c r="O109">
        <v>1</v>
      </c>
      <c r="P109" t="s">
        <v>29</v>
      </c>
      <c r="Q109" t="s">
        <v>757</v>
      </c>
      <c r="R109" t="s">
        <v>113</v>
      </c>
      <c r="S109" t="s">
        <v>221</v>
      </c>
      <c r="V109" t="s">
        <v>47</v>
      </c>
    </row>
    <row r="110" spans="1:22">
      <c r="A110" t="s">
        <v>359</v>
      </c>
      <c r="D110" t="s">
        <v>40</v>
      </c>
      <c r="E110" t="s">
        <v>91</v>
      </c>
      <c r="L110" t="s">
        <v>17</v>
      </c>
      <c r="M110" t="s">
        <v>31</v>
      </c>
      <c r="N110" t="s">
        <v>105</v>
      </c>
      <c r="O110">
        <v>3</v>
      </c>
      <c r="P110" t="s">
        <v>38</v>
      </c>
      <c r="R110" t="s">
        <v>29</v>
      </c>
      <c r="S110" t="s">
        <v>222</v>
      </c>
      <c r="V110" t="s">
        <v>47</v>
      </c>
    </row>
    <row r="111" spans="1:22">
      <c r="A111" t="s">
        <v>360</v>
      </c>
      <c r="D111" t="s">
        <v>40</v>
      </c>
      <c r="E111" t="s">
        <v>22</v>
      </c>
      <c r="I111">
        <v>1</v>
      </c>
      <c r="J111">
        <v>0</v>
      </c>
      <c r="L111" t="s">
        <v>49</v>
      </c>
      <c r="M111" t="s">
        <v>643</v>
      </c>
      <c r="N111" t="s">
        <v>115</v>
      </c>
      <c r="O111">
        <v>2</v>
      </c>
      <c r="P111" t="s">
        <v>38</v>
      </c>
      <c r="R111" t="s">
        <v>43</v>
      </c>
      <c r="S111" t="s">
        <v>38</v>
      </c>
      <c r="V111" t="s">
        <v>47</v>
      </c>
    </row>
    <row r="112" spans="1:22">
      <c r="A112" t="s">
        <v>361</v>
      </c>
      <c r="D112" t="s">
        <v>40</v>
      </c>
      <c r="L112" t="s">
        <v>49</v>
      </c>
      <c r="M112" t="s">
        <v>638</v>
      </c>
      <c r="N112" t="s">
        <v>104</v>
      </c>
      <c r="O112">
        <v>1</v>
      </c>
      <c r="P112" t="s">
        <v>29</v>
      </c>
      <c r="R112" t="s">
        <v>38</v>
      </c>
      <c r="S112" t="s">
        <v>45</v>
      </c>
      <c r="V112" t="s">
        <v>47</v>
      </c>
    </row>
    <row r="113" spans="1:22">
      <c r="A113" t="s">
        <v>362</v>
      </c>
      <c r="D113" t="s">
        <v>40</v>
      </c>
      <c r="E113" t="s">
        <v>91</v>
      </c>
      <c r="I113">
        <v>4</v>
      </c>
      <c r="J113">
        <v>0</v>
      </c>
      <c r="L113" t="s">
        <v>49</v>
      </c>
      <c r="M113" t="s">
        <v>713</v>
      </c>
      <c r="N113" t="s">
        <v>197</v>
      </c>
      <c r="O113">
        <v>9</v>
      </c>
      <c r="P113" t="s">
        <v>38</v>
      </c>
      <c r="R113" t="s">
        <v>758</v>
      </c>
      <c r="S113" t="s">
        <v>45</v>
      </c>
      <c r="V113" t="s">
        <v>168</v>
      </c>
    </row>
    <row r="114" spans="1:22">
      <c r="A114" t="s">
        <v>363</v>
      </c>
      <c r="D114" t="s">
        <v>172</v>
      </c>
      <c r="E114" t="s">
        <v>15</v>
      </c>
      <c r="G114" t="s">
        <v>759</v>
      </c>
      <c r="I114">
        <v>68</v>
      </c>
      <c r="J114">
        <v>14</v>
      </c>
      <c r="K114" t="s">
        <v>131</v>
      </c>
      <c r="L114" t="s">
        <v>49</v>
      </c>
      <c r="M114" t="s">
        <v>756</v>
      </c>
      <c r="N114" t="s">
        <v>107</v>
      </c>
      <c r="O114">
        <v>2</v>
      </c>
      <c r="P114" t="s">
        <v>29</v>
      </c>
      <c r="Q114" t="s">
        <v>692</v>
      </c>
      <c r="R114" t="s">
        <v>38</v>
      </c>
      <c r="S114" t="s">
        <v>581</v>
      </c>
      <c r="V114" t="s">
        <v>47</v>
      </c>
    </row>
    <row r="115" spans="1:22">
      <c r="A115" t="s">
        <v>364</v>
      </c>
      <c r="D115" t="s">
        <v>172</v>
      </c>
      <c r="E115" t="s">
        <v>15</v>
      </c>
      <c r="G115" t="s">
        <v>760</v>
      </c>
      <c r="I115">
        <v>28</v>
      </c>
      <c r="J115">
        <v>10</v>
      </c>
      <c r="K115" t="s">
        <v>105</v>
      </c>
      <c r="L115" t="s">
        <v>49</v>
      </c>
      <c r="M115" t="s">
        <v>761</v>
      </c>
      <c r="N115" t="s">
        <v>171</v>
      </c>
      <c r="O115">
        <v>5</v>
      </c>
      <c r="R115" t="s">
        <v>29</v>
      </c>
      <c r="S115" t="s">
        <v>38</v>
      </c>
      <c r="V115" t="s">
        <v>612</v>
      </c>
    </row>
    <row r="116" spans="1:22">
      <c r="A116" t="s">
        <v>365</v>
      </c>
      <c r="D116" t="s">
        <v>40</v>
      </c>
      <c r="L116" t="s">
        <v>49</v>
      </c>
      <c r="M116" t="s">
        <v>713</v>
      </c>
      <c r="N116" t="s">
        <v>118</v>
      </c>
      <c r="O116">
        <v>1</v>
      </c>
      <c r="P116" t="s">
        <v>38</v>
      </c>
      <c r="R116" t="s">
        <v>113</v>
      </c>
      <c r="S116" t="s">
        <v>38</v>
      </c>
      <c r="V116" t="s">
        <v>47</v>
      </c>
    </row>
    <row r="117" spans="1:22">
      <c r="A117" t="s">
        <v>366</v>
      </c>
      <c r="D117" t="s">
        <v>23</v>
      </c>
      <c r="E117" t="s">
        <v>91</v>
      </c>
      <c r="I117">
        <v>10</v>
      </c>
      <c r="J117">
        <v>1</v>
      </c>
      <c r="L117" t="s">
        <v>49</v>
      </c>
      <c r="M117" t="s">
        <v>713</v>
      </c>
      <c r="N117" t="s">
        <v>114</v>
      </c>
      <c r="O117">
        <v>1</v>
      </c>
      <c r="P117" t="s">
        <v>38</v>
      </c>
      <c r="R117" t="s">
        <v>113</v>
      </c>
      <c r="S117" t="s">
        <v>38</v>
      </c>
      <c r="V117" t="s">
        <v>47</v>
      </c>
    </row>
    <row r="118" spans="1:22">
      <c r="A118" t="s">
        <v>367</v>
      </c>
      <c r="D118" t="s">
        <v>40</v>
      </c>
      <c r="L118" t="s">
        <v>49</v>
      </c>
      <c r="M118" t="s">
        <v>643</v>
      </c>
      <c r="N118" t="s">
        <v>592</v>
      </c>
      <c r="O118">
        <v>3</v>
      </c>
      <c r="P118" t="s">
        <v>38</v>
      </c>
      <c r="R118" t="s">
        <v>43</v>
      </c>
      <c r="S118" t="s">
        <v>38</v>
      </c>
      <c r="V118" t="s">
        <v>47</v>
      </c>
    </row>
    <row r="119" spans="1:22">
      <c r="A119" t="s">
        <v>368</v>
      </c>
      <c r="D119" t="s">
        <v>23</v>
      </c>
      <c r="E119" t="s">
        <v>15</v>
      </c>
      <c r="G119" t="s">
        <v>762</v>
      </c>
      <c r="I119">
        <v>23</v>
      </c>
      <c r="J119">
        <v>16</v>
      </c>
      <c r="K119" t="s">
        <v>210</v>
      </c>
      <c r="L119" t="s">
        <v>49</v>
      </c>
      <c r="M119" t="s">
        <v>646</v>
      </c>
      <c r="N119" t="s">
        <v>197</v>
      </c>
      <c r="O119">
        <v>1</v>
      </c>
      <c r="P119" t="s">
        <v>38</v>
      </c>
      <c r="R119" t="s">
        <v>763</v>
      </c>
      <c r="S119" t="s">
        <v>764</v>
      </c>
      <c r="V119" t="s">
        <v>223</v>
      </c>
    </row>
    <row r="120" spans="1:22">
      <c r="A120" t="s">
        <v>369</v>
      </c>
      <c r="D120" t="s">
        <v>34</v>
      </c>
      <c r="E120" t="s">
        <v>126</v>
      </c>
      <c r="G120" t="s">
        <v>765</v>
      </c>
      <c r="I120">
        <v>14</v>
      </c>
      <c r="J120">
        <v>9</v>
      </c>
      <c r="L120" t="s">
        <v>49</v>
      </c>
      <c r="M120" t="s">
        <v>713</v>
      </c>
      <c r="N120" t="s">
        <v>188</v>
      </c>
      <c r="O120">
        <v>2</v>
      </c>
      <c r="P120" t="s">
        <v>38</v>
      </c>
      <c r="R120" t="s">
        <v>43</v>
      </c>
      <c r="S120" t="s">
        <v>544</v>
      </c>
      <c r="V120" t="s">
        <v>655</v>
      </c>
    </row>
    <row r="121" spans="1:22">
      <c r="A121" t="s">
        <v>370</v>
      </c>
      <c r="D121" t="s">
        <v>34</v>
      </c>
      <c r="E121" t="s">
        <v>22</v>
      </c>
      <c r="F121" t="s">
        <v>21</v>
      </c>
      <c r="I121">
        <v>1</v>
      </c>
      <c r="J121">
        <v>0</v>
      </c>
      <c r="L121" t="s">
        <v>49</v>
      </c>
      <c r="M121" t="s">
        <v>31</v>
      </c>
      <c r="N121" t="s">
        <v>198</v>
      </c>
      <c r="O121">
        <v>1</v>
      </c>
      <c r="P121" t="s">
        <v>24</v>
      </c>
      <c r="R121" t="s">
        <v>43</v>
      </c>
      <c r="V121" t="s">
        <v>43</v>
      </c>
    </row>
    <row r="122" spans="1:22">
      <c r="A122" t="s">
        <v>371</v>
      </c>
      <c r="D122" t="s">
        <v>23</v>
      </c>
      <c r="E122" t="s">
        <v>41</v>
      </c>
      <c r="F122" t="s">
        <v>95</v>
      </c>
      <c r="J122">
        <v>0</v>
      </c>
      <c r="L122" t="s">
        <v>49</v>
      </c>
      <c r="N122" t="s">
        <v>28</v>
      </c>
      <c r="O122">
        <v>1</v>
      </c>
      <c r="P122" t="s">
        <v>43</v>
      </c>
      <c r="R122" t="s">
        <v>43</v>
      </c>
      <c r="V122" t="s">
        <v>43</v>
      </c>
    </row>
    <row r="123" spans="1:22">
      <c r="A123" t="s">
        <v>372</v>
      </c>
      <c r="B123" s="13">
        <v>40620</v>
      </c>
      <c r="D123" t="s">
        <v>34</v>
      </c>
      <c r="E123" t="s">
        <v>22</v>
      </c>
      <c r="F123" t="s">
        <v>95</v>
      </c>
      <c r="L123" t="s">
        <v>49</v>
      </c>
      <c r="N123" t="s">
        <v>224</v>
      </c>
      <c r="O123" t="s">
        <v>580</v>
      </c>
      <c r="P123" t="s">
        <v>29</v>
      </c>
      <c r="R123" t="s">
        <v>168</v>
      </c>
      <c r="S123" t="s">
        <v>29</v>
      </c>
      <c r="V123" t="s">
        <v>554</v>
      </c>
    </row>
    <row r="124" spans="1:22">
      <c r="A124" t="s">
        <v>373</v>
      </c>
      <c r="D124" t="s">
        <v>34</v>
      </c>
      <c r="E124" t="s">
        <v>33</v>
      </c>
      <c r="F124" t="s">
        <v>21</v>
      </c>
      <c r="G124" t="s">
        <v>766</v>
      </c>
      <c r="I124">
        <v>14</v>
      </c>
      <c r="J124">
        <v>11</v>
      </c>
      <c r="L124" t="s">
        <v>49</v>
      </c>
      <c r="N124" t="s">
        <v>225</v>
      </c>
      <c r="O124" t="s">
        <v>580</v>
      </c>
      <c r="P124" t="s">
        <v>29</v>
      </c>
      <c r="R124" t="s">
        <v>38</v>
      </c>
      <c r="S124" t="s">
        <v>90</v>
      </c>
      <c r="V124" t="s">
        <v>47</v>
      </c>
    </row>
    <row r="125" spans="1:22">
      <c r="A125" t="s">
        <v>477</v>
      </c>
      <c r="D125" t="s">
        <v>172</v>
      </c>
      <c r="L125" t="s">
        <v>49</v>
      </c>
      <c r="N125" t="s">
        <v>107</v>
      </c>
      <c r="O125" t="s">
        <v>593</v>
      </c>
      <c r="P125" t="s">
        <v>38</v>
      </c>
      <c r="R125" t="s">
        <v>29</v>
      </c>
      <c r="S125" t="s">
        <v>19</v>
      </c>
    </row>
    <row r="126" spans="1:22">
      <c r="A126" t="s">
        <v>478</v>
      </c>
      <c r="D126" t="s">
        <v>172</v>
      </c>
      <c r="L126" t="s">
        <v>49</v>
      </c>
      <c r="N126" t="s">
        <v>555</v>
      </c>
      <c r="O126">
        <v>1</v>
      </c>
      <c r="P126" t="s">
        <v>38</v>
      </c>
      <c r="R126" t="s">
        <v>29</v>
      </c>
      <c r="S126" t="s">
        <v>20</v>
      </c>
    </row>
    <row r="127" spans="1:22">
      <c r="A127" t="s">
        <v>479</v>
      </c>
      <c r="D127" t="s">
        <v>172</v>
      </c>
      <c r="L127" t="s">
        <v>49</v>
      </c>
      <c r="N127" t="s">
        <v>767</v>
      </c>
      <c r="O127" t="s">
        <v>236</v>
      </c>
      <c r="P127" t="s">
        <v>38</v>
      </c>
      <c r="R127" t="s">
        <v>29</v>
      </c>
      <c r="S127" t="s">
        <v>20</v>
      </c>
    </row>
    <row r="128" spans="1:22">
      <c r="A128" t="s">
        <v>480</v>
      </c>
      <c r="D128" t="s">
        <v>172</v>
      </c>
      <c r="L128" t="s">
        <v>49</v>
      </c>
      <c r="N128" t="s">
        <v>768</v>
      </c>
      <c r="O128" t="s">
        <v>236</v>
      </c>
      <c r="P128" t="s">
        <v>38</v>
      </c>
      <c r="R128" t="s">
        <v>29</v>
      </c>
      <c r="V128" t="s">
        <v>690</v>
      </c>
    </row>
    <row r="129" spans="1:22">
      <c r="A129" t="s">
        <v>374</v>
      </c>
      <c r="D129" t="s">
        <v>23</v>
      </c>
      <c r="L129" t="s">
        <v>49</v>
      </c>
      <c r="N129" t="s">
        <v>769</v>
      </c>
      <c r="O129">
        <v>1</v>
      </c>
    </row>
    <row r="130" spans="1:22">
      <c r="A130" t="s">
        <v>375</v>
      </c>
      <c r="D130" t="s">
        <v>23</v>
      </c>
      <c r="L130" t="s">
        <v>49</v>
      </c>
      <c r="N130" t="s">
        <v>226</v>
      </c>
      <c r="O130">
        <v>1</v>
      </c>
      <c r="P130" t="s">
        <v>38</v>
      </c>
      <c r="R130" t="s">
        <v>24</v>
      </c>
      <c r="S130" t="s">
        <v>20</v>
      </c>
      <c r="V130" t="s">
        <v>43</v>
      </c>
    </row>
    <row r="131" spans="1:22">
      <c r="A131" t="s">
        <v>481</v>
      </c>
      <c r="D131" t="s">
        <v>23</v>
      </c>
      <c r="L131" t="s">
        <v>49</v>
      </c>
      <c r="N131" t="s">
        <v>556</v>
      </c>
      <c r="O131">
        <v>1</v>
      </c>
      <c r="P131" t="s">
        <v>38</v>
      </c>
      <c r="R131" t="s">
        <v>24</v>
      </c>
      <c r="S131" t="s">
        <v>20</v>
      </c>
      <c r="V131" t="s">
        <v>43</v>
      </c>
    </row>
    <row r="132" spans="1:22">
      <c r="A132" t="s">
        <v>482</v>
      </c>
      <c r="D132" t="s">
        <v>40</v>
      </c>
      <c r="L132" t="s">
        <v>49</v>
      </c>
      <c r="N132" t="s">
        <v>572</v>
      </c>
      <c r="O132">
        <v>1</v>
      </c>
      <c r="P132" t="s">
        <v>38</v>
      </c>
      <c r="R132" t="s">
        <v>43</v>
      </c>
      <c r="S132" t="s">
        <v>20</v>
      </c>
      <c r="V132" t="s">
        <v>43</v>
      </c>
    </row>
    <row r="133" spans="1:22">
      <c r="A133" t="s">
        <v>483</v>
      </c>
      <c r="D133" t="s">
        <v>23</v>
      </c>
      <c r="L133" t="s">
        <v>49</v>
      </c>
      <c r="N133" t="s">
        <v>770</v>
      </c>
      <c r="O133" t="s">
        <v>771</v>
      </c>
      <c r="P133" t="s">
        <v>38</v>
      </c>
      <c r="R133" t="s">
        <v>24</v>
      </c>
      <c r="S133" t="s">
        <v>20</v>
      </c>
    </row>
    <row r="134" spans="1:22">
      <c r="A134" t="s">
        <v>484</v>
      </c>
      <c r="D134" t="s">
        <v>40</v>
      </c>
      <c r="L134" t="s">
        <v>49</v>
      </c>
      <c r="N134" t="s">
        <v>772</v>
      </c>
      <c r="O134">
        <v>1</v>
      </c>
      <c r="P134" t="s">
        <v>38</v>
      </c>
      <c r="R134" t="s">
        <v>43</v>
      </c>
      <c r="S134" t="s">
        <v>38</v>
      </c>
      <c r="V134" t="s">
        <v>43</v>
      </c>
    </row>
    <row r="135" spans="1:22">
      <c r="A135" t="s">
        <v>485</v>
      </c>
      <c r="D135" t="s">
        <v>23</v>
      </c>
      <c r="E135" t="s">
        <v>22</v>
      </c>
      <c r="I135">
        <v>3</v>
      </c>
      <c r="J135">
        <v>0</v>
      </c>
      <c r="L135" t="s">
        <v>49</v>
      </c>
      <c r="N135" t="s">
        <v>183</v>
      </c>
      <c r="O135">
        <v>1</v>
      </c>
      <c r="P135" t="s">
        <v>43</v>
      </c>
      <c r="R135" t="s">
        <v>24</v>
      </c>
      <c r="S135" t="s">
        <v>24</v>
      </c>
      <c r="V135" t="s">
        <v>43</v>
      </c>
    </row>
    <row r="136" spans="1:22">
      <c r="A136" t="s">
        <v>486</v>
      </c>
      <c r="L136" t="s">
        <v>49</v>
      </c>
      <c r="N136" t="s">
        <v>773</v>
      </c>
      <c r="O136" t="s">
        <v>236</v>
      </c>
      <c r="P136" t="s">
        <v>38</v>
      </c>
      <c r="R136" t="s">
        <v>24</v>
      </c>
      <c r="S136" t="s">
        <v>20</v>
      </c>
      <c r="V136" t="s">
        <v>43</v>
      </c>
    </row>
    <row r="137" spans="1:22">
      <c r="A137" t="s">
        <v>487</v>
      </c>
      <c r="L137" t="s">
        <v>49</v>
      </c>
      <c r="N137" t="s">
        <v>774</v>
      </c>
      <c r="O137" t="s">
        <v>236</v>
      </c>
      <c r="P137" t="s">
        <v>38</v>
      </c>
      <c r="R137" t="s">
        <v>29</v>
      </c>
      <c r="S137" t="s">
        <v>20</v>
      </c>
      <c r="V137" t="s">
        <v>43</v>
      </c>
    </row>
    <row r="138" spans="1:22">
      <c r="A138" t="s">
        <v>376</v>
      </c>
      <c r="D138" t="s">
        <v>172</v>
      </c>
      <c r="E138" t="s">
        <v>775</v>
      </c>
      <c r="G138" t="s">
        <v>613</v>
      </c>
      <c r="I138">
        <v>37</v>
      </c>
      <c r="J138">
        <v>16</v>
      </c>
      <c r="K138" t="s">
        <v>107</v>
      </c>
      <c r="L138" t="s">
        <v>49</v>
      </c>
      <c r="N138" t="s">
        <v>102</v>
      </c>
      <c r="O138">
        <v>4</v>
      </c>
      <c r="P138" t="s">
        <v>29</v>
      </c>
      <c r="Q138" t="s">
        <v>692</v>
      </c>
      <c r="R138" t="s">
        <v>29</v>
      </c>
      <c r="S138" t="s">
        <v>29</v>
      </c>
      <c r="V138" t="s">
        <v>43</v>
      </c>
    </row>
    <row r="139" spans="1:22">
      <c r="A139" t="s">
        <v>377</v>
      </c>
      <c r="D139" t="s">
        <v>40</v>
      </c>
      <c r="E139" t="s">
        <v>41</v>
      </c>
      <c r="F139" t="s">
        <v>14</v>
      </c>
      <c r="L139" t="s">
        <v>634</v>
      </c>
      <c r="M139" t="s">
        <v>699</v>
      </c>
      <c r="N139" t="s">
        <v>96</v>
      </c>
      <c r="O139">
        <v>2</v>
      </c>
      <c r="P139" t="s">
        <v>25</v>
      </c>
      <c r="R139" t="s">
        <v>25</v>
      </c>
      <c r="S139" t="s">
        <v>776</v>
      </c>
      <c r="V139" t="s">
        <v>25</v>
      </c>
    </row>
    <row r="140" spans="1:22">
      <c r="A140" t="s">
        <v>378</v>
      </c>
      <c r="D140" t="s">
        <v>172</v>
      </c>
      <c r="E140" t="s">
        <v>15</v>
      </c>
      <c r="G140" t="s">
        <v>227</v>
      </c>
      <c r="I140">
        <v>27</v>
      </c>
      <c r="J140">
        <v>5</v>
      </c>
      <c r="K140" t="s">
        <v>102</v>
      </c>
      <c r="L140" t="s">
        <v>49</v>
      </c>
      <c r="M140" t="s">
        <v>636</v>
      </c>
      <c r="N140" t="s">
        <v>89</v>
      </c>
      <c r="O140">
        <v>1</v>
      </c>
      <c r="P140" t="s">
        <v>29</v>
      </c>
      <c r="R140" t="s">
        <v>29</v>
      </c>
      <c r="S140" t="s">
        <v>29</v>
      </c>
      <c r="V140" t="s">
        <v>43</v>
      </c>
    </row>
    <row r="141" spans="1:22">
      <c r="A141" t="s">
        <v>379</v>
      </c>
      <c r="D141" t="s">
        <v>40</v>
      </c>
      <c r="E141" t="s">
        <v>41</v>
      </c>
      <c r="F141" t="s">
        <v>14</v>
      </c>
      <c r="I141">
        <v>7</v>
      </c>
      <c r="J141">
        <v>0</v>
      </c>
      <c r="L141" t="s">
        <v>49</v>
      </c>
      <c r="M141" t="s">
        <v>636</v>
      </c>
      <c r="N141" t="s">
        <v>197</v>
      </c>
      <c r="O141">
        <v>3</v>
      </c>
      <c r="P141" t="s">
        <v>43</v>
      </c>
      <c r="R141" t="s">
        <v>43</v>
      </c>
      <c r="S141" t="s">
        <v>24</v>
      </c>
      <c r="V141" t="s">
        <v>43</v>
      </c>
    </row>
    <row r="142" spans="1:22">
      <c r="A142" t="s">
        <v>380</v>
      </c>
      <c r="D142" t="s">
        <v>172</v>
      </c>
      <c r="E142" t="s">
        <v>33</v>
      </c>
      <c r="G142" t="s">
        <v>777</v>
      </c>
      <c r="I142">
        <v>5</v>
      </c>
      <c r="J142">
        <v>3</v>
      </c>
      <c r="K142" t="s">
        <v>85</v>
      </c>
      <c r="L142" t="s">
        <v>49</v>
      </c>
      <c r="M142" t="s">
        <v>636</v>
      </c>
      <c r="N142" t="s">
        <v>187</v>
      </c>
      <c r="O142">
        <v>1</v>
      </c>
      <c r="P142" t="s">
        <v>24</v>
      </c>
      <c r="R142" t="s">
        <v>652</v>
      </c>
      <c r="S142" t="s">
        <v>229</v>
      </c>
      <c r="V142" t="s">
        <v>228</v>
      </c>
    </row>
    <row r="143" spans="1:22">
      <c r="A143" t="s">
        <v>381</v>
      </c>
      <c r="L143" t="s">
        <v>49</v>
      </c>
      <c r="M143" t="s">
        <v>636</v>
      </c>
      <c r="N143" t="s">
        <v>124</v>
      </c>
      <c r="O143">
        <v>1</v>
      </c>
      <c r="P143" t="s">
        <v>24</v>
      </c>
      <c r="R143" t="s">
        <v>43</v>
      </c>
      <c r="S143" t="s">
        <v>24</v>
      </c>
      <c r="V143" t="s">
        <v>43</v>
      </c>
    </row>
    <row r="144" spans="1:22">
      <c r="A144" t="s">
        <v>382</v>
      </c>
      <c r="D144" t="s">
        <v>172</v>
      </c>
      <c r="E144" t="s">
        <v>15</v>
      </c>
      <c r="G144" t="s">
        <v>778</v>
      </c>
      <c r="I144">
        <v>25</v>
      </c>
      <c r="J144">
        <v>14</v>
      </c>
      <c r="K144" t="s">
        <v>198</v>
      </c>
      <c r="L144" t="s">
        <v>49</v>
      </c>
      <c r="M144" t="s">
        <v>636</v>
      </c>
      <c r="N144" t="s">
        <v>164</v>
      </c>
      <c r="O144">
        <v>1</v>
      </c>
      <c r="P144" t="s">
        <v>29</v>
      </c>
      <c r="R144" t="s">
        <v>29</v>
      </c>
      <c r="S144" t="s">
        <v>229</v>
      </c>
      <c r="V144" t="s">
        <v>168</v>
      </c>
    </row>
    <row r="145" spans="1:22">
      <c r="A145" t="s">
        <v>488</v>
      </c>
      <c r="D145" t="s">
        <v>172</v>
      </c>
      <c r="E145" t="s">
        <v>165</v>
      </c>
      <c r="G145" t="s">
        <v>567</v>
      </c>
      <c r="I145">
        <v>39</v>
      </c>
      <c r="J145">
        <v>3</v>
      </c>
      <c r="K145" t="s">
        <v>171</v>
      </c>
      <c r="L145" t="s">
        <v>49</v>
      </c>
      <c r="M145" t="s">
        <v>31</v>
      </c>
      <c r="N145" t="s">
        <v>557</v>
      </c>
      <c r="O145">
        <v>2</v>
      </c>
      <c r="P145" t="s">
        <v>29</v>
      </c>
      <c r="R145" t="s">
        <v>29</v>
      </c>
      <c r="S145" t="s">
        <v>29</v>
      </c>
    </row>
    <row r="146" spans="1:22">
      <c r="A146" t="s">
        <v>383</v>
      </c>
      <c r="D146" t="s">
        <v>40</v>
      </c>
      <c r="E146" t="s">
        <v>91</v>
      </c>
      <c r="F146" t="s">
        <v>21</v>
      </c>
      <c r="I146">
        <v>0</v>
      </c>
      <c r="J146">
        <v>0</v>
      </c>
      <c r="L146" t="s">
        <v>49</v>
      </c>
      <c r="M146" t="s">
        <v>636</v>
      </c>
      <c r="N146" t="s">
        <v>107</v>
      </c>
      <c r="O146">
        <v>1</v>
      </c>
      <c r="P146" t="s">
        <v>43</v>
      </c>
      <c r="R146" t="s">
        <v>29</v>
      </c>
      <c r="S146" t="s">
        <v>29</v>
      </c>
      <c r="V146" t="s">
        <v>43</v>
      </c>
    </row>
    <row r="147" spans="1:22">
      <c r="A147" t="s">
        <v>384</v>
      </c>
      <c r="D147" t="s">
        <v>40</v>
      </c>
      <c r="E147" t="s">
        <v>33</v>
      </c>
      <c r="G147" t="s">
        <v>779</v>
      </c>
      <c r="I147">
        <v>20</v>
      </c>
      <c r="J147">
        <v>4</v>
      </c>
      <c r="K147" t="s">
        <v>171</v>
      </c>
      <c r="L147" t="s">
        <v>49</v>
      </c>
      <c r="M147" t="s">
        <v>31</v>
      </c>
      <c r="N147" t="s">
        <v>179</v>
      </c>
      <c r="O147">
        <v>1</v>
      </c>
      <c r="P147" t="s">
        <v>43</v>
      </c>
      <c r="R147" t="s">
        <v>29</v>
      </c>
      <c r="S147" t="s">
        <v>583</v>
      </c>
      <c r="V147" t="s">
        <v>43</v>
      </c>
    </row>
    <row r="148" spans="1:22">
      <c r="A148" t="s">
        <v>385</v>
      </c>
      <c r="D148" t="s">
        <v>23</v>
      </c>
      <c r="E148" t="s">
        <v>41</v>
      </c>
      <c r="F148" t="s">
        <v>95</v>
      </c>
      <c r="L148" t="s">
        <v>17</v>
      </c>
      <c r="M148" t="s">
        <v>181</v>
      </c>
      <c r="N148" t="s">
        <v>122</v>
      </c>
      <c r="O148">
        <v>1</v>
      </c>
      <c r="P148" t="s">
        <v>38</v>
      </c>
      <c r="R148" t="s">
        <v>29</v>
      </c>
      <c r="S148" t="s">
        <v>29</v>
      </c>
      <c r="V148" t="s">
        <v>43</v>
      </c>
    </row>
    <row r="149" spans="1:22">
      <c r="A149" t="s">
        <v>386</v>
      </c>
      <c r="D149" t="s">
        <v>40</v>
      </c>
      <c r="E149" t="s">
        <v>41</v>
      </c>
      <c r="F149" t="s">
        <v>14</v>
      </c>
      <c r="I149">
        <v>0</v>
      </c>
      <c r="J149">
        <v>0</v>
      </c>
      <c r="L149" t="s">
        <v>49</v>
      </c>
      <c r="M149" t="s">
        <v>31</v>
      </c>
      <c r="N149" t="s">
        <v>118</v>
      </c>
      <c r="O149">
        <v>2</v>
      </c>
      <c r="P149" t="s">
        <v>25</v>
      </c>
      <c r="R149" t="s">
        <v>109</v>
      </c>
      <c r="S149" t="s">
        <v>776</v>
      </c>
      <c r="V149" t="s">
        <v>25</v>
      </c>
    </row>
    <row r="150" spans="1:22">
      <c r="A150" t="s">
        <v>387</v>
      </c>
      <c r="D150" t="s">
        <v>172</v>
      </c>
      <c r="E150" t="s">
        <v>91</v>
      </c>
      <c r="I150">
        <v>1</v>
      </c>
      <c r="J150">
        <v>0</v>
      </c>
      <c r="L150" t="s">
        <v>49</v>
      </c>
      <c r="M150" t="s">
        <v>780</v>
      </c>
      <c r="N150" t="s">
        <v>178</v>
      </c>
      <c r="O150">
        <v>2</v>
      </c>
      <c r="P150" t="s">
        <v>29</v>
      </c>
      <c r="R150" t="s">
        <v>38</v>
      </c>
      <c r="S150" t="s">
        <v>231</v>
      </c>
      <c r="V150" t="s">
        <v>43</v>
      </c>
    </row>
    <row r="151" spans="1:22">
      <c r="A151" t="s">
        <v>388</v>
      </c>
      <c r="D151" t="s">
        <v>34</v>
      </c>
      <c r="E151" t="s">
        <v>33</v>
      </c>
      <c r="F151" t="s">
        <v>21</v>
      </c>
      <c r="G151" t="s">
        <v>781</v>
      </c>
      <c r="I151">
        <v>20</v>
      </c>
      <c r="J151">
        <v>1</v>
      </c>
      <c r="L151" t="s">
        <v>49</v>
      </c>
      <c r="M151" t="s">
        <v>646</v>
      </c>
      <c r="N151" t="s">
        <v>86</v>
      </c>
      <c r="O151">
        <v>2</v>
      </c>
      <c r="P151" t="s">
        <v>24</v>
      </c>
      <c r="R151" t="s">
        <v>782</v>
      </c>
      <c r="S151" t="s">
        <v>24</v>
      </c>
      <c r="V151" t="s">
        <v>655</v>
      </c>
    </row>
    <row r="152" spans="1:22">
      <c r="A152" t="s">
        <v>389</v>
      </c>
      <c r="D152" t="s">
        <v>93</v>
      </c>
      <c r="E152" t="s">
        <v>94</v>
      </c>
      <c r="I152">
        <v>3</v>
      </c>
      <c r="J152">
        <v>0</v>
      </c>
      <c r="L152" t="s">
        <v>49</v>
      </c>
      <c r="M152" t="s">
        <v>646</v>
      </c>
      <c r="N152" t="s">
        <v>197</v>
      </c>
      <c r="O152">
        <v>2</v>
      </c>
      <c r="P152" t="s">
        <v>38</v>
      </c>
      <c r="R152" t="s">
        <v>128</v>
      </c>
      <c r="S152" t="s">
        <v>38</v>
      </c>
      <c r="V152" t="s">
        <v>655</v>
      </c>
    </row>
    <row r="153" spans="1:22">
      <c r="A153" t="s">
        <v>390</v>
      </c>
      <c r="D153" t="s">
        <v>34</v>
      </c>
      <c r="E153" t="s">
        <v>22</v>
      </c>
      <c r="F153" t="s">
        <v>21</v>
      </c>
      <c r="I153">
        <v>1</v>
      </c>
      <c r="J153">
        <v>0</v>
      </c>
      <c r="L153" t="s">
        <v>49</v>
      </c>
      <c r="M153" t="s">
        <v>31</v>
      </c>
      <c r="N153" t="s">
        <v>179</v>
      </c>
      <c r="O153">
        <v>2</v>
      </c>
      <c r="P153" t="s">
        <v>24</v>
      </c>
      <c r="R153" t="s">
        <v>594</v>
      </c>
      <c r="S153" t="s">
        <v>24</v>
      </c>
      <c r="V153" t="s">
        <v>26</v>
      </c>
    </row>
    <row r="154" spans="1:22">
      <c r="A154" t="s">
        <v>391</v>
      </c>
      <c r="D154" t="s">
        <v>23</v>
      </c>
      <c r="E154" t="s">
        <v>91</v>
      </c>
      <c r="F154" t="s">
        <v>21</v>
      </c>
      <c r="L154" t="s">
        <v>49</v>
      </c>
      <c r="M154" t="s">
        <v>644</v>
      </c>
      <c r="N154" t="s">
        <v>232</v>
      </c>
      <c r="O154">
        <v>1</v>
      </c>
      <c r="P154" t="s">
        <v>24</v>
      </c>
      <c r="R154" t="s">
        <v>29</v>
      </c>
      <c r="S154" t="s">
        <v>24</v>
      </c>
      <c r="V154" t="s">
        <v>43</v>
      </c>
    </row>
    <row r="155" spans="1:22">
      <c r="A155" t="s">
        <v>392</v>
      </c>
      <c r="D155" t="s">
        <v>88</v>
      </c>
      <c r="E155" t="s">
        <v>101</v>
      </c>
      <c r="F155" t="s">
        <v>111</v>
      </c>
      <c r="I155">
        <v>0</v>
      </c>
      <c r="J155">
        <v>0</v>
      </c>
      <c r="L155" t="s">
        <v>49</v>
      </c>
      <c r="M155" t="s">
        <v>233</v>
      </c>
      <c r="N155" t="s">
        <v>246</v>
      </c>
      <c r="O155">
        <v>1</v>
      </c>
      <c r="P155" t="s">
        <v>38</v>
      </c>
      <c r="R155" t="s">
        <v>128</v>
      </c>
      <c r="S155" t="s">
        <v>38</v>
      </c>
      <c r="V155" t="s">
        <v>655</v>
      </c>
    </row>
    <row r="156" spans="1:22">
      <c r="A156" t="s">
        <v>393</v>
      </c>
      <c r="D156" t="s">
        <v>34</v>
      </c>
      <c r="E156" t="s">
        <v>22</v>
      </c>
      <c r="I156">
        <v>1</v>
      </c>
      <c r="J156">
        <v>0</v>
      </c>
      <c r="L156" t="s">
        <v>49</v>
      </c>
      <c r="M156" t="s">
        <v>641</v>
      </c>
      <c r="N156" t="s">
        <v>118</v>
      </c>
      <c r="O156">
        <v>2</v>
      </c>
      <c r="P156" t="s">
        <v>18</v>
      </c>
      <c r="R156" t="s">
        <v>62</v>
      </c>
      <c r="S156" t="s">
        <v>58</v>
      </c>
      <c r="V156" t="s">
        <v>659</v>
      </c>
    </row>
    <row r="157" spans="1:22">
      <c r="A157" t="s">
        <v>394</v>
      </c>
      <c r="D157" t="s">
        <v>88</v>
      </c>
      <c r="E157" t="s">
        <v>94</v>
      </c>
      <c r="I157">
        <v>1</v>
      </c>
      <c r="J157">
        <v>0</v>
      </c>
      <c r="L157" t="s">
        <v>49</v>
      </c>
      <c r="M157" t="s">
        <v>783</v>
      </c>
      <c r="N157" t="s">
        <v>102</v>
      </c>
      <c r="O157">
        <v>1</v>
      </c>
      <c r="R157" t="s">
        <v>128</v>
      </c>
    </row>
    <row r="158" spans="1:22">
      <c r="A158" t="s">
        <v>395</v>
      </c>
      <c r="D158" t="s">
        <v>44</v>
      </c>
      <c r="E158" t="s">
        <v>15</v>
      </c>
      <c r="G158" t="s">
        <v>784</v>
      </c>
      <c r="I158">
        <v>83</v>
      </c>
      <c r="J158">
        <v>10</v>
      </c>
      <c r="K158" t="s">
        <v>107</v>
      </c>
      <c r="L158" t="s">
        <v>49</v>
      </c>
      <c r="M158" t="s">
        <v>785</v>
      </c>
      <c r="N158" t="s">
        <v>197</v>
      </c>
      <c r="O158">
        <v>2</v>
      </c>
      <c r="R158" t="s">
        <v>128</v>
      </c>
      <c r="V158" t="s">
        <v>653</v>
      </c>
    </row>
    <row r="159" spans="1:22">
      <c r="A159" t="s">
        <v>396</v>
      </c>
      <c r="D159" t="s">
        <v>88</v>
      </c>
      <c r="E159" t="s">
        <v>786</v>
      </c>
      <c r="I159">
        <v>1</v>
      </c>
      <c r="J159">
        <v>0</v>
      </c>
      <c r="L159" t="s">
        <v>49</v>
      </c>
      <c r="M159" t="s">
        <v>787</v>
      </c>
      <c r="N159" t="s">
        <v>112</v>
      </c>
      <c r="O159">
        <v>2</v>
      </c>
      <c r="P159" t="s">
        <v>29</v>
      </c>
      <c r="R159" t="s">
        <v>234</v>
      </c>
      <c r="S159" t="s">
        <v>38</v>
      </c>
      <c r="V159" t="s">
        <v>655</v>
      </c>
    </row>
    <row r="160" spans="1:22">
      <c r="A160" t="s">
        <v>397</v>
      </c>
      <c r="D160" t="s">
        <v>788</v>
      </c>
      <c r="E160" t="s">
        <v>94</v>
      </c>
      <c r="I160">
        <v>3</v>
      </c>
      <c r="J160">
        <v>0</v>
      </c>
      <c r="L160" t="s">
        <v>49</v>
      </c>
      <c r="M160" t="s">
        <v>789</v>
      </c>
      <c r="N160" t="s">
        <v>131</v>
      </c>
      <c r="O160">
        <v>2</v>
      </c>
      <c r="R160" t="s">
        <v>62</v>
      </c>
      <c r="V160" t="s">
        <v>655</v>
      </c>
    </row>
    <row r="161" spans="1:22">
      <c r="A161" t="s">
        <v>398</v>
      </c>
      <c r="D161" t="s">
        <v>44</v>
      </c>
      <c r="E161" t="s">
        <v>22</v>
      </c>
      <c r="I161">
        <v>2</v>
      </c>
      <c r="J161">
        <v>0</v>
      </c>
      <c r="L161" t="s">
        <v>49</v>
      </c>
      <c r="M161" t="s">
        <v>790</v>
      </c>
      <c r="N161" t="s">
        <v>120</v>
      </c>
      <c r="O161">
        <v>2</v>
      </c>
      <c r="R161" t="s">
        <v>128</v>
      </c>
      <c r="V161" t="s">
        <v>655</v>
      </c>
    </row>
    <row r="162" spans="1:22">
      <c r="A162" t="s">
        <v>54</v>
      </c>
      <c r="D162" t="s">
        <v>134</v>
      </c>
      <c r="E162" t="s">
        <v>595</v>
      </c>
      <c r="G162" t="s">
        <v>640</v>
      </c>
      <c r="I162">
        <v>1</v>
      </c>
      <c r="J162">
        <v>1</v>
      </c>
      <c r="L162" t="s">
        <v>49</v>
      </c>
      <c r="M162" t="s">
        <v>641</v>
      </c>
      <c r="N162" t="s">
        <v>574</v>
      </c>
      <c r="O162">
        <v>2</v>
      </c>
      <c r="P162" t="s">
        <v>235</v>
      </c>
      <c r="Q162" t="s">
        <v>692</v>
      </c>
      <c r="R162" t="s">
        <v>62</v>
      </c>
      <c r="S162" t="s">
        <v>87</v>
      </c>
      <c r="V162" t="s">
        <v>30</v>
      </c>
    </row>
    <row r="163" spans="1:22">
      <c r="A163" t="s">
        <v>399</v>
      </c>
      <c r="D163" t="s">
        <v>44</v>
      </c>
      <c r="E163" t="s">
        <v>15</v>
      </c>
      <c r="G163" t="s">
        <v>791</v>
      </c>
      <c r="I163">
        <v>28</v>
      </c>
      <c r="J163">
        <v>14</v>
      </c>
      <c r="K163" t="s">
        <v>121</v>
      </c>
      <c r="L163" t="s">
        <v>49</v>
      </c>
      <c r="M163" t="s">
        <v>641</v>
      </c>
      <c r="N163" t="s">
        <v>121</v>
      </c>
      <c r="O163">
        <v>2</v>
      </c>
      <c r="R163" t="s">
        <v>62</v>
      </c>
      <c r="V163" t="s">
        <v>655</v>
      </c>
    </row>
    <row r="164" spans="1:22">
      <c r="A164" t="s">
        <v>400</v>
      </c>
      <c r="D164" t="s">
        <v>34</v>
      </c>
      <c r="E164" t="s">
        <v>22</v>
      </c>
      <c r="I164">
        <v>9</v>
      </c>
      <c r="J164">
        <v>0</v>
      </c>
      <c r="L164" t="s">
        <v>49</v>
      </c>
      <c r="M164" t="s">
        <v>31</v>
      </c>
      <c r="N164" t="s">
        <v>596</v>
      </c>
      <c r="O164">
        <v>1</v>
      </c>
      <c r="P164" t="s">
        <v>38</v>
      </c>
      <c r="R164" t="s">
        <v>128</v>
      </c>
      <c r="S164" t="s">
        <v>38</v>
      </c>
      <c r="V164" t="s">
        <v>655</v>
      </c>
    </row>
    <row r="165" spans="1:22">
      <c r="A165" t="s">
        <v>401</v>
      </c>
      <c r="D165" t="s">
        <v>106</v>
      </c>
      <c r="E165" t="s">
        <v>101</v>
      </c>
      <c r="L165" t="s">
        <v>49</v>
      </c>
      <c r="M165" t="s">
        <v>792</v>
      </c>
      <c r="N165" t="s">
        <v>121</v>
      </c>
      <c r="O165">
        <v>2</v>
      </c>
      <c r="R165" t="s">
        <v>18</v>
      </c>
      <c r="V165" t="s">
        <v>655</v>
      </c>
    </row>
    <row r="166" spans="1:22">
      <c r="A166" t="s">
        <v>402</v>
      </c>
      <c r="D166" t="s">
        <v>23</v>
      </c>
      <c r="E166" t="s">
        <v>130</v>
      </c>
      <c r="G166" t="s">
        <v>597</v>
      </c>
      <c r="I166">
        <v>25</v>
      </c>
      <c r="J166">
        <v>6</v>
      </c>
      <c r="K166" t="s">
        <v>156</v>
      </c>
      <c r="L166" t="s">
        <v>49</v>
      </c>
      <c r="M166" t="s">
        <v>793</v>
      </c>
      <c r="N166" t="s">
        <v>183</v>
      </c>
      <c r="O166">
        <v>2</v>
      </c>
      <c r="R166" t="s">
        <v>60</v>
      </c>
      <c r="V166" t="s">
        <v>169</v>
      </c>
    </row>
    <row r="167" spans="1:22">
      <c r="A167" t="s">
        <v>403</v>
      </c>
      <c r="D167" t="s">
        <v>88</v>
      </c>
      <c r="E167" t="s">
        <v>101</v>
      </c>
      <c r="L167" t="s">
        <v>49</v>
      </c>
      <c r="M167" t="s">
        <v>792</v>
      </c>
      <c r="N167" t="s">
        <v>102</v>
      </c>
      <c r="O167">
        <v>2</v>
      </c>
      <c r="R167" t="s">
        <v>38</v>
      </c>
      <c r="S167" t="s">
        <v>38</v>
      </c>
      <c r="V167" t="s">
        <v>655</v>
      </c>
    </row>
    <row r="168" spans="1:22">
      <c r="A168" t="s">
        <v>404</v>
      </c>
      <c r="D168" t="s">
        <v>34</v>
      </c>
      <c r="E168" t="s">
        <v>22</v>
      </c>
      <c r="I168">
        <v>3</v>
      </c>
      <c r="J168">
        <v>0</v>
      </c>
      <c r="L168" t="s">
        <v>794</v>
      </c>
      <c r="M168" t="s">
        <v>795</v>
      </c>
      <c r="N168" t="s">
        <v>598</v>
      </c>
      <c r="O168">
        <v>1</v>
      </c>
      <c r="P168" t="s">
        <v>29</v>
      </c>
      <c r="Q168" t="s">
        <v>692</v>
      </c>
      <c r="R168" t="s">
        <v>29</v>
      </c>
      <c r="V168" t="s">
        <v>43</v>
      </c>
    </row>
    <row r="169" spans="1:22">
      <c r="A169" t="s">
        <v>405</v>
      </c>
      <c r="D169" t="s">
        <v>88</v>
      </c>
      <c r="E169" t="s">
        <v>101</v>
      </c>
      <c r="F169" t="s">
        <v>111</v>
      </c>
      <c r="L169" t="s">
        <v>49</v>
      </c>
      <c r="M169" t="s">
        <v>644</v>
      </c>
      <c r="N169" t="s">
        <v>187</v>
      </c>
      <c r="O169">
        <v>1</v>
      </c>
      <c r="P169" t="s">
        <v>38</v>
      </c>
      <c r="R169" t="s">
        <v>128</v>
      </c>
      <c r="S169" t="s">
        <v>38</v>
      </c>
      <c r="V169" t="s">
        <v>655</v>
      </c>
    </row>
    <row r="170" spans="1:22">
      <c r="A170" t="s">
        <v>406</v>
      </c>
      <c r="D170" t="s">
        <v>88</v>
      </c>
      <c r="E170" t="s">
        <v>94</v>
      </c>
      <c r="I170">
        <v>31</v>
      </c>
      <c r="J170">
        <v>0</v>
      </c>
      <c r="L170" t="s">
        <v>49</v>
      </c>
      <c r="M170" t="s">
        <v>31</v>
      </c>
      <c r="N170" t="s">
        <v>108</v>
      </c>
      <c r="O170">
        <v>2</v>
      </c>
      <c r="P170" t="s">
        <v>38</v>
      </c>
      <c r="R170" t="s">
        <v>62</v>
      </c>
      <c r="S170" t="s">
        <v>38</v>
      </c>
      <c r="V170" t="s">
        <v>655</v>
      </c>
    </row>
    <row r="171" spans="1:22" ht="57">
      <c r="A171" t="s">
        <v>407</v>
      </c>
      <c r="D171" t="s">
        <v>44</v>
      </c>
      <c r="E171" t="s">
        <v>33</v>
      </c>
      <c r="G171" t="s">
        <v>796</v>
      </c>
      <c r="I171">
        <v>3</v>
      </c>
      <c r="J171">
        <v>1</v>
      </c>
      <c r="L171" t="s">
        <v>49</v>
      </c>
      <c r="M171" t="s">
        <v>31</v>
      </c>
      <c r="N171" t="s">
        <v>124</v>
      </c>
      <c r="O171">
        <v>2</v>
      </c>
      <c r="P171" t="s">
        <v>38</v>
      </c>
      <c r="R171" s="26" t="s">
        <v>797</v>
      </c>
      <c r="S171" t="s">
        <v>38</v>
      </c>
      <c r="V171" t="s">
        <v>26</v>
      </c>
    </row>
    <row r="172" spans="1:22">
      <c r="A172" t="s">
        <v>408</v>
      </c>
      <c r="D172" t="s">
        <v>34</v>
      </c>
      <c r="E172" t="s">
        <v>130</v>
      </c>
      <c r="G172" t="s">
        <v>599</v>
      </c>
      <c r="I172">
        <v>35</v>
      </c>
      <c r="J172">
        <v>35</v>
      </c>
      <c r="K172" t="s">
        <v>584</v>
      </c>
      <c r="L172" t="s">
        <v>49</v>
      </c>
      <c r="M172" t="s">
        <v>641</v>
      </c>
      <c r="N172" t="s">
        <v>576</v>
      </c>
      <c r="O172">
        <v>1</v>
      </c>
      <c r="P172" t="s">
        <v>235</v>
      </c>
      <c r="Q172" t="s">
        <v>692</v>
      </c>
      <c r="R172" t="s">
        <v>62</v>
      </c>
      <c r="V172" t="s">
        <v>30</v>
      </c>
    </row>
    <row r="173" spans="1:22">
      <c r="A173" t="s">
        <v>409</v>
      </c>
      <c r="D173" t="s">
        <v>44</v>
      </c>
      <c r="E173" t="s">
        <v>22</v>
      </c>
      <c r="I173">
        <v>5</v>
      </c>
      <c r="J173">
        <v>0</v>
      </c>
      <c r="L173" t="s">
        <v>49</v>
      </c>
      <c r="M173" t="s">
        <v>233</v>
      </c>
      <c r="N173" t="s">
        <v>197</v>
      </c>
      <c r="O173">
        <v>1</v>
      </c>
      <c r="R173" t="s">
        <v>60</v>
      </c>
      <c r="V173" t="s">
        <v>169</v>
      </c>
    </row>
    <row r="174" spans="1:22">
      <c r="A174" t="s">
        <v>410</v>
      </c>
      <c r="D174" t="s">
        <v>23</v>
      </c>
      <c r="E174" t="s">
        <v>33</v>
      </c>
      <c r="G174" t="s">
        <v>781</v>
      </c>
      <c r="J174">
        <v>4</v>
      </c>
      <c r="L174" t="s">
        <v>49</v>
      </c>
      <c r="M174" t="s">
        <v>31</v>
      </c>
      <c r="N174" t="s">
        <v>129</v>
      </c>
      <c r="O174">
        <v>1</v>
      </c>
      <c r="P174" t="s">
        <v>38</v>
      </c>
      <c r="R174" t="s">
        <v>128</v>
      </c>
      <c r="S174" t="s">
        <v>38</v>
      </c>
      <c r="V174" t="s">
        <v>655</v>
      </c>
    </row>
    <row r="175" spans="1:22" ht="57">
      <c r="A175" t="s">
        <v>411</v>
      </c>
      <c r="D175" t="s">
        <v>88</v>
      </c>
      <c r="E175" t="s">
        <v>94</v>
      </c>
      <c r="I175">
        <v>1</v>
      </c>
      <c r="J175">
        <v>0</v>
      </c>
      <c r="L175" t="s">
        <v>49</v>
      </c>
      <c r="M175" t="s">
        <v>644</v>
      </c>
      <c r="N175" t="s">
        <v>118</v>
      </c>
      <c r="O175">
        <v>2</v>
      </c>
      <c r="P175" t="s">
        <v>38</v>
      </c>
      <c r="R175" s="26" t="s">
        <v>797</v>
      </c>
      <c r="S175" t="s">
        <v>38</v>
      </c>
      <c r="V175" t="s">
        <v>26</v>
      </c>
    </row>
    <row r="176" spans="1:22">
      <c r="A176" t="s">
        <v>412</v>
      </c>
      <c r="D176" t="s">
        <v>44</v>
      </c>
      <c r="E176" t="s">
        <v>91</v>
      </c>
      <c r="I176">
        <v>0</v>
      </c>
      <c r="J176">
        <v>0</v>
      </c>
      <c r="L176" t="s">
        <v>49</v>
      </c>
      <c r="M176" t="s">
        <v>798</v>
      </c>
      <c r="N176" t="s">
        <v>96</v>
      </c>
      <c r="O176">
        <v>2</v>
      </c>
      <c r="R176" t="s">
        <v>60</v>
      </c>
      <c r="S176" t="s">
        <v>38</v>
      </c>
      <c r="V176" t="s">
        <v>655</v>
      </c>
    </row>
    <row r="177" spans="1:22">
      <c r="A177" t="s">
        <v>413</v>
      </c>
      <c r="D177" t="s">
        <v>106</v>
      </c>
      <c r="E177" t="s">
        <v>130</v>
      </c>
      <c r="G177" t="s">
        <v>799</v>
      </c>
      <c r="I177">
        <v>9</v>
      </c>
      <c r="J177">
        <v>8</v>
      </c>
      <c r="L177" t="s">
        <v>49</v>
      </c>
      <c r="M177" t="s">
        <v>641</v>
      </c>
      <c r="N177" t="s">
        <v>124</v>
      </c>
      <c r="O177">
        <v>2</v>
      </c>
      <c r="P177" t="s">
        <v>18</v>
      </c>
      <c r="R177" t="s">
        <v>62</v>
      </c>
      <c r="S177" t="s">
        <v>38</v>
      </c>
      <c r="V177" t="s">
        <v>655</v>
      </c>
    </row>
    <row r="178" spans="1:22">
      <c r="A178" t="s">
        <v>414</v>
      </c>
      <c r="D178" t="s">
        <v>88</v>
      </c>
      <c r="E178" t="s">
        <v>94</v>
      </c>
      <c r="I178">
        <v>1</v>
      </c>
      <c r="J178">
        <v>0</v>
      </c>
      <c r="L178" t="s">
        <v>49</v>
      </c>
      <c r="M178" t="s">
        <v>800</v>
      </c>
      <c r="N178" t="s">
        <v>161</v>
      </c>
      <c r="O178">
        <v>2</v>
      </c>
      <c r="P178" t="s">
        <v>38</v>
      </c>
      <c r="R178" t="s">
        <v>128</v>
      </c>
      <c r="S178" t="s">
        <v>38</v>
      </c>
      <c r="V178" t="s">
        <v>655</v>
      </c>
    </row>
    <row r="179" spans="1:22">
      <c r="A179" t="s">
        <v>415</v>
      </c>
      <c r="D179" t="s">
        <v>106</v>
      </c>
      <c r="E179" t="s">
        <v>94</v>
      </c>
      <c r="I179">
        <v>2</v>
      </c>
      <c r="J179">
        <v>0</v>
      </c>
      <c r="L179" t="s">
        <v>49</v>
      </c>
      <c r="M179" t="s">
        <v>646</v>
      </c>
      <c r="N179" t="s">
        <v>56</v>
      </c>
      <c r="O179">
        <v>2</v>
      </c>
      <c r="P179" t="s">
        <v>38</v>
      </c>
      <c r="R179" t="s">
        <v>128</v>
      </c>
      <c r="S179" t="s">
        <v>38</v>
      </c>
      <c r="V179" t="s">
        <v>655</v>
      </c>
    </row>
    <row r="180" spans="1:22">
      <c r="A180" t="s">
        <v>416</v>
      </c>
      <c r="D180" t="s">
        <v>88</v>
      </c>
      <c r="E180" t="s">
        <v>130</v>
      </c>
      <c r="G180" t="s">
        <v>801</v>
      </c>
      <c r="I180">
        <v>34</v>
      </c>
      <c r="J180">
        <v>9</v>
      </c>
      <c r="K180" t="s">
        <v>120</v>
      </c>
      <c r="L180" t="s">
        <v>49</v>
      </c>
      <c r="M180" t="s">
        <v>802</v>
      </c>
      <c r="N180" t="s">
        <v>118</v>
      </c>
      <c r="O180">
        <v>1</v>
      </c>
      <c r="P180" t="s">
        <v>18</v>
      </c>
      <c r="R180" t="s">
        <v>62</v>
      </c>
      <c r="S180" t="s">
        <v>38</v>
      </c>
      <c r="V180" t="s">
        <v>655</v>
      </c>
    </row>
    <row r="181" spans="1:22">
      <c r="A181" t="s">
        <v>417</v>
      </c>
      <c r="D181" t="s">
        <v>23</v>
      </c>
      <c r="E181" t="s">
        <v>15</v>
      </c>
      <c r="G181" t="s">
        <v>803</v>
      </c>
      <c r="I181">
        <v>54</v>
      </c>
      <c r="J181">
        <v>15</v>
      </c>
      <c r="L181" t="s">
        <v>49</v>
      </c>
      <c r="M181" t="s">
        <v>645</v>
      </c>
      <c r="N181" t="s">
        <v>110</v>
      </c>
      <c r="O181">
        <v>1</v>
      </c>
      <c r="P181" t="s">
        <v>18</v>
      </c>
      <c r="R181" t="s">
        <v>62</v>
      </c>
      <c r="S181" t="s">
        <v>38</v>
      </c>
      <c r="V181" t="s">
        <v>655</v>
      </c>
    </row>
    <row r="182" spans="1:22">
      <c r="A182" t="s">
        <v>418</v>
      </c>
      <c r="D182" t="s">
        <v>97</v>
      </c>
      <c r="E182" t="s">
        <v>94</v>
      </c>
      <c r="I182">
        <v>5</v>
      </c>
      <c r="J182">
        <v>0</v>
      </c>
      <c r="L182" t="s">
        <v>49</v>
      </c>
      <c r="M182" t="s">
        <v>804</v>
      </c>
      <c r="N182" t="s">
        <v>180</v>
      </c>
      <c r="O182">
        <v>2</v>
      </c>
      <c r="P182" t="s">
        <v>18</v>
      </c>
      <c r="R182" t="s">
        <v>128</v>
      </c>
      <c r="S182" t="s">
        <v>38</v>
      </c>
      <c r="V182" t="s">
        <v>26</v>
      </c>
    </row>
    <row r="183" spans="1:22">
      <c r="A183" t="s">
        <v>419</v>
      </c>
      <c r="D183" t="s">
        <v>106</v>
      </c>
      <c r="E183" t="s">
        <v>101</v>
      </c>
      <c r="L183" t="s">
        <v>49</v>
      </c>
      <c r="M183" t="s">
        <v>805</v>
      </c>
      <c r="N183" t="s">
        <v>171</v>
      </c>
      <c r="O183">
        <v>2</v>
      </c>
      <c r="P183" t="s">
        <v>38</v>
      </c>
      <c r="R183" t="s">
        <v>128</v>
      </c>
      <c r="S183" t="s">
        <v>38</v>
      </c>
      <c r="V183" t="s">
        <v>655</v>
      </c>
    </row>
    <row r="184" spans="1:22">
      <c r="A184" t="s">
        <v>420</v>
      </c>
      <c r="D184" t="s">
        <v>88</v>
      </c>
      <c r="E184" t="s">
        <v>101</v>
      </c>
      <c r="L184" t="s">
        <v>49</v>
      </c>
      <c r="M184" t="s">
        <v>31</v>
      </c>
      <c r="N184" t="s">
        <v>183</v>
      </c>
      <c r="O184">
        <v>2</v>
      </c>
      <c r="P184" t="s">
        <v>38</v>
      </c>
      <c r="R184" t="s">
        <v>45</v>
      </c>
      <c r="S184" t="s">
        <v>38</v>
      </c>
      <c r="V184" t="s">
        <v>655</v>
      </c>
    </row>
    <row r="185" spans="1:22">
      <c r="A185" t="s">
        <v>421</v>
      </c>
      <c r="D185" t="s">
        <v>97</v>
      </c>
      <c r="E185" t="s">
        <v>98</v>
      </c>
      <c r="G185" t="s">
        <v>781</v>
      </c>
      <c r="I185">
        <v>24</v>
      </c>
      <c r="J185">
        <v>4</v>
      </c>
      <c r="L185" t="s">
        <v>49</v>
      </c>
      <c r="M185" t="s">
        <v>806</v>
      </c>
      <c r="N185" t="s">
        <v>807</v>
      </c>
      <c r="O185">
        <v>2</v>
      </c>
      <c r="R185" t="s">
        <v>62</v>
      </c>
      <c r="S185" t="s">
        <v>38</v>
      </c>
      <c r="V185" t="s">
        <v>30</v>
      </c>
    </row>
    <row r="186" spans="1:22">
      <c r="A186" t="s">
        <v>422</v>
      </c>
      <c r="D186" t="s">
        <v>44</v>
      </c>
      <c r="E186" t="s">
        <v>22</v>
      </c>
      <c r="I186">
        <v>2</v>
      </c>
      <c r="J186">
        <v>0</v>
      </c>
      <c r="L186" t="s">
        <v>49</v>
      </c>
      <c r="M186" t="s">
        <v>641</v>
      </c>
      <c r="N186" t="s">
        <v>120</v>
      </c>
      <c r="O186">
        <v>2</v>
      </c>
      <c r="P186" t="s">
        <v>38</v>
      </c>
      <c r="R186" t="s">
        <v>128</v>
      </c>
      <c r="S186" t="s">
        <v>38</v>
      </c>
      <c r="V186" t="s">
        <v>655</v>
      </c>
    </row>
    <row r="187" spans="1:22">
      <c r="A187" t="s">
        <v>423</v>
      </c>
      <c r="D187" t="s">
        <v>44</v>
      </c>
      <c r="E187" t="s">
        <v>22</v>
      </c>
      <c r="I187">
        <v>14</v>
      </c>
      <c r="J187">
        <v>0</v>
      </c>
      <c r="L187" t="s">
        <v>49</v>
      </c>
      <c r="M187" t="s">
        <v>31</v>
      </c>
      <c r="N187" t="s">
        <v>248</v>
      </c>
      <c r="O187">
        <v>2</v>
      </c>
      <c r="P187" t="s">
        <v>38</v>
      </c>
      <c r="R187" t="s">
        <v>128</v>
      </c>
      <c r="S187" t="s">
        <v>38</v>
      </c>
      <c r="V187" t="s">
        <v>655</v>
      </c>
    </row>
    <row r="188" spans="1:22">
      <c r="A188" t="s">
        <v>489</v>
      </c>
      <c r="D188" t="s">
        <v>44</v>
      </c>
      <c r="E188" t="s">
        <v>130</v>
      </c>
      <c r="G188" t="s">
        <v>808</v>
      </c>
      <c r="I188">
        <v>80</v>
      </c>
      <c r="J188">
        <v>27</v>
      </c>
      <c r="K188" t="s">
        <v>186</v>
      </c>
      <c r="L188" t="s">
        <v>127</v>
      </c>
      <c r="M188" t="s">
        <v>158</v>
      </c>
      <c r="N188" t="s">
        <v>121</v>
      </c>
      <c r="O188">
        <v>1</v>
      </c>
      <c r="P188" t="s">
        <v>18</v>
      </c>
      <c r="R188" t="s">
        <v>62</v>
      </c>
      <c r="S188" t="s">
        <v>135</v>
      </c>
      <c r="V188" t="s">
        <v>30</v>
      </c>
    </row>
    <row r="189" spans="1:22">
      <c r="A189" t="s">
        <v>490</v>
      </c>
      <c r="D189" t="s">
        <v>88</v>
      </c>
      <c r="E189" t="s">
        <v>130</v>
      </c>
      <c r="G189" t="s">
        <v>809</v>
      </c>
      <c r="I189">
        <v>28</v>
      </c>
      <c r="J189">
        <v>10</v>
      </c>
      <c r="K189" t="s">
        <v>600</v>
      </c>
      <c r="L189" t="s">
        <v>49</v>
      </c>
      <c r="M189" t="s">
        <v>810</v>
      </c>
      <c r="N189" t="s">
        <v>114</v>
      </c>
      <c r="O189">
        <v>2</v>
      </c>
      <c r="R189" t="s">
        <v>558</v>
      </c>
      <c r="V189" t="s">
        <v>655</v>
      </c>
    </row>
    <row r="190" spans="1:22">
      <c r="A190" t="s">
        <v>491</v>
      </c>
      <c r="D190" t="s">
        <v>23</v>
      </c>
      <c r="E190" t="s">
        <v>91</v>
      </c>
      <c r="L190" t="s">
        <v>49</v>
      </c>
      <c r="M190" t="s">
        <v>31</v>
      </c>
      <c r="N190" t="s">
        <v>162</v>
      </c>
      <c r="O190">
        <v>1</v>
      </c>
      <c r="P190" t="s">
        <v>38</v>
      </c>
      <c r="R190" t="s">
        <v>38</v>
      </c>
      <c r="S190" t="s">
        <v>38</v>
      </c>
      <c r="V190" t="s">
        <v>655</v>
      </c>
    </row>
    <row r="191" spans="1:22">
      <c r="A191" t="s">
        <v>492</v>
      </c>
      <c r="D191" t="s">
        <v>106</v>
      </c>
      <c r="E191" t="s">
        <v>94</v>
      </c>
      <c r="I191">
        <v>3</v>
      </c>
      <c r="J191">
        <v>0</v>
      </c>
      <c r="L191" t="s">
        <v>49</v>
      </c>
      <c r="M191" t="s">
        <v>811</v>
      </c>
      <c r="N191" t="s">
        <v>96</v>
      </c>
      <c r="O191">
        <v>2</v>
      </c>
      <c r="P191" t="s">
        <v>38</v>
      </c>
      <c r="R191" t="s">
        <v>128</v>
      </c>
      <c r="S191" t="s">
        <v>38</v>
      </c>
      <c r="V191" t="s">
        <v>26</v>
      </c>
    </row>
    <row r="192" spans="1:22">
      <c r="A192" t="s">
        <v>493</v>
      </c>
      <c r="D192" t="s">
        <v>44</v>
      </c>
      <c r="E192" t="s">
        <v>33</v>
      </c>
      <c r="G192" t="s">
        <v>812</v>
      </c>
      <c r="I192">
        <v>1</v>
      </c>
      <c r="J192">
        <v>1</v>
      </c>
      <c r="L192" t="s">
        <v>49</v>
      </c>
      <c r="M192" t="s">
        <v>641</v>
      </c>
      <c r="N192" t="s">
        <v>121</v>
      </c>
      <c r="O192">
        <v>2</v>
      </c>
      <c r="P192" t="s">
        <v>18</v>
      </c>
      <c r="R192" t="s">
        <v>62</v>
      </c>
      <c r="S192" t="s">
        <v>38</v>
      </c>
      <c r="V192" t="s">
        <v>655</v>
      </c>
    </row>
    <row r="193" spans="1:22">
      <c r="A193" t="s">
        <v>494</v>
      </c>
      <c r="D193" t="s">
        <v>40</v>
      </c>
      <c r="E193" t="s">
        <v>15</v>
      </c>
      <c r="F193" t="s">
        <v>21</v>
      </c>
      <c r="G193" t="s">
        <v>813</v>
      </c>
      <c r="I193">
        <v>33</v>
      </c>
      <c r="J193">
        <v>12</v>
      </c>
      <c r="L193" t="s">
        <v>49</v>
      </c>
      <c r="M193" t="s">
        <v>646</v>
      </c>
      <c r="N193" t="s">
        <v>105</v>
      </c>
      <c r="O193">
        <v>3</v>
      </c>
      <c r="P193" t="s">
        <v>24</v>
      </c>
      <c r="R193" t="s">
        <v>814</v>
      </c>
      <c r="S193" t="s">
        <v>24</v>
      </c>
      <c r="V193" t="s">
        <v>43</v>
      </c>
    </row>
    <row r="194" spans="1:22">
      <c r="A194" t="s">
        <v>495</v>
      </c>
      <c r="D194" t="s">
        <v>93</v>
      </c>
      <c r="E194" t="s">
        <v>130</v>
      </c>
      <c r="G194" t="s">
        <v>568</v>
      </c>
      <c r="I194">
        <v>25</v>
      </c>
      <c r="J194">
        <v>17</v>
      </c>
      <c r="L194" t="s">
        <v>49</v>
      </c>
      <c r="M194" t="s">
        <v>815</v>
      </c>
      <c r="N194" t="s">
        <v>816</v>
      </c>
      <c r="O194">
        <v>2</v>
      </c>
      <c r="P194" t="s">
        <v>18</v>
      </c>
      <c r="R194" t="s">
        <v>62</v>
      </c>
      <c r="S194" t="s">
        <v>38</v>
      </c>
      <c r="V194" t="s">
        <v>655</v>
      </c>
    </row>
    <row r="195" spans="1:22">
      <c r="A195" t="s">
        <v>496</v>
      </c>
      <c r="D195" t="s">
        <v>44</v>
      </c>
      <c r="E195" t="s">
        <v>91</v>
      </c>
      <c r="L195" t="s">
        <v>49</v>
      </c>
      <c r="M195" t="s">
        <v>31</v>
      </c>
      <c r="N195" t="s">
        <v>107</v>
      </c>
      <c r="O195">
        <v>2</v>
      </c>
      <c r="R195" t="s">
        <v>38</v>
      </c>
      <c r="S195" t="s">
        <v>38</v>
      </c>
      <c r="V195" t="s">
        <v>655</v>
      </c>
    </row>
    <row r="196" spans="1:22">
      <c r="A196" t="s">
        <v>497</v>
      </c>
      <c r="D196" t="s">
        <v>88</v>
      </c>
      <c r="E196" t="s">
        <v>126</v>
      </c>
      <c r="G196" t="s">
        <v>817</v>
      </c>
      <c r="I196">
        <v>53</v>
      </c>
      <c r="J196">
        <v>17</v>
      </c>
      <c r="K196" t="s">
        <v>118</v>
      </c>
      <c r="L196" t="s">
        <v>49</v>
      </c>
      <c r="M196" t="s">
        <v>818</v>
      </c>
      <c r="N196" t="s">
        <v>112</v>
      </c>
      <c r="O196">
        <v>2</v>
      </c>
      <c r="P196" t="s">
        <v>18</v>
      </c>
      <c r="R196" t="s">
        <v>62</v>
      </c>
      <c r="S196" t="s">
        <v>38</v>
      </c>
      <c r="V196" t="s">
        <v>655</v>
      </c>
    </row>
    <row r="197" spans="1:22">
      <c r="A197" t="s">
        <v>498</v>
      </c>
      <c r="D197" t="s">
        <v>97</v>
      </c>
      <c r="E197" t="s">
        <v>94</v>
      </c>
      <c r="I197">
        <v>2</v>
      </c>
      <c r="J197">
        <v>0</v>
      </c>
      <c r="L197" t="s">
        <v>49</v>
      </c>
      <c r="M197" t="s">
        <v>31</v>
      </c>
      <c r="N197" t="s">
        <v>188</v>
      </c>
      <c r="O197">
        <v>2</v>
      </c>
      <c r="P197" t="s">
        <v>38</v>
      </c>
      <c r="R197" t="s">
        <v>128</v>
      </c>
      <c r="S197" t="s">
        <v>38</v>
      </c>
      <c r="V197" t="s">
        <v>655</v>
      </c>
    </row>
    <row r="198" spans="1:22">
      <c r="A198" t="s">
        <v>499</v>
      </c>
      <c r="D198" t="s">
        <v>97</v>
      </c>
      <c r="E198" t="s">
        <v>94</v>
      </c>
      <c r="I198">
        <v>3</v>
      </c>
      <c r="J198">
        <v>0</v>
      </c>
      <c r="L198" t="s">
        <v>49</v>
      </c>
      <c r="M198" t="s">
        <v>641</v>
      </c>
      <c r="N198" t="s">
        <v>164</v>
      </c>
      <c r="O198">
        <v>3</v>
      </c>
      <c r="P198" t="s">
        <v>235</v>
      </c>
      <c r="Q198" t="s">
        <v>692</v>
      </c>
      <c r="R198" t="s">
        <v>128</v>
      </c>
      <c r="V198" t="s">
        <v>26</v>
      </c>
    </row>
    <row r="199" spans="1:22">
      <c r="A199" t="s">
        <v>500</v>
      </c>
      <c r="D199" t="s">
        <v>88</v>
      </c>
      <c r="E199" t="s">
        <v>94</v>
      </c>
      <c r="L199" t="s">
        <v>49</v>
      </c>
      <c r="M199" t="s">
        <v>819</v>
      </c>
      <c r="N199" t="s">
        <v>112</v>
      </c>
      <c r="O199">
        <v>2</v>
      </c>
      <c r="P199" t="s">
        <v>38</v>
      </c>
      <c r="R199" t="s">
        <v>128</v>
      </c>
      <c r="S199" t="s">
        <v>38</v>
      </c>
      <c r="V199" t="s">
        <v>655</v>
      </c>
    </row>
    <row r="200" spans="1:22">
      <c r="A200" t="s">
        <v>501</v>
      </c>
      <c r="D200" t="s">
        <v>97</v>
      </c>
      <c r="E200" t="s">
        <v>130</v>
      </c>
      <c r="G200" t="s">
        <v>820</v>
      </c>
      <c r="I200">
        <v>66</v>
      </c>
      <c r="J200">
        <v>41</v>
      </c>
      <c r="K200" t="s">
        <v>89</v>
      </c>
      <c r="L200" t="s">
        <v>49</v>
      </c>
      <c r="M200" t="s">
        <v>641</v>
      </c>
      <c r="N200" t="s">
        <v>577</v>
      </c>
      <c r="O200">
        <v>2</v>
      </c>
      <c r="R200" t="s">
        <v>62</v>
      </c>
      <c r="S200" t="s">
        <v>38</v>
      </c>
      <c r="V200" t="s">
        <v>26</v>
      </c>
    </row>
    <row r="201" spans="1:22">
      <c r="A201" t="s">
        <v>502</v>
      </c>
      <c r="D201" t="s">
        <v>23</v>
      </c>
      <c r="E201" t="s">
        <v>33</v>
      </c>
      <c r="G201" t="s">
        <v>781</v>
      </c>
      <c r="J201">
        <v>2</v>
      </c>
      <c r="L201" t="s">
        <v>49</v>
      </c>
      <c r="M201" t="s">
        <v>641</v>
      </c>
      <c r="N201" t="s">
        <v>114</v>
      </c>
      <c r="O201">
        <v>2</v>
      </c>
      <c r="P201" t="s">
        <v>38</v>
      </c>
      <c r="R201" t="s">
        <v>18</v>
      </c>
      <c r="S201" t="s">
        <v>38</v>
      </c>
      <c r="V201" t="s">
        <v>655</v>
      </c>
    </row>
    <row r="202" spans="1:22">
      <c r="A202" t="s">
        <v>503</v>
      </c>
      <c r="D202" t="s">
        <v>23</v>
      </c>
      <c r="E202" t="s">
        <v>98</v>
      </c>
      <c r="G202" t="s">
        <v>781</v>
      </c>
      <c r="J202">
        <v>3</v>
      </c>
      <c r="L202" t="s">
        <v>49</v>
      </c>
      <c r="M202" t="s">
        <v>641</v>
      </c>
      <c r="N202" t="s">
        <v>110</v>
      </c>
      <c r="O202">
        <v>1</v>
      </c>
      <c r="P202" t="s">
        <v>38</v>
      </c>
      <c r="R202" t="s">
        <v>559</v>
      </c>
      <c r="S202" t="s">
        <v>38</v>
      </c>
      <c r="V202" t="s">
        <v>655</v>
      </c>
    </row>
    <row r="203" spans="1:22">
      <c r="A203" t="s">
        <v>504</v>
      </c>
      <c r="D203" t="s">
        <v>88</v>
      </c>
      <c r="E203" t="s">
        <v>101</v>
      </c>
      <c r="F203" t="s">
        <v>111</v>
      </c>
      <c r="I203">
        <v>0</v>
      </c>
      <c r="J203">
        <v>0</v>
      </c>
      <c r="L203" t="s">
        <v>49</v>
      </c>
      <c r="M203" t="s">
        <v>31</v>
      </c>
      <c r="N203" t="s">
        <v>129</v>
      </c>
      <c r="O203">
        <v>1</v>
      </c>
      <c r="P203" t="s">
        <v>38</v>
      </c>
      <c r="R203" t="s">
        <v>614</v>
      </c>
      <c r="S203" t="s">
        <v>38</v>
      </c>
      <c r="V203" t="s">
        <v>655</v>
      </c>
    </row>
    <row r="204" spans="1:22">
      <c r="A204" t="s">
        <v>505</v>
      </c>
      <c r="D204" t="s">
        <v>34</v>
      </c>
      <c r="E204" t="s">
        <v>91</v>
      </c>
      <c r="L204" t="s">
        <v>49</v>
      </c>
      <c r="M204" t="s">
        <v>713</v>
      </c>
      <c r="N204" t="s">
        <v>180</v>
      </c>
      <c r="O204">
        <v>2</v>
      </c>
      <c r="P204" t="s">
        <v>38</v>
      </c>
      <c r="R204" t="s">
        <v>60</v>
      </c>
      <c r="S204" t="s">
        <v>38</v>
      </c>
      <c r="V204" t="s">
        <v>655</v>
      </c>
    </row>
    <row r="205" spans="1:22">
      <c r="A205" t="s">
        <v>506</v>
      </c>
      <c r="D205" t="s">
        <v>106</v>
      </c>
      <c r="E205" t="s">
        <v>94</v>
      </c>
      <c r="F205" t="s">
        <v>111</v>
      </c>
      <c r="J205">
        <v>0</v>
      </c>
      <c r="L205" t="s">
        <v>821</v>
      </c>
      <c r="M205" t="s">
        <v>31</v>
      </c>
      <c r="N205" t="s">
        <v>96</v>
      </c>
      <c r="O205">
        <v>2</v>
      </c>
      <c r="P205" t="s">
        <v>38</v>
      </c>
      <c r="R205" t="s">
        <v>128</v>
      </c>
      <c r="S205" t="s">
        <v>38</v>
      </c>
      <c r="V205" t="s">
        <v>655</v>
      </c>
    </row>
    <row r="206" spans="1:22">
      <c r="A206" t="s">
        <v>507</v>
      </c>
      <c r="D206" t="s">
        <v>34</v>
      </c>
      <c r="E206" t="s">
        <v>22</v>
      </c>
      <c r="I206">
        <v>2</v>
      </c>
      <c r="J206">
        <v>0</v>
      </c>
      <c r="L206" t="s">
        <v>49</v>
      </c>
      <c r="M206" t="s">
        <v>822</v>
      </c>
      <c r="N206" t="s">
        <v>179</v>
      </c>
      <c r="O206">
        <v>2</v>
      </c>
      <c r="R206" t="s">
        <v>560</v>
      </c>
      <c r="V206" t="s">
        <v>655</v>
      </c>
    </row>
    <row r="207" spans="1:22">
      <c r="A207" t="s">
        <v>508</v>
      </c>
      <c r="D207" t="s">
        <v>88</v>
      </c>
      <c r="E207" t="s">
        <v>101</v>
      </c>
      <c r="F207" t="s">
        <v>111</v>
      </c>
      <c r="L207" t="s">
        <v>49</v>
      </c>
      <c r="M207" t="s">
        <v>31</v>
      </c>
      <c r="N207" t="s">
        <v>112</v>
      </c>
      <c r="O207">
        <v>1</v>
      </c>
      <c r="P207" t="s">
        <v>38</v>
      </c>
      <c r="R207" t="s">
        <v>128</v>
      </c>
      <c r="S207" t="s">
        <v>38</v>
      </c>
      <c r="V207" t="s">
        <v>655</v>
      </c>
    </row>
    <row r="208" spans="1:22">
      <c r="A208" t="s">
        <v>509</v>
      </c>
      <c r="D208" t="s">
        <v>88</v>
      </c>
      <c r="E208" t="s">
        <v>94</v>
      </c>
      <c r="I208">
        <v>4</v>
      </c>
      <c r="J208">
        <v>0</v>
      </c>
      <c r="L208" t="s">
        <v>49</v>
      </c>
      <c r="M208" t="s">
        <v>31</v>
      </c>
      <c r="N208" t="s">
        <v>112</v>
      </c>
      <c r="O208">
        <v>1</v>
      </c>
      <c r="P208" t="s">
        <v>38</v>
      </c>
      <c r="R208" t="s">
        <v>38</v>
      </c>
      <c r="S208" t="s">
        <v>38</v>
      </c>
      <c r="V208" t="s">
        <v>655</v>
      </c>
    </row>
    <row r="209" spans="1:22">
      <c r="A209" t="s">
        <v>510</v>
      </c>
      <c r="D209" t="s">
        <v>97</v>
      </c>
      <c r="E209" t="s">
        <v>94</v>
      </c>
      <c r="I209">
        <v>1</v>
      </c>
      <c r="J209">
        <v>0</v>
      </c>
      <c r="L209" t="s">
        <v>49</v>
      </c>
      <c r="M209" t="s">
        <v>31</v>
      </c>
      <c r="N209" t="s">
        <v>596</v>
      </c>
      <c r="O209">
        <v>2</v>
      </c>
      <c r="P209" t="s">
        <v>29</v>
      </c>
      <c r="Q209" t="s">
        <v>692</v>
      </c>
      <c r="R209" t="s">
        <v>62</v>
      </c>
      <c r="V209" t="s">
        <v>655</v>
      </c>
    </row>
    <row r="210" spans="1:22">
      <c r="A210" t="s">
        <v>511</v>
      </c>
      <c r="D210" t="s">
        <v>88</v>
      </c>
      <c r="E210" t="s">
        <v>130</v>
      </c>
      <c r="G210" t="s">
        <v>823</v>
      </c>
      <c r="I210">
        <v>33</v>
      </c>
      <c r="J210">
        <v>3</v>
      </c>
      <c r="L210" t="s">
        <v>49</v>
      </c>
      <c r="M210" t="s">
        <v>824</v>
      </c>
      <c r="N210" t="s">
        <v>118</v>
      </c>
      <c r="O210">
        <v>2</v>
      </c>
      <c r="P210" t="s">
        <v>18</v>
      </c>
      <c r="R210" t="s">
        <v>62</v>
      </c>
      <c r="S210" t="s">
        <v>38</v>
      </c>
      <c r="V210" t="s">
        <v>655</v>
      </c>
    </row>
    <row r="211" spans="1:22">
      <c r="A211" t="s">
        <v>512</v>
      </c>
      <c r="D211" t="s">
        <v>34</v>
      </c>
      <c r="E211" t="s">
        <v>33</v>
      </c>
      <c r="G211" t="s">
        <v>781</v>
      </c>
      <c r="J211">
        <v>3</v>
      </c>
      <c r="L211" t="s">
        <v>49</v>
      </c>
      <c r="M211" t="s">
        <v>641</v>
      </c>
      <c r="N211" t="s">
        <v>164</v>
      </c>
      <c r="O211">
        <v>2</v>
      </c>
      <c r="P211" t="s">
        <v>38</v>
      </c>
      <c r="R211" t="s">
        <v>62</v>
      </c>
      <c r="S211" t="s">
        <v>38</v>
      </c>
      <c r="V211" t="s">
        <v>30</v>
      </c>
    </row>
    <row r="212" spans="1:22">
      <c r="A212" t="s">
        <v>513</v>
      </c>
      <c r="D212" t="s">
        <v>44</v>
      </c>
      <c r="E212" t="s">
        <v>91</v>
      </c>
      <c r="I212">
        <v>0</v>
      </c>
      <c r="J212">
        <v>0</v>
      </c>
      <c r="L212" t="s">
        <v>49</v>
      </c>
      <c r="M212" t="s">
        <v>644</v>
      </c>
      <c r="N212" t="s">
        <v>171</v>
      </c>
      <c r="O212">
        <v>1</v>
      </c>
      <c r="P212" t="s">
        <v>38</v>
      </c>
      <c r="R212" t="s">
        <v>128</v>
      </c>
      <c r="S212" t="s">
        <v>38</v>
      </c>
      <c r="V212" t="s">
        <v>655</v>
      </c>
    </row>
    <row r="213" spans="1:22">
      <c r="A213" t="s">
        <v>514</v>
      </c>
      <c r="D213" t="s">
        <v>88</v>
      </c>
      <c r="E213" t="s">
        <v>94</v>
      </c>
      <c r="I213">
        <v>4</v>
      </c>
      <c r="J213">
        <v>0</v>
      </c>
      <c r="L213" t="s">
        <v>49</v>
      </c>
      <c r="M213" t="s">
        <v>825</v>
      </c>
      <c r="N213" t="s">
        <v>161</v>
      </c>
      <c r="O213">
        <v>2</v>
      </c>
      <c r="R213" t="s">
        <v>62</v>
      </c>
      <c r="V213" t="s">
        <v>655</v>
      </c>
    </row>
    <row r="214" spans="1:22">
      <c r="A214" t="s">
        <v>515</v>
      </c>
      <c r="D214" t="s">
        <v>34</v>
      </c>
      <c r="E214" t="s">
        <v>91</v>
      </c>
      <c r="I214">
        <v>0</v>
      </c>
      <c r="J214">
        <v>0</v>
      </c>
      <c r="L214" t="s">
        <v>49</v>
      </c>
      <c r="M214" t="s">
        <v>31</v>
      </c>
      <c r="N214" t="s">
        <v>826</v>
      </c>
      <c r="O214">
        <v>2</v>
      </c>
      <c r="P214" t="s">
        <v>38</v>
      </c>
      <c r="R214" t="s">
        <v>128</v>
      </c>
      <c r="S214" t="s">
        <v>38</v>
      </c>
      <c r="V214" t="s">
        <v>655</v>
      </c>
    </row>
    <row r="215" spans="1:22">
      <c r="A215" t="s">
        <v>516</v>
      </c>
      <c r="D215" t="s">
        <v>88</v>
      </c>
      <c r="E215" t="s">
        <v>101</v>
      </c>
      <c r="I215">
        <v>0</v>
      </c>
      <c r="J215">
        <v>0</v>
      </c>
      <c r="L215" t="s">
        <v>49</v>
      </c>
      <c r="M215" t="s">
        <v>644</v>
      </c>
      <c r="N215" t="s">
        <v>161</v>
      </c>
      <c r="O215">
        <v>1</v>
      </c>
      <c r="P215" t="s">
        <v>38</v>
      </c>
      <c r="R215" t="s">
        <v>614</v>
      </c>
      <c r="S215" t="s">
        <v>38</v>
      </c>
      <c r="V215" t="s">
        <v>655</v>
      </c>
    </row>
    <row r="216" spans="1:22">
      <c r="A216" t="s">
        <v>517</v>
      </c>
      <c r="D216" t="s">
        <v>97</v>
      </c>
      <c r="E216" t="s">
        <v>130</v>
      </c>
      <c r="G216" t="s">
        <v>823</v>
      </c>
      <c r="I216">
        <v>40</v>
      </c>
      <c r="J216">
        <v>12</v>
      </c>
      <c r="K216" t="s">
        <v>102</v>
      </c>
      <c r="L216" t="s">
        <v>49</v>
      </c>
      <c r="M216" t="s">
        <v>827</v>
      </c>
      <c r="N216" t="s">
        <v>114</v>
      </c>
      <c r="O216">
        <v>2</v>
      </c>
      <c r="R216" t="s">
        <v>62</v>
      </c>
      <c r="S216" t="s">
        <v>58</v>
      </c>
      <c r="V216" t="s">
        <v>659</v>
      </c>
    </row>
    <row r="217" spans="1:22">
      <c r="A217" t="s">
        <v>518</v>
      </c>
      <c r="D217" t="s">
        <v>44</v>
      </c>
      <c r="E217" t="s">
        <v>130</v>
      </c>
      <c r="G217" t="s">
        <v>828</v>
      </c>
      <c r="I217">
        <v>32</v>
      </c>
      <c r="J217">
        <v>8</v>
      </c>
      <c r="K217" t="s">
        <v>131</v>
      </c>
      <c r="L217" t="s">
        <v>49</v>
      </c>
      <c r="M217" t="s">
        <v>829</v>
      </c>
      <c r="N217" t="s">
        <v>248</v>
      </c>
      <c r="O217">
        <v>2</v>
      </c>
      <c r="R217" t="s">
        <v>62</v>
      </c>
      <c r="V217" t="s">
        <v>655</v>
      </c>
    </row>
    <row r="218" spans="1:22">
      <c r="A218" t="s">
        <v>519</v>
      </c>
      <c r="D218" t="s">
        <v>44</v>
      </c>
      <c r="E218" t="s">
        <v>22</v>
      </c>
      <c r="I218">
        <v>6</v>
      </c>
      <c r="J218">
        <v>0</v>
      </c>
      <c r="L218" t="s">
        <v>49</v>
      </c>
      <c r="M218" t="s">
        <v>830</v>
      </c>
      <c r="N218" t="s">
        <v>197</v>
      </c>
      <c r="O218">
        <v>2</v>
      </c>
      <c r="R218" t="s">
        <v>128</v>
      </c>
      <c r="V218" t="s">
        <v>26</v>
      </c>
    </row>
    <row r="219" spans="1:22">
      <c r="A219" t="s">
        <v>520</v>
      </c>
      <c r="D219" t="s">
        <v>88</v>
      </c>
      <c r="E219" t="s">
        <v>130</v>
      </c>
      <c r="G219" t="s">
        <v>831</v>
      </c>
      <c r="I219">
        <v>55</v>
      </c>
      <c r="J219">
        <v>17</v>
      </c>
      <c r="L219" t="s">
        <v>49</v>
      </c>
      <c r="M219" t="s">
        <v>806</v>
      </c>
      <c r="N219" t="s">
        <v>89</v>
      </c>
      <c r="O219">
        <v>2</v>
      </c>
      <c r="R219" t="s">
        <v>38</v>
      </c>
      <c r="V219" t="s">
        <v>655</v>
      </c>
    </row>
    <row r="220" spans="1:22">
      <c r="A220" t="s">
        <v>521</v>
      </c>
      <c r="D220" t="s">
        <v>97</v>
      </c>
      <c r="E220" t="s">
        <v>98</v>
      </c>
      <c r="G220" t="s">
        <v>832</v>
      </c>
      <c r="I220">
        <v>3</v>
      </c>
      <c r="J220">
        <v>3</v>
      </c>
      <c r="L220" t="s">
        <v>49</v>
      </c>
      <c r="M220" t="s">
        <v>833</v>
      </c>
      <c r="N220" t="s">
        <v>602</v>
      </c>
      <c r="O220">
        <v>2</v>
      </c>
      <c r="R220" t="s">
        <v>128</v>
      </c>
      <c r="V220" t="s">
        <v>655</v>
      </c>
    </row>
    <row r="221" spans="1:22">
      <c r="A221" t="s">
        <v>522</v>
      </c>
      <c r="D221" t="s">
        <v>44</v>
      </c>
      <c r="E221" t="s">
        <v>22</v>
      </c>
      <c r="I221">
        <v>5</v>
      </c>
      <c r="J221">
        <v>0</v>
      </c>
      <c r="L221" t="s">
        <v>49</v>
      </c>
      <c r="M221" t="s">
        <v>31</v>
      </c>
      <c r="N221" t="s">
        <v>96</v>
      </c>
      <c r="O221">
        <v>1</v>
      </c>
      <c r="P221" t="s">
        <v>38</v>
      </c>
      <c r="R221" t="s">
        <v>62</v>
      </c>
      <c r="S221" t="s">
        <v>38</v>
      </c>
      <c r="V221" t="s">
        <v>655</v>
      </c>
    </row>
    <row r="222" spans="1:22">
      <c r="A222" t="s">
        <v>523</v>
      </c>
      <c r="D222" t="s">
        <v>44</v>
      </c>
      <c r="E222" t="s">
        <v>22</v>
      </c>
      <c r="I222">
        <v>2</v>
      </c>
      <c r="J222">
        <v>0</v>
      </c>
      <c r="L222" t="s">
        <v>49</v>
      </c>
      <c r="M222" t="s">
        <v>806</v>
      </c>
      <c r="N222" t="s">
        <v>131</v>
      </c>
      <c r="O222">
        <v>1</v>
      </c>
      <c r="R222" t="s">
        <v>38</v>
      </c>
      <c r="V222" t="s">
        <v>655</v>
      </c>
    </row>
    <row r="223" spans="1:22">
      <c r="A223" t="s">
        <v>424</v>
      </c>
      <c r="D223" t="s">
        <v>34</v>
      </c>
      <c r="E223" t="s">
        <v>15</v>
      </c>
      <c r="G223" t="s">
        <v>834</v>
      </c>
      <c r="I223">
        <v>12</v>
      </c>
      <c r="J223">
        <v>2</v>
      </c>
      <c r="L223" t="s">
        <v>49</v>
      </c>
      <c r="M223" t="s">
        <v>654</v>
      </c>
      <c r="N223" t="s">
        <v>114</v>
      </c>
      <c r="O223">
        <v>1</v>
      </c>
      <c r="P223" t="s">
        <v>29</v>
      </c>
      <c r="R223" t="s">
        <v>546</v>
      </c>
      <c r="S223" t="s">
        <v>545</v>
      </c>
      <c r="V223" t="s">
        <v>546</v>
      </c>
    </row>
    <row r="224" spans="1:22">
      <c r="A224" t="s">
        <v>425</v>
      </c>
      <c r="D224" t="s">
        <v>23</v>
      </c>
      <c r="E224" t="s">
        <v>165</v>
      </c>
      <c r="F224" t="s">
        <v>21</v>
      </c>
      <c r="G224" t="s">
        <v>835</v>
      </c>
      <c r="I224">
        <v>2</v>
      </c>
      <c r="J224">
        <v>1</v>
      </c>
      <c r="L224" t="s">
        <v>49</v>
      </c>
      <c r="N224" t="s">
        <v>836</v>
      </c>
      <c r="O224">
        <v>1</v>
      </c>
      <c r="P224" t="s">
        <v>24</v>
      </c>
      <c r="R224" t="s">
        <v>29</v>
      </c>
      <c r="V224" t="s">
        <v>655</v>
      </c>
    </row>
    <row r="225" spans="1:22">
      <c r="A225" t="s">
        <v>426</v>
      </c>
      <c r="D225" t="s">
        <v>34</v>
      </c>
      <c r="E225" t="s">
        <v>41</v>
      </c>
      <c r="L225" t="s">
        <v>49</v>
      </c>
      <c r="N225" t="s">
        <v>161</v>
      </c>
      <c r="O225">
        <v>1</v>
      </c>
      <c r="P225" t="s">
        <v>18</v>
      </c>
      <c r="R225" t="s">
        <v>43</v>
      </c>
      <c r="S225" t="s">
        <v>175</v>
      </c>
      <c r="V225" t="s">
        <v>43</v>
      </c>
    </row>
    <row r="226" spans="1:22">
      <c r="A226" t="s">
        <v>427</v>
      </c>
      <c r="D226" t="s">
        <v>44</v>
      </c>
      <c r="E226" t="s">
        <v>41</v>
      </c>
      <c r="F226" t="s">
        <v>95</v>
      </c>
      <c r="L226" t="s">
        <v>49</v>
      </c>
      <c r="N226" t="s">
        <v>32</v>
      </c>
      <c r="O226" t="s">
        <v>236</v>
      </c>
      <c r="P226" t="s">
        <v>29</v>
      </c>
      <c r="Q226" t="s">
        <v>692</v>
      </c>
      <c r="R226" t="s">
        <v>43</v>
      </c>
      <c r="V226" t="s">
        <v>655</v>
      </c>
    </row>
    <row r="227" spans="1:22">
      <c r="A227" t="s">
        <v>428</v>
      </c>
      <c r="D227" t="s">
        <v>44</v>
      </c>
      <c r="E227" t="s">
        <v>22</v>
      </c>
      <c r="L227" t="s">
        <v>49</v>
      </c>
      <c r="N227" t="s">
        <v>121</v>
      </c>
      <c r="O227">
        <v>1</v>
      </c>
      <c r="P227" t="s">
        <v>24</v>
      </c>
      <c r="R227" t="s">
        <v>43</v>
      </c>
      <c r="V227" t="s">
        <v>43</v>
      </c>
    </row>
    <row r="228" spans="1:22">
      <c r="A228" t="s">
        <v>429</v>
      </c>
      <c r="D228" t="s">
        <v>44</v>
      </c>
      <c r="E228" t="s">
        <v>33</v>
      </c>
      <c r="F228" t="s">
        <v>21</v>
      </c>
      <c r="G228" t="s">
        <v>837</v>
      </c>
      <c r="I228">
        <v>27</v>
      </c>
      <c r="J228">
        <v>20</v>
      </c>
      <c r="L228" t="s">
        <v>49</v>
      </c>
      <c r="N228" t="s">
        <v>120</v>
      </c>
      <c r="O228">
        <v>1</v>
      </c>
      <c r="P228" t="s">
        <v>24</v>
      </c>
      <c r="R228" t="s">
        <v>43</v>
      </c>
      <c r="V228" t="s">
        <v>655</v>
      </c>
    </row>
    <row r="229" spans="1:22">
      <c r="A229" t="s">
        <v>430</v>
      </c>
      <c r="D229" t="s">
        <v>23</v>
      </c>
      <c r="E229" t="s">
        <v>33</v>
      </c>
      <c r="F229" t="s">
        <v>21</v>
      </c>
      <c r="G229" t="s">
        <v>837</v>
      </c>
      <c r="I229">
        <v>7</v>
      </c>
      <c r="J229">
        <v>6</v>
      </c>
      <c r="L229" t="s">
        <v>49</v>
      </c>
      <c r="N229" t="s">
        <v>114</v>
      </c>
      <c r="O229" t="s">
        <v>132</v>
      </c>
      <c r="P229" t="s">
        <v>29</v>
      </c>
      <c r="R229" t="s">
        <v>29</v>
      </c>
      <c r="V229" t="s">
        <v>547</v>
      </c>
    </row>
    <row r="230" spans="1:22">
      <c r="A230" t="s">
        <v>431</v>
      </c>
      <c r="D230" t="s">
        <v>34</v>
      </c>
      <c r="E230" t="s">
        <v>33</v>
      </c>
      <c r="G230" t="s">
        <v>837</v>
      </c>
      <c r="J230">
        <v>2</v>
      </c>
      <c r="L230" t="s">
        <v>49</v>
      </c>
      <c r="M230" t="s">
        <v>654</v>
      </c>
      <c r="N230" t="s">
        <v>838</v>
      </c>
      <c r="O230" t="s">
        <v>132</v>
      </c>
      <c r="P230" t="s">
        <v>18</v>
      </c>
      <c r="R230" t="s">
        <v>29</v>
      </c>
      <c r="S230" t="s">
        <v>175</v>
      </c>
      <c r="V230" t="s">
        <v>839</v>
      </c>
    </row>
    <row r="231" spans="1:22">
      <c r="A231" t="s">
        <v>432</v>
      </c>
      <c r="D231" t="s">
        <v>34</v>
      </c>
      <c r="E231" t="s">
        <v>33</v>
      </c>
      <c r="G231" t="s">
        <v>237</v>
      </c>
      <c r="I231">
        <v>17</v>
      </c>
      <c r="J231">
        <v>8</v>
      </c>
      <c r="L231" t="s">
        <v>49</v>
      </c>
      <c r="N231" t="s">
        <v>604</v>
      </c>
      <c r="O231" t="s">
        <v>132</v>
      </c>
      <c r="P231" t="s">
        <v>24</v>
      </c>
      <c r="R231" t="s">
        <v>43</v>
      </c>
      <c r="V231" t="s">
        <v>655</v>
      </c>
    </row>
    <row r="232" spans="1:22">
      <c r="A232" t="s">
        <v>433</v>
      </c>
      <c r="D232" t="s">
        <v>23</v>
      </c>
      <c r="E232" t="s">
        <v>41</v>
      </c>
      <c r="F232" t="s">
        <v>95</v>
      </c>
      <c r="L232" t="s">
        <v>49</v>
      </c>
      <c r="M232" t="s">
        <v>636</v>
      </c>
      <c r="N232" t="s">
        <v>108</v>
      </c>
      <c r="O232">
        <v>2</v>
      </c>
      <c r="P232" t="s">
        <v>24</v>
      </c>
      <c r="R232" t="s">
        <v>43</v>
      </c>
      <c r="V232" t="s">
        <v>43</v>
      </c>
    </row>
    <row r="233" spans="1:22">
      <c r="A233" t="s">
        <v>434</v>
      </c>
      <c r="D233" t="s">
        <v>34</v>
      </c>
      <c r="E233" t="s">
        <v>33</v>
      </c>
      <c r="G233" t="s">
        <v>585</v>
      </c>
      <c r="I233">
        <v>4</v>
      </c>
      <c r="J233">
        <v>1</v>
      </c>
      <c r="L233" t="s">
        <v>49</v>
      </c>
      <c r="N233" t="s">
        <v>180</v>
      </c>
      <c r="O233">
        <v>1</v>
      </c>
      <c r="P233" t="s">
        <v>29</v>
      </c>
      <c r="R233" t="s">
        <v>29</v>
      </c>
      <c r="S233" t="s">
        <v>29</v>
      </c>
      <c r="V233" t="s">
        <v>840</v>
      </c>
    </row>
    <row r="234" spans="1:22">
      <c r="A234" t="s">
        <v>435</v>
      </c>
      <c r="D234" t="s">
        <v>23</v>
      </c>
      <c r="E234" t="s">
        <v>33</v>
      </c>
      <c r="G234" t="s">
        <v>837</v>
      </c>
      <c r="I234">
        <v>4</v>
      </c>
      <c r="J234">
        <v>1</v>
      </c>
      <c r="L234" t="s">
        <v>49</v>
      </c>
      <c r="N234" t="s">
        <v>102</v>
      </c>
      <c r="O234">
        <v>1</v>
      </c>
      <c r="P234" t="s">
        <v>18</v>
      </c>
      <c r="R234" t="s">
        <v>43</v>
      </c>
      <c r="V234" t="s">
        <v>655</v>
      </c>
    </row>
    <row r="235" spans="1:22">
      <c r="A235" t="s">
        <v>436</v>
      </c>
      <c r="D235" t="s">
        <v>23</v>
      </c>
      <c r="E235" t="s">
        <v>22</v>
      </c>
      <c r="F235" t="s">
        <v>21</v>
      </c>
      <c r="I235">
        <v>1</v>
      </c>
      <c r="J235">
        <v>0</v>
      </c>
      <c r="L235" t="s">
        <v>49</v>
      </c>
      <c r="M235" t="s">
        <v>31</v>
      </c>
      <c r="N235" t="s">
        <v>108</v>
      </c>
      <c r="O235">
        <v>1</v>
      </c>
      <c r="P235" t="s">
        <v>24</v>
      </c>
      <c r="R235" t="s">
        <v>43</v>
      </c>
      <c r="V235" t="s">
        <v>841</v>
      </c>
    </row>
    <row r="236" spans="1:22">
      <c r="A236" t="s">
        <v>437</v>
      </c>
      <c r="D236" t="s">
        <v>34</v>
      </c>
      <c r="E236" t="s">
        <v>15</v>
      </c>
      <c r="F236" t="s">
        <v>21</v>
      </c>
      <c r="G236" t="s">
        <v>842</v>
      </c>
      <c r="I236">
        <v>40</v>
      </c>
      <c r="J236">
        <v>23</v>
      </c>
      <c r="K236" t="s">
        <v>171</v>
      </c>
      <c r="L236" t="s">
        <v>49</v>
      </c>
      <c r="M236" t="s">
        <v>625</v>
      </c>
      <c r="N236" t="s">
        <v>102</v>
      </c>
      <c r="O236">
        <v>3</v>
      </c>
      <c r="P236" t="s">
        <v>29</v>
      </c>
      <c r="Q236" t="s">
        <v>692</v>
      </c>
      <c r="R236" t="s">
        <v>38</v>
      </c>
      <c r="V236" t="s">
        <v>43</v>
      </c>
    </row>
    <row r="237" spans="1:22">
      <c r="A237" t="s">
        <v>438</v>
      </c>
      <c r="D237" t="s">
        <v>23</v>
      </c>
      <c r="E237" t="s">
        <v>33</v>
      </c>
      <c r="G237" t="s">
        <v>843</v>
      </c>
      <c r="I237">
        <v>20</v>
      </c>
      <c r="J237">
        <v>7</v>
      </c>
      <c r="L237" t="s">
        <v>49</v>
      </c>
      <c r="M237" t="s">
        <v>31</v>
      </c>
      <c r="N237" t="s">
        <v>104</v>
      </c>
      <c r="O237">
        <v>1</v>
      </c>
      <c r="P237" t="s">
        <v>29</v>
      </c>
      <c r="R237" t="s">
        <v>29</v>
      </c>
      <c r="V237" t="s">
        <v>547</v>
      </c>
    </row>
    <row r="238" spans="1:22">
      <c r="A238" t="s">
        <v>439</v>
      </c>
      <c r="D238" t="s">
        <v>23</v>
      </c>
      <c r="E238" t="s">
        <v>22</v>
      </c>
      <c r="I238">
        <v>12</v>
      </c>
      <c r="J238">
        <v>0</v>
      </c>
      <c r="L238" t="s">
        <v>49</v>
      </c>
      <c r="N238" t="s">
        <v>102</v>
      </c>
      <c r="O238" t="s">
        <v>132</v>
      </c>
      <c r="P238" t="s">
        <v>24</v>
      </c>
      <c r="R238" t="s">
        <v>43</v>
      </c>
      <c r="V238" t="s">
        <v>43</v>
      </c>
    </row>
    <row r="239" spans="1:22">
      <c r="A239" t="s">
        <v>440</v>
      </c>
      <c r="D239" t="s">
        <v>23</v>
      </c>
      <c r="E239" t="s">
        <v>238</v>
      </c>
      <c r="I239">
        <v>15</v>
      </c>
      <c r="J239">
        <v>3</v>
      </c>
      <c r="L239" t="s">
        <v>49</v>
      </c>
      <c r="N239" t="s">
        <v>28</v>
      </c>
      <c r="O239">
        <v>1</v>
      </c>
      <c r="P239" t="s">
        <v>29</v>
      </c>
      <c r="R239" t="s">
        <v>684</v>
      </c>
      <c r="V239" t="s">
        <v>43</v>
      </c>
    </row>
    <row r="240" spans="1:22">
      <c r="A240" t="s">
        <v>441</v>
      </c>
      <c r="D240" t="s">
        <v>23</v>
      </c>
      <c r="E240" t="s">
        <v>41</v>
      </c>
      <c r="F240" t="s">
        <v>95</v>
      </c>
      <c r="L240" t="s">
        <v>49</v>
      </c>
      <c r="M240" t="s">
        <v>647</v>
      </c>
      <c r="N240" t="s">
        <v>129</v>
      </c>
      <c r="O240">
        <v>1</v>
      </c>
      <c r="P240" t="s">
        <v>24</v>
      </c>
      <c r="R240" t="s">
        <v>43</v>
      </c>
      <c r="V240" t="s">
        <v>655</v>
      </c>
    </row>
    <row r="241" spans="1:22">
      <c r="A241" t="s">
        <v>442</v>
      </c>
      <c r="D241" t="s">
        <v>34</v>
      </c>
      <c r="E241" t="s">
        <v>15</v>
      </c>
      <c r="F241" t="s">
        <v>21</v>
      </c>
      <c r="G241" t="s">
        <v>615</v>
      </c>
      <c r="I241">
        <v>31</v>
      </c>
      <c r="J241">
        <v>16</v>
      </c>
      <c r="K241" t="s">
        <v>102</v>
      </c>
      <c r="L241" t="s">
        <v>49</v>
      </c>
      <c r="N241" t="s">
        <v>239</v>
      </c>
      <c r="O241">
        <v>1</v>
      </c>
      <c r="P241" t="s">
        <v>39</v>
      </c>
      <c r="R241" t="s">
        <v>43</v>
      </c>
      <c r="S241" t="s">
        <v>25</v>
      </c>
    </row>
    <row r="242" spans="1:22">
      <c r="A242" t="s">
        <v>524</v>
      </c>
      <c r="D242" t="s">
        <v>40</v>
      </c>
      <c r="E242" t="s">
        <v>22</v>
      </c>
      <c r="I242">
        <v>3</v>
      </c>
      <c r="J242">
        <v>0</v>
      </c>
      <c r="L242" t="s">
        <v>49</v>
      </c>
      <c r="N242" t="s">
        <v>115</v>
      </c>
      <c r="O242">
        <v>1</v>
      </c>
      <c r="P242" t="s">
        <v>38</v>
      </c>
      <c r="R242" t="s">
        <v>29</v>
      </c>
      <c r="S242" t="s">
        <v>38</v>
      </c>
      <c r="V242" t="s">
        <v>43</v>
      </c>
    </row>
    <row r="243" spans="1:22">
      <c r="A243" t="s">
        <v>443</v>
      </c>
      <c r="D243" t="s">
        <v>40</v>
      </c>
      <c r="E243" t="s">
        <v>91</v>
      </c>
      <c r="L243" t="s">
        <v>31</v>
      </c>
      <c r="N243" t="s">
        <v>121</v>
      </c>
      <c r="O243">
        <v>1</v>
      </c>
      <c r="P243" t="s">
        <v>38</v>
      </c>
      <c r="R243" t="s">
        <v>29</v>
      </c>
      <c r="V243" t="s">
        <v>43</v>
      </c>
    </row>
    <row r="244" spans="1:22">
      <c r="A244" t="s">
        <v>444</v>
      </c>
      <c r="D244" t="s">
        <v>34</v>
      </c>
      <c r="E244" t="s">
        <v>22</v>
      </c>
      <c r="G244" t="s">
        <v>844</v>
      </c>
      <c r="I244">
        <v>18</v>
      </c>
      <c r="J244">
        <v>0</v>
      </c>
      <c r="L244" t="s">
        <v>49</v>
      </c>
      <c r="M244" t="s">
        <v>31</v>
      </c>
      <c r="N244" t="s">
        <v>179</v>
      </c>
      <c r="O244">
        <v>2</v>
      </c>
      <c r="P244" t="s">
        <v>43</v>
      </c>
      <c r="R244" t="s">
        <v>241</v>
      </c>
      <c r="S244" t="s">
        <v>38</v>
      </c>
      <c r="V244" t="s">
        <v>43</v>
      </c>
    </row>
    <row r="245" spans="1:22">
      <c r="A245" t="s">
        <v>445</v>
      </c>
      <c r="D245" t="s">
        <v>34</v>
      </c>
      <c r="E245" t="s">
        <v>22</v>
      </c>
      <c r="F245" t="s">
        <v>21</v>
      </c>
      <c r="L245" t="s">
        <v>49</v>
      </c>
      <c r="M245" t="s">
        <v>646</v>
      </c>
      <c r="N245" t="s">
        <v>156</v>
      </c>
      <c r="O245">
        <v>3</v>
      </c>
      <c r="P245" t="s">
        <v>38</v>
      </c>
      <c r="R245" t="s">
        <v>60</v>
      </c>
      <c r="S245" t="s">
        <v>58</v>
      </c>
      <c r="V245" t="s">
        <v>655</v>
      </c>
    </row>
    <row r="246" spans="1:22">
      <c r="A246" t="s">
        <v>446</v>
      </c>
      <c r="D246" t="s">
        <v>44</v>
      </c>
      <c r="E246" t="s">
        <v>33</v>
      </c>
      <c r="F246" t="s">
        <v>14</v>
      </c>
      <c r="G246" t="s">
        <v>845</v>
      </c>
      <c r="I246">
        <v>2</v>
      </c>
      <c r="J246">
        <v>2</v>
      </c>
      <c r="L246" t="s">
        <v>49</v>
      </c>
      <c r="M246" t="s">
        <v>846</v>
      </c>
      <c r="N246" t="s">
        <v>120</v>
      </c>
      <c r="O246">
        <v>1</v>
      </c>
      <c r="P246" t="s">
        <v>38</v>
      </c>
      <c r="R246" t="s">
        <v>43</v>
      </c>
      <c r="S246" t="s">
        <v>38</v>
      </c>
      <c r="V246" t="s">
        <v>43</v>
      </c>
    </row>
    <row r="247" spans="1:22">
      <c r="A247" t="s">
        <v>447</v>
      </c>
      <c r="L247" t="s">
        <v>49</v>
      </c>
      <c r="M247" t="s">
        <v>31</v>
      </c>
      <c r="N247" t="s">
        <v>104</v>
      </c>
      <c r="O247">
        <v>1</v>
      </c>
    </row>
    <row r="248" spans="1:22">
      <c r="A248" t="s">
        <v>448</v>
      </c>
      <c r="D248" t="s">
        <v>23</v>
      </c>
      <c r="E248" t="s">
        <v>165</v>
      </c>
      <c r="F248" t="s">
        <v>21</v>
      </c>
      <c r="G248" s="27" t="s">
        <v>891</v>
      </c>
      <c r="J248">
        <v>1</v>
      </c>
      <c r="L248" t="s">
        <v>49</v>
      </c>
      <c r="M248" t="s">
        <v>646</v>
      </c>
      <c r="N248" t="s">
        <v>37</v>
      </c>
      <c r="O248">
        <v>3</v>
      </c>
      <c r="P248" t="s">
        <v>38</v>
      </c>
      <c r="R248" t="s">
        <v>38</v>
      </c>
      <c r="S248" t="s">
        <v>38</v>
      </c>
      <c r="V248" t="s">
        <v>43</v>
      </c>
    </row>
    <row r="249" spans="1:22">
      <c r="A249" t="s">
        <v>449</v>
      </c>
      <c r="D249" t="s">
        <v>34</v>
      </c>
      <c r="E249" t="s">
        <v>33</v>
      </c>
      <c r="F249" t="s">
        <v>14</v>
      </c>
      <c r="G249" t="s">
        <v>240</v>
      </c>
      <c r="I249">
        <v>3</v>
      </c>
      <c r="J249">
        <v>2</v>
      </c>
      <c r="K249" t="s">
        <v>197</v>
      </c>
      <c r="L249" t="s">
        <v>49</v>
      </c>
      <c r="M249" t="s">
        <v>646</v>
      </c>
      <c r="N249" t="s">
        <v>120</v>
      </c>
      <c r="O249">
        <v>2</v>
      </c>
      <c r="P249" t="s">
        <v>38</v>
      </c>
      <c r="R249" t="s">
        <v>29</v>
      </c>
      <c r="S249" t="s">
        <v>58</v>
      </c>
    </row>
    <row r="250" spans="1:22">
      <c r="A250" t="s">
        <v>450</v>
      </c>
      <c r="D250" t="s">
        <v>44</v>
      </c>
      <c r="E250" t="s">
        <v>91</v>
      </c>
      <c r="F250" t="s">
        <v>111</v>
      </c>
      <c r="I250">
        <v>2</v>
      </c>
      <c r="J250">
        <v>0</v>
      </c>
      <c r="L250" t="s">
        <v>49</v>
      </c>
      <c r="M250" t="s">
        <v>646</v>
      </c>
      <c r="N250" t="s">
        <v>131</v>
      </c>
      <c r="O250">
        <v>1</v>
      </c>
      <c r="P250" t="s">
        <v>29</v>
      </c>
      <c r="Q250" t="s">
        <v>692</v>
      </c>
      <c r="R250" t="s">
        <v>241</v>
      </c>
      <c r="S250" t="s">
        <v>29</v>
      </c>
      <c r="V250" t="s">
        <v>43</v>
      </c>
    </row>
    <row r="251" spans="1:22">
      <c r="A251" t="s">
        <v>451</v>
      </c>
      <c r="D251" t="s">
        <v>23</v>
      </c>
      <c r="E251" t="s">
        <v>22</v>
      </c>
      <c r="F251" t="s">
        <v>14</v>
      </c>
      <c r="L251" t="s">
        <v>49</v>
      </c>
      <c r="M251" t="s">
        <v>641</v>
      </c>
      <c r="N251" t="s">
        <v>103</v>
      </c>
      <c r="O251">
        <v>6</v>
      </c>
      <c r="P251" t="s">
        <v>38</v>
      </c>
      <c r="R251" t="s">
        <v>548</v>
      </c>
      <c r="S251" t="s">
        <v>38</v>
      </c>
      <c r="V251" t="s">
        <v>847</v>
      </c>
    </row>
    <row r="252" spans="1:22">
      <c r="A252" t="s">
        <v>452</v>
      </c>
      <c r="D252" t="s">
        <v>23</v>
      </c>
      <c r="E252" t="s">
        <v>41</v>
      </c>
      <c r="L252" t="s">
        <v>49</v>
      </c>
      <c r="N252" t="s">
        <v>616</v>
      </c>
      <c r="O252">
        <v>1</v>
      </c>
      <c r="P252" t="s">
        <v>38</v>
      </c>
      <c r="R252" t="s">
        <v>242</v>
      </c>
      <c r="S252" t="s">
        <v>38</v>
      </c>
      <c r="V252" t="s">
        <v>243</v>
      </c>
    </row>
    <row r="253" spans="1:22">
      <c r="A253" t="s">
        <v>453</v>
      </c>
      <c r="D253" t="s">
        <v>34</v>
      </c>
      <c r="E253" t="s">
        <v>22</v>
      </c>
      <c r="F253" t="s">
        <v>21</v>
      </c>
      <c r="L253" t="s">
        <v>49</v>
      </c>
      <c r="M253" t="s">
        <v>646</v>
      </c>
      <c r="N253" t="s">
        <v>188</v>
      </c>
      <c r="O253">
        <v>1</v>
      </c>
      <c r="P253" t="s">
        <v>38</v>
      </c>
      <c r="R253" t="s">
        <v>29</v>
      </c>
      <c r="S253" t="s">
        <v>29</v>
      </c>
      <c r="V253" t="s">
        <v>43</v>
      </c>
    </row>
    <row r="254" spans="1:22">
      <c r="A254" t="s">
        <v>454</v>
      </c>
      <c r="D254" t="s">
        <v>23</v>
      </c>
      <c r="E254" t="s">
        <v>22</v>
      </c>
      <c r="F254" t="s">
        <v>21</v>
      </c>
      <c r="I254">
        <v>1</v>
      </c>
      <c r="J254">
        <v>0</v>
      </c>
      <c r="L254" t="s">
        <v>49</v>
      </c>
      <c r="M254" t="s">
        <v>31</v>
      </c>
      <c r="N254" t="s">
        <v>617</v>
      </c>
      <c r="O254">
        <v>1</v>
      </c>
      <c r="P254" t="s">
        <v>38</v>
      </c>
      <c r="R254" t="s">
        <v>58</v>
      </c>
      <c r="S254" t="s">
        <v>38</v>
      </c>
      <c r="V254" t="s">
        <v>582</v>
      </c>
    </row>
    <row r="255" spans="1:22">
      <c r="A255" t="s">
        <v>455</v>
      </c>
      <c r="L255" t="s">
        <v>49</v>
      </c>
      <c r="M255" t="s">
        <v>31</v>
      </c>
      <c r="N255" t="s">
        <v>118</v>
      </c>
      <c r="O255">
        <v>1</v>
      </c>
      <c r="P255" t="s">
        <v>38</v>
      </c>
      <c r="R255" t="s">
        <v>684</v>
      </c>
      <c r="V255" t="s">
        <v>655</v>
      </c>
    </row>
    <row r="256" spans="1:22">
      <c r="A256" t="s">
        <v>456</v>
      </c>
      <c r="D256" t="s">
        <v>34</v>
      </c>
      <c r="E256" t="s">
        <v>33</v>
      </c>
      <c r="F256" t="s">
        <v>21</v>
      </c>
      <c r="G256" t="s">
        <v>848</v>
      </c>
      <c r="I256">
        <v>11</v>
      </c>
      <c r="J256">
        <v>4</v>
      </c>
      <c r="L256" t="s">
        <v>49</v>
      </c>
      <c r="M256" t="s">
        <v>646</v>
      </c>
      <c r="N256" t="s">
        <v>131</v>
      </c>
      <c r="O256">
        <v>1</v>
      </c>
      <c r="P256" t="s">
        <v>38</v>
      </c>
      <c r="R256" t="s">
        <v>111</v>
      </c>
      <c r="S256" t="s">
        <v>549</v>
      </c>
      <c r="V256" t="s">
        <v>849</v>
      </c>
    </row>
    <row r="257" spans="1:22">
      <c r="A257" t="s">
        <v>457</v>
      </c>
      <c r="D257" t="s">
        <v>44</v>
      </c>
      <c r="E257" t="s">
        <v>22</v>
      </c>
      <c r="F257" t="s">
        <v>21</v>
      </c>
      <c r="I257">
        <v>5</v>
      </c>
      <c r="J257">
        <v>0</v>
      </c>
      <c r="L257" t="s">
        <v>49</v>
      </c>
      <c r="M257" t="s">
        <v>31</v>
      </c>
      <c r="N257" t="s">
        <v>131</v>
      </c>
      <c r="O257">
        <v>2</v>
      </c>
      <c r="P257" t="s">
        <v>38</v>
      </c>
      <c r="R257" t="s">
        <v>38</v>
      </c>
      <c r="S257" t="s">
        <v>850</v>
      </c>
      <c r="V257" t="s">
        <v>43</v>
      </c>
    </row>
    <row r="258" spans="1:22">
      <c r="A258" t="s">
        <v>55</v>
      </c>
      <c r="D258" t="s">
        <v>48</v>
      </c>
      <c r="E258" t="s">
        <v>22</v>
      </c>
      <c r="I258">
        <v>3</v>
      </c>
      <c r="J258">
        <v>0</v>
      </c>
      <c r="L258" t="s">
        <v>49</v>
      </c>
      <c r="N258" t="s">
        <v>851</v>
      </c>
      <c r="O258">
        <v>2</v>
      </c>
      <c r="P258" t="s">
        <v>38</v>
      </c>
      <c r="R258" t="s">
        <v>43</v>
      </c>
      <c r="S258" t="s">
        <v>38</v>
      </c>
      <c r="V258" t="s">
        <v>578</v>
      </c>
    </row>
    <row r="259" spans="1:22">
      <c r="A259" t="s">
        <v>458</v>
      </c>
      <c r="D259" t="s">
        <v>48</v>
      </c>
      <c r="E259" t="s">
        <v>41</v>
      </c>
      <c r="F259" t="s">
        <v>14</v>
      </c>
      <c r="L259" t="s">
        <v>17</v>
      </c>
      <c r="M259" t="s">
        <v>158</v>
      </c>
      <c r="N259" t="s">
        <v>179</v>
      </c>
      <c r="O259" t="s">
        <v>852</v>
      </c>
      <c r="P259" t="s">
        <v>38</v>
      </c>
      <c r="R259" t="s">
        <v>29</v>
      </c>
      <c r="S259" t="s">
        <v>38</v>
      </c>
      <c r="V259" t="s">
        <v>853</v>
      </c>
    </row>
    <row r="260" spans="1:22">
      <c r="A260" t="s">
        <v>459</v>
      </c>
      <c r="D260" t="s">
        <v>34</v>
      </c>
      <c r="E260" t="s">
        <v>33</v>
      </c>
      <c r="G260" t="s">
        <v>854</v>
      </c>
      <c r="I260">
        <v>6</v>
      </c>
      <c r="J260">
        <v>4</v>
      </c>
      <c r="K260" t="s">
        <v>131</v>
      </c>
      <c r="L260" t="s">
        <v>49</v>
      </c>
      <c r="M260" t="s">
        <v>641</v>
      </c>
      <c r="N260" t="s">
        <v>118</v>
      </c>
      <c r="O260">
        <v>3</v>
      </c>
      <c r="R260" t="s">
        <v>855</v>
      </c>
      <c r="S260" t="s">
        <v>856</v>
      </c>
      <c r="V260" t="s">
        <v>857</v>
      </c>
    </row>
    <row r="261" spans="1:22">
      <c r="A261" t="s">
        <v>460</v>
      </c>
      <c r="D261" t="s">
        <v>23</v>
      </c>
      <c r="L261" t="s">
        <v>49</v>
      </c>
      <c r="M261" t="s">
        <v>31</v>
      </c>
      <c r="N261" t="s">
        <v>244</v>
      </c>
      <c r="O261">
        <v>2</v>
      </c>
      <c r="R261" t="s">
        <v>38</v>
      </c>
      <c r="S261" t="s">
        <v>38</v>
      </c>
      <c r="V261" t="s">
        <v>655</v>
      </c>
    </row>
    <row r="262" spans="1:22">
      <c r="A262" t="s">
        <v>461</v>
      </c>
      <c r="D262" t="s">
        <v>23</v>
      </c>
      <c r="E262" t="s">
        <v>605</v>
      </c>
      <c r="G262" t="s">
        <v>858</v>
      </c>
      <c r="I262">
        <v>23</v>
      </c>
      <c r="J262">
        <v>14</v>
      </c>
      <c r="K262" t="s">
        <v>89</v>
      </c>
      <c r="L262" t="s">
        <v>49</v>
      </c>
      <c r="N262" t="s">
        <v>102</v>
      </c>
      <c r="O262">
        <v>1</v>
      </c>
      <c r="P262" t="s">
        <v>29</v>
      </c>
      <c r="Q262" t="s">
        <v>692</v>
      </c>
      <c r="R262" t="s">
        <v>29</v>
      </c>
      <c r="S262" t="s">
        <v>550</v>
      </c>
      <c r="V262" t="s">
        <v>166</v>
      </c>
    </row>
    <row r="263" spans="1:22">
      <c r="A263" t="s">
        <v>462</v>
      </c>
      <c r="D263" t="s">
        <v>34</v>
      </c>
      <c r="E263" t="s">
        <v>22</v>
      </c>
      <c r="F263" t="s">
        <v>21</v>
      </c>
      <c r="L263" t="s">
        <v>49</v>
      </c>
      <c r="N263" t="s">
        <v>107</v>
      </c>
      <c r="O263">
        <v>2</v>
      </c>
      <c r="P263" t="s">
        <v>38</v>
      </c>
      <c r="R263" t="s">
        <v>168</v>
      </c>
      <c r="S263" t="s">
        <v>29</v>
      </c>
      <c r="V263" t="s">
        <v>653</v>
      </c>
    </row>
    <row r="264" spans="1:22">
      <c r="A264" t="s">
        <v>463</v>
      </c>
      <c r="D264" t="s">
        <v>172</v>
      </c>
      <c r="E264" t="s">
        <v>165</v>
      </c>
      <c r="F264" t="s">
        <v>21</v>
      </c>
      <c r="G264" t="s">
        <v>859</v>
      </c>
      <c r="I264">
        <v>14</v>
      </c>
      <c r="J264">
        <v>11</v>
      </c>
      <c r="K264" t="s">
        <v>245</v>
      </c>
      <c r="L264" t="s">
        <v>49</v>
      </c>
      <c r="M264" t="s">
        <v>648</v>
      </c>
      <c r="N264" t="s">
        <v>92</v>
      </c>
      <c r="O264">
        <v>2</v>
      </c>
      <c r="P264" t="s">
        <v>29</v>
      </c>
      <c r="R264" t="s">
        <v>29</v>
      </c>
      <c r="V264" t="s">
        <v>653</v>
      </c>
    </row>
    <row r="265" spans="1:22">
      <c r="A265" t="s">
        <v>464</v>
      </c>
      <c r="D265" t="s">
        <v>34</v>
      </c>
      <c r="E265" t="s">
        <v>22</v>
      </c>
      <c r="F265" t="s">
        <v>21</v>
      </c>
      <c r="J265">
        <v>0</v>
      </c>
      <c r="L265" t="s">
        <v>49</v>
      </c>
      <c r="N265" t="s">
        <v>246</v>
      </c>
      <c r="O265">
        <v>1</v>
      </c>
      <c r="P265" t="s">
        <v>43</v>
      </c>
      <c r="R265" t="s">
        <v>43</v>
      </c>
      <c r="V265" t="s">
        <v>43</v>
      </c>
    </row>
    <row r="266" spans="1:22">
      <c r="A266" t="s">
        <v>465</v>
      </c>
      <c r="D266" t="s">
        <v>40</v>
      </c>
      <c r="E266" t="s">
        <v>33</v>
      </c>
      <c r="G266" t="s">
        <v>860</v>
      </c>
      <c r="I266">
        <v>3</v>
      </c>
      <c r="J266">
        <v>2</v>
      </c>
      <c r="K266" t="s">
        <v>167</v>
      </c>
      <c r="L266" t="s">
        <v>49</v>
      </c>
      <c r="N266" t="s">
        <v>107</v>
      </c>
      <c r="O266">
        <v>1</v>
      </c>
      <c r="P266" t="s">
        <v>247</v>
      </c>
      <c r="R266" t="s">
        <v>861</v>
      </c>
      <c r="V266" t="s">
        <v>862</v>
      </c>
    </row>
    <row r="267" spans="1:22">
      <c r="A267" t="s">
        <v>466</v>
      </c>
      <c r="D267" t="s">
        <v>23</v>
      </c>
      <c r="E267" t="s">
        <v>41</v>
      </c>
      <c r="F267" t="s">
        <v>21</v>
      </c>
      <c r="L267" t="s">
        <v>17</v>
      </c>
      <c r="M267" t="s">
        <v>863</v>
      </c>
      <c r="N267" t="s">
        <v>864</v>
      </c>
      <c r="O267">
        <v>1</v>
      </c>
      <c r="P267" t="s">
        <v>29</v>
      </c>
      <c r="R267" t="s">
        <v>38</v>
      </c>
      <c r="V267" t="s">
        <v>43</v>
      </c>
    </row>
    <row r="268" spans="1:22">
      <c r="A268" t="s">
        <v>467</v>
      </c>
      <c r="D268" t="s">
        <v>34</v>
      </c>
      <c r="E268" t="s">
        <v>33</v>
      </c>
      <c r="F268" t="s">
        <v>21</v>
      </c>
      <c r="G268" t="s">
        <v>865</v>
      </c>
      <c r="I268">
        <v>18</v>
      </c>
      <c r="J268">
        <v>4</v>
      </c>
      <c r="K268" t="s">
        <v>184</v>
      </c>
      <c r="L268" t="s">
        <v>49</v>
      </c>
      <c r="M268" t="s">
        <v>866</v>
      </c>
      <c r="N268" t="s">
        <v>867</v>
      </c>
      <c r="O268">
        <v>2</v>
      </c>
      <c r="P268" t="s">
        <v>29</v>
      </c>
      <c r="Q268" t="s">
        <v>692</v>
      </c>
      <c r="R268" t="s">
        <v>38</v>
      </c>
      <c r="S268" t="s">
        <v>38</v>
      </c>
      <c r="V268" t="s">
        <v>43</v>
      </c>
    </row>
    <row r="269" spans="1:22">
      <c r="A269" t="s">
        <v>468</v>
      </c>
      <c r="D269" t="s">
        <v>106</v>
      </c>
      <c r="E269" t="s">
        <v>94</v>
      </c>
      <c r="I269">
        <v>20</v>
      </c>
      <c r="J269">
        <v>1</v>
      </c>
      <c r="L269" t="s">
        <v>49</v>
      </c>
      <c r="M269" t="s">
        <v>31</v>
      </c>
      <c r="N269" t="s">
        <v>107</v>
      </c>
      <c r="O269">
        <v>2</v>
      </c>
      <c r="P269" t="s">
        <v>38</v>
      </c>
      <c r="R269" t="s">
        <v>43</v>
      </c>
      <c r="S269" t="s">
        <v>38</v>
      </c>
      <c r="V269" t="s">
        <v>43</v>
      </c>
    </row>
    <row r="270" spans="1:22">
      <c r="A270" t="s">
        <v>469</v>
      </c>
      <c r="D270" t="s">
        <v>88</v>
      </c>
      <c r="E270" t="s">
        <v>98</v>
      </c>
      <c r="G270" t="s">
        <v>868</v>
      </c>
      <c r="I270">
        <v>14</v>
      </c>
      <c r="J270">
        <v>5</v>
      </c>
      <c r="L270" t="s">
        <v>49</v>
      </c>
      <c r="M270" t="s">
        <v>869</v>
      </c>
      <c r="N270" t="s">
        <v>208</v>
      </c>
      <c r="O270">
        <v>2</v>
      </c>
      <c r="P270" t="s">
        <v>29</v>
      </c>
      <c r="Q270" t="s">
        <v>649</v>
      </c>
      <c r="R270" t="s">
        <v>241</v>
      </c>
      <c r="V270" t="s">
        <v>43</v>
      </c>
    </row>
    <row r="271" spans="1:22">
      <c r="A271" t="s">
        <v>525</v>
      </c>
      <c r="D271" t="s">
        <v>606</v>
      </c>
      <c r="E271" t="s">
        <v>130</v>
      </c>
      <c r="G271" t="s">
        <v>870</v>
      </c>
      <c r="I271">
        <v>11</v>
      </c>
      <c r="J271">
        <v>99</v>
      </c>
      <c r="K271" t="s">
        <v>210</v>
      </c>
      <c r="L271" t="s">
        <v>49</v>
      </c>
      <c r="M271" t="s">
        <v>871</v>
      </c>
      <c r="N271" t="s">
        <v>104</v>
      </c>
      <c r="O271">
        <v>1</v>
      </c>
      <c r="P271" t="s">
        <v>29</v>
      </c>
      <c r="Q271" t="s">
        <v>649</v>
      </c>
      <c r="R271" t="s">
        <v>38</v>
      </c>
      <c r="S271" t="s">
        <v>29</v>
      </c>
      <c r="V271" t="s">
        <v>655</v>
      </c>
    </row>
    <row r="272" spans="1:22">
      <c r="A272" t="s">
        <v>470</v>
      </c>
      <c r="D272" t="s">
        <v>34</v>
      </c>
      <c r="E272" t="s">
        <v>33</v>
      </c>
      <c r="G272" t="s">
        <v>872</v>
      </c>
      <c r="J272">
        <v>2</v>
      </c>
      <c r="L272" t="s">
        <v>49</v>
      </c>
      <c r="N272" t="s">
        <v>89</v>
      </c>
      <c r="O272">
        <v>1</v>
      </c>
      <c r="P272" t="s">
        <v>29</v>
      </c>
      <c r="Q272" t="s">
        <v>692</v>
      </c>
      <c r="R272" t="s">
        <v>29</v>
      </c>
      <c r="S272" t="s">
        <v>544</v>
      </c>
      <c r="V272" t="s">
        <v>655</v>
      </c>
    </row>
    <row r="273" spans="1:22">
      <c r="A273" t="s">
        <v>471</v>
      </c>
      <c r="D273" t="s">
        <v>34</v>
      </c>
      <c r="E273" t="s">
        <v>15</v>
      </c>
      <c r="G273" t="s">
        <v>873</v>
      </c>
      <c r="I273">
        <v>20</v>
      </c>
      <c r="J273">
        <v>12</v>
      </c>
      <c r="K273" t="s">
        <v>248</v>
      </c>
      <c r="L273" t="s">
        <v>49</v>
      </c>
      <c r="N273" t="s">
        <v>86</v>
      </c>
      <c r="O273">
        <v>1</v>
      </c>
      <c r="P273" t="s">
        <v>133</v>
      </c>
      <c r="Q273" t="s">
        <v>692</v>
      </c>
      <c r="R273" t="s">
        <v>684</v>
      </c>
      <c r="V273" t="s">
        <v>655</v>
      </c>
    </row>
    <row r="274" spans="1:22">
      <c r="A274" t="s">
        <v>472</v>
      </c>
      <c r="D274" t="s">
        <v>34</v>
      </c>
      <c r="E274" t="s">
        <v>15</v>
      </c>
      <c r="F274" t="s">
        <v>27</v>
      </c>
      <c r="G274" t="s">
        <v>874</v>
      </c>
      <c r="J274">
        <v>23</v>
      </c>
      <c r="K274" t="s">
        <v>107</v>
      </c>
      <c r="L274" t="s">
        <v>49</v>
      </c>
      <c r="M274" t="s">
        <v>646</v>
      </c>
      <c r="N274" t="s">
        <v>89</v>
      </c>
      <c r="O274">
        <v>2</v>
      </c>
      <c r="R274" t="s">
        <v>29</v>
      </c>
      <c r="S274" t="s">
        <v>544</v>
      </c>
    </row>
    <row r="275" spans="1:22">
      <c r="A275" t="s">
        <v>473</v>
      </c>
      <c r="D275" t="s">
        <v>97</v>
      </c>
      <c r="E275" t="s">
        <v>98</v>
      </c>
      <c r="F275" t="s">
        <v>111</v>
      </c>
      <c r="G275" t="s">
        <v>781</v>
      </c>
      <c r="I275">
        <v>4</v>
      </c>
      <c r="J275">
        <v>1</v>
      </c>
      <c r="L275" t="s">
        <v>49</v>
      </c>
      <c r="M275" t="s">
        <v>57</v>
      </c>
      <c r="N275" t="s">
        <v>89</v>
      </c>
      <c r="O275">
        <v>1</v>
      </c>
      <c r="P275" t="s">
        <v>38</v>
      </c>
      <c r="R275" t="s">
        <v>751</v>
      </c>
      <c r="S275" t="s">
        <v>544</v>
      </c>
      <c r="V275" t="s">
        <v>655</v>
      </c>
    </row>
    <row r="276" spans="1:22">
      <c r="A276" t="s">
        <v>474</v>
      </c>
      <c r="D276" t="s">
        <v>34</v>
      </c>
      <c r="E276" t="s">
        <v>15</v>
      </c>
      <c r="G276" t="s">
        <v>875</v>
      </c>
      <c r="I276">
        <v>40</v>
      </c>
      <c r="J276">
        <v>13</v>
      </c>
      <c r="K276" t="s">
        <v>120</v>
      </c>
      <c r="L276" t="s">
        <v>49</v>
      </c>
      <c r="M276" t="s">
        <v>641</v>
      </c>
      <c r="N276" t="s">
        <v>179</v>
      </c>
      <c r="O276" t="s">
        <v>53</v>
      </c>
      <c r="R276" t="s">
        <v>25</v>
      </c>
      <c r="S276" t="s">
        <v>38</v>
      </c>
      <c r="V276" t="s">
        <v>43</v>
      </c>
    </row>
    <row r="277" spans="1:22">
      <c r="A277" t="s">
        <v>526</v>
      </c>
      <c r="D277" t="s">
        <v>23</v>
      </c>
      <c r="E277" t="s">
        <v>41</v>
      </c>
      <c r="F277" t="s">
        <v>14</v>
      </c>
      <c r="I277">
        <v>4</v>
      </c>
      <c r="J277">
        <v>0</v>
      </c>
      <c r="L277" t="s">
        <v>49</v>
      </c>
      <c r="N277" t="s">
        <v>112</v>
      </c>
      <c r="O277">
        <v>2</v>
      </c>
      <c r="P277" t="s">
        <v>43</v>
      </c>
      <c r="R277" t="s">
        <v>29</v>
      </c>
      <c r="S277" t="s">
        <v>20</v>
      </c>
      <c r="V277" t="s">
        <v>876</v>
      </c>
    </row>
    <row r="278" spans="1:22">
      <c r="A278" t="s">
        <v>527</v>
      </c>
      <c r="D278" t="s">
        <v>40</v>
      </c>
      <c r="E278" t="s">
        <v>165</v>
      </c>
      <c r="G278" t="s">
        <v>877</v>
      </c>
      <c r="I278">
        <v>13</v>
      </c>
      <c r="J278">
        <v>8</v>
      </c>
      <c r="L278" t="s">
        <v>49</v>
      </c>
      <c r="M278" t="s">
        <v>646</v>
      </c>
      <c r="N278" t="s">
        <v>107</v>
      </c>
      <c r="O278">
        <v>1</v>
      </c>
      <c r="P278" t="s">
        <v>43</v>
      </c>
      <c r="R278" t="s">
        <v>878</v>
      </c>
      <c r="S278" t="s">
        <v>90</v>
      </c>
      <c r="V278" t="s">
        <v>168</v>
      </c>
    </row>
    <row r="279" spans="1:22">
      <c r="A279" t="s">
        <v>528</v>
      </c>
      <c r="D279" t="s">
        <v>40</v>
      </c>
      <c r="E279" t="s">
        <v>91</v>
      </c>
      <c r="F279" t="s">
        <v>21</v>
      </c>
      <c r="I279">
        <v>1</v>
      </c>
      <c r="J279">
        <v>0</v>
      </c>
      <c r="L279" t="s">
        <v>49</v>
      </c>
      <c r="N279" t="s">
        <v>131</v>
      </c>
      <c r="O279">
        <v>1</v>
      </c>
      <c r="P279" t="s">
        <v>43</v>
      </c>
      <c r="R279" t="s">
        <v>29</v>
      </c>
      <c r="S279" t="s">
        <v>20</v>
      </c>
      <c r="V279" t="s">
        <v>43</v>
      </c>
    </row>
    <row r="280" spans="1:22">
      <c r="A280" t="s">
        <v>529</v>
      </c>
      <c r="D280" t="s">
        <v>40</v>
      </c>
      <c r="E280" t="s">
        <v>22</v>
      </c>
      <c r="F280" t="s">
        <v>14</v>
      </c>
      <c r="G280" t="s">
        <v>879</v>
      </c>
      <c r="I280">
        <v>4</v>
      </c>
      <c r="J280">
        <v>0</v>
      </c>
      <c r="L280" t="s">
        <v>49</v>
      </c>
      <c r="N280" t="s">
        <v>107</v>
      </c>
      <c r="O280">
        <v>1</v>
      </c>
      <c r="P280" t="s">
        <v>43</v>
      </c>
      <c r="R280" t="s">
        <v>20</v>
      </c>
      <c r="S280" t="s">
        <v>20</v>
      </c>
      <c r="V280" t="s">
        <v>43</v>
      </c>
    </row>
    <row r="281" spans="1:22">
      <c r="A281" t="s">
        <v>530</v>
      </c>
      <c r="D281" t="s">
        <v>40</v>
      </c>
      <c r="E281" t="s">
        <v>91</v>
      </c>
      <c r="G281" t="s">
        <v>570</v>
      </c>
      <c r="I281">
        <v>4</v>
      </c>
      <c r="J281">
        <v>2</v>
      </c>
      <c r="L281" t="s">
        <v>49</v>
      </c>
      <c r="N281" t="s">
        <v>880</v>
      </c>
      <c r="O281">
        <v>1</v>
      </c>
      <c r="P281" t="s">
        <v>43</v>
      </c>
      <c r="R281" t="s">
        <v>20</v>
      </c>
      <c r="S281" t="s">
        <v>20</v>
      </c>
      <c r="V281" t="s">
        <v>43</v>
      </c>
    </row>
    <row r="282" spans="1:22">
      <c r="A282" t="s">
        <v>531</v>
      </c>
      <c r="D282" t="s">
        <v>40</v>
      </c>
      <c r="E282" t="s">
        <v>22</v>
      </c>
      <c r="F282" t="s">
        <v>14</v>
      </c>
      <c r="G282" t="s">
        <v>881</v>
      </c>
      <c r="I282">
        <v>23</v>
      </c>
      <c r="J282">
        <v>0</v>
      </c>
      <c r="L282" t="s">
        <v>49</v>
      </c>
      <c r="M282" t="s">
        <v>31</v>
      </c>
      <c r="N282" t="s">
        <v>197</v>
      </c>
      <c r="O282">
        <v>1</v>
      </c>
      <c r="P282" t="s">
        <v>43</v>
      </c>
      <c r="R282" t="s">
        <v>20</v>
      </c>
      <c r="S282" t="s">
        <v>20</v>
      </c>
      <c r="V282" t="s">
        <v>43</v>
      </c>
    </row>
    <row r="283" spans="1:22">
      <c r="A283" t="s">
        <v>532</v>
      </c>
      <c r="D283" t="s">
        <v>23</v>
      </c>
      <c r="E283" t="s">
        <v>22</v>
      </c>
      <c r="I283">
        <v>3</v>
      </c>
      <c r="J283">
        <v>0</v>
      </c>
      <c r="L283" t="s">
        <v>49</v>
      </c>
      <c r="M283" t="s">
        <v>641</v>
      </c>
      <c r="N283" t="s">
        <v>104</v>
      </c>
      <c r="O283">
        <v>1</v>
      </c>
      <c r="P283" t="s">
        <v>38</v>
      </c>
      <c r="R283" t="s">
        <v>561</v>
      </c>
      <c r="S283" t="s">
        <v>38</v>
      </c>
      <c r="V283" t="s">
        <v>882</v>
      </c>
    </row>
    <row r="284" spans="1:22">
      <c r="A284" t="s">
        <v>533</v>
      </c>
      <c r="D284" t="s">
        <v>34</v>
      </c>
      <c r="E284" t="s">
        <v>33</v>
      </c>
      <c r="G284" t="s">
        <v>650</v>
      </c>
      <c r="I284">
        <v>1</v>
      </c>
      <c r="J284">
        <v>1</v>
      </c>
      <c r="K284" t="s">
        <v>579</v>
      </c>
      <c r="L284" t="s">
        <v>49</v>
      </c>
      <c r="M284" t="s">
        <v>636</v>
      </c>
      <c r="N284" t="s">
        <v>89</v>
      </c>
      <c r="O284">
        <v>2</v>
      </c>
      <c r="R284" t="s">
        <v>29</v>
      </c>
    </row>
    <row r="285" spans="1:22">
      <c r="A285" t="s">
        <v>534</v>
      </c>
      <c r="D285" t="s">
        <v>34</v>
      </c>
      <c r="E285" t="s">
        <v>91</v>
      </c>
      <c r="F285" t="s">
        <v>21</v>
      </c>
      <c r="L285" t="s">
        <v>17</v>
      </c>
      <c r="M285" t="s">
        <v>174</v>
      </c>
      <c r="N285" t="s">
        <v>35</v>
      </c>
      <c r="O285">
        <v>1</v>
      </c>
      <c r="P285" t="s">
        <v>38</v>
      </c>
      <c r="R285" t="s">
        <v>45</v>
      </c>
      <c r="S285" t="s">
        <v>135</v>
      </c>
      <c r="V285" t="s">
        <v>883</v>
      </c>
    </row>
    <row r="286" spans="1:22">
      <c r="A286" t="s">
        <v>535</v>
      </c>
      <c r="D286" t="s">
        <v>34</v>
      </c>
      <c r="E286" t="s">
        <v>98</v>
      </c>
      <c r="F286" t="s">
        <v>21</v>
      </c>
      <c r="G286" t="s">
        <v>884</v>
      </c>
      <c r="I286">
        <v>33</v>
      </c>
      <c r="J286">
        <v>4</v>
      </c>
      <c r="L286" t="s">
        <v>49</v>
      </c>
      <c r="M286" t="s">
        <v>625</v>
      </c>
      <c r="N286" t="s">
        <v>198</v>
      </c>
      <c r="O286">
        <v>1</v>
      </c>
      <c r="P286" t="s">
        <v>29</v>
      </c>
      <c r="R286" t="s">
        <v>135</v>
      </c>
      <c r="S286" t="s">
        <v>29</v>
      </c>
      <c r="V286" t="s">
        <v>562</v>
      </c>
    </row>
    <row r="287" spans="1:22">
      <c r="A287" t="s">
        <v>475</v>
      </c>
      <c r="D287" t="s">
        <v>34</v>
      </c>
      <c r="E287" t="s">
        <v>249</v>
      </c>
      <c r="F287" t="s">
        <v>21</v>
      </c>
      <c r="G287" t="s">
        <v>885</v>
      </c>
      <c r="I287">
        <v>77</v>
      </c>
      <c r="J287">
        <v>40</v>
      </c>
      <c r="K287" t="s">
        <v>886</v>
      </c>
      <c r="L287" t="s">
        <v>49</v>
      </c>
      <c r="M287" t="s">
        <v>646</v>
      </c>
      <c r="N287" t="s">
        <v>887</v>
      </c>
      <c r="O287">
        <v>1</v>
      </c>
      <c r="P287" t="s">
        <v>38</v>
      </c>
      <c r="R287" t="s">
        <v>250</v>
      </c>
      <c r="S287" t="s">
        <v>29</v>
      </c>
      <c r="V287" t="s">
        <v>655</v>
      </c>
    </row>
    <row r="288" spans="1:22">
      <c r="A288" t="s">
        <v>536</v>
      </c>
      <c r="D288" t="s">
        <v>88</v>
      </c>
      <c r="E288" t="s">
        <v>94</v>
      </c>
      <c r="I288">
        <v>2</v>
      </c>
      <c r="J288">
        <v>0</v>
      </c>
      <c r="L288" t="s">
        <v>49</v>
      </c>
      <c r="M288" t="s">
        <v>646</v>
      </c>
      <c r="N288" t="s">
        <v>569</v>
      </c>
      <c r="O288">
        <v>1</v>
      </c>
      <c r="P288" t="s">
        <v>29</v>
      </c>
      <c r="Q288" t="s">
        <v>888</v>
      </c>
      <c r="R288" t="s">
        <v>230</v>
      </c>
      <c r="S288" t="s">
        <v>571</v>
      </c>
      <c r="V288" t="s">
        <v>889</v>
      </c>
    </row>
    <row r="289" spans="1:22">
      <c r="A289" t="s">
        <v>537</v>
      </c>
      <c r="D289" t="s">
        <v>34</v>
      </c>
      <c r="E289" t="s">
        <v>33</v>
      </c>
      <c r="F289" t="s">
        <v>21</v>
      </c>
      <c r="G289" t="s">
        <v>890</v>
      </c>
      <c r="I289">
        <v>9</v>
      </c>
      <c r="J289">
        <v>1</v>
      </c>
      <c r="K289" t="s">
        <v>100</v>
      </c>
      <c r="L289" t="s">
        <v>49</v>
      </c>
      <c r="N289" t="s">
        <v>161</v>
      </c>
      <c r="O289">
        <v>3</v>
      </c>
      <c r="P289" t="s">
        <v>38</v>
      </c>
      <c r="R289" t="s">
        <v>29</v>
      </c>
      <c r="S289" t="s">
        <v>29</v>
      </c>
    </row>
    <row r="290" spans="1:22">
      <c r="A290" t="s">
        <v>476</v>
      </c>
      <c r="D290" t="s">
        <v>34</v>
      </c>
      <c r="E290" t="s">
        <v>41</v>
      </c>
      <c r="F290" t="s">
        <v>95</v>
      </c>
      <c r="L290" t="s">
        <v>575</v>
      </c>
      <c r="M290" t="s">
        <v>158</v>
      </c>
      <c r="N290" t="s">
        <v>553</v>
      </c>
      <c r="O290">
        <v>2</v>
      </c>
      <c r="P290" t="s">
        <v>38</v>
      </c>
      <c r="R290" t="s">
        <v>251</v>
      </c>
      <c r="V290"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Classification result</vt:lpstr>
      <vt:lpstr>Model output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Eric Tang</cp:lastModifiedBy>
  <cp:revision/>
  <dcterms:created xsi:type="dcterms:W3CDTF">2015-06-05T18:17:20Z</dcterms:created>
  <dcterms:modified xsi:type="dcterms:W3CDTF">2024-12-06T11:20:51Z</dcterms:modified>
  <cp:category/>
  <cp:contentStatus/>
</cp:coreProperties>
</file>