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qwen\"/>
    </mc:Choice>
  </mc:AlternateContent>
  <xr:revisionPtr revIDLastSave="0" documentId="13_ncr:1_{988812AF-42A3-41EA-A745-A18AE453941D}" xr6:coauthVersionLast="47" xr6:coauthVersionMax="47" xr10:uidLastSave="{00000000-0000-0000-0000-000000000000}"/>
  <bookViews>
    <workbookView xWindow="-98" yWindow="-98" windowWidth="21795" windowHeight="11625" tabRatio="494" xr2:uid="{00000000-000D-0000-FFFF-FFFF00000000}"/>
  </bookViews>
  <sheets>
    <sheet name="Classification result" sheetId="35" r:id="rId1"/>
    <sheet name="Model output" sheetId="36" r:id="rId2"/>
  </sheets>
  <definedNames>
    <definedName name="_xlnm._FilterDatabase" localSheetId="0" hidden="1">'Classification result'!$AO$2:$AS$291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35" l="1"/>
  <c r="G5" i="35"/>
  <c r="G6" i="35"/>
  <c r="G7" i="35"/>
  <c r="G8" i="35"/>
  <c r="G9" i="35"/>
  <c r="G10" i="35"/>
  <c r="G11" i="35"/>
  <c r="G12" i="35"/>
  <c r="G13" i="35"/>
  <c r="G14" i="35"/>
  <c r="G15" i="35"/>
  <c r="G16" i="35"/>
  <c r="G17" i="35"/>
  <c r="G18" i="35"/>
  <c r="G19" i="35"/>
  <c r="G20" i="35"/>
  <c r="G21" i="35"/>
  <c r="G22" i="35"/>
  <c r="G23" i="35"/>
  <c r="G24" i="35"/>
  <c r="G25" i="35"/>
  <c r="G26" i="35"/>
  <c r="G27" i="35"/>
  <c r="G28" i="35"/>
  <c r="G29" i="35"/>
  <c r="G30" i="35"/>
  <c r="G31" i="35"/>
  <c r="G32" i="35"/>
  <c r="G33" i="35"/>
  <c r="G34" i="35"/>
  <c r="G35" i="35"/>
  <c r="G36" i="35"/>
  <c r="G37" i="35"/>
  <c r="G38" i="35"/>
  <c r="G39" i="35"/>
  <c r="G40" i="35"/>
  <c r="G41" i="35"/>
  <c r="G42" i="35"/>
  <c r="G43" i="35"/>
  <c r="G44" i="35"/>
  <c r="G45" i="35"/>
  <c r="G46" i="35"/>
  <c r="G47" i="35"/>
  <c r="G48" i="35"/>
  <c r="G49" i="35"/>
  <c r="G50" i="35"/>
  <c r="G51" i="35"/>
  <c r="G52" i="35"/>
  <c r="G53" i="35"/>
  <c r="G54" i="35"/>
  <c r="G55" i="35"/>
  <c r="G56" i="35"/>
  <c r="G57" i="35"/>
  <c r="G58" i="35"/>
  <c r="G59" i="35"/>
  <c r="G60" i="35"/>
  <c r="G61" i="35"/>
  <c r="G62" i="35"/>
  <c r="G63" i="35"/>
  <c r="G64" i="35"/>
  <c r="G65" i="35"/>
  <c r="G66" i="35"/>
  <c r="G67" i="35"/>
  <c r="G68" i="35"/>
  <c r="G69" i="35"/>
  <c r="G70" i="35"/>
  <c r="G71" i="35"/>
  <c r="G72" i="35"/>
  <c r="G73" i="35"/>
  <c r="G74" i="35"/>
  <c r="G75" i="35"/>
  <c r="G76" i="35"/>
  <c r="G77" i="35"/>
  <c r="G78" i="35"/>
  <c r="G79" i="35"/>
  <c r="G80" i="35"/>
  <c r="G81" i="35"/>
  <c r="G82" i="35"/>
  <c r="G83" i="35"/>
  <c r="G84" i="35"/>
  <c r="G85" i="35"/>
  <c r="G86" i="35"/>
  <c r="G87" i="35"/>
  <c r="G88" i="35"/>
  <c r="G89" i="35"/>
  <c r="G90" i="35"/>
  <c r="G91" i="35"/>
  <c r="G92" i="35"/>
  <c r="G93" i="35"/>
  <c r="G94" i="35"/>
  <c r="G95" i="35"/>
  <c r="G96" i="35"/>
  <c r="G97" i="35"/>
  <c r="G98" i="35"/>
  <c r="G99" i="35"/>
  <c r="G100" i="35"/>
  <c r="G101" i="35"/>
  <c r="G102" i="35"/>
  <c r="G103" i="35"/>
  <c r="G104" i="35"/>
  <c r="G105" i="35"/>
  <c r="G106" i="35"/>
  <c r="G107" i="35"/>
  <c r="G108" i="35"/>
  <c r="G109" i="35"/>
  <c r="G110" i="35"/>
  <c r="G111" i="35"/>
  <c r="G112" i="35"/>
  <c r="G113" i="35"/>
  <c r="G114" i="35"/>
  <c r="G115" i="35"/>
  <c r="G116" i="35"/>
  <c r="G117" i="35"/>
  <c r="G118" i="35"/>
  <c r="G119" i="35"/>
  <c r="G120" i="35"/>
  <c r="G121" i="35"/>
  <c r="G122" i="35"/>
  <c r="G123" i="35"/>
  <c r="G124" i="35"/>
  <c r="G125" i="35"/>
  <c r="G126" i="35"/>
  <c r="G127" i="35"/>
  <c r="G128" i="35"/>
  <c r="G129" i="35"/>
  <c r="G130" i="35"/>
  <c r="G131" i="35"/>
  <c r="G132" i="35"/>
  <c r="G133" i="35"/>
  <c r="G134" i="35"/>
  <c r="G135" i="35"/>
  <c r="G136" i="35"/>
  <c r="G137" i="35"/>
  <c r="G138" i="35"/>
  <c r="G139" i="35"/>
  <c r="G140" i="35"/>
  <c r="G141" i="35"/>
  <c r="G142" i="35"/>
  <c r="G143" i="35"/>
  <c r="G144" i="35"/>
  <c r="G145" i="35"/>
  <c r="G146" i="35"/>
  <c r="G147" i="35"/>
  <c r="G148" i="35"/>
  <c r="G149" i="35"/>
  <c r="G150" i="35"/>
  <c r="G151" i="35"/>
  <c r="G152" i="35"/>
  <c r="G153" i="35"/>
  <c r="G154" i="35"/>
  <c r="G155" i="35"/>
  <c r="G156" i="35"/>
  <c r="G157" i="35"/>
  <c r="G158" i="35"/>
  <c r="G159" i="35"/>
  <c r="G160" i="35"/>
  <c r="G161" i="35"/>
  <c r="G162" i="35"/>
  <c r="G163" i="35"/>
  <c r="G164" i="35"/>
  <c r="G165" i="35"/>
  <c r="G166" i="35"/>
  <c r="G167" i="35"/>
  <c r="G168" i="35"/>
  <c r="G169" i="35"/>
  <c r="G170" i="35"/>
  <c r="G171" i="35"/>
  <c r="G172" i="35"/>
  <c r="G173" i="35"/>
  <c r="G174" i="35"/>
  <c r="G175" i="35"/>
  <c r="G176" i="35"/>
  <c r="G177" i="35"/>
  <c r="G178" i="35"/>
  <c r="G179" i="35"/>
  <c r="G180" i="35"/>
  <c r="G181" i="35"/>
  <c r="G182" i="35"/>
  <c r="G183" i="35"/>
  <c r="G184" i="35"/>
  <c r="G185" i="35"/>
  <c r="G186" i="35"/>
  <c r="G187" i="35"/>
  <c r="G188" i="35"/>
  <c r="G189" i="35"/>
  <c r="G190" i="35"/>
  <c r="G191" i="35"/>
  <c r="G192" i="35"/>
  <c r="G193" i="35"/>
  <c r="G194" i="35"/>
  <c r="G195" i="35"/>
  <c r="G196" i="35"/>
  <c r="G197" i="35"/>
  <c r="G198" i="35"/>
  <c r="G199" i="35"/>
  <c r="G200" i="35"/>
  <c r="G201" i="35"/>
  <c r="G202" i="35"/>
  <c r="G203" i="35"/>
  <c r="G204" i="35"/>
  <c r="G205" i="35"/>
  <c r="G206" i="35"/>
  <c r="G207" i="35"/>
  <c r="G208" i="35"/>
  <c r="G209" i="35"/>
  <c r="G210" i="35"/>
  <c r="G211" i="35"/>
  <c r="G212" i="35"/>
  <c r="G213" i="35"/>
  <c r="G214" i="35"/>
  <c r="G215" i="35"/>
  <c r="G216" i="35"/>
  <c r="G217" i="35"/>
  <c r="G218" i="35"/>
  <c r="G219" i="35"/>
  <c r="G220" i="35"/>
  <c r="G221" i="35"/>
  <c r="G222" i="35"/>
  <c r="G223" i="35"/>
  <c r="G224" i="35"/>
  <c r="G225" i="35"/>
  <c r="G226" i="35"/>
  <c r="G227" i="35"/>
  <c r="G228" i="35"/>
  <c r="G229" i="35"/>
  <c r="G230" i="35"/>
  <c r="G231" i="35"/>
  <c r="G232" i="35"/>
  <c r="G233" i="35"/>
  <c r="G234" i="35"/>
  <c r="G235" i="35"/>
  <c r="G236" i="35"/>
  <c r="G237" i="35"/>
  <c r="G238" i="35"/>
  <c r="G239" i="35"/>
  <c r="G240" i="35"/>
  <c r="G241" i="35"/>
  <c r="G242" i="35"/>
  <c r="G243" i="35"/>
  <c r="G244" i="35"/>
  <c r="G245" i="35"/>
  <c r="G246" i="35"/>
  <c r="G247" i="35"/>
  <c r="G248" i="35"/>
  <c r="G249" i="35"/>
  <c r="G250" i="35"/>
  <c r="G251" i="35"/>
  <c r="G252" i="35"/>
  <c r="G253" i="35"/>
  <c r="G254" i="35"/>
  <c r="G255" i="35"/>
  <c r="G256" i="35"/>
  <c r="G257" i="35"/>
  <c r="G258" i="35"/>
  <c r="G259" i="35"/>
  <c r="G260" i="35"/>
  <c r="G261" i="35"/>
  <c r="G262" i="35"/>
  <c r="G263" i="35"/>
  <c r="G264" i="35"/>
  <c r="G265" i="35"/>
  <c r="G266" i="35"/>
  <c r="G267" i="35"/>
  <c r="G268" i="35"/>
  <c r="G269" i="35"/>
  <c r="G270" i="35"/>
  <c r="G271" i="35"/>
  <c r="G272" i="35"/>
  <c r="G273" i="35"/>
  <c r="G274" i="35"/>
  <c r="G275" i="35"/>
  <c r="G276" i="35"/>
  <c r="G277" i="35"/>
  <c r="G278" i="35"/>
  <c r="G279" i="35"/>
  <c r="G280" i="35"/>
  <c r="G281" i="35"/>
  <c r="G282" i="35"/>
  <c r="G283" i="35"/>
  <c r="G284" i="35"/>
  <c r="G285" i="35"/>
  <c r="G286" i="35"/>
  <c r="G287" i="35"/>
  <c r="G288" i="35"/>
  <c r="G289" i="35"/>
  <c r="G290" i="35"/>
  <c r="G291" i="35"/>
  <c r="G3" i="35"/>
  <c r="AC234" i="35"/>
  <c r="Y112" i="35"/>
  <c r="Y113" i="35"/>
  <c r="Y114" i="35"/>
  <c r="Y116" i="35"/>
  <c r="Y117" i="35"/>
  <c r="Y118" i="35"/>
  <c r="Y119" i="35"/>
  <c r="Y122" i="35"/>
  <c r="Y123" i="35"/>
  <c r="Y126" i="35"/>
  <c r="Y127" i="35"/>
  <c r="Y128" i="35"/>
  <c r="Y129" i="35"/>
  <c r="Y130" i="35"/>
  <c r="Y131" i="35"/>
  <c r="Y132" i="35"/>
  <c r="Y133" i="35"/>
  <c r="Y134" i="35"/>
  <c r="Y135" i="35"/>
  <c r="Y136" i="35"/>
  <c r="Y137" i="35"/>
  <c r="Y138" i="35"/>
  <c r="Y140" i="35"/>
  <c r="Y142" i="35"/>
  <c r="Y144" i="35"/>
  <c r="Y150" i="35"/>
  <c r="Y152" i="35"/>
  <c r="Y153" i="35"/>
  <c r="Y154" i="35"/>
  <c r="Y155" i="35"/>
  <c r="Y156" i="35"/>
  <c r="Y158" i="35"/>
  <c r="Y159" i="35"/>
  <c r="Y160" i="35"/>
  <c r="Y161" i="35"/>
  <c r="Y162" i="35"/>
  <c r="Y164" i="35"/>
  <c r="Y165" i="35"/>
  <c r="Y166" i="35"/>
  <c r="Y167" i="35"/>
  <c r="Y168" i="35"/>
  <c r="Y169" i="35"/>
  <c r="Y170" i="35"/>
  <c r="Y171" i="35"/>
  <c r="Y172" i="35"/>
  <c r="Y173" i="35"/>
  <c r="Y174" i="35"/>
  <c r="Y175" i="35"/>
  <c r="Y176" i="35"/>
  <c r="Y177" i="35"/>
  <c r="Y178" i="35"/>
  <c r="Y179" i="35"/>
  <c r="Y180" i="35"/>
  <c r="Y181" i="35"/>
  <c r="Y182" i="35"/>
  <c r="Y183" i="35"/>
  <c r="Y184" i="35"/>
  <c r="Y185" i="35"/>
  <c r="Y186" i="35"/>
  <c r="Y187" i="35"/>
  <c r="Y188" i="35"/>
  <c r="Y189" i="35"/>
  <c r="Y190" i="35"/>
  <c r="Y191" i="35"/>
  <c r="Y192" i="35"/>
  <c r="Y193" i="35"/>
  <c r="Y194" i="35"/>
  <c r="Y195" i="35"/>
  <c r="Y196" i="35"/>
  <c r="Y197" i="35"/>
  <c r="Y198" i="35"/>
  <c r="Y199" i="35"/>
  <c r="Y200" i="35"/>
  <c r="Y201" i="35"/>
  <c r="Y202" i="35"/>
  <c r="Y203" i="35"/>
  <c r="Y204" i="35"/>
  <c r="Y205" i="35"/>
  <c r="Y206" i="35"/>
  <c r="Y207" i="35"/>
  <c r="Y208" i="35"/>
  <c r="Y209" i="35"/>
  <c r="Y210" i="35"/>
  <c r="Y211" i="35"/>
  <c r="Y212" i="35"/>
  <c r="Y213" i="35"/>
  <c r="Y214" i="35"/>
  <c r="Y215" i="35"/>
  <c r="Y216" i="35"/>
  <c r="Y218" i="35"/>
  <c r="Y219" i="35"/>
  <c r="Y220" i="35"/>
  <c r="Y221" i="35"/>
  <c r="Y222" i="35"/>
  <c r="Y223" i="35"/>
  <c r="Y225" i="35"/>
  <c r="Y227" i="35"/>
  <c r="Y228" i="35"/>
  <c r="Y229" i="35"/>
  <c r="Y230" i="35"/>
  <c r="Y232" i="35"/>
  <c r="Y233" i="35"/>
  <c r="Y235" i="35"/>
  <c r="Y236" i="35"/>
  <c r="Y237" i="35"/>
  <c r="Y238" i="35"/>
  <c r="Y239" i="35"/>
  <c r="Y240" i="35"/>
  <c r="Y241" i="35"/>
  <c r="Y242" i="35"/>
  <c r="Y243" i="35"/>
  <c r="Y244" i="35"/>
  <c r="Y245" i="35"/>
  <c r="Y247" i="35"/>
  <c r="Y248" i="35"/>
  <c r="Y249" i="35"/>
  <c r="Y252" i="35"/>
  <c r="Y253" i="35"/>
  <c r="Y255" i="35"/>
  <c r="Y256" i="35"/>
  <c r="Y258" i="35"/>
  <c r="Y259" i="35"/>
  <c r="Y260" i="35"/>
  <c r="Y262" i="35"/>
  <c r="Y265" i="35"/>
  <c r="Y266" i="35"/>
  <c r="Y267" i="35"/>
  <c r="Y268" i="35"/>
  <c r="Y269" i="35"/>
  <c r="Y270" i="35"/>
  <c r="Y271" i="35"/>
  <c r="Y274" i="35"/>
  <c r="Y277" i="35"/>
  <c r="Y278" i="35"/>
  <c r="Y280" i="35"/>
  <c r="Y281" i="35"/>
  <c r="Y282" i="35"/>
  <c r="Y283" i="35"/>
  <c r="Y284" i="35"/>
  <c r="Y285" i="35"/>
  <c r="Y286" i="35"/>
  <c r="Y289" i="35"/>
  <c r="Y291" i="35"/>
  <c r="Y5" i="35"/>
  <c r="Y6" i="35"/>
  <c r="Y7" i="35"/>
  <c r="Y8" i="35"/>
  <c r="Y9" i="35"/>
  <c r="Y11" i="35"/>
  <c r="Y12" i="35"/>
  <c r="Y13" i="35"/>
  <c r="Y14" i="35"/>
  <c r="Y15" i="35"/>
  <c r="Y16" i="35"/>
  <c r="Y20" i="35"/>
  <c r="Y21" i="35"/>
  <c r="Y22" i="35"/>
  <c r="Y23" i="35"/>
  <c r="Y25" i="35"/>
  <c r="Y27" i="35"/>
  <c r="Y31" i="35"/>
  <c r="Y32" i="35"/>
  <c r="Y33" i="35"/>
  <c r="Y36" i="35"/>
  <c r="Y37" i="35"/>
  <c r="Y39" i="35"/>
  <c r="Y40" i="35"/>
  <c r="Y41" i="35"/>
  <c r="Y43" i="35"/>
  <c r="Y46" i="35"/>
  <c r="Y47" i="35"/>
  <c r="Y48" i="35"/>
  <c r="Y49" i="35"/>
  <c r="Y50" i="35"/>
  <c r="Y51" i="35"/>
  <c r="Y52" i="35"/>
  <c r="Y53" i="35"/>
  <c r="Y56" i="35"/>
  <c r="Y57" i="35"/>
  <c r="Y58" i="35"/>
  <c r="Y60" i="35"/>
  <c r="Y61" i="35"/>
  <c r="Y62" i="35"/>
  <c r="Y65" i="35"/>
  <c r="Y66" i="35"/>
  <c r="Y67" i="35"/>
  <c r="Y70" i="35"/>
  <c r="Y71" i="35"/>
  <c r="Y72" i="35"/>
  <c r="Y75" i="35"/>
  <c r="Y76" i="35"/>
  <c r="Y77" i="35"/>
  <c r="Y79" i="35"/>
  <c r="Y82" i="35"/>
  <c r="Y85" i="35"/>
  <c r="Y86" i="35"/>
  <c r="Y87" i="35"/>
  <c r="Y88" i="35"/>
  <c r="Y92" i="35"/>
  <c r="Y93" i="35"/>
  <c r="Y95" i="35"/>
  <c r="Y96" i="35"/>
  <c r="Y97" i="35"/>
  <c r="Y99" i="35"/>
  <c r="Y100" i="35"/>
  <c r="Y104" i="35"/>
  <c r="Y106" i="35"/>
  <c r="Y107" i="35"/>
  <c r="Y109" i="35"/>
  <c r="AC4" i="35"/>
  <c r="AC5" i="35"/>
  <c r="AC6" i="35"/>
  <c r="AC7" i="35"/>
  <c r="AC8" i="35"/>
  <c r="AC9" i="35"/>
  <c r="AC10" i="35"/>
  <c r="AC11" i="35"/>
  <c r="AC12" i="35"/>
  <c r="AC13" i="35"/>
  <c r="AC14" i="35"/>
  <c r="AC15" i="35"/>
  <c r="AC16" i="35"/>
  <c r="AC17" i="35"/>
  <c r="AC18" i="35"/>
  <c r="AC19" i="35"/>
  <c r="AC20" i="35"/>
  <c r="AC21" i="35"/>
  <c r="AC22" i="35"/>
  <c r="AC23" i="35"/>
  <c r="AC24" i="35"/>
  <c r="AC25" i="35"/>
  <c r="AC26" i="35"/>
  <c r="AC27" i="35"/>
  <c r="AC28" i="35"/>
  <c r="AC29" i="35"/>
  <c r="AC30" i="35"/>
  <c r="AC31" i="35"/>
  <c r="AC32" i="35"/>
  <c r="AC33" i="35"/>
  <c r="AC34" i="35"/>
  <c r="AC35" i="35"/>
  <c r="AC36" i="35"/>
  <c r="AC37" i="35"/>
  <c r="AC38" i="35"/>
  <c r="AC39" i="35"/>
  <c r="AC40" i="35"/>
  <c r="AC41" i="35"/>
  <c r="AC42" i="35"/>
  <c r="AC43" i="35"/>
  <c r="AC44" i="35"/>
  <c r="AC45" i="35"/>
  <c r="AC46" i="35"/>
  <c r="AC47" i="35"/>
  <c r="AC48" i="35"/>
  <c r="AC49" i="35"/>
  <c r="AC50" i="35"/>
  <c r="AC51" i="35"/>
  <c r="AC52" i="35"/>
  <c r="AC53" i="35"/>
  <c r="AC54" i="35"/>
  <c r="AC55" i="35"/>
  <c r="AC56" i="35"/>
  <c r="AC57" i="35"/>
  <c r="AC58" i="35"/>
  <c r="AC59" i="35"/>
  <c r="AC60" i="35"/>
  <c r="AC61" i="35"/>
  <c r="AC62" i="35"/>
  <c r="AC63" i="35"/>
  <c r="AC64" i="35"/>
  <c r="AC65" i="35"/>
  <c r="AC66" i="35"/>
  <c r="AC67" i="35"/>
  <c r="AC68" i="35"/>
  <c r="AC69" i="35"/>
  <c r="AC70" i="35"/>
  <c r="AC71" i="35"/>
  <c r="AC72" i="35"/>
  <c r="AC73" i="35"/>
  <c r="AC74" i="35"/>
  <c r="AC75" i="35"/>
  <c r="AC76" i="35"/>
  <c r="AC77" i="35"/>
  <c r="AC78" i="35"/>
  <c r="AC79" i="35"/>
  <c r="AC80" i="35"/>
  <c r="AC81" i="35"/>
  <c r="AC82" i="35"/>
  <c r="AC83" i="35"/>
  <c r="AC84" i="35"/>
  <c r="AC85" i="35"/>
  <c r="AC86" i="35"/>
  <c r="AC87" i="35"/>
  <c r="AC88" i="35"/>
  <c r="AC89" i="35"/>
  <c r="AC90" i="35"/>
  <c r="AC91" i="35"/>
  <c r="AC92" i="35"/>
  <c r="AC93" i="35"/>
  <c r="AC94" i="35"/>
  <c r="AC95" i="35"/>
  <c r="AC96" i="35"/>
  <c r="AC97" i="35"/>
  <c r="AC98" i="35"/>
  <c r="AC99" i="35"/>
  <c r="AC100" i="35"/>
  <c r="AC101" i="35"/>
  <c r="AC102" i="35"/>
  <c r="AC103" i="35"/>
  <c r="AC104" i="35"/>
  <c r="AC105" i="35"/>
  <c r="AC106" i="35"/>
  <c r="AC107" i="35"/>
  <c r="AC108" i="35"/>
  <c r="AC109" i="35"/>
  <c r="AC110" i="35"/>
  <c r="AC111" i="35"/>
  <c r="AC112" i="35"/>
  <c r="AC113" i="35"/>
  <c r="AC114" i="35"/>
  <c r="AC115" i="35"/>
  <c r="AC116" i="35"/>
  <c r="AC117" i="35"/>
  <c r="AC118" i="35"/>
  <c r="AC119" i="35"/>
  <c r="AC120" i="35"/>
  <c r="AC121" i="35"/>
  <c r="AC122" i="35"/>
  <c r="AC123" i="35"/>
  <c r="AC124" i="35"/>
  <c r="AC125" i="35"/>
  <c r="AC126" i="35"/>
  <c r="AC127" i="35"/>
  <c r="AC128" i="35"/>
  <c r="AC129" i="35"/>
  <c r="AC130" i="35"/>
  <c r="AC131" i="35"/>
  <c r="AC132" i="35"/>
  <c r="AC133" i="35"/>
  <c r="AC134" i="35"/>
  <c r="AC135" i="35"/>
  <c r="AC136" i="35"/>
  <c r="AC137" i="35"/>
  <c r="AC138" i="35"/>
  <c r="AC139" i="35"/>
  <c r="AC140" i="35"/>
  <c r="AC141" i="35"/>
  <c r="AC142" i="35"/>
  <c r="AC143" i="35"/>
  <c r="AC144" i="35"/>
  <c r="AC145" i="35"/>
  <c r="AC146" i="35"/>
  <c r="AC147" i="35"/>
  <c r="AC148" i="35"/>
  <c r="AC149" i="35"/>
  <c r="AC150" i="35"/>
  <c r="AC151" i="35"/>
  <c r="AC152" i="35"/>
  <c r="AC153" i="35"/>
  <c r="AC154" i="35"/>
  <c r="AC155" i="35"/>
  <c r="AC156" i="35"/>
  <c r="AC157" i="35"/>
  <c r="AC158" i="35"/>
  <c r="AC159" i="35"/>
  <c r="AC160" i="35"/>
  <c r="AC161" i="35"/>
  <c r="AC162" i="35"/>
  <c r="AC163" i="35"/>
  <c r="AC164" i="35"/>
  <c r="AC165" i="35"/>
  <c r="AC166" i="35"/>
  <c r="AC167" i="35"/>
  <c r="AC168" i="35"/>
  <c r="AC169" i="35"/>
  <c r="AC170" i="35"/>
  <c r="AC171" i="35"/>
  <c r="AC172" i="35"/>
  <c r="AC173" i="35"/>
  <c r="AC174" i="35"/>
  <c r="AC175" i="35"/>
  <c r="AC176" i="35"/>
  <c r="AC177" i="35"/>
  <c r="AC178" i="35"/>
  <c r="AC179" i="35"/>
  <c r="AC180" i="35"/>
  <c r="AC181" i="35"/>
  <c r="AC182" i="35"/>
  <c r="AC183" i="35"/>
  <c r="AC184" i="35"/>
  <c r="AC185" i="35"/>
  <c r="AC186" i="35"/>
  <c r="AC187" i="35"/>
  <c r="AC188" i="35"/>
  <c r="AC189" i="35"/>
  <c r="AC190" i="35"/>
  <c r="AC191" i="35"/>
  <c r="AC192" i="35"/>
  <c r="AC193" i="35"/>
  <c r="AC194" i="35"/>
  <c r="AC195" i="35"/>
  <c r="AC196" i="35"/>
  <c r="AC197" i="35"/>
  <c r="AC198" i="35"/>
  <c r="AC199" i="35"/>
  <c r="AC200" i="35"/>
  <c r="AC201" i="35"/>
  <c r="AC202" i="35"/>
  <c r="AC203" i="35"/>
  <c r="AC204" i="35"/>
  <c r="AC205" i="35"/>
  <c r="AC206" i="35"/>
  <c r="AC207" i="35"/>
  <c r="AC208" i="35"/>
  <c r="AC209" i="35"/>
  <c r="AC210" i="35"/>
  <c r="AC211" i="35"/>
  <c r="AC212" i="35"/>
  <c r="AC213" i="35"/>
  <c r="AC214" i="35"/>
  <c r="AC215" i="35"/>
  <c r="AC216" i="35"/>
  <c r="AC217" i="35"/>
  <c r="AC218" i="35"/>
  <c r="AC219" i="35"/>
  <c r="AC220" i="35"/>
  <c r="AC221" i="35"/>
  <c r="AC222" i="35"/>
  <c r="AC223" i="35"/>
  <c r="AC224" i="35"/>
  <c r="AC225" i="35"/>
  <c r="AC226" i="35"/>
  <c r="AC227" i="35"/>
  <c r="AC228" i="35"/>
  <c r="AC229" i="35"/>
  <c r="AC230" i="35"/>
  <c r="AC231" i="35"/>
  <c r="AC232" i="35"/>
  <c r="AC233" i="35"/>
  <c r="AC235" i="35"/>
  <c r="AC236" i="35"/>
  <c r="AC237" i="35"/>
  <c r="AC238" i="35"/>
  <c r="AC239" i="35"/>
  <c r="AC240" i="35"/>
  <c r="AC241" i="35"/>
  <c r="AC242" i="35"/>
  <c r="AC243" i="35"/>
  <c r="AC244" i="35"/>
  <c r="AC245" i="35"/>
  <c r="AC246" i="35"/>
  <c r="AC247" i="35"/>
  <c r="AC248" i="35"/>
  <c r="AC249" i="35"/>
  <c r="AC250" i="35"/>
  <c r="AC251" i="35"/>
  <c r="AC252" i="35"/>
  <c r="AC253" i="35"/>
  <c r="AC254" i="35"/>
  <c r="AC255" i="35"/>
  <c r="AC256" i="35"/>
  <c r="AC257" i="35"/>
  <c r="AC258" i="35"/>
  <c r="AC259" i="35"/>
  <c r="AC260" i="35"/>
  <c r="AC261" i="35"/>
  <c r="AC262" i="35"/>
  <c r="AC263" i="35"/>
  <c r="AC264" i="35"/>
  <c r="AC265" i="35"/>
  <c r="AC266" i="35"/>
  <c r="AC267" i="35"/>
  <c r="AC268" i="35"/>
  <c r="AC269" i="35"/>
  <c r="AC270" i="35"/>
  <c r="AC271" i="35"/>
  <c r="AC272" i="35"/>
  <c r="AC273" i="35"/>
  <c r="AC274" i="35"/>
  <c r="AC275" i="35"/>
  <c r="AC276" i="35"/>
  <c r="AC277" i="35"/>
  <c r="AC278" i="35"/>
  <c r="AC279" i="35"/>
  <c r="AC280" i="35"/>
  <c r="AC281" i="35"/>
  <c r="AC282" i="35"/>
  <c r="AC283" i="35"/>
  <c r="AC284" i="35"/>
  <c r="AC285" i="35"/>
  <c r="AC286" i="35"/>
  <c r="AC287" i="35"/>
  <c r="AC288" i="35"/>
  <c r="AC289" i="35"/>
  <c r="AC290" i="35"/>
  <c r="AC291" i="35"/>
  <c r="AC3" i="35"/>
  <c r="H4" i="35" l="1"/>
  <c r="AH4" i="35" s="1"/>
  <c r="H5" i="35"/>
  <c r="AH5" i="35" s="1"/>
  <c r="H6" i="35"/>
  <c r="AH6" i="35" s="1"/>
  <c r="H7" i="35"/>
  <c r="AH7" i="35" s="1"/>
  <c r="H8" i="35"/>
  <c r="AH8" i="35" s="1"/>
  <c r="H9" i="35"/>
  <c r="AH9" i="35" s="1"/>
  <c r="H10" i="35"/>
  <c r="AH10" i="35" s="1"/>
  <c r="H11" i="35"/>
  <c r="AH11" i="35" s="1"/>
  <c r="H12" i="35"/>
  <c r="AH12" i="35" s="1"/>
  <c r="H13" i="35"/>
  <c r="AH13" i="35" s="1"/>
  <c r="H14" i="35"/>
  <c r="AH14" i="35" s="1"/>
  <c r="H15" i="35"/>
  <c r="AH15" i="35" s="1"/>
  <c r="H16" i="35"/>
  <c r="AH16" i="35" s="1"/>
  <c r="H17" i="35"/>
  <c r="AH17" i="35" s="1"/>
  <c r="H18" i="35"/>
  <c r="AH18" i="35" s="1"/>
  <c r="H19" i="35"/>
  <c r="AH19" i="35" s="1"/>
  <c r="H20" i="35"/>
  <c r="AH20" i="35" s="1"/>
  <c r="H21" i="35"/>
  <c r="AH21" i="35" s="1"/>
  <c r="H22" i="35"/>
  <c r="AH22" i="35" s="1"/>
  <c r="H23" i="35"/>
  <c r="AH23" i="35" s="1"/>
  <c r="H24" i="35"/>
  <c r="AH24" i="35" s="1"/>
  <c r="H25" i="35"/>
  <c r="AH25" i="35" s="1"/>
  <c r="H26" i="35"/>
  <c r="AH26" i="35" s="1"/>
  <c r="H27" i="35"/>
  <c r="AH27" i="35" s="1"/>
  <c r="H28" i="35"/>
  <c r="AH28" i="35" s="1"/>
  <c r="H29" i="35"/>
  <c r="AH29" i="35" s="1"/>
  <c r="H30" i="35"/>
  <c r="AH30" i="35" s="1"/>
  <c r="H31" i="35"/>
  <c r="AH31" i="35" s="1"/>
  <c r="H32" i="35"/>
  <c r="AH32" i="35" s="1"/>
  <c r="H33" i="35"/>
  <c r="AH33" i="35" s="1"/>
  <c r="H34" i="35"/>
  <c r="AH34" i="35" s="1"/>
  <c r="H35" i="35"/>
  <c r="AH35" i="35" s="1"/>
  <c r="H36" i="35"/>
  <c r="AH36" i="35" s="1"/>
  <c r="H37" i="35"/>
  <c r="AH37" i="35" s="1"/>
  <c r="H38" i="35"/>
  <c r="AH38" i="35" s="1"/>
  <c r="H39" i="35"/>
  <c r="AH39" i="35" s="1"/>
  <c r="H40" i="35"/>
  <c r="AH40" i="35" s="1"/>
  <c r="H41" i="35"/>
  <c r="AH41" i="35" s="1"/>
  <c r="H42" i="35"/>
  <c r="AH42" i="35" s="1"/>
  <c r="H43" i="35"/>
  <c r="AH43" i="35" s="1"/>
  <c r="H44" i="35"/>
  <c r="AH44" i="35" s="1"/>
  <c r="H45" i="35"/>
  <c r="AH45" i="35" s="1"/>
  <c r="H46" i="35"/>
  <c r="AH46" i="35" s="1"/>
  <c r="H47" i="35"/>
  <c r="AH47" i="35" s="1"/>
  <c r="H48" i="35"/>
  <c r="AH48" i="35" s="1"/>
  <c r="H49" i="35"/>
  <c r="AH49" i="35" s="1"/>
  <c r="H50" i="35"/>
  <c r="AH50" i="35" s="1"/>
  <c r="H51" i="35"/>
  <c r="AH51" i="35" s="1"/>
  <c r="H52" i="35"/>
  <c r="AH52" i="35" s="1"/>
  <c r="H53" i="35"/>
  <c r="AH53" i="35" s="1"/>
  <c r="H54" i="35"/>
  <c r="AH54" i="35" s="1"/>
  <c r="H55" i="35"/>
  <c r="AH55" i="35" s="1"/>
  <c r="H56" i="35"/>
  <c r="AH56" i="35" s="1"/>
  <c r="H57" i="35"/>
  <c r="AH57" i="35" s="1"/>
  <c r="H58" i="35"/>
  <c r="AH58" i="35" s="1"/>
  <c r="H59" i="35"/>
  <c r="AH59" i="35" s="1"/>
  <c r="H60" i="35"/>
  <c r="AH60" i="35" s="1"/>
  <c r="H61" i="35"/>
  <c r="AH61" i="35" s="1"/>
  <c r="H62" i="35"/>
  <c r="AH62" i="35" s="1"/>
  <c r="H63" i="35"/>
  <c r="AH63" i="35" s="1"/>
  <c r="H64" i="35"/>
  <c r="AH64" i="35" s="1"/>
  <c r="H65" i="35"/>
  <c r="AH65" i="35" s="1"/>
  <c r="H66" i="35"/>
  <c r="AH66" i="35" s="1"/>
  <c r="H67" i="35"/>
  <c r="AH67" i="35" s="1"/>
  <c r="H68" i="35"/>
  <c r="AH68" i="35" s="1"/>
  <c r="H69" i="35"/>
  <c r="AH69" i="35" s="1"/>
  <c r="H70" i="35"/>
  <c r="AH70" i="35" s="1"/>
  <c r="H71" i="35"/>
  <c r="AH71" i="35" s="1"/>
  <c r="H72" i="35"/>
  <c r="AH72" i="35" s="1"/>
  <c r="H73" i="35"/>
  <c r="AH73" i="35" s="1"/>
  <c r="H74" i="35"/>
  <c r="AH74" i="35" s="1"/>
  <c r="H75" i="35"/>
  <c r="AH75" i="35" s="1"/>
  <c r="H76" i="35"/>
  <c r="AH76" i="35" s="1"/>
  <c r="H77" i="35"/>
  <c r="AH77" i="35" s="1"/>
  <c r="H78" i="35"/>
  <c r="AH78" i="35" s="1"/>
  <c r="H79" i="35"/>
  <c r="AH79" i="35" s="1"/>
  <c r="H80" i="35"/>
  <c r="AH80" i="35" s="1"/>
  <c r="H81" i="35"/>
  <c r="AH81" i="35" s="1"/>
  <c r="H82" i="35"/>
  <c r="AH82" i="35" s="1"/>
  <c r="H83" i="35"/>
  <c r="AH83" i="35" s="1"/>
  <c r="H84" i="35"/>
  <c r="AH84" i="35" s="1"/>
  <c r="H85" i="35"/>
  <c r="AH85" i="35" s="1"/>
  <c r="H86" i="35"/>
  <c r="AH86" i="35" s="1"/>
  <c r="H87" i="35"/>
  <c r="AH87" i="35" s="1"/>
  <c r="H88" i="35"/>
  <c r="AH88" i="35" s="1"/>
  <c r="H89" i="35"/>
  <c r="AH89" i="35" s="1"/>
  <c r="H90" i="35"/>
  <c r="AH90" i="35" s="1"/>
  <c r="H91" i="35"/>
  <c r="AH91" i="35" s="1"/>
  <c r="H92" i="35"/>
  <c r="AH92" i="35" s="1"/>
  <c r="H93" i="35"/>
  <c r="AH93" i="35" s="1"/>
  <c r="H94" i="35"/>
  <c r="AH94" i="35" s="1"/>
  <c r="H95" i="35"/>
  <c r="AH95" i="35" s="1"/>
  <c r="H96" i="35"/>
  <c r="AH96" i="35" s="1"/>
  <c r="H97" i="35"/>
  <c r="AH97" i="35" s="1"/>
  <c r="H98" i="35"/>
  <c r="AH98" i="35" s="1"/>
  <c r="H99" i="35"/>
  <c r="AH99" i="35" s="1"/>
  <c r="H100" i="35"/>
  <c r="AH100" i="35" s="1"/>
  <c r="H101" i="35"/>
  <c r="AH101" i="35" s="1"/>
  <c r="H102" i="35"/>
  <c r="AH102" i="35" s="1"/>
  <c r="H103" i="35"/>
  <c r="AH103" i="35" s="1"/>
  <c r="H104" i="35"/>
  <c r="AH104" i="35" s="1"/>
  <c r="H105" i="35"/>
  <c r="AH105" i="35" s="1"/>
  <c r="H106" i="35"/>
  <c r="AH106" i="35" s="1"/>
  <c r="H107" i="35"/>
  <c r="AH107" i="35" s="1"/>
  <c r="H108" i="35"/>
  <c r="AH108" i="35" s="1"/>
  <c r="H109" i="35"/>
  <c r="AH109" i="35" s="1"/>
  <c r="H110" i="35"/>
  <c r="AH110" i="35" s="1"/>
  <c r="H111" i="35"/>
  <c r="AH111" i="35" s="1"/>
  <c r="H112" i="35"/>
  <c r="AH112" i="35" s="1"/>
  <c r="H113" i="35"/>
  <c r="AH113" i="35" s="1"/>
  <c r="H114" i="35"/>
  <c r="AH114" i="35" s="1"/>
  <c r="H115" i="35"/>
  <c r="AH115" i="35" s="1"/>
  <c r="H116" i="35"/>
  <c r="AH116" i="35" s="1"/>
  <c r="H117" i="35"/>
  <c r="AH117" i="35" s="1"/>
  <c r="H118" i="35"/>
  <c r="AH118" i="35" s="1"/>
  <c r="H119" i="35"/>
  <c r="AH119" i="35" s="1"/>
  <c r="H120" i="35"/>
  <c r="AH120" i="35" s="1"/>
  <c r="H121" i="35"/>
  <c r="AH121" i="35" s="1"/>
  <c r="H122" i="35"/>
  <c r="AH122" i="35" s="1"/>
  <c r="H123" i="35"/>
  <c r="AH123" i="35" s="1"/>
  <c r="H124" i="35"/>
  <c r="AH124" i="35" s="1"/>
  <c r="H125" i="35"/>
  <c r="AH125" i="35" s="1"/>
  <c r="H126" i="35"/>
  <c r="AH126" i="35" s="1"/>
  <c r="H127" i="35"/>
  <c r="AH127" i="35" s="1"/>
  <c r="H128" i="35"/>
  <c r="AH128" i="35" s="1"/>
  <c r="H129" i="35"/>
  <c r="AH129" i="35" s="1"/>
  <c r="H130" i="35"/>
  <c r="AH130" i="35" s="1"/>
  <c r="H131" i="35"/>
  <c r="AH131" i="35" s="1"/>
  <c r="H132" i="35"/>
  <c r="AH132" i="35" s="1"/>
  <c r="H133" i="35"/>
  <c r="AH133" i="35" s="1"/>
  <c r="H134" i="35"/>
  <c r="AH134" i="35" s="1"/>
  <c r="H135" i="35"/>
  <c r="AH135" i="35" s="1"/>
  <c r="H136" i="35"/>
  <c r="AH136" i="35" s="1"/>
  <c r="H137" i="35"/>
  <c r="AH137" i="35" s="1"/>
  <c r="H138" i="35"/>
  <c r="AH138" i="35" s="1"/>
  <c r="H139" i="35"/>
  <c r="AH139" i="35" s="1"/>
  <c r="H140" i="35"/>
  <c r="AH140" i="35" s="1"/>
  <c r="H141" i="35"/>
  <c r="AH141" i="35" s="1"/>
  <c r="H142" i="35"/>
  <c r="AH142" i="35" s="1"/>
  <c r="H143" i="35"/>
  <c r="AH143" i="35" s="1"/>
  <c r="H144" i="35"/>
  <c r="AH144" i="35" s="1"/>
  <c r="H145" i="35"/>
  <c r="AH145" i="35" s="1"/>
  <c r="H146" i="35"/>
  <c r="AH146" i="35" s="1"/>
  <c r="H147" i="35"/>
  <c r="AH147" i="35" s="1"/>
  <c r="H148" i="35"/>
  <c r="AH148" i="35" s="1"/>
  <c r="H149" i="35"/>
  <c r="AH149" i="35" s="1"/>
  <c r="H150" i="35"/>
  <c r="AH150" i="35" s="1"/>
  <c r="H151" i="35"/>
  <c r="AH151" i="35" s="1"/>
  <c r="H152" i="35"/>
  <c r="AH152" i="35" s="1"/>
  <c r="H153" i="35"/>
  <c r="AH153" i="35" s="1"/>
  <c r="H154" i="35"/>
  <c r="AH154" i="35" s="1"/>
  <c r="H155" i="35"/>
  <c r="AH155" i="35" s="1"/>
  <c r="H156" i="35"/>
  <c r="AH156" i="35" s="1"/>
  <c r="H157" i="35"/>
  <c r="AH157" i="35" s="1"/>
  <c r="H158" i="35"/>
  <c r="AH158" i="35" s="1"/>
  <c r="H159" i="35"/>
  <c r="AH159" i="35" s="1"/>
  <c r="H160" i="35"/>
  <c r="AH160" i="35" s="1"/>
  <c r="H161" i="35"/>
  <c r="AH161" i="35" s="1"/>
  <c r="H162" i="35"/>
  <c r="AH162" i="35" s="1"/>
  <c r="H163" i="35"/>
  <c r="AH163" i="35" s="1"/>
  <c r="H164" i="35"/>
  <c r="AH164" i="35" s="1"/>
  <c r="H165" i="35"/>
  <c r="AH165" i="35" s="1"/>
  <c r="H166" i="35"/>
  <c r="AH166" i="35" s="1"/>
  <c r="H167" i="35"/>
  <c r="AH167" i="35" s="1"/>
  <c r="H168" i="35"/>
  <c r="AH168" i="35" s="1"/>
  <c r="H169" i="35"/>
  <c r="AH169" i="35" s="1"/>
  <c r="H170" i="35"/>
  <c r="AH170" i="35" s="1"/>
  <c r="H171" i="35"/>
  <c r="AH171" i="35" s="1"/>
  <c r="H172" i="35"/>
  <c r="AH172" i="35" s="1"/>
  <c r="H173" i="35"/>
  <c r="AH173" i="35" s="1"/>
  <c r="H174" i="35"/>
  <c r="AH174" i="35" s="1"/>
  <c r="H175" i="35"/>
  <c r="AH175" i="35" s="1"/>
  <c r="H176" i="35"/>
  <c r="AH176" i="35" s="1"/>
  <c r="H177" i="35"/>
  <c r="AH177" i="35" s="1"/>
  <c r="H178" i="35"/>
  <c r="AH178" i="35" s="1"/>
  <c r="H179" i="35"/>
  <c r="AH179" i="35" s="1"/>
  <c r="H180" i="35"/>
  <c r="AH180" i="35" s="1"/>
  <c r="H181" i="35"/>
  <c r="AH181" i="35" s="1"/>
  <c r="H182" i="35"/>
  <c r="AH182" i="35" s="1"/>
  <c r="H183" i="35"/>
  <c r="AH183" i="35" s="1"/>
  <c r="H184" i="35"/>
  <c r="AH184" i="35" s="1"/>
  <c r="H185" i="35"/>
  <c r="AH185" i="35" s="1"/>
  <c r="H186" i="35"/>
  <c r="AH186" i="35" s="1"/>
  <c r="H187" i="35"/>
  <c r="AH187" i="35" s="1"/>
  <c r="H188" i="35"/>
  <c r="AH188" i="35" s="1"/>
  <c r="H189" i="35"/>
  <c r="AH189" i="35" s="1"/>
  <c r="H190" i="35"/>
  <c r="AH190" i="35" s="1"/>
  <c r="H191" i="35"/>
  <c r="AH191" i="35" s="1"/>
  <c r="H192" i="35"/>
  <c r="AH192" i="35" s="1"/>
  <c r="H193" i="35"/>
  <c r="AH193" i="35" s="1"/>
  <c r="H194" i="35"/>
  <c r="AH194" i="35" s="1"/>
  <c r="H195" i="35"/>
  <c r="AH195" i="35" s="1"/>
  <c r="H196" i="35"/>
  <c r="AH196" i="35" s="1"/>
  <c r="H197" i="35"/>
  <c r="AH197" i="35" s="1"/>
  <c r="H198" i="35"/>
  <c r="AH198" i="35" s="1"/>
  <c r="H199" i="35"/>
  <c r="AH199" i="35" s="1"/>
  <c r="H200" i="35"/>
  <c r="AH200" i="35" s="1"/>
  <c r="H201" i="35"/>
  <c r="AH201" i="35" s="1"/>
  <c r="H202" i="35"/>
  <c r="AH202" i="35" s="1"/>
  <c r="H203" i="35"/>
  <c r="AH203" i="35" s="1"/>
  <c r="H204" i="35"/>
  <c r="AH204" i="35" s="1"/>
  <c r="H205" i="35"/>
  <c r="AH205" i="35" s="1"/>
  <c r="H206" i="35"/>
  <c r="AH206" i="35" s="1"/>
  <c r="H207" i="35"/>
  <c r="AH207" i="35" s="1"/>
  <c r="H208" i="35"/>
  <c r="AH208" i="35" s="1"/>
  <c r="H209" i="35"/>
  <c r="AH209" i="35" s="1"/>
  <c r="H210" i="35"/>
  <c r="AH210" i="35" s="1"/>
  <c r="H211" i="35"/>
  <c r="AH211" i="35" s="1"/>
  <c r="H212" i="35"/>
  <c r="AH212" i="35" s="1"/>
  <c r="H213" i="35"/>
  <c r="AH213" i="35" s="1"/>
  <c r="H214" i="35"/>
  <c r="AH214" i="35" s="1"/>
  <c r="H215" i="35"/>
  <c r="AH215" i="35" s="1"/>
  <c r="H216" i="35"/>
  <c r="AH216" i="35" s="1"/>
  <c r="H217" i="35"/>
  <c r="AH217" i="35" s="1"/>
  <c r="H218" i="35"/>
  <c r="AH218" i="35" s="1"/>
  <c r="H219" i="35"/>
  <c r="AH219" i="35" s="1"/>
  <c r="H220" i="35"/>
  <c r="AH220" i="35" s="1"/>
  <c r="H221" i="35"/>
  <c r="AH221" i="35" s="1"/>
  <c r="H222" i="35"/>
  <c r="AH222" i="35" s="1"/>
  <c r="H223" i="35"/>
  <c r="AH223" i="35" s="1"/>
  <c r="H224" i="35"/>
  <c r="AH224" i="35" s="1"/>
  <c r="H225" i="35"/>
  <c r="AH225" i="35" s="1"/>
  <c r="H226" i="35"/>
  <c r="AH226" i="35" s="1"/>
  <c r="H227" i="35"/>
  <c r="AH227" i="35" s="1"/>
  <c r="H228" i="35"/>
  <c r="AH228" i="35" s="1"/>
  <c r="H229" i="35"/>
  <c r="AH229" i="35" s="1"/>
  <c r="H230" i="35"/>
  <c r="AH230" i="35" s="1"/>
  <c r="H231" i="35"/>
  <c r="AH231" i="35" s="1"/>
  <c r="H232" i="35"/>
  <c r="AH232" i="35" s="1"/>
  <c r="H233" i="35"/>
  <c r="AH233" i="35" s="1"/>
  <c r="H234" i="35"/>
  <c r="AH234" i="35" s="1"/>
  <c r="H235" i="35"/>
  <c r="AH235" i="35" s="1"/>
  <c r="H236" i="35"/>
  <c r="AH236" i="35" s="1"/>
  <c r="H237" i="35"/>
  <c r="AH237" i="35" s="1"/>
  <c r="H238" i="35"/>
  <c r="AH238" i="35" s="1"/>
  <c r="H239" i="35"/>
  <c r="AH239" i="35" s="1"/>
  <c r="H240" i="35"/>
  <c r="AH240" i="35" s="1"/>
  <c r="H241" i="35"/>
  <c r="AH241" i="35" s="1"/>
  <c r="H242" i="35"/>
  <c r="AH242" i="35" s="1"/>
  <c r="H243" i="35"/>
  <c r="AH243" i="35" s="1"/>
  <c r="H244" i="35"/>
  <c r="AH244" i="35" s="1"/>
  <c r="H245" i="35"/>
  <c r="AH245" i="35" s="1"/>
  <c r="H246" i="35"/>
  <c r="AH246" i="35" s="1"/>
  <c r="H247" i="35"/>
  <c r="AH247" i="35" s="1"/>
  <c r="H248" i="35"/>
  <c r="AH248" i="35" s="1"/>
  <c r="H249" i="35"/>
  <c r="AH249" i="35" s="1"/>
  <c r="H250" i="35"/>
  <c r="AH250" i="35" s="1"/>
  <c r="H251" i="35"/>
  <c r="AH251" i="35" s="1"/>
  <c r="H252" i="35"/>
  <c r="AH252" i="35" s="1"/>
  <c r="H253" i="35"/>
  <c r="AH253" i="35" s="1"/>
  <c r="H254" i="35"/>
  <c r="AH254" i="35" s="1"/>
  <c r="H255" i="35"/>
  <c r="AH255" i="35" s="1"/>
  <c r="H256" i="35"/>
  <c r="AH256" i="35" s="1"/>
  <c r="H257" i="35"/>
  <c r="AH257" i="35" s="1"/>
  <c r="H258" i="35"/>
  <c r="AH258" i="35" s="1"/>
  <c r="H259" i="35"/>
  <c r="AH259" i="35" s="1"/>
  <c r="H260" i="35"/>
  <c r="AH260" i="35" s="1"/>
  <c r="H261" i="35"/>
  <c r="AH261" i="35" s="1"/>
  <c r="H262" i="35"/>
  <c r="AH262" i="35" s="1"/>
  <c r="H263" i="35"/>
  <c r="AH263" i="35" s="1"/>
  <c r="H264" i="35"/>
  <c r="AH264" i="35" s="1"/>
  <c r="H265" i="35"/>
  <c r="AH265" i="35" s="1"/>
  <c r="H266" i="35"/>
  <c r="AH266" i="35" s="1"/>
  <c r="H267" i="35"/>
  <c r="AH267" i="35" s="1"/>
  <c r="H268" i="35"/>
  <c r="AH268" i="35" s="1"/>
  <c r="H269" i="35"/>
  <c r="AH269" i="35" s="1"/>
  <c r="H270" i="35"/>
  <c r="AH270" i="35" s="1"/>
  <c r="H271" i="35"/>
  <c r="AH271" i="35" s="1"/>
  <c r="H272" i="35"/>
  <c r="AH272" i="35" s="1"/>
  <c r="H273" i="35"/>
  <c r="AH273" i="35" s="1"/>
  <c r="H274" i="35"/>
  <c r="AH274" i="35" s="1"/>
  <c r="H275" i="35"/>
  <c r="AH275" i="35" s="1"/>
  <c r="H276" i="35"/>
  <c r="AH276" i="35" s="1"/>
  <c r="H277" i="35"/>
  <c r="AH277" i="35" s="1"/>
  <c r="H278" i="35"/>
  <c r="AH278" i="35" s="1"/>
  <c r="H279" i="35"/>
  <c r="AH279" i="35" s="1"/>
  <c r="H280" i="35"/>
  <c r="AH280" i="35" s="1"/>
  <c r="H281" i="35"/>
  <c r="AH281" i="35" s="1"/>
  <c r="H282" i="35"/>
  <c r="AH282" i="35" s="1"/>
  <c r="H283" i="35"/>
  <c r="AH283" i="35" s="1"/>
  <c r="H284" i="35"/>
  <c r="AH284" i="35" s="1"/>
  <c r="H285" i="35"/>
  <c r="AH285" i="35" s="1"/>
  <c r="H286" i="35"/>
  <c r="AH286" i="35" s="1"/>
  <c r="H287" i="35"/>
  <c r="AH287" i="35" s="1"/>
  <c r="H288" i="35"/>
  <c r="AH288" i="35" s="1"/>
  <c r="H289" i="35"/>
  <c r="AH289" i="35" s="1"/>
  <c r="H290" i="35"/>
  <c r="AH290" i="35" s="1"/>
  <c r="H291" i="35"/>
  <c r="AH291" i="35" s="1"/>
  <c r="H3" i="35"/>
  <c r="AH3" i="35" s="1"/>
  <c r="AA291" i="35"/>
  <c r="AB291" i="35" s="1"/>
  <c r="Z291" i="35"/>
  <c r="X291" i="35"/>
  <c r="W291" i="35"/>
  <c r="T291" i="35"/>
  <c r="S291" i="35"/>
  <c r="U291" i="35" s="1"/>
  <c r="P291" i="35"/>
  <c r="Q291" i="35" s="1"/>
  <c r="O291" i="35"/>
  <c r="N291" i="35"/>
  <c r="K291" i="35" a="1"/>
  <c r="K291" i="35" s="1"/>
  <c r="L291" i="35" s="1"/>
  <c r="I291" i="35"/>
  <c r="J291" i="35" s="1"/>
  <c r="E291" i="35"/>
  <c r="D291" i="35"/>
  <c r="C291" i="35"/>
  <c r="A291" i="35"/>
  <c r="AA290" i="35"/>
  <c r="AB290" i="35" s="1"/>
  <c r="X290" i="35"/>
  <c r="Z290" i="35" s="1"/>
  <c r="W290" i="35"/>
  <c r="T290" i="35"/>
  <c r="S290" i="35"/>
  <c r="P290" i="35"/>
  <c r="Q290" i="35" s="1"/>
  <c r="O290" i="35"/>
  <c r="N290" i="35"/>
  <c r="K290" i="35" a="1"/>
  <c r="K290" i="35" s="1"/>
  <c r="L290" i="35" s="1"/>
  <c r="I290" i="35"/>
  <c r="J290" i="35" s="1"/>
  <c r="E290" i="35"/>
  <c r="D290" i="35"/>
  <c r="C290" i="35"/>
  <c r="A290" i="35"/>
  <c r="AA289" i="35"/>
  <c r="AB289" i="35" s="1"/>
  <c r="Z289" i="35"/>
  <c r="X289" i="35"/>
  <c r="W289" i="35"/>
  <c r="U289" i="35"/>
  <c r="T289" i="35"/>
  <c r="S289" i="35"/>
  <c r="P289" i="35"/>
  <c r="Q289" i="35" s="1"/>
  <c r="O289" i="35"/>
  <c r="N289" i="35"/>
  <c r="K289" i="35" a="1"/>
  <c r="K289" i="35" s="1"/>
  <c r="L289" i="35" s="1"/>
  <c r="I289" i="35"/>
  <c r="J289" i="35" s="1"/>
  <c r="AG289" i="35" s="1"/>
  <c r="E289" i="35"/>
  <c r="D289" i="35"/>
  <c r="C289" i="35"/>
  <c r="A289" i="35"/>
  <c r="AA288" i="35"/>
  <c r="AB288" i="35" s="1"/>
  <c r="X288" i="35"/>
  <c r="Z288" i="35" s="1"/>
  <c r="W288" i="35"/>
  <c r="T288" i="35"/>
  <c r="S288" i="35"/>
  <c r="P288" i="35"/>
  <c r="Q288" i="35" s="1"/>
  <c r="O288" i="35"/>
  <c r="N288" i="35"/>
  <c r="K288" i="35" a="1"/>
  <c r="K288" i="35" s="1"/>
  <c r="L288" i="35" s="1"/>
  <c r="I288" i="35"/>
  <c r="J288" i="35" s="1"/>
  <c r="E288" i="35"/>
  <c r="D288" i="35"/>
  <c r="C288" i="35"/>
  <c r="A288" i="35"/>
  <c r="AA287" i="35"/>
  <c r="AB287" i="35" s="1"/>
  <c r="X287" i="35"/>
  <c r="Z287" i="35" s="1"/>
  <c r="W287" i="35"/>
  <c r="T287" i="35"/>
  <c r="S287" i="35"/>
  <c r="U287" i="35" s="1"/>
  <c r="P287" i="35"/>
  <c r="Q287" i="35" s="1"/>
  <c r="O287" i="35"/>
  <c r="N287" i="35"/>
  <c r="K287" i="35" a="1"/>
  <c r="K287" i="35" s="1"/>
  <c r="L287" i="35" s="1"/>
  <c r="I287" i="35"/>
  <c r="J287" i="35" s="1"/>
  <c r="E287" i="35"/>
  <c r="D287" i="35"/>
  <c r="C287" i="35"/>
  <c r="A287" i="35"/>
  <c r="AA286" i="35"/>
  <c r="AB286" i="35" s="1"/>
  <c r="Z286" i="35"/>
  <c r="X286" i="35"/>
  <c r="W286" i="35"/>
  <c r="T286" i="35"/>
  <c r="S286" i="35"/>
  <c r="P286" i="35"/>
  <c r="Q286" i="35" s="1"/>
  <c r="O286" i="35"/>
  <c r="N286" i="35"/>
  <c r="K286" i="35" a="1"/>
  <c r="K286" i="35" s="1"/>
  <c r="L286" i="35" s="1"/>
  <c r="J286" i="35"/>
  <c r="AG286" i="35" s="1"/>
  <c r="I286" i="35"/>
  <c r="E286" i="35"/>
  <c r="D286" i="35"/>
  <c r="C286" i="35"/>
  <c r="A286" i="35"/>
  <c r="AA285" i="35"/>
  <c r="AB285" i="35" s="1"/>
  <c r="Z285" i="35"/>
  <c r="X285" i="35"/>
  <c r="W285" i="35"/>
  <c r="T285" i="35"/>
  <c r="S285" i="35"/>
  <c r="P285" i="35"/>
  <c r="Q285" i="35" s="1"/>
  <c r="O285" i="35"/>
  <c r="N285" i="35"/>
  <c r="K285" i="35" a="1"/>
  <c r="K285" i="35" s="1"/>
  <c r="L285" i="35" s="1"/>
  <c r="I285" i="35"/>
  <c r="J285" i="35" s="1"/>
  <c r="E285" i="35"/>
  <c r="D285" i="35"/>
  <c r="C285" i="35"/>
  <c r="A285" i="35"/>
  <c r="AA284" i="35"/>
  <c r="AB284" i="35" s="1"/>
  <c r="Z284" i="35"/>
  <c r="X284" i="35"/>
  <c r="W284" i="35"/>
  <c r="T284" i="35"/>
  <c r="S284" i="35"/>
  <c r="P284" i="35"/>
  <c r="Q284" i="35" s="1"/>
  <c r="O284" i="35"/>
  <c r="N284" i="35"/>
  <c r="K284" i="35" a="1"/>
  <c r="K284" i="35" s="1"/>
  <c r="L284" i="35" s="1"/>
  <c r="I284" i="35"/>
  <c r="J284" i="35" s="1"/>
  <c r="E284" i="35"/>
  <c r="D284" i="35"/>
  <c r="C284" i="35"/>
  <c r="A284" i="35"/>
  <c r="AA283" i="35"/>
  <c r="AB283" i="35" s="1"/>
  <c r="Z283" i="35"/>
  <c r="X283" i="35"/>
  <c r="W283" i="35"/>
  <c r="T283" i="35"/>
  <c r="S283" i="35"/>
  <c r="P283" i="35"/>
  <c r="Q283" i="35" s="1"/>
  <c r="O283" i="35"/>
  <c r="N283" i="35"/>
  <c r="K283" i="35" a="1"/>
  <c r="K283" i="35" s="1"/>
  <c r="L283" i="35" s="1"/>
  <c r="I283" i="35"/>
  <c r="J283" i="35" s="1"/>
  <c r="AG283" i="35" s="1"/>
  <c r="E283" i="35"/>
  <c r="D283" i="35"/>
  <c r="C283" i="35"/>
  <c r="A283" i="35"/>
  <c r="AA282" i="35"/>
  <c r="AB282" i="35" s="1"/>
  <c r="Z282" i="35"/>
  <c r="X282" i="35"/>
  <c r="W282" i="35"/>
  <c r="T282" i="35"/>
  <c r="S282" i="35"/>
  <c r="P282" i="35"/>
  <c r="Q282" i="35" s="1"/>
  <c r="O282" i="35"/>
  <c r="N282" i="35"/>
  <c r="K282" i="35" a="1"/>
  <c r="K282" i="35" s="1"/>
  <c r="L282" i="35" s="1"/>
  <c r="I282" i="35"/>
  <c r="J282" i="35" s="1"/>
  <c r="E282" i="35"/>
  <c r="D282" i="35"/>
  <c r="C282" i="35"/>
  <c r="A282" i="35"/>
  <c r="AA281" i="35"/>
  <c r="AB281" i="35" s="1"/>
  <c r="Z281" i="35"/>
  <c r="X281" i="35"/>
  <c r="W281" i="35"/>
  <c r="T281" i="35"/>
  <c r="S281" i="35"/>
  <c r="U281" i="35" s="1"/>
  <c r="P281" i="35"/>
  <c r="Q281" i="35" s="1"/>
  <c r="O281" i="35"/>
  <c r="N281" i="35"/>
  <c r="K281" i="35" a="1"/>
  <c r="K281" i="35" s="1"/>
  <c r="L281" i="35" s="1"/>
  <c r="I281" i="35"/>
  <c r="J281" i="35" s="1"/>
  <c r="E281" i="35"/>
  <c r="D281" i="35"/>
  <c r="C281" i="35"/>
  <c r="A281" i="35"/>
  <c r="AA280" i="35"/>
  <c r="AB280" i="35" s="1"/>
  <c r="Z280" i="35"/>
  <c r="X280" i="35"/>
  <c r="W280" i="35"/>
  <c r="T280" i="35"/>
  <c r="S280" i="35"/>
  <c r="P280" i="35"/>
  <c r="Q280" i="35" s="1"/>
  <c r="O280" i="35"/>
  <c r="N280" i="35"/>
  <c r="K280" i="35" a="1"/>
  <c r="K280" i="35" s="1"/>
  <c r="L280" i="35" s="1"/>
  <c r="I280" i="35"/>
  <c r="J280" i="35" s="1"/>
  <c r="E280" i="35"/>
  <c r="D280" i="35"/>
  <c r="C280" i="35"/>
  <c r="A280" i="35"/>
  <c r="AA279" i="35"/>
  <c r="AB279" i="35" s="1"/>
  <c r="X279" i="35"/>
  <c r="Z279" i="35" s="1"/>
  <c r="W279" i="35"/>
  <c r="T279" i="35"/>
  <c r="S279" i="35"/>
  <c r="P279" i="35"/>
  <c r="Q279" i="35" s="1"/>
  <c r="O279" i="35"/>
  <c r="N279" i="35"/>
  <c r="K279" i="35" a="1"/>
  <c r="K279" i="35" s="1"/>
  <c r="L279" i="35" s="1"/>
  <c r="I279" i="35"/>
  <c r="J279" i="35" s="1"/>
  <c r="E279" i="35"/>
  <c r="D279" i="35"/>
  <c r="C279" i="35"/>
  <c r="A279" i="35"/>
  <c r="AA278" i="35"/>
  <c r="AB278" i="35" s="1"/>
  <c r="Z278" i="35"/>
  <c r="X278" i="35"/>
  <c r="W278" i="35"/>
  <c r="T278" i="35"/>
  <c r="S278" i="35"/>
  <c r="P278" i="35"/>
  <c r="Q278" i="35" s="1"/>
  <c r="O278" i="35"/>
  <c r="N278" i="35"/>
  <c r="K278" i="35" a="1"/>
  <c r="K278" i="35" s="1"/>
  <c r="L278" i="35" s="1"/>
  <c r="I278" i="35"/>
  <c r="J278" i="35" s="1"/>
  <c r="E278" i="35"/>
  <c r="D278" i="35"/>
  <c r="C278" i="35"/>
  <c r="A278" i="35"/>
  <c r="AA277" i="35"/>
  <c r="AB277" i="35" s="1"/>
  <c r="Z277" i="35"/>
  <c r="X277" i="35"/>
  <c r="W277" i="35"/>
  <c r="T277" i="35"/>
  <c r="S277" i="35"/>
  <c r="U277" i="35" s="1"/>
  <c r="V277" i="35" s="1"/>
  <c r="P277" i="35"/>
  <c r="Q277" i="35" s="1"/>
  <c r="O277" i="35"/>
  <c r="N277" i="35"/>
  <c r="K277" i="35" a="1"/>
  <c r="K277" i="35" s="1"/>
  <c r="L277" i="35" s="1"/>
  <c r="I277" i="35"/>
  <c r="J277" i="35" s="1"/>
  <c r="E277" i="35"/>
  <c r="D277" i="35"/>
  <c r="C277" i="35"/>
  <c r="A277" i="35"/>
  <c r="AA276" i="35"/>
  <c r="AB276" i="35" s="1"/>
  <c r="Z276" i="35"/>
  <c r="X276" i="35"/>
  <c r="W276" i="35"/>
  <c r="T276" i="35"/>
  <c r="S276" i="35"/>
  <c r="P276" i="35"/>
  <c r="Q276" i="35" s="1"/>
  <c r="O276" i="35"/>
  <c r="N276" i="35"/>
  <c r="K276" i="35" a="1"/>
  <c r="K276" i="35" s="1"/>
  <c r="L276" i="35" s="1"/>
  <c r="I276" i="35"/>
  <c r="J276" i="35" s="1"/>
  <c r="E276" i="35"/>
  <c r="D276" i="35"/>
  <c r="C276" i="35"/>
  <c r="A276" i="35"/>
  <c r="AA275" i="35"/>
  <c r="AB275" i="35" s="1"/>
  <c r="Z275" i="35"/>
  <c r="X275" i="35"/>
  <c r="W275" i="35"/>
  <c r="T275" i="35"/>
  <c r="S275" i="35"/>
  <c r="P275" i="35"/>
  <c r="Q275" i="35" s="1"/>
  <c r="O275" i="35"/>
  <c r="N275" i="35"/>
  <c r="K275" i="35" a="1"/>
  <c r="K275" i="35" s="1"/>
  <c r="L275" i="35" s="1"/>
  <c r="I275" i="35"/>
  <c r="J275" i="35" s="1"/>
  <c r="E275" i="35"/>
  <c r="D275" i="35"/>
  <c r="C275" i="35"/>
  <c r="A275" i="35"/>
  <c r="AA274" i="35"/>
  <c r="AB274" i="35" s="1"/>
  <c r="Z274" i="35"/>
  <c r="X274" i="35"/>
  <c r="W274" i="35"/>
  <c r="T274" i="35"/>
  <c r="S274" i="35"/>
  <c r="U274" i="35" s="1"/>
  <c r="P274" i="35"/>
  <c r="Q274" i="35" s="1"/>
  <c r="R274" i="35" s="1" a="1"/>
  <c r="R274" i="35" s="1"/>
  <c r="O274" i="35"/>
  <c r="N274" i="35"/>
  <c r="K274" i="35" a="1"/>
  <c r="K274" i="35" s="1"/>
  <c r="L274" i="35" s="1"/>
  <c r="I274" i="35"/>
  <c r="J274" i="35" s="1"/>
  <c r="E274" i="35"/>
  <c r="D274" i="35"/>
  <c r="C274" i="35"/>
  <c r="A274" i="35"/>
  <c r="AA273" i="35"/>
  <c r="AB273" i="35" s="1"/>
  <c r="Z273" i="35"/>
  <c r="X273" i="35"/>
  <c r="W273" i="35"/>
  <c r="T273" i="35"/>
  <c r="S273" i="35"/>
  <c r="P273" i="35"/>
  <c r="Q273" i="35" s="1"/>
  <c r="O273" i="35"/>
  <c r="N273" i="35"/>
  <c r="K273" i="35" a="1"/>
  <c r="K273" i="35" s="1"/>
  <c r="L273" i="35" s="1"/>
  <c r="I273" i="35"/>
  <c r="J273" i="35" s="1"/>
  <c r="E273" i="35"/>
  <c r="D273" i="35"/>
  <c r="C273" i="35"/>
  <c r="A273" i="35"/>
  <c r="AA272" i="35"/>
  <c r="AB272" i="35" s="1"/>
  <c r="X272" i="35"/>
  <c r="Z272" i="35" s="1"/>
  <c r="W272" i="35"/>
  <c r="U272" i="35"/>
  <c r="T272" i="35"/>
  <c r="S272" i="35"/>
  <c r="P272" i="35"/>
  <c r="Q272" i="35" s="1"/>
  <c r="R272" i="35" s="1" a="1"/>
  <c r="R272" i="35" s="1"/>
  <c r="O272" i="35"/>
  <c r="N272" i="35"/>
  <c r="K272" i="35" a="1"/>
  <c r="K272" i="35" s="1"/>
  <c r="L272" i="35" s="1"/>
  <c r="I272" i="35"/>
  <c r="J272" i="35" s="1"/>
  <c r="E272" i="35"/>
  <c r="D272" i="35"/>
  <c r="C272" i="35"/>
  <c r="A272" i="35"/>
  <c r="AA271" i="35"/>
  <c r="AB271" i="35" s="1"/>
  <c r="X271" i="35"/>
  <c r="Z271" i="35" s="1"/>
  <c r="W271" i="35"/>
  <c r="U271" i="35"/>
  <c r="T271" i="35"/>
  <c r="S271" i="35"/>
  <c r="P271" i="35"/>
  <c r="Q271" i="35" s="1"/>
  <c r="O271" i="35"/>
  <c r="N271" i="35"/>
  <c r="K271" i="35" a="1"/>
  <c r="K271" i="35" s="1"/>
  <c r="L271" i="35" s="1"/>
  <c r="I271" i="35"/>
  <c r="J271" i="35" s="1"/>
  <c r="E271" i="35"/>
  <c r="D271" i="35"/>
  <c r="C271" i="35"/>
  <c r="A271" i="35"/>
  <c r="AA270" i="35"/>
  <c r="AB270" i="35" s="1"/>
  <c r="Z270" i="35"/>
  <c r="X270" i="35"/>
  <c r="W270" i="35"/>
  <c r="T270" i="35"/>
  <c r="S270" i="35"/>
  <c r="U270" i="35" s="1"/>
  <c r="P270" i="35"/>
  <c r="Q270" i="35" s="1"/>
  <c r="O270" i="35"/>
  <c r="N270" i="35"/>
  <c r="K270" i="35" a="1"/>
  <c r="K270" i="35" s="1"/>
  <c r="L270" i="35" s="1"/>
  <c r="I270" i="35"/>
  <c r="J270" i="35" s="1"/>
  <c r="E270" i="35"/>
  <c r="D270" i="35"/>
  <c r="C270" i="35"/>
  <c r="A270" i="35"/>
  <c r="AA269" i="35"/>
  <c r="AB269" i="35" s="1"/>
  <c r="Z269" i="35"/>
  <c r="X269" i="35"/>
  <c r="W269" i="35"/>
  <c r="U269" i="35"/>
  <c r="T269" i="35"/>
  <c r="S269" i="35"/>
  <c r="P269" i="35"/>
  <c r="Q269" i="35" s="1"/>
  <c r="O269" i="35"/>
  <c r="N269" i="35"/>
  <c r="K269" i="35" a="1"/>
  <c r="K269" i="35" s="1"/>
  <c r="L269" i="35" s="1"/>
  <c r="I269" i="35"/>
  <c r="J269" i="35" s="1"/>
  <c r="E269" i="35"/>
  <c r="D269" i="35"/>
  <c r="C269" i="35"/>
  <c r="A269" i="35"/>
  <c r="AA268" i="35"/>
  <c r="AB268" i="35" s="1"/>
  <c r="Z268" i="35"/>
  <c r="X268" i="35"/>
  <c r="W268" i="35"/>
  <c r="T268" i="35"/>
  <c r="S268" i="35"/>
  <c r="U268" i="35" s="1"/>
  <c r="V268" i="35" s="1"/>
  <c r="P268" i="35"/>
  <c r="Q268" i="35" s="1"/>
  <c r="O268" i="35"/>
  <c r="N268" i="35"/>
  <c r="K268" i="35" a="1"/>
  <c r="K268" i="35" s="1"/>
  <c r="L268" i="35" s="1"/>
  <c r="I268" i="35"/>
  <c r="J268" i="35" s="1"/>
  <c r="AG268" i="35" s="1"/>
  <c r="E268" i="35"/>
  <c r="D268" i="35"/>
  <c r="C268" i="35"/>
  <c r="A268" i="35"/>
  <c r="AA267" i="35"/>
  <c r="AB267" i="35" s="1"/>
  <c r="Z267" i="35"/>
  <c r="X267" i="35"/>
  <c r="W267" i="35"/>
  <c r="T267" i="35"/>
  <c r="S267" i="35"/>
  <c r="P267" i="35"/>
  <c r="Q267" i="35" s="1"/>
  <c r="O267" i="35"/>
  <c r="N267" i="35"/>
  <c r="K267" i="35" a="1"/>
  <c r="K267" i="35" s="1"/>
  <c r="L267" i="35" s="1"/>
  <c r="I267" i="35"/>
  <c r="J267" i="35" s="1"/>
  <c r="E267" i="35"/>
  <c r="D267" i="35"/>
  <c r="C267" i="35"/>
  <c r="A267" i="35"/>
  <c r="AA266" i="35"/>
  <c r="AB266" i="35" s="1"/>
  <c r="X266" i="35"/>
  <c r="Z266" i="35" s="1"/>
  <c r="W266" i="35"/>
  <c r="T266" i="35"/>
  <c r="S266" i="35"/>
  <c r="P266" i="35"/>
  <c r="Q266" i="35" s="1"/>
  <c r="O266" i="35"/>
  <c r="N266" i="35"/>
  <c r="K266" i="35" a="1"/>
  <c r="K266" i="35" s="1"/>
  <c r="L266" i="35" s="1"/>
  <c r="I266" i="35"/>
  <c r="J266" i="35" s="1"/>
  <c r="AG266" i="35" s="1"/>
  <c r="E266" i="35"/>
  <c r="D266" i="35"/>
  <c r="C266" i="35"/>
  <c r="A266" i="35"/>
  <c r="AA265" i="35"/>
  <c r="AB265" i="35" s="1"/>
  <c r="Z265" i="35"/>
  <c r="X265" i="35"/>
  <c r="W265" i="35"/>
  <c r="T265" i="35"/>
  <c r="S265" i="35"/>
  <c r="U265" i="35" s="1"/>
  <c r="P265" i="35"/>
  <c r="Q265" i="35" s="1"/>
  <c r="O265" i="35"/>
  <c r="N265" i="35"/>
  <c r="K265" i="35" a="1"/>
  <c r="K265" i="35" s="1"/>
  <c r="L265" i="35" s="1"/>
  <c r="I265" i="35"/>
  <c r="J265" i="35" s="1"/>
  <c r="E265" i="35"/>
  <c r="D265" i="35"/>
  <c r="C265" i="35"/>
  <c r="A265" i="35"/>
  <c r="AA264" i="35"/>
  <c r="AB264" i="35" s="1"/>
  <c r="X264" i="35"/>
  <c r="Z264" i="35" s="1"/>
  <c r="W264" i="35"/>
  <c r="T264" i="35"/>
  <c r="S264" i="35"/>
  <c r="P264" i="35"/>
  <c r="Q264" i="35" s="1"/>
  <c r="O264" i="35"/>
  <c r="N264" i="35"/>
  <c r="K264" i="35" a="1"/>
  <c r="K264" i="35" s="1"/>
  <c r="L264" i="35" s="1"/>
  <c r="I264" i="35"/>
  <c r="J264" i="35" s="1"/>
  <c r="E264" i="35"/>
  <c r="D264" i="35"/>
  <c r="C264" i="35"/>
  <c r="A264" i="35"/>
  <c r="AA263" i="35"/>
  <c r="AB263" i="35" s="1"/>
  <c r="X263" i="35"/>
  <c r="Z263" i="35" s="1"/>
  <c r="W263" i="35"/>
  <c r="U263" i="35"/>
  <c r="T263" i="35"/>
  <c r="S263" i="35"/>
  <c r="P263" i="35"/>
  <c r="Q263" i="35" s="1"/>
  <c r="O263" i="35"/>
  <c r="N263" i="35"/>
  <c r="K263" i="35" a="1"/>
  <c r="K263" i="35" s="1"/>
  <c r="L263" i="35" s="1"/>
  <c r="I263" i="35"/>
  <c r="J263" i="35" s="1"/>
  <c r="E263" i="35"/>
  <c r="D263" i="35"/>
  <c r="C263" i="35"/>
  <c r="A263" i="35"/>
  <c r="AA262" i="35"/>
  <c r="AB262" i="35" s="1"/>
  <c r="Z262" i="35"/>
  <c r="X262" i="35"/>
  <c r="W262" i="35"/>
  <c r="T262" i="35"/>
  <c r="S262" i="35"/>
  <c r="P262" i="35"/>
  <c r="Q262" i="35" s="1"/>
  <c r="O262" i="35"/>
  <c r="N262" i="35"/>
  <c r="K262" i="35" a="1"/>
  <c r="K262" i="35" s="1"/>
  <c r="L262" i="35" s="1"/>
  <c r="I262" i="35"/>
  <c r="J262" i="35" s="1"/>
  <c r="AG262" i="35" s="1"/>
  <c r="E262" i="35"/>
  <c r="D262" i="35"/>
  <c r="C262" i="35"/>
  <c r="A262" i="35"/>
  <c r="AA261" i="35"/>
  <c r="AB261" i="35" s="1"/>
  <c r="Z261" i="35"/>
  <c r="X261" i="35"/>
  <c r="W261" i="35"/>
  <c r="T261" i="35"/>
  <c r="S261" i="35"/>
  <c r="P261" i="35"/>
  <c r="Q261" i="35" s="1"/>
  <c r="O261" i="35"/>
  <c r="N261" i="35"/>
  <c r="K261" i="35" a="1"/>
  <c r="K261" i="35" s="1"/>
  <c r="L261" i="35" s="1"/>
  <c r="I261" i="35"/>
  <c r="J261" i="35" s="1"/>
  <c r="E261" i="35"/>
  <c r="D261" i="35"/>
  <c r="C261" i="35"/>
  <c r="A261" i="35"/>
  <c r="AA260" i="35"/>
  <c r="AB260" i="35" s="1"/>
  <c r="Z260" i="35"/>
  <c r="X260" i="35"/>
  <c r="W260" i="35"/>
  <c r="T260" i="35"/>
  <c r="S260" i="35"/>
  <c r="P260" i="35"/>
  <c r="Q260" i="35" s="1"/>
  <c r="O260" i="35"/>
  <c r="N260" i="35"/>
  <c r="K260" i="35" a="1"/>
  <c r="K260" i="35" s="1"/>
  <c r="L260" i="35" s="1"/>
  <c r="J260" i="35"/>
  <c r="AG260" i="35" s="1"/>
  <c r="I260" i="35"/>
  <c r="E260" i="35"/>
  <c r="D260" i="35"/>
  <c r="C260" i="35"/>
  <c r="A260" i="35"/>
  <c r="AA259" i="35"/>
  <c r="AB259" i="35" s="1"/>
  <c r="Z259" i="35"/>
  <c r="X259" i="35"/>
  <c r="W259" i="35"/>
  <c r="T259" i="35"/>
  <c r="S259" i="35"/>
  <c r="P259" i="35"/>
  <c r="Q259" i="35" s="1"/>
  <c r="O259" i="35"/>
  <c r="N259" i="35"/>
  <c r="K259" i="35" a="1"/>
  <c r="K259" i="35" s="1"/>
  <c r="L259" i="35" s="1"/>
  <c r="I259" i="35"/>
  <c r="J259" i="35" s="1"/>
  <c r="E259" i="35"/>
  <c r="D259" i="35"/>
  <c r="C259" i="35"/>
  <c r="A259" i="35"/>
  <c r="AA258" i="35"/>
  <c r="AB258" i="35" s="1"/>
  <c r="Z258" i="35"/>
  <c r="X258" i="35"/>
  <c r="W258" i="35"/>
  <c r="T258" i="35"/>
  <c r="S258" i="35"/>
  <c r="P258" i="35"/>
  <c r="Q258" i="35" s="1"/>
  <c r="O258" i="35"/>
  <c r="N258" i="35"/>
  <c r="K258" i="35" a="1"/>
  <c r="K258" i="35" s="1"/>
  <c r="L258" i="35" s="1"/>
  <c r="I258" i="35"/>
  <c r="J258" i="35" s="1"/>
  <c r="E258" i="35"/>
  <c r="D258" i="35"/>
  <c r="C258" i="35"/>
  <c r="A258" i="35"/>
  <c r="AA257" i="35"/>
  <c r="AB257" i="35" s="1"/>
  <c r="X257" i="35"/>
  <c r="Z257" i="35" s="1"/>
  <c r="W257" i="35"/>
  <c r="T257" i="35"/>
  <c r="S257" i="35"/>
  <c r="P257" i="35"/>
  <c r="Q257" i="35" s="1"/>
  <c r="O257" i="35"/>
  <c r="N257" i="35"/>
  <c r="K257" i="35" a="1"/>
  <c r="K257" i="35" s="1"/>
  <c r="L257" i="35" s="1"/>
  <c r="I257" i="35"/>
  <c r="J257" i="35" s="1"/>
  <c r="E257" i="35"/>
  <c r="D257" i="35"/>
  <c r="C257" i="35"/>
  <c r="A257" i="35"/>
  <c r="AA256" i="35"/>
  <c r="AB256" i="35" s="1"/>
  <c r="Z256" i="35"/>
  <c r="X256" i="35"/>
  <c r="W256" i="35"/>
  <c r="T256" i="35"/>
  <c r="S256" i="35"/>
  <c r="P256" i="35"/>
  <c r="Q256" i="35" s="1"/>
  <c r="O256" i="35"/>
  <c r="N256" i="35"/>
  <c r="K256" i="35" a="1"/>
  <c r="K256" i="35" s="1"/>
  <c r="L256" i="35" s="1"/>
  <c r="J256" i="35"/>
  <c r="I256" i="35"/>
  <c r="E256" i="35"/>
  <c r="D256" i="35"/>
  <c r="C256" i="35"/>
  <c r="A256" i="35"/>
  <c r="AA255" i="35"/>
  <c r="AB255" i="35" s="1"/>
  <c r="Z255" i="35"/>
  <c r="X255" i="35"/>
  <c r="W255" i="35"/>
  <c r="T255" i="35"/>
  <c r="S255" i="35"/>
  <c r="V255" i="35" s="1"/>
  <c r="P255" i="35"/>
  <c r="Q255" i="35" s="1"/>
  <c r="O255" i="35"/>
  <c r="N255" i="35"/>
  <c r="K255" i="35" a="1"/>
  <c r="K255" i="35" s="1"/>
  <c r="L255" i="35" s="1"/>
  <c r="I255" i="35"/>
  <c r="J255" i="35" s="1"/>
  <c r="E255" i="35"/>
  <c r="D255" i="35"/>
  <c r="C255" i="35"/>
  <c r="A255" i="35"/>
  <c r="AA254" i="35"/>
  <c r="AB254" i="35" s="1"/>
  <c r="X254" i="35"/>
  <c r="Z254" i="35" s="1"/>
  <c r="W254" i="35"/>
  <c r="T254" i="35"/>
  <c r="S254" i="35"/>
  <c r="V254" i="35" s="1"/>
  <c r="P254" i="35"/>
  <c r="Q254" i="35" s="1"/>
  <c r="O254" i="35"/>
  <c r="N254" i="35"/>
  <c r="K254" i="35" a="1"/>
  <c r="K254" i="35" s="1"/>
  <c r="L254" i="35" s="1"/>
  <c r="I254" i="35"/>
  <c r="J254" i="35" s="1"/>
  <c r="E254" i="35"/>
  <c r="D254" i="35"/>
  <c r="C254" i="35"/>
  <c r="A254" i="35"/>
  <c r="AA253" i="35"/>
  <c r="AB253" i="35" s="1"/>
  <c r="Z253" i="35"/>
  <c r="X253" i="35"/>
  <c r="W253" i="35"/>
  <c r="T253" i="35"/>
  <c r="S253" i="35"/>
  <c r="P253" i="35"/>
  <c r="Q253" i="35" s="1"/>
  <c r="O253" i="35"/>
  <c r="N253" i="35"/>
  <c r="K253" i="35" a="1"/>
  <c r="K253" i="35" s="1"/>
  <c r="L253" i="35" s="1"/>
  <c r="J253" i="35"/>
  <c r="AG253" i="35" s="1"/>
  <c r="I253" i="35"/>
  <c r="E253" i="35"/>
  <c r="D253" i="35"/>
  <c r="C253" i="35"/>
  <c r="A253" i="35"/>
  <c r="AA252" i="35"/>
  <c r="AB252" i="35" s="1"/>
  <c r="Z252" i="35"/>
  <c r="X252" i="35"/>
  <c r="W252" i="35"/>
  <c r="T252" i="35"/>
  <c r="S252" i="35"/>
  <c r="V252" i="35" s="1"/>
  <c r="P252" i="35"/>
  <c r="Q252" i="35" s="1"/>
  <c r="O252" i="35"/>
  <c r="N252" i="35"/>
  <c r="K252" i="35" a="1"/>
  <c r="K252" i="35" s="1"/>
  <c r="L252" i="35" s="1"/>
  <c r="I252" i="35"/>
  <c r="J252" i="35" s="1"/>
  <c r="AG252" i="35" s="1"/>
  <c r="E252" i="35"/>
  <c r="D252" i="35"/>
  <c r="C252" i="35"/>
  <c r="A252" i="35"/>
  <c r="AA251" i="35"/>
  <c r="AB251" i="35" s="1"/>
  <c r="X251" i="35"/>
  <c r="Z251" i="35" s="1"/>
  <c r="W251" i="35"/>
  <c r="T251" i="35"/>
  <c r="S251" i="35"/>
  <c r="U251" i="35" s="1"/>
  <c r="P251" i="35"/>
  <c r="Q251" i="35" s="1"/>
  <c r="O251" i="35"/>
  <c r="N251" i="35"/>
  <c r="K251" i="35" a="1"/>
  <c r="K251" i="35" s="1"/>
  <c r="L251" i="35" s="1"/>
  <c r="I251" i="35"/>
  <c r="J251" i="35" s="1"/>
  <c r="AG251" i="35" s="1"/>
  <c r="E251" i="35"/>
  <c r="D251" i="35"/>
  <c r="C251" i="35"/>
  <c r="A251" i="35"/>
  <c r="AA250" i="35"/>
  <c r="AB250" i="35" s="1"/>
  <c r="Z250" i="35"/>
  <c r="X250" i="35"/>
  <c r="W250" i="35"/>
  <c r="T250" i="35"/>
  <c r="S250" i="35"/>
  <c r="P250" i="35"/>
  <c r="Q250" i="35" s="1"/>
  <c r="O250" i="35"/>
  <c r="N250" i="35"/>
  <c r="K250" i="35" a="1"/>
  <c r="K250" i="35" s="1"/>
  <c r="L250" i="35" s="1"/>
  <c r="I250" i="35"/>
  <c r="J250" i="35" s="1"/>
  <c r="E250" i="35"/>
  <c r="D250" i="35"/>
  <c r="C250" i="35"/>
  <c r="A250" i="35"/>
  <c r="AA249" i="35"/>
  <c r="AB249" i="35" s="1"/>
  <c r="Z249" i="35"/>
  <c r="X249" i="35"/>
  <c r="W249" i="35"/>
  <c r="T249" i="35"/>
  <c r="S249" i="35"/>
  <c r="V249" i="35" s="1"/>
  <c r="P249" i="35"/>
  <c r="Q249" i="35" s="1"/>
  <c r="O249" i="35"/>
  <c r="N249" i="35"/>
  <c r="K249" i="35" a="1"/>
  <c r="K249" i="35" s="1"/>
  <c r="L249" i="35" s="1"/>
  <c r="I249" i="35"/>
  <c r="J249" i="35" s="1"/>
  <c r="E249" i="35"/>
  <c r="D249" i="35"/>
  <c r="C249" i="35"/>
  <c r="A249" i="35"/>
  <c r="AA248" i="35"/>
  <c r="AB248" i="35" s="1"/>
  <c r="Z248" i="35"/>
  <c r="X248" i="35"/>
  <c r="W248" i="35"/>
  <c r="T248" i="35"/>
  <c r="S248" i="35"/>
  <c r="P248" i="35"/>
  <c r="Q248" i="35" s="1"/>
  <c r="R248" i="35" s="1" a="1"/>
  <c r="R248" i="35" s="1"/>
  <c r="O248" i="35"/>
  <c r="N248" i="35"/>
  <c r="K248" i="35" a="1"/>
  <c r="K248" i="35" s="1"/>
  <c r="L248" i="35" s="1"/>
  <c r="I248" i="35"/>
  <c r="J248" i="35" s="1"/>
  <c r="AG248" i="35" s="1"/>
  <c r="E248" i="35"/>
  <c r="D248" i="35"/>
  <c r="C248" i="35"/>
  <c r="A248" i="35"/>
  <c r="AA247" i="35"/>
  <c r="AB247" i="35" s="1"/>
  <c r="Z247" i="35"/>
  <c r="X247" i="35"/>
  <c r="W247" i="35"/>
  <c r="T247" i="35"/>
  <c r="S247" i="35"/>
  <c r="U247" i="35" s="1"/>
  <c r="P247" i="35"/>
  <c r="Q247" i="35" s="1"/>
  <c r="O247" i="35"/>
  <c r="N247" i="35"/>
  <c r="K247" i="35" a="1"/>
  <c r="K247" i="35" s="1"/>
  <c r="L247" i="35" s="1"/>
  <c r="I247" i="35"/>
  <c r="J247" i="35" s="1"/>
  <c r="E247" i="35"/>
  <c r="D247" i="35"/>
  <c r="C247" i="35"/>
  <c r="A247" i="35"/>
  <c r="AA246" i="35"/>
  <c r="AB246" i="35" s="1"/>
  <c r="Z246" i="35"/>
  <c r="X246" i="35"/>
  <c r="W246" i="35"/>
  <c r="T246" i="35"/>
  <c r="S246" i="35"/>
  <c r="P246" i="35"/>
  <c r="Q246" i="35" s="1"/>
  <c r="O246" i="35"/>
  <c r="N246" i="35"/>
  <c r="K246" i="35" a="1"/>
  <c r="K246" i="35" s="1"/>
  <c r="L246" i="35" s="1"/>
  <c r="I246" i="35"/>
  <c r="J246" i="35" s="1"/>
  <c r="AG246" i="35" s="1"/>
  <c r="E246" i="35"/>
  <c r="D246" i="35"/>
  <c r="C246" i="35"/>
  <c r="A246" i="35"/>
  <c r="AA245" i="35"/>
  <c r="AB245" i="35" s="1"/>
  <c r="Z245" i="35"/>
  <c r="X245" i="35"/>
  <c r="W245" i="35"/>
  <c r="T245" i="35"/>
  <c r="S245" i="35"/>
  <c r="P245" i="35"/>
  <c r="Q245" i="35" s="1"/>
  <c r="O245" i="35"/>
  <c r="N245" i="35"/>
  <c r="K245" i="35" a="1"/>
  <c r="K245" i="35" s="1"/>
  <c r="L245" i="35" s="1"/>
  <c r="I245" i="35"/>
  <c r="J245" i="35" s="1"/>
  <c r="AG245" i="35" s="1"/>
  <c r="E245" i="35"/>
  <c r="D245" i="35"/>
  <c r="C245" i="35"/>
  <c r="A245" i="35"/>
  <c r="AA244" i="35"/>
  <c r="AB244" i="35" s="1"/>
  <c r="Z244" i="35"/>
  <c r="X244" i="35"/>
  <c r="W244" i="35"/>
  <c r="T244" i="35"/>
  <c r="S244" i="35"/>
  <c r="P244" i="35"/>
  <c r="Q244" i="35" s="1"/>
  <c r="O244" i="35"/>
  <c r="N244" i="35"/>
  <c r="K244" i="35" a="1"/>
  <c r="K244" i="35" s="1"/>
  <c r="L244" i="35" s="1"/>
  <c r="J244" i="35"/>
  <c r="AG244" i="35" s="1"/>
  <c r="I244" i="35"/>
  <c r="E244" i="35"/>
  <c r="D244" i="35"/>
  <c r="C244" i="35"/>
  <c r="A244" i="35"/>
  <c r="AA243" i="35"/>
  <c r="AB243" i="35" s="1"/>
  <c r="Z243" i="35"/>
  <c r="X243" i="35"/>
  <c r="W243" i="35"/>
  <c r="T243" i="35"/>
  <c r="S243" i="35"/>
  <c r="P243" i="35"/>
  <c r="Q243" i="35" s="1"/>
  <c r="O243" i="35"/>
  <c r="N243" i="35"/>
  <c r="K243" i="35" a="1"/>
  <c r="K243" i="35" s="1"/>
  <c r="L243" i="35" s="1"/>
  <c r="I243" i="35"/>
  <c r="J243" i="35" s="1"/>
  <c r="AG243" i="35" s="1"/>
  <c r="E243" i="35"/>
  <c r="D243" i="35"/>
  <c r="C243" i="35"/>
  <c r="A243" i="35"/>
  <c r="AA242" i="35"/>
  <c r="AB242" i="35" s="1"/>
  <c r="Z242" i="35"/>
  <c r="X242" i="35"/>
  <c r="W242" i="35"/>
  <c r="T242" i="35"/>
  <c r="S242" i="35"/>
  <c r="P242" i="35"/>
  <c r="Q242" i="35" s="1"/>
  <c r="O242" i="35"/>
  <c r="N242" i="35"/>
  <c r="K242" i="35" a="1"/>
  <c r="K242" i="35" s="1"/>
  <c r="L242" i="35" s="1"/>
  <c r="I242" i="35"/>
  <c r="J242" i="35" s="1"/>
  <c r="E242" i="35"/>
  <c r="D242" i="35"/>
  <c r="C242" i="35"/>
  <c r="A242" i="35"/>
  <c r="AA241" i="35"/>
  <c r="AB241" i="35" s="1"/>
  <c r="Z241" i="35"/>
  <c r="X241" i="35"/>
  <c r="W241" i="35"/>
  <c r="T241" i="35"/>
  <c r="S241" i="35"/>
  <c r="U241" i="35" s="1"/>
  <c r="P241" i="35"/>
  <c r="Q241" i="35" s="1"/>
  <c r="O241" i="35"/>
  <c r="N241" i="35"/>
  <c r="K241" i="35" a="1"/>
  <c r="K241" i="35" s="1"/>
  <c r="L241" i="35" s="1"/>
  <c r="J241" i="35"/>
  <c r="AG241" i="35" s="1"/>
  <c r="I241" i="35"/>
  <c r="E241" i="35"/>
  <c r="D241" i="35"/>
  <c r="C241" i="35"/>
  <c r="A241" i="35"/>
  <c r="AA240" i="35"/>
  <c r="AB240" i="35" s="1"/>
  <c r="Z240" i="35"/>
  <c r="X240" i="35"/>
  <c r="W240" i="35"/>
  <c r="T240" i="35"/>
  <c r="S240" i="35"/>
  <c r="U240" i="35" s="1"/>
  <c r="V240" i="35" s="1"/>
  <c r="P240" i="35"/>
  <c r="Q240" i="35" s="1"/>
  <c r="O240" i="35"/>
  <c r="N240" i="35"/>
  <c r="K240" i="35" a="1"/>
  <c r="K240" i="35" s="1"/>
  <c r="L240" i="35" s="1"/>
  <c r="I240" i="35"/>
  <c r="J240" i="35" s="1"/>
  <c r="E240" i="35"/>
  <c r="D240" i="35"/>
  <c r="C240" i="35"/>
  <c r="A240" i="35"/>
  <c r="AA239" i="35"/>
  <c r="AB239" i="35" s="1"/>
  <c r="Z239" i="35"/>
  <c r="X239" i="35"/>
  <c r="W239" i="35"/>
  <c r="T239" i="35"/>
  <c r="S239" i="35"/>
  <c r="P239" i="35"/>
  <c r="Q239" i="35" s="1"/>
  <c r="O239" i="35"/>
  <c r="N239" i="35"/>
  <c r="K239" i="35" a="1"/>
  <c r="K239" i="35" s="1"/>
  <c r="L239" i="35" s="1"/>
  <c r="I239" i="35"/>
  <c r="J239" i="35" s="1"/>
  <c r="AG239" i="35" s="1"/>
  <c r="E239" i="35"/>
  <c r="D239" i="35"/>
  <c r="C239" i="35"/>
  <c r="A239" i="35"/>
  <c r="AA238" i="35"/>
  <c r="AB238" i="35" s="1"/>
  <c r="Z238" i="35"/>
  <c r="X238" i="35"/>
  <c r="W238" i="35"/>
  <c r="T238" i="35"/>
  <c r="S238" i="35"/>
  <c r="P238" i="35"/>
  <c r="Q238" i="35" s="1"/>
  <c r="O238" i="35"/>
  <c r="N238" i="35"/>
  <c r="K238" i="35" a="1"/>
  <c r="K238" i="35" s="1"/>
  <c r="L238" i="35" s="1"/>
  <c r="I238" i="35"/>
  <c r="J238" i="35" s="1"/>
  <c r="E238" i="35"/>
  <c r="D238" i="35"/>
  <c r="C238" i="35"/>
  <c r="A238" i="35"/>
  <c r="AA237" i="35"/>
  <c r="AB237" i="35" s="1"/>
  <c r="X237" i="35"/>
  <c r="Z237" i="35" s="1"/>
  <c r="W237" i="35"/>
  <c r="T237" i="35"/>
  <c r="S237" i="35"/>
  <c r="P237" i="35"/>
  <c r="Q237" i="35" s="1"/>
  <c r="O237" i="35"/>
  <c r="N237" i="35"/>
  <c r="K237" i="35" a="1"/>
  <c r="K237" i="35" s="1"/>
  <c r="L237" i="35" s="1"/>
  <c r="I237" i="35"/>
  <c r="J237" i="35" s="1"/>
  <c r="E237" i="35"/>
  <c r="D237" i="35"/>
  <c r="C237" i="35"/>
  <c r="A237" i="35"/>
  <c r="AA236" i="35"/>
  <c r="AB236" i="35" s="1"/>
  <c r="Z236" i="35"/>
  <c r="X236" i="35"/>
  <c r="W236" i="35"/>
  <c r="T236" i="35"/>
  <c r="S236" i="35"/>
  <c r="P236" i="35"/>
  <c r="Q236" i="35" s="1"/>
  <c r="O236" i="35"/>
  <c r="N236" i="35"/>
  <c r="K236" i="35" a="1"/>
  <c r="K236" i="35" s="1"/>
  <c r="L236" i="35" s="1"/>
  <c r="I236" i="35"/>
  <c r="J236" i="35" s="1"/>
  <c r="E236" i="35"/>
  <c r="D236" i="35"/>
  <c r="C236" i="35"/>
  <c r="A236" i="35"/>
  <c r="AA235" i="35"/>
  <c r="AB235" i="35" s="1"/>
  <c r="Z235" i="35"/>
  <c r="X235" i="35"/>
  <c r="W235" i="35"/>
  <c r="T235" i="35"/>
  <c r="S235" i="35"/>
  <c r="U235" i="35" s="1"/>
  <c r="V235" i="35" s="1"/>
  <c r="P235" i="35"/>
  <c r="Q235" i="35" s="1"/>
  <c r="O235" i="35"/>
  <c r="N235" i="35"/>
  <c r="K235" i="35" a="1"/>
  <c r="K235" i="35" s="1"/>
  <c r="L235" i="35" s="1"/>
  <c r="I235" i="35"/>
  <c r="J235" i="35" s="1"/>
  <c r="E235" i="35"/>
  <c r="D235" i="35"/>
  <c r="C235" i="35"/>
  <c r="A235" i="35"/>
  <c r="AA234" i="35"/>
  <c r="AB234" i="35" s="1"/>
  <c r="X234" i="35"/>
  <c r="Z234" i="35" s="1"/>
  <c r="W234" i="35"/>
  <c r="T234" i="35"/>
  <c r="S234" i="35"/>
  <c r="P234" i="35"/>
  <c r="Q234" i="35" s="1"/>
  <c r="O234" i="35"/>
  <c r="N234" i="35"/>
  <c r="K234" i="35" a="1"/>
  <c r="K234" i="35" s="1"/>
  <c r="L234" i="35" s="1"/>
  <c r="I234" i="35"/>
  <c r="J234" i="35" s="1"/>
  <c r="E234" i="35"/>
  <c r="D234" i="35"/>
  <c r="C234" i="35"/>
  <c r="A234" i="35"/>
  <c r="AA233" i="35"/>
  <c r="AB233" i="35" s="1"/>
  <c r="Z233" i="35"/>
  <c r="X233" i="35"/>
  <c r="W233" i="35"/>
  <c r="T233" i="35"/>
  <c r="S233" i="35"/>
  <c r="U233" i="35" s="1"/>
  <c r="P233" i="35"/>
  <c r="Q233" i="35" s="1"/>
  <c r="O233" i="35"/>
  <c r="N233" i="35"/>
  <c r="K233" i="35" a="1"/>
  <c r="K233" i="35" s="1"/>
  <c r="L233" i="35" s="1"/>
  <c r="J233" i="35"/>
  <c r="AG233" i="35" s="1"/>
  <c r="I233" i="35"/>
  <c r="E233" i="35"/>
  <c r="D233" i="35"/>
  <c r="C233" i="35"/>
  <c r="A233" i="35"/>
  <c r="AA232" i="35"/>
  <c r="AB232" i="35" s="1"/>
  <c r="Z232" i="35"/>
  <c r="X232" i="35"/>
  <c r="W232" i="35"/>
  <c r="T232" i="35"/>
  <c r="S232" i="35"/>
  <c r="V232" i="35" s="1"/>
  <c r="P232" i="35"/>
  <c r="Q232" i="35" s="1"/>
  <c r="O232" i="35"/>
  <c r="N232" i="35"/>
  <c r="K232" i="35" a="1"/>
  <c r="K232" i="35" s="1"/>
  <c r="L232" i="35" s="1"/>
  <c r="I232" i="35"/>
  <c r="J232" i="35" s="1"/>
  <c r="E232" i="35"/>
  <c r="D232" i="35"/>
  <c r="C232" i="35"/>
  <c r="A232" i="35"/>
  <c r="AA231" i="35"/>
  <c r="AB231" i="35" s="1"/>
  <c r="X231" i="35"/>
  <c r="Z231" i="35" s="1"/>
  <c r="W231" i="35"/>
  <c r="T231" i="35"/>
  <c r="S231" i="35"/>
  <c r="U231" i="35" s="1"/>
  <c r="P231" i="35"/>
  <c r="Q231" i="35" s="1"/>
  <c r="O231" i="35"/>
  <c r="N231" i="35"/>
  <c r="K231" i="35" a="1"/>
  <c r="K231" i="35" s="1"/>
  <c r="L231" i="35" s="1"/>
  <c r="I231" i="35"/>
  <c r="J231" i="35" s="1"/>
  <c r="E231" i="35"/>
  <c r="D231" i="35"/>
  <c r="C231" i="35"/>
  <c r="A231" i="35"/>
  <c r="AA230" i="35"/>
  <c r="AB230" i="35" s="1"/>
  <c r="Z230" i="35"/>
  <c r="X230" i="35"/>
  <c r="W230" i="35"/>
  <c r="T230" i="35"/>
  <c r="S230" i="35"/>
  <c r="U230" i="35" s="1"/>
  <c r="P230" i="35"/>
  <c r="Q230" i="35" s="1"/>
  <c r="O230" i="35"/>
  <c r="N230" i="35"/>
  <c r="K230" i="35" a="1"/>
  <c r="K230" i="35" s="1"/>
  <c r="L230" i="35" s="1"/>
  <c r="I230" i="35"/>
  <c r="J230" i="35" s="1"/>
  <c r="E230" i="35"/>
  <c r="D230" i="35"/>
  <c r="C230" i="35"/>
  <c r="A230" i="35"/>
  <c r="AA229" i="35"/>
  <c r="AB229" i="35" s="1"/>
  <c r="Z229" i="35"/>
  <c r="X229" i="35"/>
  <c r="W229" i="35"/>
  <c r="T229" i="35"/>
  <c r="S229" i="35"/>
  <c r="P229" i="35"/>
  <c r="Q229" i="35" s="1"/>
  <c r="O229" i="35"/>
  <c r="N229" i="35"/>
  <c r="K229" i="35" a="1"/>
  <c r="K229" i="35" s="1"/>
  <c r="L229" i="35" s="1"/>
  <c r="I229" i="35"/>
  <c r="J229" i="35" s="1"/>
  <c r="E229" i="35"/>
  <c r="D229" i="35"/>
  <c r="C229" i="35"/>
  <c r="A229" i="35"/>
  <c r="AA228" i="35"/>
  <c r="AB228" i="35" s="1"/>
  <c r="Z228" i="35"/>
  <c r="X228" i="35"/>
  <c r="W228" i="35"/>
  <c r="T228" i="35"/>
  <c r="S228" i="35"/>
  <c r="P228" i="35"/>
  <c r="Q228" i="35" s="1"/>
  <c r="O228" i="35"/>
  <c r="N228" i="35"/>
  <c r="K228" i="35" a="1"/>
  <c r="K228" i="35" s="1"/>
  <c r="L228" i="35" s="1"/>
  <c r="I228" i="35"/>
  <c r="J228" i="35" s="1"/>
  <c r="AG228" i="35" s="1"/>
  <c r="E228" i="35"/>
  <c r="D228" i="35"/>
  <c r="C228" i="35"/>
  <c r="A228" i="35"/>
  <c r="AA227" i="35"/>
  <c r="AB227" i="35" s="1"/>
  <c r="Z227" i="35"/>
  <c r="X227" i="35"/>
  <c r="W227" i="35"/>
  <c r="T227" i="35"/>
  <c r="S227" i="35"/>
  <c r="P227" i="35"/>
  <c r="Q227" i="35" s="1"/>
  <c r="O227" i="35"/>
  <c r="N227" i="35"/>
  <c r="K227" i="35" a="1"/>
  <c r="K227" i="35" s="1"/>
  <c r="L227" i="35" s="1"/>
  <c r="J227" i="35"/>
  <c r="AG227" i="35" s="1"/>
  <c r="I227" i="35"/>
  <c r="E227" i="35"/>
  <c r="D227" i="35"/>
  <c r="C227" i="35"/>
  <c r="A227" i="35"/>
  <c r="AA226" i="35"/>
  <c r="AB226" i="35" s="1"/>
  <c r="X226" i="35"/>
  <c r="Z226" i="35" s="1"/>
  <c r="W226" i="35"/>
  <c r="T226" i="35"/>
  <c r="S226" i="35"/>
  <c r="P226" i="35"/>
  <c r="Q226" i="35" s="1"/>
  <c r="O226" i="35"/>
  <c r="N226" i="35"/>
  <c r="K226" i="35" a="1"/>
  <c r="K226" i="35" s="1"/>
  <c r="L226" i="35" s="1"/>
  <c r="I226" i="35"/>
  <c r="J226" i="35" s="1"/>
  <c r="AG226" i="35" s="1"/>
  <c r="E226" i="35"/>
  <c r="D226" i="35"/>
  <c r="C226" i="35"/>
  <c r="A226" i="35"/>
  <c r="AA225" i="35"/>
  <c r="AB225" i="35" s="1"/>
  <c r="Z225" i="35"/>
  <c r="X225" i="35"/>
  <c r="W225" i="35"/>
  <c r="T225" i="35"/>
  <c r="S225" i="35"/>
  <c r="V225" i="35" s="1"/>
  <c r="P225" i="35"/>
  <c r="Q225" i="35" s="1"/>
  <c r="O225" i="35"/>
  <c r="N225" i="35"/>
  <c r="K225" i="35" a="1"/>
  <c r="K225" i="35" s="1"/>
  <c r="L225" i="35" s="1"/>
  <c r="I225" i="35"/>
  <c r="J225" i="35" s="1"/>
  <c r="E225" i="35"/>
  <c r="D225" i="35"/>
  <c r="C225" i="35"/>
  <c r="A225" i="35"/>
  <c r="AA224" i="35"/>
  <c r="AB224" i="35" s="1"/>
  <c r="X224" i="35"/>
  <c r="Z224" i="35" s="1"/>
  <c r="W224" i="35"/>
  <c r="T224" i="35"/>
  <c r="S224" i="35"/>
  <c r="P224" i="35"/>
  <c r="Q224" i="35" s="1"/>
  <c r="O224" i="35"/>
  <c r="N224" i="35"/>
  <c r="K224" i="35" a="1"/>
  <c r="K224" i="35" s="1"/>
  <c r="L224" i="35" s="1"/>
  <c r="I224" i="35"/>
  <c r="J224" i="35" s="1"/>
  <c r="E224" i="35"/>
  <c r="D224" i="35"/>
  <c r="C224" i="35"/>
  <c r="A224" i="35"/>
  <c r="AA223" i="35"/>
  <c r="AB223" i="35" s="1"/>
  <c r="Z223" i="35"/>
  <c r="X223" i="35"/>
  <c r="W223" i="35"/>
  <c r="T223" i="35"/>
  <c r="S223" i="35"/>
  <c r="V223" i="35" s="1"/>
  <c r="P223" i="35"/>
  <c r="Q223" i="35" s="1"/>
  <c r="O223" i="35"/>
  <c r="N223" i="35"/>
  <c r="K223" i="35" a="1"/>
  <c r="K223" i="35" s="1"/>
  <c r="L223" i="35" s="1"/>
  <c r="I223" i="35"/>
  <c r="J223" i="35" s="1"/>
  <c r="AG223" i="35" s="1"/>
  <c r="E223" i="35"/>
  <c r="D223" i="35"/>
  <c r="C223" i="35"/>
  <c r="A223" i="35"/>
  <c r="AA222" i="35"/>
  <c r="AB222" i="35" s="1"/>
  <c r="Z222" i="35"/>
  <c r="X222" i="35"/>
  <c r="W222" i="35"/>
  <c r="T222" i="35"/>
  <c r="S222" i="35"/>
  <c r="V222" i="35" s="1"/>
  <c r="P222" i="35"/>
  <c r="Q222" i="35" s="1"/>
  <c r="O222" i="35"/>
  <c r="N222" i="35"/>
  <c r="K222" i="35" a="1"/>
  <c r="K222" i="35" s="1"/>
  <c r="L222" i="35" s="1"/>
  <c r="I222" i="35"/>
  <c r="J222" i="35" s="1"/>
  <c r="AG222" i="35" s="1"/>
  <c r="E222" i="35"/>
  <c r="D222" i="35"/>
  <c r="C222" i="35"/>
  <c r="A222" i="35"/>
  <c r="AA221" i="35"/>
  <c r="AB221" i="35" s="1"/>
  <c r="Z221" i="35"/>
  <c r="X221" i="35"/>
  <c r="W221" i="35"/>
  <c r="T221" i="35"/>
  <c r="S221" i="35"/>
  <c r="P221" i="35"/>
  <c r="Q221" i="35" s="1"/>
  <c r="O221" i="35"/>
  <c r="N221" i="35"/>
  <c r="K221" i="35" a="1"/>
  <c r="K221" i="35" s="1"/>
  <c r="L221" i="35" s="1"/>
  <c r="I221" i="35"/>
  <c r="J221" i="35" s="1"/>
  <c r="E221" i="35"/>
  <c r="D221" i="35"/>
  <c r="C221" i="35"/>
  <c r="A221" i="35"/>
  <c r="AA220" i="35"/>
  <c r="AB220" i="35" s="1"/>
  <c r="Z220" i="35"/>
  <c r="X220" i="35"/>
  <c r="W220" i="35"/>
  <c r="T220" i="35"/>
  <c r="S220" i="35"/>
  <c r="U220" i="35" s="1"/>
  <c r="P220" i="35"/>
  <c r="Q220" i="35" s="1"/>
  <c r="O220" i="35"/>
  <c r="N220" i="35"/>
  <c r="K220" i="35" a="1"/>
  <c r="K220" i="35" s="1"/>
  <c r="L220" i="35" s="1"/>
  <c r="I220" i="35"/>
  <c r="J220" i="35" s="1"/>
  <c r="E220" i="35"/>
  <c r="D220" i="35"/>
  <c r="C220" i="35"/>
  <c r="A220" i="35"/>
  <c r="AA219" i="35"/>
  <c r="AB219" i="35" s="1"/>
  <c r="Z219" i="35"/>
  <c r="X219" i="35"/>
  <c r="W219" i="35"/>
  <c r="T219" i="35"/>
  <c r="S219" i="35"/>
  <c r="V219" i="35" s="1"/>
  <c r="P219" i="35"/>
  <c r="Q219" i="35" s="1"/>
  <c r="R219" i="35" s="1" a="1"/>
  <c r="R219" i="35" s="1"/>
  <c r="O219" i="35"/>
  <c r="N219" i="35"/>
  <c r="K219" i="35" a="1"/>
  <c r="K219" i="35" s="1"/>
  <c r="L219" i="35" s="1"/>
  <c r="I219" i="35"/>
  <c r="J219" i="35" s="1"/>
  <c r="AG219" i="35" s="1"/>
  <c r="E219" i="35"/>
  <c r="D219" i="35"/>
  <c r="C219" i="35"/>
  <c r="A219" i="35"/>
  <c r="AA218" i="35"/>
  <c r="AB218" i="35" s="1"/>
  <c r="Z218" i="35"/>
  <c r="X218" i="35"/>
  <c r="W218" i="35"/>
  <c r="T218" i="35"/>
  <c r="S218" i="35"/>
  <c r="U218" i="35" s="1"/>
  <c r="P218" i="35"/>
  <c r="Q218" i="35" s="1"/>
  <c r="O218" i="35"/>
  <c r="N218" i="35"/>
  <c r="K218" i="35" a="1"/>
  <c r="K218" i="35" s="1"/>
  <c r="L218" i="35" s="1"/>
  <c r="I218" i="35"/>
  <c r="J218" i="35" s="1"/>
  <c r="E218" i="35"/>
  <c r="D218" i="35"/>
  <c r="C218" i="35"/>
  <c r="A218" i="35"/>
  <c r="AA217" i="35"/>
  <c r="AB217" i="35" s="1"/>
  <c r="Z217" i="35"/>
  <c r="X217" i="35"/>
  <c r="W217" i="35"/>
  <c r="T217" i="35"/>
  <c r="S217" i="35"/>
  <c r="V217" i="35" s="1"/>
  <c r="P217" i="35"/>
  <c r="Q217" i="35" s="1"/>
  <c r="O217" i="35"/>
  <c r="N217" i="35"/>
  <c r="K217" i="35" a="1"/>
  <c r="K217" i="35" s="1"/>
  <c r="L217" i="35" s="1"/>
  <c r="I217" i="35"/>
  <c r="J217" i="35" s="1"/>
  <c r="E217" i="35"/>
  <c r="D217" i="35"/>
  <c r="C217" i="35"/>
  <c r="A217" i="35"/>
  <c r="AA216" i="35"/>
  <c r="AB216" i="35" s="1"/>
  <c r="Z216" i="35"/>
  <c r="X216" i="35"/>
  <c r="W216" i="35"/>
  <c r="T216" i="35"/>
  <c r="S216" i="35"/>
  <c r="P216" i="35"/>
  <c r="Q216" i="35" s="1"/>
  <c r="O216" i="35"/>
  <c r="N216" i="35"/>
  <c r="K216" i="35" a="1"/>
  <c r="K216" i="35" s="1"/>
  <c r="L216" i="35" s="1"/>
  <c r="I216" i="35"/>
  <c r="J216" i="35" s="1"/>
  <c r="E216" i="35"/>
  <c r="D216" i="35"/>
  <c r="C216" i="35"/>
  <c r="A216" i="35"/>
  <c r="AA215" i="35"/>
  <c r="AB215" i="35" s="1"/>
  <c r="Z215" i="35"/>
  <c r="X215" i="35"/>
  <c r="W215" i="35"/>
  <c r="T215" i="35"/>
  <c r="S215" i="35"/>
  <c r="P215" i="35"/>
  <c r="Q215" i="35" s="1"/>
  <c r="O215" i="35"/>
  <c r="N215" i="35"/>
  <c r="K215" i="35" a="1"/>
  <c r="K215" i="35" s="1"/>
  <c r="L215" i="35" s="1"/>
  <c r="I215" i="35"/>
  <c r="J215" i="35" s="1"/>
  <c r="E215" i="35"/>
  <c r="D215" i="35"/>
  <c r="C215" i="35"/>
  <c r="A215" i="35"/>
  <c r="AA214" i="35"/>
  <c r="AB214" i="35" s="1"/>
  <c r="Z214" i="35"/>
  <c r="X214" i="35"/>
  <c r="W214" i="35"/>
  <c r="T214" i="35"/>
  <c r="S214" i="35"/>
  <c r="V214" i="35" s="1"/>
  <c r="P214" i="35"/>
  <c r="Q214" i="35" s="1"/>
  <c r="O214" i="35"/>
  <c r="N214" i="35"/>
  <c r="K214" i="35" a="1"/>
  <c r="K214" i="35" s="1"/>
  <c r="L214" i="35" s="1"/>
  <c r="I214" i="35"/>
  <c r="J214" i="35" s="1"/>
  <c r="AG214" i="35" s="1"/>
  <c r="E214" i="35"/>
  <c r="D214" i="35"/>
  <c r="C214" i="35"/>
  <c r="A214" i="35"/>
  <c r="AA213" i="35"/>
  <c r="AB213" i="35" s="1"/>
  <c r="Z213" i="35"/>
  <c r="X213" i="35"/>
  <c r="W213" i="35"/>
  <c r="T213" i="35"/>
  <c r="S213" i="35"/>
  <c r="U213" i="35" s="1"/>
  <c r="P213" i="35"/>
  <c r="Q213" i="35" s="1"/>
  <c r="O213" i="35"/>
  <c r="N213" i="35"/>
  <c r="K213" i="35" a="1"/>
  <c r="K213" i="35" s="1"/>
  <c r="L213" i="35" s="1"/>
  <c r="I213" i="35"/>
  <c r="J213" i="35" s="1"/>
  <c r="AG213" i="35" s="1"/>
  <c r="E213" i="35"/>
  <c r="D213" i="35"/>
  <c r="C213" i="35"/>
  <c r="A213" i="35"/>
  <c r="AA212" i="35"/>
  <c r="AB212" i="35" s="1"/>
  <c r="Z212" i="35"/>
  <c r="X212" i="35"/>
  <c r="W212" i="35"/>
  <c r="T212" i="35"/>
  <c r="S212" i="35"/>
  <c r="P212" i="35"/>
  <c r="Q212" i="35" s="1"/>
  <c r="O212" i="35"/>
  <c r="N212" i="35"/>
  <c r="K212" i="35" a="1"/>
  <c r="K212" i="35" s="1"/>
  <c r="L212" i="35" s="1"/>
  <c r="I212" i="35"/>
  <c r="J212" i="35" s="1"/>
  <c r="E212" i="35"/>
  <c r="D212" i="35"/>
  <c r="C212" i="35"/>
  <c r="A212" i="35"/>
  <c r="AA211" i="35"/>
  <c r="AB211" i="35" s="1"/>
  <c r="Z211" i="35"/>
  <c r="X211" i="35"/>
  <c r="W211" i="35"/>
  <c r="T211" i="35"/>
  <c r="S211" i="35"/>
  <c r="U211" i="35" s="1"/>
  <c r="V211" i="35" s="1"/>
  <c r="P211" i="35"/>
  <c r="Q211" i="35" s="1"/>
  <c r="O211" i="35"/>
  <c r="N211" i="35"/>
  <c r="K211" i="35" a="1"/>
  <c r="K211" i="35" s="1"/>
  <c r="L211" i="35" s="1"/>
  <c r="I211" i="35"/>
  <c r="J211" i="35" s="1"/>
  <c r="E211" i="35"/>
  <c r="D211" i="35"/>
  <c r="C211" i="35"/>
  <c r="A211" i="35"/>
  <c r="AA210" i="35"/>
  <c r="AB210" i="35" s="1"/>
  <c r="Z210" i="35"/>
  <c r="X210" i="35"/>
  <c r="W210" i="35"/>
  <c r="U210" i="35"/>
  <c r="T210" i="35"/>
  <c r="S210" i="35"/>
  <c r="P210" i="35"/>
  <c r="Q210" i="35" s="1"/>
  <c r="O210" i="35"/>
  <c r="N210" i="35"/>
  <c r="K210" i="35" a="1"/>
  <c r="K210" i="35" s="1"/>
  <c r="L210" i="35" s="1"/>
  <c r="I210" i="35"/>
  <c r="J210" i="35" s="1"/>
  <c r="AG210" i="35" s="1"/>
  <c r="E210" i="35"/>
  <c r="D210" i="35"/>
  <c r="C210" i="35"/>
  <c r="A210" i="35"/>
  <c r="AA209" i="35"/>
  <c r="AB209" i="35" s="1"/>
  <c r="Z209" i="35"/>
  <c r="X209" i="35"/>
  <c r="W209" i="35"/>
  <c r="T209" i="35"/>
  <c r="S209" i="35"/>
  <c r="P209" i="35"/>
  <c r="Q209" i="35" s="1"/>
  <c r="O209" i="35"/>
  <c r="N209" i="35"/>
  <c r="K209" i="35" a="1"/>
  <c r="K209" i="35" s="1"/>
  <c r="L209" i="35" s="1"/>
  <c r="I209" i="35"/>
  <c r="J209" i="35" s="1"/>
  <c r="AG209" i="35" s="1"/>
  <c r="E209" i="35"/>
  <c r="D209" i="35"/>
  <c r="C209" i="35"/>
  <c r="A209" i="35"/>
  <c r="AA208" i="35"/>
  <c r="AB208" i="35" s="1"/>
  <c r="Z208" i="35"/>
  <c r="X208" i="35"/>
  <c r="W208" i="35"/>
  <c r="T208" i="35"/>
  <c r="S208" i="35"/>
  <c r="P208" i="35"/>
  <c r="Q208" i="35" s="1"/>
  <c r="O208" i="35"/>
  <c r="N208" i="35"/>
  <c r="K208" i="35" a="1"/>
  <c r="K208" i="35" s="1"/>
  <c r="L208" i="35" s="1"/>
  <c r="I208" i="35"/>
  <c r="J208" i="35" s="1"/>
  <c r="AG208" i="35" s="1"/>
  <c r="E208" i="35"/>
  <c r="D208" i="35"/>
  <c r="C208" i="35"/>
  <c r="A208" i="35"/>
  <c r="AA207" i="35"/>
  <c r="AB207" i="35" s="1"/>
  <c r="Z207" i="35"/>
  <c r="X207" i="35"/>
  <c r="W207" i="35"/>
  <c r="T207" i="35"/>
  <c r="S207" i="35"/>
  <c r="U207" i="35" s="1"/>
  <c r="P207" i="35"/>
  <c r="Q207" i="35" s="1"/>
  <c r="O207" i="35"/>
  <c r="N207" i="35"/>
  <c r="K207" i="35" a="1"/>
  <c r="K207" i="35" s="1"/>
  <c r="L207" i="35" s="1"/>
  <c r="I207" i="35"/>
  <c r="J207" i="35" s="1"/>
  <c r="AG207" i="35" s="1"/>
  <c r="E207" i="35"/>
  <c r="D207" i="35"/>
  <c r="C207" i="35"/>
  <c r="A207" i="35"/>
  <c r="AA206" i="35"/>
  <c r="AB206" i="35" s="1"/>
  <c r="Z206" i="35"/>
  <c r="X206" i="35"/>
  <c r="W206" i="35"/>
  <c r="T206" i="35"/>
  <c r="S206" i="35"/>
  <c r="P206" i="35"/>
  <c r="Q206" i="35" s="1"/>
  <c r="O206" i="35"/>
  <c r="N206" i="35"/>
  <c r="K206" i="35" a="1"/>
  <c r="K206" i="35" s="1"/>
  <c r="L206" i="35" s="1"/>
  <c r="I206" i="35"/>
  <c r="J206" i="35" s="1"/>
  <c r="E206" i="35"/>
  <c r="D206" i="35"/>
  <c r="C206" i="35"/>
  <c r="A206" i="35"/>
  <c r="AA205" i="35"/>
  <c r="AB205" i="35" s="1"/>
  <c r="Z205" i="35"/>
  <c r="X205" i="35"/>
  <c r="W205" i="35"/>
  <c r="T205" i="35"/>
  <c r="S205" i="35"/>
  <c r="P205" i="35"/>
  <c r="Q205" i="35" s="1"/>
  <c r="O205" i="35"/>
  <c r="N205" i="35"/>
  <c r="K205" i="35" a="1"/>
  <c r="K205" i="35" s="1"/>
  <c r="L205" i="35" s="1"/>
  <c r="J205" i="35"/>
  <c r="I205" i="35"/>
  <c r="E205" i="35"/>
  <c r="D205" i="35"/>
  <c r="C205" i="35"/>
  <c r="A205" i="35"/>
  <c r="AA204" i="35"/>
  <c r="AB204" i="35" s="1"/>
  <c r="Z204" i="35"/>
  <c r="X204" i="35"/>
  <c r="W204" i="35"/>
  <c r="T204" i="35"/>
  <c r="S204" i="35"/>
  <c r="P204" i="35"/>
  <c r="Q204" i="35" s="1"/>
  <c r="O204" i="35"/>
  <c r="N204" i="35"/>
  <c r="K204" i="35" a="1"/>
  <c r="K204" i="35" s="1"/>
  <c r="L204" i="35" s="1"/>
  <c r="I204" i="35"/>
  <c r="J204" i="35" s="1"/>
  <c r="E204" i="35"/>
  <c r="D204" i="35"/>
  <c r="C204" i="35"/>
  <c r="A204" i="35"/>
  <c r="AA203" i="35"/>
  <c r="AB203" i="35" s="1"/>
  <c r="Z203" i="35"/>
  <c r="X203" i="35"/>
  <c r="W203" i="35"/>
  <c r="T203" i="35"/>
  <c r="S203" i="35"/>
  <c r="P203" i="35"/>
  <c r="Q203" i="35" s="1"/>
  <c r="O203" i="35"/>
  <c r="N203" i="35"/>
  <c r="K203" i="35" a="1"/>
  <c r="K203" i="35" s="1"/>
  <c r="L203" i="35" s="1"/>
  <c r="I203" i="35"/>
  <c r="J203" i="35" s="1"/>
  <c r="E203" i="35"/>
  <c r="D203" i="35"/>
  <c r="C203" i="35"/>
  <c r="A203" i="35"/>
  <c r="AA202" i="35"/>
  <c r="AB202" i="35" s="1"/>
  <c r="Z202" i="35"/>
  <c r="X202" i="35"/>
  <c r="W202" i="35"/>
  <c r="T202" i="35"/>
  <c r="S202" i="35"/>
  <c r="V202" i="35" s="1"/>
  <c r="P202" i="35"/>
  <c r="Q202" i="35" s="1"/>
  <c r="O202" i="35"/>
  <c r="N202" i="35"/>
  <c r="K202" i="35" a="1"/>
  <c r="K202" i="35" s="1"/>
  <c r="L202" i="35" s="1"/>
  <c r="I202" i="35"/>
  <c r="J202" i="35" s="1"/>
  <c r="E202" i="35"/>
  <c r="D202" i="35"/>
  <c r="C202" i="35"/>
  <c r="A202" i="35"/>
  <c r="AA201" i="35"/>
  <c r="AB201" i="35" s="1"/>
  <c r="Z201" i="35"/>
  <c r="X201" i="35"/>
  <c r="W201" i="35"/>
  <c r="T201" i="35"/>
  <c r="S201" i="35"/>
  <c r="P201" i="35"/>
  <c r="Q201" i="35" s="1"/>
  <c r="O201" i="35"/>
  <c r="N201" i="35"/>
  <c r="K201" i="35" a="1"/>
  <c r="K201" i="35" s="1"/>
  <c r="L201" i="35" s="1"/>
  <c r="I201" i="35"/>
  <c r="J201" i="35" s="1"/>
  <c r="E201" i="35"/>
  <c r="D201" i="35"/>
  <c r="C201" i="35"/>
  <c r="A201" i="35"/>
  <c r="AA200" i="35"/>
  <c r="AB200" i="35" s="1"/>
  <c r="Z200" i="35"/>
  <c r="X200" i="35"/>
  <c r="W200" i="35"/>
  <c r="T200" i="35"/>
  <c r="S200" i="35"/>
  <c r="P200" i="35"/>
  <c r="Q200" i="35" s="1"/>
  <c r="O200" i="35"/>
  <c r="N200" i="35"/>
  <c r="K200" i="35" a="1"/>
  <c r="K200" i="35" s="1"/>
  <c r="L200" i="35" s="1"/>
  <c r="I200" i="35"/>
  <c r="J200" i="35" s="1"/>
  <c r="E200" i="35"/>
  <c r="D200" i="35"/>
  <c r="C200" i="35"/>
  <c r="A200" i="35"/>
  <c r="AA199" i="35"/>
  <c r="AB199" i="35" s="1"/>
  <c r="Z199" i="35"/>
  <c r="X199" i="35"/>
  <c r="W199" i="35"/>
  <c r="U199" i="35"/>
  <c r="T199" i="35"/>
  <c r="S199" i="35"/>
  <c r="P199" i="35"/>
  <c r="Q199" i="35" s="1"/>
  <c r="O199" i="35"/>
  <c r="N199" i="35"/>
  <c r="K199" i="35" a="1"/>
  <c r="K199" i="35" s="1"/>
  <c r="L199" i="35" s="1"/>
  <c r="I199" i="35"/>
  <c r="J199" i="35" s="1"/>
  <c r="E199" i="35"/>
  <c r="D199" i="35"/>
  <c r="C199" i="35"/>
  <c r="A199" i="35"/>
  <c r="AA198" i="35"/>
  <c r="AB198" i="35" s="1"/>
  <c r="Z198" i="35"/>
  <c r="X198" i="35"/>
  <c r="W198" i="35"/>
  <c r="T198" i="35"/>
  <c r="S198" i="35"/>
  <c r="P198" i="35"/>
  <c r="Q198" i="35" s="1"/>
  <c r="O198" i="35"/>
  <c r="N198" i="35"/>
  <c r="K198" i="35" a="1"/>
  <c r="K198" i="35" s="1"/>
  <c r="L198" i="35" s="1"/>
  <c r="I198" i="35"/>
  <c r="J198" i="35" s="1"/>
  <c r="AG198" i="35" s="1"/>
  <c r="E198" i="35"/>
  <c r="D198" i="35"/>
  <c r="C198" i="35"/>
  <c r="A198" i="35"/>
  <c r="AA197" i="35"/>
  <c r="AB197" i="35" s="1"/>
  <c r="Z197" i="35"/>
  <c r="X197" i="35"/>
  <c r="W197" i="35"/>
  <c r="T197" i="35"/>
  <c r="S197" i="35"/>
  <c r="U197" i="35" s="1"/>
  <c r="V197" i="35" s="1"/>
  <c r="P197" i="35"/>
  <c r="Q197" i="35" s="1"/>
  <c r="O197" i="35"/>
  <c r="N197" i="35"/>
  <c r="K197" i="35" a="1"/>
  <c r="K197" i="35" s="1"/>
  <c r="L197" i="35" s="1"/>
  <c r="I197" i="35"/>
  <c r="J197" i="35" s="1"/>
  <c r="E197" i="35"/>
  <c r="D197" i="35"/>
  <c r="C197" i="35"/>
  <c r="A197" i="35"/>
  <c r="AA196" i="35"/>
  <c r="AB196" i="35" s="1"/>
  <c r="Z196" i="35"/>
  <c r="X196" i="35"/>
  <c r="W196" i="35"/>
  <c r="T196" i="35"/>
  <c r="S196" i="35"/>
  <c r="V196" i="35" s="1"/>
  <c r="P196" i="35"/>
  <c r="Q196" i="35" s="1"/>
  <c r="O196" i="35"/>
  <c r="N196" i="35"/>
  <c r="K196" i="35" a="1"/>
  <c r="K196" i="35" s="1"/>
  <c r="L196" i="35" s="1"/>
  <c r="J196" i="35"/>
  <c r="I196" i="35"/>
  <c r="E196" i="35"/>
  <c r="D196" i="35"/>
  <c r="C196" i="35"/>
  <c r="A196" i="35"/>
  <c r="AA195" i="35"/>
  <c r="AB195" i="35" s="1"/>
  <c r="Z195" i="35"/>
  <c r="X195" i="35"/>
  <c r="W195" i="35"/>
  <c r="T195" i="35"/>
  <c r="S195" i="35"/>
  <c r="P195" i="35"/>
  <c r="Q195" i="35" s="1"/>
  <c r="O195" i="35"/>
  <c r="N195" i="35"/>
  <c r="K195" i="35" a="1"/>
  <c r="K195" i="35" s="1"/>
  <c r="L195" i="35" s="1"/>
  <c r="I195" i="35"/>
  <c r="J195" i="35" s="1"/>
  <c r="E195" i="35"/>
  <c r="D195" i="35"/>
  <c r="C195" i="35"/>
  <c r="A195" i="35"/>
  <c r="AA194" i="35"/>
  <c r="AB194" i="35" s="1"/>
  <c r="Z194" i="35"/>
  <c r="X194" i="35"/>
  <c r="W194" i="35"/>
  <c r="T194" i="35"/>
  <c r="S194" i="35"/>
  <c r="P194" i="35"/>
  <c r="Q194" i="35" s="1"/>
  <c r="O194" i="35"/>
  <c r="N194" i="35"/>
  <c r="K194" i="35" a="1"/>
  <c r="K194" i="35" s="1"/>
  <c r="L194" i="35" s="1"/>
  <c r="I194" i="35"/>
  <c r="J194" i="35" s="1"/>
  <c r="E194" i="35"/>
  <c r="D194" i="35"/>
  <c r="C194" i="35"/>
  <c r="A194" i="35"/>
  <c r="AA193" i="35"/>
  <c r="AB193" i="35" s="1"/>
  <c r="Z193" i="35"/>
  <c r="X193" i="35"/>
  <c r="W193" i="35"/>
  <c r="T193" i="35"/>
  <c r="S193" i="35"/>
  <c r="P193" i="35"/>
  <c r="Q193" i="35" s="1"/>
  <c r="O193" i="35"/>
  <c r="N193" i="35"/>
  <c r="K193" i="35" a="1"/>
  <c r="K193" i="35" s="1"/>
  <c r="L193" i="35" s="1"/>
  <c r="I193" i="35"/>
  <c r="J193" i="35" s="1"/>
  <c r="E193" i="35"/>
  <c r="D193" i="35"/>
  <c r="C193" i="35"/>
  <c r="A193" i="35"/>
  <c r="AA192" i="35"/>
  <c r="AB192" i="35" s="1"/>
  <c r="Z192" i="35"/>
  <c r="X192" i="35"/>
  <c r="W192" i="35"/>
  <c r="T192" i="35"/>
  <c r="S192" i="35"/>
  <c r="P192" i="35"/>
  <c r="Q192" i="35" s="1"/>
  <c r="O192" i="35"/>
  <c r="N192" i="35"/>
  <c r="K192" i="35" a="1"/>
  <c r="K192" i="35" s="1"/>
  <c r="L192" i="35" s="1"/>
  <c r="I192" i="35"/>
  <c r="J192" i="35" s="1"/>
  <c r="AG192" i="35" s="1"/>
  <c r="E192" i="35"/>
  <c r="D192" i="35"/>
  <c r="C192" i="35"/>
  <c r="A192" i="35"/>
  <c r="AA191" i="35"/>
  <c r="AB191" i="35" s="1"/>
  <c r="Z191" i="35"/>
  <c r="X191" i="35"/>
  <c r="W191" i="35"/>
  <c r="T191" i="35"/>
  <c r="S191" i="35"/>
  <c r="P191" i="35"/>
  <c r="Q191" i="35" s="1"/>
  <c r="R191" i="35" s="1" a="1"/>
  <c r="R191" i="35" s="1"/>
  <c r="O191" i="35"/>
  <c r="N191" i="35"/>
  <c r="K191" i="35" a="1"/>
  <c r="K191" i="35" s="1"/>
  <c r="L191" i="35" s="1"/>
  <c r="I191" i="35"/>
  <c r="J191" i="35" s="1"/>
  <c r="AG191" i="35" s="1"/>
  <c r="E191" i="35"/>
  <c r="D191" i="35"/>
  <c r="C191" i="35"/>
  <c r="A191" i="35"/>
  <c r="AA190" i="35"/>
  <c r="AB190" i="35" s="1"/>
  <c r="Z190" i="35"/>
  <c r="X190" i="35"/>
  <c r="W190" i="35"/>
  <c r="T190" i="35"/>
  <c r="S190" i="35"/>
  <c r="V190" i="35" s="1"/>
  <c r="P190" i="35"/>
  <c r="Q190" i="35" s="1"/>
  <c r="O190" i="35"/>
  <c r="N190" i="35"/>
  <c r="K190" i="35" a="1"/>
  <c r="K190" i="35" s="1"/>
  <c r="L190" i="35" s="1"/>
  <c r="I190" i="35"/>
  <c r="J190" i="35" s="1"/>
  <c r="E190" i="35"/>
  <c r="D190" i="35"/>
  <c r="C190" i="35"/>
  <c r="A190" i="35"/>
  <c r="AA189" i="35"/>
  <c r="AB189" i="35" s="1"/>
  <c r="Z189" i="35"/>
  <c r="X189" i="35"/>
  <c r="W189" i="35"/>
  <c r="T189" i="35"/>
  <c r="S189" i="35"/>
  <c r="U189" i="35" s="1"/>
  <c r="P189" i="35"/>
  <c r="Q189" i="35" s="1"/>
  <c r="O189" i="35"/>
  <c r="N189" i="35"/>
  <c r="K189" i="35" a="1"/>
  <c r="K189" i="35" s="1"/>
  <c r="L189" i="35" s="1"/>
  <c r="I189" i="35"/>
  <c r="J189" i="35" s="1"/>
  <c r="E189" i="35"/>
  <c r="D189" i="35"/>
  <c r="C189" i="35"/>
  <c r="A189" i="35"/>
  <c r="AA188" i="35"/>
  <c r="AB188" i="35" s="1"/>
  <c r="Z188" i="35"/>
  <c r="X188" i="35"/>
  <c r="W188" i="35"/>
  <c r="T188" i="35"/>
  <c r="S188" i="35"/>
  <c r="P188" i="35"/>
  <c r="Q188" i="35" s="1"/>
  <c r="O188" i="35"/>
  <c r="N188" i="35"/>
  <c r="K188" i="35" a="1"/>
  <c r="K188" i="35" s="1"/>
  <c r="L188" i="35" s="1"/>
  <c r="I188" i="35"/>
  <c r="J188" i="35" s="1"/>
  <c r="AG188" i="35" s="1"/>
  <c r="E188" i="35"/>
  <c r="D188" i="35"/>
  <c r="C188" i="35"/>
  <c r="A188" i="35"/>
  <c r="AA187" i="35"/>
  <c r="AB187" i="35" s="1"/>
  <c r="Z187" i="35"/>
  <c r="X187" i="35"/>
  <c r="W187" i="35"/>
  <c r="T187" i="35"/>
  <c r="S187" i="35"/>
  <c r="V187" i="35" s="1"/>
  <c r="P187" i="35"/>
  <c r="Q187" i="35" s="1"/>
  <c r="O187" i="35"/>
  <c r="N187" i="35"/>
  <c r="K187" i="35" a="1"/>
  <c r="K187" i="35" s="1"/>
  <c r="L187" i="35" s="1"/>
  <c r="I187" i="35"/>
  <c r="J187" i="35" s="1"/>
  <c r="E187" i="35"/>
  <c r="D187" i="35"/>
  <c r="C187" i="35"/>
  <c r="A187" i="35"/>
  <c r="AA186" i="35"/>
  <c r="AB186" i="35" s="1"/>
  <c r="Z186" i="35"/>
  <c r="X186" i="35"/>
  <c r="W186" i="35"/>
  <c r="T186" i="35"/>
  <c r="S186" i="35"/>
  <c r="P186" i="35"/>
  <c r="Q186" i="35" s="1"/>
  <c r="O186" i="35"/>
  <c r="N186" i="35"/>
  <c r="K186" i="35" a="1"/>
  <c r="K186" i="35" s="1"/>
  <c r="L186" i="35" s="1"/>
  <c r="I186" i="35"/>
  <c r="J186" i="35" s="1"/>
  <c r="E186" i="35"/>
  <c r="D186" i="35"/>
  <c r="C186" i="35"/>
  <c r="A186" i="35"/>
  <c r="AA185" i="35"/>
  <c r="AB185" i="35" s="1"/>
  <c r="Z185" i="35"/>
  <c r="X185" i="35"/>
  <c r="W185" i="35"/>
  <c r="T185" i="35"/>
  <c r="S185" i="35"/>
  <c r="P185" i="35"/>
  <c r="Q185" i="35" s="1"/>
  <c r="O185" i="35"/>
  <c r="N185" i="35"/>
  <c r="K185" i="35" a="1"/>
  <c r="K185" i="35" s="1"/>
  <c r="L185" i="35" s="1"/>
  <c r="I185" i="35"/>
  <c r="J185" i="35" s="1"/>
  <c r="E185" i="35"/>
  <c r="D185" i="35"/>
  <c r="C185" i="35"/>
  <c r="A185" i="35"/>
  <c r="AA184" i="35"/>
  <c r="AB184" i="35" s="1"/>
  <c r="Z184" i="35"/>
  <c r="X184" i="35"/>
  <c r="W184" i="35"/>
  <c r="T184" i="35"/>
  <c r="S184" i="35"/>
  <c r="P184" i="35"/>
  <c r="Q184" i="35" s="1"/>
  <c r="O184" i="35"/>
  <c r="N184" i="35"/>
  <c r="K184" i="35" a="1"/>
  <c r="K184" i="35" s="1"/>
  <c r="L184" i="35" s="1"/>
  <c r="I184" i="35"/>
  <c r="J184" i="35" s="1"/>
  <c r="AG184" i="35" s="1"/>
  <c r="E184" i="35"/>
  <c r="D184" i="35"/>
  <c r="C184" i="35"/>
  <c r="A184" i="35"/>
  <c r="AA183" i="35"/>
  <c r="AB183" i="35" s="1"/>
  <c r="Z183" i="35"/>
  <c r="X183" i="35"/>
  <c r="W183" i="35"/>
  <c r="T183" i="35"/>
  <c r="S183" i="35"/>
  <c r="P183" i="35"/>
  <c r="Q183" i="35" s="1"/>
  <c r="O183" i="35"/>
  <c r="N183" i="35"/>
  <c r="K183" i="35" a="1"/>
  <c r="K183" i="35" s="1"/>
  <c r="L183" i="35" s="1"/>
  <c r="I183" i="35"/>
  <c r="J183" i="35" s="1"/>
  <c r="AG183" i="35" s="1"/>
  <c r="E183" i="35"/>
  <c r="D183" i="35"/>
  <c r="C183" i="35"/>
  <c r="A183" i="35"/>
  <c r="AA182" i="35"/>
  <c r="AB182" i="35" s="1"/>
  <c r="Z182" i="35"/>
  <c r="X182" i="35"/>
  <c r="W182" i="35"/>
  <c r="T182" i="35"/>
  <c r="S182" i="35"/>
  <c r="P182" i="35"/>
  <c r="Q182" i="35" s="1"/>
  <c r="O182" i="35"/>
  <c r="N182" i="35"/>
  <c r="K182" i="35" a="1"/>
  <c r="K182" i="35" s="1"/>
  <c r="L182" i="35" s="1"/>
  <c r="I182" i="35"/>
  <c r="J182" i="35" s="1"/>
  <c r="E182" i="35"/>
  <c r="D182" i="35"/>
  <c r="C182" i="35"/>
  <c r="A182" i="35"/>
  <c r="AA181" i="35"/>
  <c r="AB181" i="35" s="1"/>
  <c r="Z181" i="35"/>
  <c r="X181" i="35"/>
  <c r="W181" i="35"/>
  <c r="T181" i="35"/>
  <c r="S181" i="35"/>
  <c r="P181" i="35"/>
  <c r="Q181" i="35" s="1"/>
  <c r="O181" i="35"/>
  <c r="N181" i="35"/>
  <c r="K181" i="35" a="1"/>
  <c r="K181" i="35" s="1"/>
  <c r="L181" i="35" s="1"/>
  <c r="I181" i="35"/>
  <c r="J181" i="35" s="1"/>
  <c r="E181" i="35"/>
  <c r="D181" i="35"/>
  <c r="C181" i="35"/>
  <c r="A181" i="35"/>
  <c r="AA180" i="35"/>
  <c r="AB180" i="35" s="1"/>
  <c r="Z180" i="35"/>
  <c r="X180" i="35"/>
  <c r="W180" i="35"/>
  <c r="T180" i="35"/>
  <c r="S180" i="35"/>
  <c r="V180" i="35" s="1"/>
  <c r="P180" i="35"/>
  <c r="Q180" i="35" s="1"/>
  <c r="O180" i="35"/>
  <c r="N180" i="35"/>
  <c r="K180" i="35" a="1"/>
  <c r="K180" i="35" s="1"/>
  <c r="L180" i="35" s="1"/>
  <c r="M180" i="35" s="1" a="1"/>
  <c r="M180" i="35" s="1"/>
  <c r="I180" i="35"/>
  <c r="J180" i="35" s="1"/>
  <c r="AG180" i="35" s="1"/>
  <c r="E180" i="35"/>
  <c r="D180" i="35"/>
  <c r="C180" i="35"/>
  <c r="A180" i="35"/>
  <c r="AA179" i="35"/>
  <c r="AB179" i="35" s="1"/>
  <c r="Z179" i="35"/>
  <c r="X179" i="35"/>
  <c r="W179" i="35"/>
  <c r="T179" i="35"/>
  <c r="S179" i="35"/>
  <c r="P179" i="35"/>
  <c r="Q179" i="35" s="1"/>
  <c r="O179" i="35"/>
  <c r="N179" i="35"/>
  <c r="K179" i="35" a="1"/>
  <c r="K179" i="35" s="1"/>
  <c r="I179" i="35"/>
  <c r="J179" i="35" s="1"/>
  <c r="AG179" i="35" s="1"/>
  <c r="E179" i="35"/>
  <c r="D179" i="35"/>
  <c r="C179" i="35"/>
  <c r="A179" i="35"/>
  <c r="AA178" i="35"/>
  <c r="AB178" i="35" s="1"/>
  <c r="Z178" i="35"/>
  <c r="X178" i="35"/>
  <c r="W178" i="35"/>
  <c r="T178" i="35"/>
  <c r="S178" i="35"/>
  <c r="P178" i="35"/>
  <c r="Q178" i="35" s="1"/>
  <c r="O178" i="35"/>
  <c r="N178" i="35"/>
  <c r="K178" i="35" a="1"/>
  <c r="K178" i="35" s="1"/>
  <c r="L178" i="35" s="1"/>
  <c r="I178" i="35"/>
  <c r="J178" i="35" s="1"/>
  <c r="E178" i="35"/>
  <c r="D178" i="35"/>
  <c r="C178" i="35"/>
  <c r="A178" i="35"/>
  <c r="AA177" i="35"/>
  <c r="AB177" i="35" s="1"/>
  <c r="Z177" i="35"/>
  <c r="X177" i="35"/>
  <c r="W177" i="35"/>
  <c r="T177" i="35"/>
  <c r="S177" i="35"/>
  <c r="P177" i="35"/>
  <c r="Q177" i="35" s="1"/>
  <c r="O177" i="35"/>
  <c r="N177" i="35"/>
  <c r="K177" i="35" a="1"/>
  <c r="K177" i="35" s="1"/>
  <c r="L177" i="35" s="1"/>
  <c r="I177" i="35"/>
  <c r="J177" i="35" s="1"/>
  <c r="AG177" i="35" s="1"/>
  <c r="E177" i="35"/>
  <c r="D177" i="35"/>
  <c r="C177" i="35"/>
  <c r="A177" i="35"/>
  <c r="AA176" i="35"/>
  <c r="AB176" i="35" s="1"/>
  <c r="Z176" i="35"/>
  <c r="X176" i="35"/>
  <c r="W176" i="35"/>
  <c r="T176" i="35"/>
  <c r="S176" i="35"/>
  <c r="U176" i="35" s="1"/>
  <c r="P176" i="35"/>
  <c r="Q176" i="35" s="1"/>
  <c r="O176" i="35"/>
  <c r="N176" i="35"/>
  <c r="K176" i="35" a="1"/>
  <c r="K176" i="35" s="1"/>
  <c r="L176" i="35" s="1"/>
  <c r="I176" i="35"/>
  <c r="J176" i="35" s="1"/>
  <c r="AG176" i="35" s="1"/>
  <c r="E176" i="35"/>
  <c r="D176" i="35"/>
  <c r="C176" i="35"/>
  <c r="A176" i="35"/>
  <c r="AA175" i="35"/>
  <c r="AB175" i="35" s="1"/>
  <c r="Z175" i="35"/>
  <c r="X175" i="35"/>
  <c r="W175" i="35"/>
  <c r="T175" i="35"/>
  <c r="S175" i="35"/>
  <c r="P175" i="35"/>
  <c r="Q175" i="35" s="1"/>
  <c r="O175" i="35"/>
  <c r="N175" i="35"/>
  <c r="K175" i="35" a="1"/>
  <c r="K175" i="35" s="1"/>
  <c r="L175" i="35" s="1"/>
  <c r="I175" i="35"/>
  <c r="J175" i="35" s="1"/>
  <c r="E175" i="35"/>
  <c r="D175" i="35"/>
  <c r="C175" i="35"/>
  <c r="A175" i="35"/>
  <c r="AA174" i="35"/>
  <c r="AB174" i="35" s="1"/>
  <c r="Z174" i="35"/>
  <c r="X174" i="35"/>
  <c r="W174" i="35"/>
  <c r="T174" i="35"/>
  <c r="S174" i="35"/>
  <c r="V174" i="35" s="1"/>
  <c r="P174" i="35"/>
  <c r="Q174" i="35" s="1"/>
  <c r="O174" i="35"/>
  <c r="N174" i="35"/>
  <c r="K174" i="35" a="1"/>
  <c r="K174" i="35" s="1"/>
  <c r="L174" i="35" s="1"/>
  <c r="I174" i="35"/>
  <c r="J174" i="35" s="1"/>
  <c r="E174" i="35"/>
  <c r="D174" i="35"/>
  <c r="C174" i="35"/>
  <c r="A174" i="35"/>
  <c r="AA173" i="35"/>
  <c r="AB173" i="35" s="1"/>
  <c r="Z173" i="35"/>
  <c r="X173" i="35"/>
  <c r="W173" i="35"/>
  <c r="U173" i="35"/>
  <c r="T173" i="35"/>
  <c r="S173" i="35"/>
  <c r="P173" i="35"/>
  <c r="Q173" i="35" s="1"/>
  <c r="O173" i="35"/>
  <c r="N173" i="35"/>
  <c r="K173" i="35" a="1"/>
  <c r="K173" i="35" s="1"/>
  <c r="L173" i="35" s="1"/>
  <c r="I173" i="35"/>
  <c r="J173" i="35" s="1"/>
  <c r="E173" i="35"/>
  <c r="D173" i="35"/>
  <c r="C173" i="35"/>
  <c r="A173" i="35"/>
  <c r="AA172" i="35"/>
  <c r="AB172" i="35" s="1"/>
  <c r="Z172" i="35"/>
  <c r="X172" i="35"/>
  <c r="W172" i="35"/>
  <c r="T172" i="35"/>
  <c r="S172" i="35"/>
  <c r="P172" i="35"/>
  <c r="Q172" i="35" s="1"/>
  <c r="O172" i="35"/>
  <c r="N172" i="35"/>
  <c r="K172" i="35" a="1"/>
  <c r="K172" i="35" s="1"/>
  <c r="L172" i="35" s="1"/>
  <c r="I172" i="35"/>
  <c r="J172" i="35" s="1"/>
  <c r="E172" i="35"/>
  <c r="D172" i="35"/>
  <c r="C172" i="35"/>
  <c r="A172" i="35"/>
  <c r="AA171" i="35"/>
  <c r="AB171" i="35" s="1"/>
  <c r="Z171" i="35"/>
  <c r="X171" i="35"/>
  <c r="W171" i="35"/>
  <c r="T171" i="35"/>
  <c r="S171" i="35"/>
  <c r="P171" i="35"/>
  <c r="Q171" i="35" s="1"/>
  <c r="O171" i="35"/>
  <c r="N171" i="35"/>
  <c r="K171" i="35" a="1"/>
  <c r="K171" i="35" s="1"/>
  <c r="L171" i="35" s="1"/>
  <c r="I171" i="35"/>
  <c r="J171" i="35" s="1"/>
  <c r="AG171" i="35" s="1"/>
  <c r="E171" i="35"/>
  <c r="D171" i="35"/>
  <c r="C171" i="35"/>
  <c r="A171" i="35"/>
  <c r="AA170" i="35"/>
  <c r="AB170" i="35" s="1"/>
  <c r="Z170" i="35"/>
  <c r="X170" i="35"/>
  <c r="W170" i="35"/>
  <c r="T170" i="35"/>
  <c r="S170" i="35"/>
  <c r="V170" i="35" s="1"/>
  <c r="P170" i="35"/>
  <c r="Q170" i="35" s="1"/>
  <c r="O170" i="35"/>
  <c r="N170" i="35"/>
  <c r="K170" i="35" a="1"/>
  <c r="K170" i="35" s="1"/>
  <c r="L170" i="35" s="1"/>
  <c r="I170" i="35"/>
  <c r="J170" i="35" s="1"/>
  <c r="E170" i="35"/>
  <c r="D170" i="35"/>
  <c r="C170" i="35"/>
  <c r="A170" i="35"/>
  <c r="AA169" i="35"/>
  <c r="AB169" i="35" s="1"/>
  <c r="Z169" i="35"/>
  <c r="X169" i="35"/>
  <c r="W169" i="35"/>
  <c r="U169" i="35"/>
  <c r="T169" i="35"/>
  <c r="S169" i="35"/>
  <c r="P169" i="35"/>
  <c r="O169" i="35"/>
  <c r="N169" i="35"/>
  <c r="K169" i="35" a="1"/>
  <c r="K169" i="35" s="1"/>
  <c r="L169" i="35" s="1"/>
  <c r="I169" i="35"/>
  <c r="J169" i="35" s="1"/>
  <c r="AG169" i="35" s="1"/>
  <c r="E169" i="35"/>
  <c r="D169" i="35"/>
  <c r="C169" i="35"/>
  <c r="A169" i="35"/>
  <c r="AA168" i="35"/>
  <c r="AB168" i="35" s="1"/>
  <c r="Z168" i="35"/>
  <c r="X168" i="35"/>
  <c r="W168" i="35"/>
  <c r="T168" i="35"/>
  <c r="S168" i="35"/>
  <c r="P168" i="35"/>
  <c r="Q168" i="35" s="1"/>
  <c r="O168" i="35"/>
  <c r="N168" i="35"/>
  <c r="K168" i="35" a="1"/>
  <c r="K168" i="35" s="1"/>
  <c r="L168" i="35" s="1"/>
  <c r="I168" i="35"/>
  <c r="J168" i="35" s="1"/>
  <c r="E168" i="35"/>
  <c r="D168" i="35"/>
  <c r="C168" i="35"/>
  <c r="A168" i="35"/>
  <c r="AA167" i="35"/>
  <c r="AB167" i="35" s="1"/>
  <c r="Z167" i="35"/>
  <c r="X167" i="35"/>
  <c r="W167" i="35"/>
  <c r="T167" i="35"/>
  <c r="S167" i="35"/>
  <c r="V167" i="35" s="1"/>
  <c r="P167" i="35"/>
  <c r="Q167" i="35" s="1"/>
  <c r="O167" i="35"/>
  <c r="N167" i="35"/>
  <c r="K167" i="35" a="1"/>
  <c r="K167" i="35" s="1"/>
  <c r="L167" i="35" s="1"/>
  <c r="I167" i="35"/>
  <c r="J167" i="35" s="1"/>
  <c r="E167" i="35"/>
  <c r="D167" i="35"/>
  <c r="C167" i="35"/>
  <c r="A167" i="35"/>
  <c r="AA166" i="35"/>
  <c r="AB166" i="35" s="1"/>
  <c r="Z166" i="35"/>
  <c r="X166" i="35"/>
  <c r="W166" i="35"/>
  <c r="T166" i="35"/>
  <c r="S166" i="35"/>
  <c r="P166" i="35"/>
  <c r="Q166" i="35" s="1"/>
  <c r="O166" i="35"/>
  <c r="N166" i="35"/>
  <c r="K166" i="35" a="1"/>
  <c r="K166" i="35" s="1"/>
  <c r="L166" i="35" s="1"/>
  <c r="I166" i="35"/>
  <c r="J166" i="35" s="1"/>
  <c r="E166" i="35"/>
  <c r="D166" i="35"/>
  <c r="C166" i="35"/>
  <c r="A166" i="35"/>
  <c r="AA165" i="35"/>
  <c r="AB165" i="35" s="1"/>
  <c r="Z165" i="35"/>
  <c r="X165" i="35"/>
  <c r="W165" i="35"/>
  <c r="T165" i="35"/>
  <c r="S165" i="35"/>
  <c r="P165" i="35"/>
  <c r="Q165" i="35" s="1"/>
  <c r="O165" i="35"/>
  <c r="N165" i="35"/>
  <c r="K165" i="35" a="1"/>
  <c r="K165" i="35" s="1"/>
  <c r="L165" i="35" s="1"/>
  <c r="I165" i="35"/>
  <c r="J165" i="35" s="1"/>
  <c r="AG165" i="35" s="1"/>
  <c r="E165" i="35"/>
  <c r="D165" i="35"/>
  <c r="C165" i="35"/>
  <c r="A165" i="35"/>
  <c r="AA164" i="35"/>
  <c r="AB164" i="35" s="1"/>
  <c r="Z164" i="35"/>
  <c r="X164" i="35"/>
  <c r="W164" i="35"/>
  <c r="T164" i="35"/>
  <c r="S164" i="35"/>
  <c r="P164" i="35"/>
  <c r="Q164" i="35" s="1"/>
  <c r="O164" i="35"/>
  <c r="N164" i="35"/>
  <c r="K164" i="35" a="1"/>
  <c r="K164" i="35" s="1"/>
  <c r="L164" i="35" s="1"/>
  <c r="I164" i="35"/>
  <c r="J164" i="35" s="1"/>
  <c r="E164" i="35"/>
  <c r="D164" i="35"/>
  <c r="C164" i="35"/>
  <c r="A164" i="35"/>
  <c r="AA163" i="35"/>
  <c r="AB163" i="35" s="1"/>
  <c r="X163" i="35"/>
  <c r="Z163" i="35" s="1"/>
  <c r="W163" i="35"/>
  <c r="T163" i="35"/>
  <c r="S163" i="35"/>
  <c r="U163" i="35" s="1"/>
  <c r="P163" i="35"/>
  <c r="Q163" i="35" s="1"/>
  <c r="O163" i="35"/>
  <c r="N163" i="35"/>
  <c r="K163" i="35" a="1"/>
  <c r="K163" i="35" s="1"/>
  <c r="L163" i="35" s="1"/>
  <c r="I163" i="35"/>
  <c r="J163" i="35" s="1"/>
  <c r="E163" i="35"/>
  <c r="D163" i="35"/>
  <c r="C163" i="35"/>
  <c r="A163" i="35"/>
  <c r="AA162" i="35"/>
  <c r="AB162" i="35" s="1"/>
  <c r="Z162" i="35"/>
  <c r="X162" i="35"/>
  <c r="W162" i="35"/>
  <c r="T162" i="35"/>
  <c r="S162" i="35"/>
  <c r="P162" i="35"/>
  <c r="Q162" i="35" s="1"/>
  <c r="O162" i="35"/>
  <c r="N162" i="35"/>
  <c r="K162" i="35" a="1"/>
  <c r="K162" i="35" s="1"/>
  <c r="L162" i="35" s="1"/>
  <c r="I162" i="35"/>
  <c r="J162" i="35" s="1"/>
  <c r="E162" i="35"/>
  <c r="D162" i="35"/>
  <c r="C162" i="35"/>
  <c r="A162" i="35"/>
  <c r="AA161" i="35"/>
  <c r="AB161" i="35" s="1"/>
  <c r="Z161" i="35"/>
  <c r="X161" i="35"/>
  <c r="W161" i="35"/>
  <c r="T161" i="35"/>
  <c r="S161" i="35"/>
  <c r="P161" i="35"/>
  <c r="Q161" i="35" s="1"/>
  <c r="O161" i="35"/>
  <c r="N161" i="35"/>
  <c r="K161" i="35" a="1"/>
  <c r="K161" i="35" s="1"/>
  <c r="L161" i="35" s="1"/>
  <c r="I161" i="35"/>
  <c r="J161" i="35" s="1"/>
  <c r="AG161" i="35" s="1"/>
  <c r="E161" i="35"/>
  <c r="D161" i="35"/>
  <c r="C161" i="35"/>
  <c r="A161" i="35"/>
  <c r="AA160" i="35"/>
  <c r="AB160" i="35" s="1"/>
  <c r="Z160" i="35"/>
  <c r="X160" i="35"/>
  <c r="W160" i="35"/>
  <c r="T160" i="35"/>
  <c r="S160" i="35"/>
  <c r="U160" i="35" s="1"/>
  <c r="P160" i="35"/>
  <c r="Q160" i="35" s="1"/>
  <c r="O160" i="35"/>
  <c r="N160" i="35"/>
  <c r="K160" i="35" a="1"/>
  <c r="K160" i="35" s="1"/>
  <c r="L160" i="35" s="1"/>
  <c r="I160" i="35"/>
  <c r="J160" i="35" s="1"/>
  <c r="AG160" i="35" s="1"/>
  <c r="E160" i="35"/>
  <c r="D160" i="35"/>
  <c r="C160" i="35"/>
  <c r="A160" i="35"/>
  <c r="AA159" i="35"/>
  <c r="AB159" i="35" s="1"/>
  <c r="Z159" i="35"/>
  <c r="X159" i="35"/>
  <c r="W159" i="35"/>
  <c r="T159" i="35"/>
  <c r="S159" i="35"/>
  <c r="V159" i="35" s="1"/>
  <c r="P159" i="35"/>
  <c r="Q159" i="35" s="1"/>
  <c r="O159" i="35"/>
  <c r="N159" i="35"/>
  <c r="K159" i="35" a="1"/>
  <c r="K159" i="35" s="1"/>
  <c r="L159" i="35" s="1"/>
  <c r="I159" i="35"/>
  <c r="J159" i="35" s="1"/>
  <c r="E159" i="35"/>
  <c r="D159" i="35"/>
  <c r="C159" i="35"/>
  <c r="A159" i="35"/>
  <c r="AA158" i="35"/>
  <c r="AB158" i="35" s="1"/>
  <c r="Z158" i="35"/>
  <c r="X158" i="35"/>
  <c r="W158" i="35"/>
  <c r="T158" i="35"/>
  <c r="S158" i="35"/>
  <c r="V158" i="35" s="1"/>
  <c r="P158" i="35"/>
  <c r="Q158" i="35" s="1"/>
  <c r="O158" i="35"/>
  <c r="N158" i="35"/>
  <c r="K158" i="35" a="1"/>
  <c r="K158" i="35" s="1"/>
  <c r="L158" i="35" s="1"/>
  <c r="I158" i="35"/>
  <c r="J158" i="35" s="1"/>
  <c r="AG158" i="35" s="1"/>
  <c r="E158" i="35"/>
  <c r="D158" i="35"/>
  <c r="C158" i="35"/>
  <c r="A158" i="35"/>
  <c r="AA157" i="35"/>
  <c r="AB157" i="35" s="1"/>
  <c r="X157" i="35"/>
  <c r="Z157" i="35" s="1"/>
  <c r="W157" i="35"/>
  <c r="T157" i="35"/>
  <c r="S157" i="35"/>
  <c r="P157" i="35"/>
  <c r="Q157" i="35" s="1"/>
  <c r="O157" i="35"/>
  <c r="N157" i="35"/>
  <c r="K157" i="35" a="1"/>
  <c r="K157" i="35" s="1"/>
  <c r="L157" i="35" s="1"/>
  <c r="I157" i="35"/>
  <c r="J157" i="35" s="1"/>
  <c r="AG157" i="35" s="1"/>
  <c r="E157" i="35"/>
  <c r="D157" i="35"/>
  <c r="C157" i="35"/>
  <c r="A157" i="35"/>
  <c r="AA156" i="35"/>
  <c r="AB156" i="35" s="1"/>
  <c r="Z156" i="35"/>
  <c r="X156" i="35"/>
  <c r="W156" i="35"/>
  <c r="T156" i="35"/>
  <c r="S156" i="35"/>
  <c r="P156" i="35"/>
  <c r="Q156" i="35" s="1"/>
  <c r="O156" i="35"/>
  <c r="N156" i="35"/>
  <c r="K156" i="35" a="1"/>
  <c r="K156" i="35" s="1"/>
  <c r="L156" i="35" s="1"/>
  <c r="I156" i="35"/>
  <c r="J156" i="35" s="1"/>
  <c r="E156" i="35"/>
  <c r="D156" i="35"/>
  <c r="C156" i="35"/>
  <c r="A156" i="35"/>
  <c r="AA155" i="35"/>
  <c r="AB155" i="35" s="1"/>
  <c r="Z155" i="35"/>
  <c r="X155" i="35"/>
  <c r="W155" i="35"/>
  <c r="T155" i="35"/>
  <c r="S155" i="35"/>
  <c r="P155" i="35"/>
  <c r="Q155" i="35" s="1"/>
  <c r="O155" i="35"/>
  <c r="N155" i="35"/>
  <c r="K155" i="35" a="1"/>
  <c r="K155" i="35" s="1"/>
  <c r="L155" i="35" s="1"/>
  <c r="J155" i="35"/>
  <c r="AG155" i="35" s="1"/>
  <c r="I155" i="35"/>
  <c r="E155" i="35"/>
  <c r="D155" i="35"/>
  <c r="C155" i="35"/>
  <c r="A155" i="35"/>
  <c r="AA154" i="35"/>
  <c r="AB154" i="35" s="1"/>
  <c r="Z154" i="35"/>
  <c r="X154" i="35"/>
  <c r="W154" i="35"/>
  <c r="T154" i="35"/>
  <c r="S154" i="35"/>
  <c r="P154" i="35"/>
  <c r="Q154" i="35" s="1"/>
  <c r="O154" i="35"/>
  <c r="N154" i="35"/>
  <c r="K154" i="35" a="1"/>
  <c r="K154" i="35" s="1"/>
  <c r="L154" i="35" s="1"/>
  <c r="I154" i="35"/>
  <c r="J154" i="35" s="1"/>
  <c r="AG154" i="35" s="1"/>
  <c r="E154" i="35"/>
  <c r="D154" i="35"/>
  <c r="C154" i="35"/>
  <c r="A154" i="35"/>
  <c r="AA153" i="35"/>
  <c r="AB153" i="35" s="1"/>
  <c r="Z153" i="35"/>
  <c r="X153" i="35"/>
  <c r="W153" i="35"/>
  <c r="T153" i="35"/>
  <c r="S153" i="35"/>
  <c r="V153" i="35" s="1"/>
  <c r="P153" i="35"/>
  <c r="Q153" i="35" s="1"/>
  <c r="O153" i="35"/>
  <c r="N153" i="35"/>
  <c r="K153" i="35" a="1"/>
  <c r="K153" i="35" s="1"/>
  <c r="L153" i="35" s="1"/>
  <c r="I153" i="35"/>
  <c r="J153" i="35" s="1"/>
  <c r="AG153" i="35" s="1"/>
  <c r="E153" i="35"/>
  <c r="D153" i="35"/>
  <c r="C153" i="35"/>
  <c r="A153" i="35"/>
  <c r="AA152" i="35"/>
  <c r="AB152" i="35" s="1"/>
  <c r="Z152" i="35"/>
  <c r="X152" i="35"/>
  <c r="W152" i="35"/>
  <c r="T152" i="35"/>
  <c r="S152" i="35"/>
  <c r="U152" i="35" s="1"/>
  <c r="P152" i="35"/>
  <c r="Q152" i="35" s="1"/>
  <c r="O152" i="35"/>
  <c r="N152" i="35"/>
  <c r="K152" i="35" a="1"/>
  <c r="K152" i="35" s="1"/>
  <c r="L152" i="35" s="1"/>
  <c r="I152" i="35"/>
  <c r="J152" i="35" s="1"/>
  <c r="E152" i="35"/>
  <c r="D152" i="35"/>
  <c r="C152" i="35"/>
  <c r="A152" i="35"/>
  <c r="AA151" i="35"/>
  <c r="AB151" i="35" s="1"/>
  <c r="X151" i="35"/>
  <c r="Z151" i="35" s="1"/>
  <c r="W151" i="35"/>
  <c r="T151" i="35"/>
  <c r="S151" i="35"/>
  <c r="P151" i="35"/>
  <c r="Q151" i="35" s="1"/>
  <c r="O151" i="35"/>
  <c r="N151" i="35"/>
  <c r="K151" i="35" a="1"/>
  <c r="K151" i="35" s="1"/>
  <c r="L151" i="35" s="1"/>
  <c r="I151" i="35"/>
  <c r="J151" i="35" s="1"/>
  <c r="AG151" i="35" s="1"/>
  <c r="E151" i="35"/>
  <c r="D151" i="35"/>
  <c r="C151" i="35"/>
  <c r="A151" i="35"/>
  <c r="AA150" i="35"/>
  <c r="AB150" i="35" s="1"/>
  <c r="X150" i="35"/>
  <c r="Z150" i="35" s="1"/>
  <c r="W150" i="35"/>
  <c r="T150" i="35"/>
  <c r="S150" i="35"/>
  <c r="V150" i="35" s="1"/>
  <c r="P150" i="35"/>
  <c r="Q150" i="35" s="1"/>
  <c r="O150" i="35"/>
  <c r="N150" i="35"/>
  <c r="K150" i="35" a="1"/>
  <c r="K150" i="35" s="1"/>
  <c r="L150" i="35" s="1"/>
  <c r="J150" i="35"/>
  <c r="AG150" i="35" s="1"/>
  <c r="I150" i="35"/>
  <c r="E150" i="35"/>
  <c r="D150" i="35"/>
  <c r="C150" i="35"/>
  <c r="A150" i="35"/>
  <c r="AA149" i="35"/>
  <c r="AB149" i="35" s="1"/>
  <c r="X149" i="35"/>
  <c r="Z149" i="35" s="1"/>
  <c r="W149" i="35"/>
  <c r="T149" i="35"/>
  <c r="S149" i="35"/>
  <c r="U149" i="35" s="1"/>
  <c r="P149" i="35"/>
  <c r="Q149" i="35" s="1"/>
  <c r="O149" i="35"/>
  <c r="N149" i="35"/>
  <c r="K149" i="35" a="1"/>
  <c r="K149" i="35" s="1"/>
  <c r="L149" i="35" s="1"/>
  <c r="I149" i="35"/>
  <c r="J149" i="35" s="1"/>
  <c r="AG149" i="35" s="1"/>
  <c r="E149" i="35"/>
  <c r="D149" i="35"/>
  <c r="C149" i="35"/>
  <c r="A149" i="35"/>
  <c r="AA148" i="35"/>
  <c r="AB148" i="35" s="1"/>
  <c r="X148" i="35"/>
  <c r="Z148" i="35" s="1"/>
  <c r="W148" i="35"/>
  <c r="T148" i="35"/>
  <c r="S148" i="35"/>
  <c r="P148" i="35"/>
  <c r="Q148" i="35" s="1"/>
  <c r="O148" i="35"/>
  <c r="N148" i="35"/>
  <c r="K148" i="35" a="1"/>
  <c r="K148" i="35" s="1"/>
  <c r="L148" i="35" s="1"/>
  <c r="I148" i="35"/>
  <c r="J148" i="35" s="1"/>
  <c r="E148" i="35"/>
  <c r="D148" i="35"/>
  <c r="C148" i="35"/>
  <c r="A148" i="35"/>
  <c r="AA147" i="35"/>
  <c r="AB147" i="35" s="1"/>
  <c r="X147" i="35"/>
  <c r="Z147" i="35" s="1"/>
  <c r="W147" i="35"/>
  <c r="T147" i="35"/>
  <c r="S147" i="35"/>
  <c r="P147" i="35"/>
  <c r="Q147" i="35" s="1"/>
  <c r="O147" i="35"/>
  <c r="N147" i="35"/>
  <c r="K147" i="35" a="1"/>
  <c r="K147" i="35" s="1"/>
  <c r="L147" i="35" s="1"/>
  <c r="J147" i="35"/>
  <c r="AG147" i="35" s="1"/>
  <c r="I147" i="35"/>
  <c r="E147" i="35"/>
  <c r="D147" i="35"/>
  <c r="C147" i="35"/>
  <c r="A147" i="35"/>
  <c r="AA146" i="35"/>
  <c r="AB146" i="35" s="1"/>
  <c r="X146" i="35"/>
  <c r="Z146" i="35" s="1"/>
  <c r="W146" i="35"/>
  <c r="T146" i="35"/>
  <c r="S146" i="35"/>
  <c r="P146" i="35"/>
  <c r="Q146" i="35" s="1"/>
  <c r="O146" i="35"/>
  <c r="N146" i="35"/>
  <c r="K146" i="35" a="1"/>
  <c r="K146" i="35" s="1"/>
  <c r="L146" i="35" s="1"/>
  <c r="I146" i="35"/>
  <c r="J146" i="35" s="1"/>
  <c r="E146" i="35"/>
  <c r="D146" i="35"/>
  <c r="C146" i="35"/>
  <c r="A146" i="35"/>
  <c r="AA145" i="35"/>
  <c r="AB145" i="35" s="1"/>
  <c r="X145" i="35"/>
  <c r="Z145" i="35" s="1"/>
  <c r="W145" i="35"/>
  <c r="T145" i="35"/>
  <c r="S145" i="35"/>
  <c r="P145" i="35"/>
  <c r="Q145" i="35" s="1"/>
  <c r="O145" i="35"/>
  <c r="N145" i="35"/>
  <c r="K145" i="35" a="1"/>
  <c r="K145" i="35" s="1"/>
  <c r="L145" i="35" s="1"/>
  <c r="I145" i="35"/>
  <c r="J145" i="35" s="1"/>
  <c r="E145" i="35"/>
  <c r="D145" i="35"/>
  <c r="C145" i="35"/>
  <c r="A145" i="35"/>
  <c r="AA144" i="35"/>
  <c r="AB144" i="35" s="1"/>
  <c r="Z144" i="35"/>
  <c r="X144" i="35"/>
  <c r="W144" i="35"/>
  <c r="T144" i="35"/>
  <c r="S144" i="35"/>
  <c r="V144" i="35" s="1"/>
  <c r="P144" i="35"/>
  <c r="Q144" i="35" s="1"/>
  <c r="O144" i="35"/>
  <c r="N144" i="35"/>
  <c r="K144" i="35" a="1"/>
  <c r="K144" i="35" s="1"/>
  <c r="L144" i="35" s="1"/>
  <c r="I144" i="35"/>
  <c r="J144" i="35" s="1"/>
  <c r="AG144" i="35" s="1"/>
  <c r="E144" i="35"/>
  <c r="D144" i="35"/>
  <c r="C144" i="35"/>
  <c r="A144" i="35"/>
  <c r="AA143" i="35"/>
  <c r="AB143" i="35" s="1"/>
  <c r="X143" i="35"/>
  <c r="Z143" i="35" s="1"/>
  <c r="W143" i="35"/>
  <c r="T143" i="35"/>
  <c r="S143" i="35"/>
  <c r="U143" i="35" s="1"/>
  <c r="P143" i="35"/>
  <c r="Q143" i="35" s="1"/>
  <c r="O143" i="35"/>
  <c r="N143" i="35"/>
  <c r="K143" i="35" a="1"/>
  <c r="K143" i="35" s="1"/>
  <c r="L143" i="35" s="1"/>
  <c r="I143" i="35"/>
  <c r="J143" i="35" s="1"/>
  <c r="E143" i="35"/>
  <c r="D143" i="35"/>
  <c r="C143" i="35"/>
  <c r="A143" i="35"/>
  <c r="AA142" i="35"/>
  <c r="AB142" i="35" s="1"/>
  <c r="Z142" i="35"/>
  <c r="X142" i="35"/>
  <c r="W142" i="35"/>
  <c r="T142" i="35"/>
  <c r="S142" i="35"/>
  <c r="V142" i="35" s="1"/>
  <c r="P142" i="35"/>
  <c r="Q142" i="35" s="1"/>
  <c r="O142" i="35"/>
  <c r="N142" i="35"/>
  <c r="K142" i="35" a="1"/>
  <c r="K142" i="35" s="1"/>
  <c r="L142" i="35" s="1"/>
  <c r="I142" i="35"/>
  <c r="J142" i="35" s="1"/>
  <c r="AG142" i="35" s="1"/>
  <c r="E142" i="35"/>
  <c r="D142" i="35"/>
  <c r="C142" i="35"/>
  <c r="A142" i="35"/>
  <c r="AA141" i="35"/>
  <c r="AB141" i="35" s="1"/>
  <c r="X141" i="35"/>
  <c r="Z141" i="35" s="1"/>
  <c r="W141" i="35"/>
  <c r="T141" i="35"/>
  <c r="S141" i="35"/>
  <c r="P141" i="35"/>
  <c r="Q141" i="35" s="1"/>
  <c r="O141" i="35"/>
  <c r="N141" i="35"/>
  <c r="K141" i="35" a="1"/>
  <c r="K141" i="35" s="1"/>
  <c r="L141" i="35" s="1"/>
  <c r="I141" i="35"/>
  <c r="J141" i="35" s="1"/>
  <c r="E141" i="35"/>
  <c r="D141" i="35"/>
  <c r="C141" i="35"/>
  <c r="A141" i="35"/>
  <c r="AA140" i="35"/>
  <c r="AB140" i="35" s="1"/>
  <c r="Z140" i="35"/>
  <c r="X140" i="35"/>
  <c r="W140" i="35"/>
  <c r="T140" i="35"/>
  <c r="S140" i="35"/>
  <c r="U140" i="35" s="1"/>
  <c r="P140" i="35"/>
  <c r="Q140" i="35" s="1"/>
  <c r="O140" i="35"/>
  <c r="N140" i="35"/>
  <c r="K140" i="35" a="1"/>
  <c r="K140" i="35" s="1"/>
  <c r="L140" i="35" s="1"/>
  <c r="I140" i="35"/>
  <c r="J140" i="35" s="1"/>
  <c r="AG140" i="35" s="1"/>
  <c r="E140" i="35"/>
  <c r="D140" i="35"/>
  <c r="C140" i="35"/>
  <c r="A140" i="35"/>
  <c r="AA139" i="35"/>
  <c r="AB139" i="35" s="1"/>
  <c r="X139" i="35"/>
  <c r="Z139" i="35" s="1"/>
  <c r="W139" i="35"/>
  <c r="T139" i="35"/>
  <c r="S139" i="35"/>
  <c r="P139" i="35"/>
  <c r="Q139" i="35" s="1"/>
  <c r="O139" i="35"/>
  <c r="N139" i="35"/>
  <c r="K139" i="35" a="1"/>
  <c r="K139" i="35" s="1"/>
  <c r="L139" i="35" s="1"/>
  <c r="I139" i="35"/>
  <c r="J139" i="35" s="1"/>
  <c r="E139" i="35"/>
  <c r="D139" i="35"/>
  <c r="C139" i="35"/>
  <c r="A139" i="35"/>
  <c r="AA138" i="35"/>
  <c r="AB138" i="35" s="1"/>
  <c r="Z138" i="35"/>
  <c r="X138" i="35"/>
  <c r="W138" i="35"/>
  <c r="T138" i="35"/>
  <c r="S138" i="35"/>
  <c r="U138" i="35" s="1"/>
  <c r="P138" i="35"/>
  <c r="Q138" i="35" s="1"/>
  <c r="O138" i="35"/>
  <c r="N138" i="35"/>
  <c r="K138" i="35" a="1"/>
  <c r="K138" i="35" s="1"/>
  <c r="L138" i="35" s="1"/>
  <c r="J138" i="35"/>
  <c r="I138" i="35"/>
  <c r="E138" i="35"/>
  <c r="D138" i="35"/>
  <c r="C138" i="35"/>
  <c r="A138" i="35"/>
  <c r="AA137" i="35"/>
  <c r="AB137" i="35" s="1"/>
  <c r="Z137" i="35"/>
  <c r="X137" i="35"/>
  <c r="W137" i="35"/>
  <c r="T137" i="35"/>
  <c r="S137" i="35"/>
  <c r="P137" i="35"/>
  <c r="Q137" i="35" s="1"/>
  <c r="O137" i="35"/>
  <c r="N137" i="35"/>
  <c r="K137" i="35" a="1"/>
  <c r="K137" i="35" s="1"/>
  <c r="L137" i="35" s="1"/>
  <c r="I137" i="35"/>
  <c r="J137" i="35" s="1"/>
  <c r="AG137" i="35" s="1"/>
  <c r="E137" i="35"/>
  <c r="D137" i="35"/>
  <c r="C137" i="35"/>
  <c r="A137" i="35"/>
  <c r="AA136" i="35"/>
  <c r="AB136" i="35" s="1"/>
  <c r="Z136" i="35"/>
  <c r="X136" i="35"/>
  <c r="W136" i="35"/>
  <c r="T136" i="35"/>
  <c r="S136" i="35"/>
  <c r="P136" i="35"/>
  <c r="Q136" i="35" s="1"/>
  <c r="O136" i="35"/>
  <c r="N136" i="35"/>
  <c r="K136" i="35" a="1"/>
  <c r="K136" i="35" s="1"/>
  <c r="L136" i="35" s="1"/>
  <c r="I136" i="35"/>
  <c r="J136" i="35" s="1"/>
  <c r="E136" i="35"/>
  <c r="D136" i="35"/>
  <c r="C136" i="35"/>
  <c r="A136" i="35"/>
  <c r="AA135" i="35"/>
  <c r="AB135" i="35" s="1"/>
  <c r="Z135" i="35"/>
  <c r="X135" i="35"/>
  <c r="W135" i="35"/>
  <c r="T135" i="35"/>
  <c r="S135" i="35"/>
  <c r="P135" i="35"/>
  <c r="Q135" i="35" s="1"/>
  <c r="O135" i="35"/>
  <c r="N135" i="35"/>
  <c r="K135" i="35" a="1"/>
  <c r="K135" i="35" s="1"/>
  <c r="L135" i="35" s="1"/>
  <c r="J135" i="35"/>
  <c r="AG135" i="35" s="1"/>
  <c r="I135" i="35"/>
  <c r="E135" i="35"/>
  <c r="D135" i="35"/>
  <c r="C135" i="35"/>
  <c r="A135" i="35"/>
  <c r="AA134" i="35"/>
  <c r="AB134" i="35" s="1"/>
  <c r="Z134" i="35"/>
  <c r="X134" i="35"/>
  <c r="W134" i="35"/>
  <c r="T134" i="35"/>
  <c r="S134" i="35"/>
  <c r="P134" i="35"/>
  <c r="Q134" i="35" s="1"/>
  <c r="O134" i="35"/>
  <c r="N134" i="35"/>
  <c r="K134" i="35" a="1"/>
  <c r="K134" i="35" s="1"/>
  <c r="L134" i="35" s="1"/>
  <c r="J134" i="35"/>
  <c r="I134" i="35"/>
  <c r="E134" i="35"/>
  <c r="D134" i="35"/>
  <c r="C134" i="35"/>
  <c r="A134" i="35"/>
  <c r="AA133" i="35"/>
  <c r="AB133" i="35" s="1"/>
  <c r="Z133" i="35"/>
  <c r="X133" i="35"/>
  <c r="W133" i="35"/>
  <c r="T133" i="35"/>
  <c r="S133" i="35"/>
  <c r="P133" i="35"/>
  <c r="Q133" i="35" s="1"/>
  <c r="O133" i="35"/>
  <c r="N133" i="35"/>
  <c r="K133" i="35" a="1"/>
  <c r="K133" i="35" s="1"/>
  <c r="L133" i="35" s="1"/>
  <c r="I133" i="35"/>
  <c r="J133" i="35" s="1"/>
  <c r="E133" i="35"/>
  <c r="D133" i="35"/>
  <c r="C133" i="35"/>
  <c r="A133" i="35"/>
  <c r="AA132" i="35"/>
  <c r="AB132" i="35" s="1"/>
  <c r="Z132" i="35"/>
  <c r="X132" i="35"/>
  <c r="W132" i="35"/>
  <c r="T132" i="35"/>
  <c r="S132" i="35"/>
  <c r="P132" i="35"/>
  <c r="Q132" i="35" s="1"/>
  <c r="O132" i="35"/>
  <c r="N132" i="35"/>
  <c r="K132" i="35" a="1"/>
  <c r="K132" i="35" s="1"/>
  <c r="L132" i="35" s="1"/>
  <c r="J132" i="35"/>
  <c r="AG132" i="35" s="1"/>
  <c r="I132" i="35"/>
  <c r="E132" i="35"/>
  <c r="D132" i="35"/>
  <c r="C132" i="35"/>
  <c r="A132" i="35"/>
  <c r="AA131" i="35"/>
  <c r="AB131" i="35" s="1"/>
  <c r="Z131" i="35"/>
  <c r="X131" i="35"/>
  <c r="W131" i="35"/>
  <c r="T131" i="35"/>
  <c r="S131" i="35"/>
  <c r="P131" i="35"/>
  <c r="Q131" i="35" s="1"/>
  <c r="O131" i="35"/>
  <c r="N131" i="35"/>
  <c r="K131" i="35" a="1"/>
  <c r="K131" i="35" s="1"/>
  <c r="L131" i="35" s="1"/>
  <c r="I131" i="35"/>
  <c r="J131" i="35" s="1"/>
  <c r="AG131" i="35" s="1"/>
  <c r="E131" i="35"/>
  <c r="D131" i="35"/>
  <c r="C131" i="35"/>
  <c r="A131" i="35"/>
  <c r="AA130" i="35"/>
  <c r="AB130" i="35" s="1"/>
  <c r="Z130" i="35"/>
  <c r="X130" i="35"/>
  <c r="W130" i="35"/>
  <c r="T130" i="35"/>
  <c r="S130" i="35"/>
  <c r="V130" i="35" s="1"/>
  <c r="P130" i="35"/>
  <c r="Q130" i="35" s="1"/>
  <c r="O130" i="35"/>
  <c r="N130" i="35"/>
  <c r="K130" i="35" a="1"/>
  <c r="K130" i="35" s="1"/>
  <c r="L130" i="35" s="1"/>
  <c r="J130" i="35"/>
  <c r="AG130" i="35" s="1"/>
  <c r="I130" i="35"/>
  <c r="E130" i="35"/>
  <c r="D130" i="35"/>
  <c r="C130" i="35"/>
  <c r="A130" i="35"/>
  <c r="AA129" i="35"/>
  <c r="AB129" i="35" s="1"/>
  <c r="X129" i="35"/>
  <c r="Z129" i="35" s="1"/>
  <c r="W129" i="35"/>
  <c r="T129" i="35"/>
  <c r="S129" i="35"/>
  <c r="U129" i="35" s="1"/>
  <c r="V129" i="35" s="1"/>
  <c r="P129" i="35"/>
  <c r="Q129" i="35" s="1"/>
  <c r="O129" i="35"/>
  <c r="N129" i="35"/>
  <c r="K129" i="35" a="1"/>
  <c r="K129" i="35" s="1"/>
  <c r="L129" i="35" s="1"/>
  <c r="J129" i="35"/>
  <c r="AG129" i="35" s="1"/>
  <c r="I129" i="35"/>
  <c r="E129" i="35"/>
  <c r="D129" i="35"/>
  <c r="C129" i="35"/>
  <c r="A129" i="35"/>
  <c r="AA128" i="35"/>
  <c r="AB128" i="35" s="1"/>
  <c r="Z128" i="35"/>
  <c r="X128" i="35"/>
  <c r="W128" i="35"/>
  <c r="T128" i="35"/>
  <c r="S128" i="35"/>
  <c r="P128" i="35"/>
  <c r="Q128" i="35" s="1"/>
  <c r="O128" i="35"/>
  <c r="N128" i="35"/>
  <c r="K128" i="35" a="1"/>
  <c r="K128" i="35" s="1"/>
  <c r="L128" i="35" s="1"/>
  <c r="I128" i="35"/>
  <c r="J128" i="35" s="1"/>
  <c r="AG128" i="35" s="1"/>
  <c r="E128" i="35"/>
  <c r="D128" i="35"/>
  <c r="C128" i="35"/>
  <c r="A128" i="35"/>
  <c r="AA127" i="35"/>
  <c r="AB127" i="35" s="1"/>
  <c r="Z127" i="35"/>
  <c r="X127" i="35"/>
  <c r="W127" i="35"/>
  <c r="T127" i="35"/>
  <c r="S127" i="35"/>
  <c r="U127" i="35" s="1"/>
  <c r="P127" i="35"/>
  <c r="Q127" i="35" s="1"/>
  <c r="O127" i="35"/>
  <c r="N127" i="35"/>
  <c r="K127" i="35" a="1"/>
  <c r="K127" i="35" s="1"/>
  <c r="L127" i="35" s="1"/>
  <c r="J127" i="35"/>
  <c r="AG127" i="35" s="1"/>
  <c r="I127" i="35"/>
  <c r="E127" i="35"/>
  <c r="D127" i="35"/>
  <c r="C127" i="35"/>
  <c r="A127" i="35"/>
  <c r="AA126" i="35"/>
  <c r="AB126" i="35" s="1"/>
  <c r="Z126" i="35"/>
  <c r="X126" i="35"/>
  <c r="W126" i="35"/>
  <c r="T126" i="35"/>
  <c r="S126" i="35"/>
  <c r="U126" i="35" s="1"/>
  <c r="V126" i="35" s="1"/>
  <c r="P126" i="35"/>
  <c r="Q126" i="35" s="1"/>
  <c r="O126" i="35"/>
  <c r="N126" i="35"/>
  <c r="K126" i="35" a="1"/>
  <c r="K126" i="35" s="1"/>
  <c r="L126" i="35" s="1"/>
  <c r="J126" i="35"/>
  <c r="AG126" i="35" s="1"/>
  <c r="I126" i="35"/>
  <c r="E126" i="35"/>
  <c r="D126" i="35"/>
  <c r="C126" i="35"/>
  <c r="A126" i="35"/>
  <c r="AA125" i="35"/>
  <c r="AB125" i="35" s="1"/>
  <c r="X125" i="35"/>
  <c r="Z125" i="35" s="1"/>
  <c r="W125" i="35"/>
  <c r="T125" i="35"/>
  <c r="S125" i="35"/>
  <c r="P125" i="35"/>
  <c r="Q125" i="35" s="1"/>
  <c r="O125" i="35"/>
  <c r="N125" i="35"/>
  <c r="K125" i="35" a="1"/>
  <c r="K125" i="35" s="1"/>
  <c r="L125" i="35" s="1"/>
  <c r="I125" i="35"/>
  <c r="J125" i="35" s="1"/>
  <c r="E125" i="35"/>
  <c r="D125" i="35"/>
  <c r="C125" i="35"/>
  <c r="A125" i="35"/>
  <c r="AA124" i="35"/>
  <c r="AB124" i="35" s="1"/>
  <c r="X124" i="35"/>
  <c r="Z124" i="35" s="1"/>
  <c r="W124" i="35"/>
  <c r="T124" i="35"/>
  <c r="S124" i="35"/>
  <c r="P124" i="35"/>
  <c r="Q124" i="35" s="1"/>
  <c r="O124" i="35"/>
  <c r="N124" i="35"/>
  <c r="K124" i="35" a="1"/>
  <c r="K124" i="35" s="1"/>
  <c r="L124" i="35" s="1"/>
  <c r="I124" i="35"/>
  <c r="J124" i="35" s="1"/>
  <c r="AG124" i="35" s="1"/>
  <c r="E124" i="35"/>
  <c r="D124" i="35"/>
  <c r="C124" i="35"/>
  <c r="A124" i="35"/>
  <c r="AA123" i="35"/>
  <c r="AB123" i="35" s="1"/>
  <c r="Z123" i="35"/>
  <c r="X123" i="35"/>
  <c r="W123" i="35"/>
  <c r="T123" i="35"/>
  <c r="S123" i="35"/>
  <c r="U123" i="35" s="1"/>
  <c r="P123" i="35"/>
  <c r="Q123" i="35" s="1"/>
  <c r="O123" i="35"/>
  <c r="N123" i="35"/>
  <c r="K123" i="35" a="1"/>
  <c r="K123" i="35" s="1"/>
  <c r="L123" i="35" s="1"/>
  <c r="I123" i="35"/>
  <c r="J123" i="35" s="1"/>
  <c r="AG123" i="35" s="1"/>
  <c r="E123" i="35"/>
  <c r="D123" i="35"/>
  <c r="C123" i="35"/>
  <c r="A123" i="35"/>
  <c r="AA122" i="35"/>
  <c r="AB122" i="35" s="1"/>
  <c r="Z122" i="35"/>
  <c r="X122" i="35"/>
  <c r="W122" i="35"/>
  <c r="T122" i="35"/>
  <c r="S122" i="35"/>
  <c r="P122" i="35"/>
  <c r="Q122" i="35" s="1"/>
  <c r="O122" i="35"/>
  <c r="N122" i="35"/>
  <c r="K122" i="35" a="1"/>
  <c r="K122" i="35" s="1"/>
  <c r="L122" i="35" s="1"/>
  <c r="I122" i="35"/>
  <c r="J122" i="35" s="1"/>
  <c r="AG122" i="35" s="1"/>
  <c r="E122" i="35"/>
  <c r="D122" i="35"/>
  <c r="C122" i="35"/>
  <c r="A122" i="35"/>
  <c r="AA121" i="35"/>
  <c r="AB121" i="35" s="1"/>
  <c r="Z121" i="35"/>
  <c r="X121" i="35"/>
  <c r="W121" i="35"/>
  <c r="T121" i="35"/>
  <c r="S121" i="35"/>
  <c r="U121" i="35" s="1"/>
  <c r="P121" i="35"/>
  <c r="Q121" i="35" s="1"/>
  <c r="O121" i="35"/>
  <c r="N121" i="35"/>
  <c r="K121" i="35" a="1"/>
  <c r="K121" i="35" s="1"/>
  <c r="L121" i="35" s="1"/>
  <c r="I121" i="35"/>
  <c r="J121" i="35" s="1"/>
  <c r="E121" i="35"/>
  <c r="D121" i="35"/>
  <c r="C121" i="35"/>
  <c r="A121" i="35"/>
  <c r="AA120" i="35"/>
  <c r="AB120" i="35" s="1"/>
  <c r="X120" i="35"/>
  <c r="Z120" i="35" s="1"/>
  <c r="W120" i="35"/>
  <c r="T120" i="35"/>
  <c r="S120" i="35"/>
  <c r="P120" i="35"/>
  <c r="Q120" i="35" s="1"/>
  <c r="O120" i="35"/>
  <c r="N120" i="35"/>
  <c r="K120" i="35" a="1"/>
  <c r="K120" i="35" s="1"/>
  <c r="L120" i="35" s="1"/>
  <c r="I120" i="35"/>
  <c r="J120" i="35" s="1"/>
  <c r="E120" i="35"/>
  <c r="D120" i="35"/>
  <c r="C120" i="35"/>
  <c r="A120" i="35"/>
  <c r="AA119" i="35"/>
  <c r="AB119" i="35" s="1"/>
  <c r="Z119" i="35"/>
  <c r="X119" i="35"/>
  <c r="W119" i="35"/>
  <c r="T119" i="35"/>
  <c r="S119" i="35"/>
  <c r="V119" i="35" s="1"/>
  <c r="P119" i="35"/>
  <c r="Q119" i="35" s="1"/>
  <c r="O119" i="35"/>
  <c r="N119" i="35"/>
  <c r="K119" i="35" a="1"/>
  <c r="K119" i="35" s="1"/>
  <c r="L119" i="35" s="1"/>
  <c r="J119" i="35"/>
  <c r="AG119" i="35" s="1"/>
  <c r="I119" i="35"/>
  <c r="E119" i="35"/>
  <c r="D119" i="35"/>
  <c r="C119" i="35"/>
  <c r="A119" i="35"/>
  <c r="AA118" i="35"/>
  <c r="AB118" i="35" s="1"/>
  <c r="Z118" i="35"/>
  <c r="X118" i="35"/>
  <c r="W118" i="35"/>
  <c r="T118" i="35"/>
  <c r="S118" i="35"/>
  <c r="U118" i="35" s="1"/>
  <c r="P118" i="35"/>
  <c r="Q118" i="35" s="1"/>
  <c r="O118" i="35"/>
  <c r="N118" i="35"/>
  <c r="K118" i="35" a="1"/>
  <c r="K118" i="35" s="1"/>
  <c r="L118" i="35" s="1"/>
  <c r="I118" i="35"/>
  <c r="J118" i="35" s="1"/>
  <c r="AG118" i="35" s="1"/>
  <c r="E118" i="35"/>
  <c r="D118" i="35"/>
  <c r="C118" i="35"/>
  <c r="A118" i="35"/>
  <c r="AA117" i="35"/>
  <c r="AB117" i="35" s="1"/>
  <c r="Z117" i="35"/>
  <c r="X117" i="35"/>
  <c r="W117" i="35"/>
  <c r="T117" i="35"/>
  <c r="S117" i="35"/>
  <c r="P117" i="35"/>
  <c r="Q117" i="35" s="1"/>
  <c r="O117" i="35"/>
  <c r="N117" i="35"/>
  <c r="K117" i="35" a="1"/>
  <c r="K117" i="35" s="1"/>
  <c r="L117" i="35" s="1"/>
  <c r="J117" i="35"/>
  <c r="AG117" i="35" s="1"/>
  <c r="I117" i="35"/>
  <c r="E117" i="35"/>
  <c r="D117" i="35"/>
  <c r="C117" i="35"/>
  <c r="A117" i="35"/>
  <c r="AA116" i="35"/>
  <c r="AB116" i="35" s="1"/>
  <c r="Z116" i="35"/>
  <c r="X116" i="35"/>
  <c r="W116" i="35"/>
  <c r="T116" i="35"/>
  <c r="S116" i="35"/>
  <c r="U116" i="35" s="1"/>
  <c r="P116" i="35"/>
  <c r="Q116" i="35" s="1"/>
  <c r="O116" i="35"/>
  <c r="N116" i="35"/>
  <c r="K116" i="35" a="1"/>
  <c r="K116" i="35" s="1"/>
  <c r="L116" i="35" s="1"/>
  <c r="I116" i="35"/>
  <c r="J116" i="35" s="1"/>
  <c r="E116" i="35"/>
  <c r="D116" i="35"/>
  <c r="C116" i="35"/>
  <c r="A116" i="35"/>
  <c r="AA115" i="35"/>
  <c r="AB115" i="35" s="1"/>
  <c r="X115" i="35"/>
  <c r="Z115" i="35" s="1"/>
  <c r="W115" i="35"/>
  <c r="T115" i="35"/>
  <c r="S115" i="35"/>
  <c r="U115" i="35" s="1"/>
  <c r="P115" i="35"/>
  <c r="Q115" i="35" s="1"/>
  <c r="O115" i="35"/>
  <c r="N115" i="35"/>
  <c r="K115" i="35" a="1"/>
  <c r="K115" i="35" s="1"/>
  <c r="L115" i="35" s="1"/>
  <c r="I115" i="35"/>
  <c r="J115" i="35" s="1"/>
  <c r="E115" i="35"/>
  <c r="D115" i="35"/>
  <c r="C115" i="35"/>
  <c r="A115" i="35"/>
  <c r="AA114" i="35"/>
  <c r="AB114" i="35" s="1"/>
  <c r="Z114" i="35"/>
  <c r="X114" i="35"/>
  <c r="W114" i="35"/>
  <c r="T114" i="35"/>
  <c r="S114" i="35"/>
  <c r="V114" i="35" s="1"/>
  <c r="P114" i="35"/>
  <c r="Q114" i="35" s="1"/>
  <c r="O114" i="35"/>
  <c r="N114" i="35"/>
  <c r="K114" i="35" a="1"/>
  <c r="K114" i="35" s="1"/>
  <c r="L114" i="35" s="1"/>
  <c r="I114" i="35"/>
  <c r="J114" i="35" s="1"/>
  <c r="AG114" i="35" s="1"/>
  <c r="E114" i="35"/>
  <c r="D114" i="35"/>
  <c r="C114" i="35"/>
  <c r="A114" i="35"/>
  <c r="AA113" i="35"/>
  <c r="AB113" i="35" s="1"/>
  <c r="Z113" i="35"/>
  <c r="X113" i="35"/>
  <c r="W113" i="35"/>
  <c r="T113" i="35"/>
  <c r="S113" i="35"/>
  <c r="P113" i="35"/>
  <c r="Q113" i="35" s="1"/>
  <c r="O113" i="35"/>
  <c r="N113" i="35"/>
  <c r="K113" i="35" a="1"/>
  <c r="K113" i="35" s="1"/>
  <c r="L113" i="35" s="1"/>
  <c r="J113" i="35"/>
  <c r="AG113" i="35" s="1"/>
  <c r="I113" i="35"/>
  <c r="E113" i="35"/>
  <c r="D113" i="35"/>
  <c r="C113" i="35"/>
  <c r="A113" i="35"/>
  <c r="AA112" i="35"/>
  <c r="AB112" i="35" s="1"/>
  <c r="Z112" i="35"/>
  <c r="X112" i="35"/>
  <c r="W112" i="35"/>
  <c r="T112" i="35"/>
  <c r="S112" i="35"/>
  <c r="U112" i="35" s="1"/>
  <c r="P112" i="35"/>
  <c r="Q112" i="35" s="1"/>
  <c r="O112" i="35"/>
  <c r="N112" i="35"/>
  <c r="K112" i="35" a="1"/>
  <c r="K112" i="35" s="1"/>
  <c r="L112" i="35" s="1"/>
  <c r="I112" i="35"/>
  <c r="J112" i="35" s="1"/>
  <c r="AG112" i="35" s="1"/>
  <c r="E112" i="35"/>
  <c r="D112" i="35"/>
  <c r="C112" i="35"/>
  <c r="A112" i="35"/>
  <c r="AA111" i="35"/>
  <c r="AB111" i="35" s="1"/>
  <c r="Z111" i="35"/>
  <c r="X111" i="35"/>
  <c r="W111" i="35"/>
  <c r="T111" i="35"/>
  <c r="S111" i="35"/>
  <c r="U111" i="35" s="1"/>
  <c r="P111" i="35"/>
  <c r="Q111" i="35" s="1"/>
  <c r="O111" i="35"/>
  <c r="N111" i="35"/>
  <c r="K111" i="35" a="1"/>
  <c r="K111" i="35" s="1"/>
  <c r="L111" i="35" s="1"/>
  <c r="I111" i="35"/>
  <c r="J111" i="35" s="1"/>
  <c r="AG111" i="35" s="1"/>
  <c r="E111" i="35"/>
  <c r="D111" i="35"/>
  <c r="C111" i="35"/>
  <c r="A111" i="35"/>
  <c r="AA110" i="35"/>
  <c r="AB110" i="35" s="1"/>
  <c r="X110" i="35"/>
  <c r="Z110" i="35" s="1"/>
  <c r="W110" i="35"/>
  <c r="U110" i="35"/>
  <c r="T110" i="35"/>
  <c r="S110" i="35"/>
  <c r="P110" i="35"/>
  <c r="Q110" i="35" s="1"/>
  <c r="O110" i="35"/>
  <c r="N110" i="35"/>
  <c r="K110" i="35" a="1"/>
  <c r="K110" i="35" s="1"/>
  <c r="L110" i="35" s="1"/>
  <c r="I110" i="35"/>
  <c r="J110" i="35" s="1"/>
  <c r="E110" i="35"/>
  <c r="D110" i="35"/>
  <c r="C110" i="35"/>
  <c r="A110" i="35"/>
  <c r="AA109" i="35"/>
  <c r="AB109" i="35" s="1"/>
  <c r="Z109" i="35"/>
  <c r="X109" i="35"/>
  <c r="W109" i="35"/>
  <c r="T109" i="35"/>
  <c r="S109" i="35"/>
  <c r="P109" i="35"/>
  <c r="Q109" i="35" s="1"/>
  <c r="O109" i="35"/>
  <c r="N109" i="35"/>
  <c r="K109" i="35" a="1"/>
  <c r="K109" i="35" s="1"/>
  <c r="L109" i="35" s="1"/>
  <c r="I109" i="35"/>
  <c r="J109" i="35" s="1"/>
  <c r="AG109" i="35" s="1"/>
  <c r="E109" i="35"/>
  <c r="D109" i="35"/>
  <c r="C109" i="35"/>
  <c r="A109" i="35"/>
  <c r="AA108" i="35"/>
  <c r="AB108" i="35" s="1"/>
  <c r="X108" i="35"/>
  <c r="Z108" i="35" s="1"/>
  <c r="W108" i="35"/>
  <c r="T108" i="35"/>
  <c r="S108" i="35"/>
  <c r="P108" i="35"/>
  <c r="Q108" i="35" s="1"/>
  <c r="O108" i="35"/>
  <c r="N108" i="35"/>
  <c r="K108" i="35" a="1"/>
  <c r="K108" i="35" s="1"/>
  <c r="L108" i="35" s="1"/>
  <c r="I108" i="35"/>
  <c r="J108" i="35" s="1"/>
  <c r="E108" i="35"/>
  <c r="D108" i="35"/>
  <c r="C108" i="35"/>
  <c r="A108" i="35"/>
  <c r="AA107" i="35"/>
  <c r="AB107" i="35" s="1"/>
  <c r="Z107" i="35"/>
  <c r="X107" i="35"/>
  <c r="W107" i="35"/>
  <c r="T107" i="35"/>
  <c r="S107" i="35"/>
  <c r="P107" i="35"/>
  <c r="Q107" i="35" s="1"/>
  <c r="O107" i="35"/>
  <c r="N107" i="35"/>
  <c r="K107" i="35" a="1"/>
  <c r="K107" i="35" s="1"/>
  <c r="L107" i="35" s="1"/>
  <c r="I107" i="35"/>
  <c r="J107" i="35" s="1"/>
  <c r="AG107" i="35" s="1"/>
  <c r="E107" i="35"/>
  <c r="D107" i="35"/>
  <c r="C107" i="35"/>
  <c r="A107" i="35"/>
  <c r="AA106" i="35"/>
  <c r="AB106" i="35" s="1"/>
  <c r="Z106" i="35"/>
  <c r="X106" i="35"/>
  <c r="W106" i="35"/>
  <c r="T106" i="35"/>
  <c r="S106" i="35"/>
  <c r="V106" i="35" s="1"/>
  <c r="P106" i="35"/>
  <c r="Q106" i="35" s="1"/>
  <c r="O106" i="35"/>
  <c r="N106" i="35"/>
  <c r="K106" i="35" a="1"/>
  <c r="K106" i="35" s="1"/>
  <c r="L106" i="35" s="1"/>
  <c r="I106" i="35"/>
  <c r="J106" i="35" s="1"/>
  <c r="E106" i="35"/>
  <c r="D106" i="35"/>
  <c r="C106" i="35"/>
  <c r="A106" i="35"/>
  <c r="AA105" i="35"/>
  <c r="AB105" i="35" s="1"/>
  <c r="X105" i="35"/>
  <c r="Z105" i="35" s="1"/>
  <c r="W105" i="35"/>
  <c r="T105" i="35"/>
  <c r="S105" i="35"/>
  <c r="P105" i="35"/>
  <c r="Q105" i="35" s="1"/>
  <c r="O105" i="35"/>
  <c r="N105" i="35"/>
  <c r="K105" i="35" a="1"/>
  <c r="K105" i="35" s="1"/>
  <c r="L105" i="35" s="1"/>
  <c r="I105" i="35"/>
  <c r="J105" i="35" s="1"/>
  <c r="E105" i="35"/>
  <c r="D105" i="35"/>
  <c r="C105" i="35"/>
  <c r="A105" i="35"/>
  <c r="AA104" i="35"/>
  <c r="AB104" i="35" s="1"/>
  <c r="Z104" i="35"/>
  <c r="X104" i="35"/>
  <c r="W104" i="35"/>
  <c r="T104" i="35"/>
  <c r="S104" i="35"/>
  <c r="P104" i="35"/>
  <c r="Q104" i="35" s="1"/>
  <c r="O104" i="35"/>
  <c r="N104" i="35"/>
  <c r="K104" i="35" a="1"/>
  <c r="K104" i="35" s="1"/>
  <c r="L104" i="35" s="1"/>
  <c r="I104" i="35"/>
  <c r="J104" i="35" s="1"/>
  <c r="E104" i="35"/>
  <c r="D104" i="35"/>
  <c r="C104" i="35"/>
  <c r="A104" i="35"/>
  <c r="AA103" i="35"/>
  <c r="AB103" i="35" s="1"/>
  <c r="X103" i="35"/>
  <c r="Z103" i="35" s="1"/>
  <c r="W103" i="35"/>
  <c r="T103" i="35"/>
  <c r="S103" i="35"/>
  <c r="P103" i="35"/>
  <c r="Q103" i="35" s="1"/>
  <c r="O103" i="35"/>
  <c r="N103" i="35"/>
  <c r="K103" i="35" a="1"/>
  <c r="K103" i="35" s="1"/>
  <c r="L103" i="35" s="1"/>
  <c r="I103" i="35"/>
  <c r="J103" i="35" s="1"/>
  <c r="E103" i="35"/>
  <c r="D103" i="35"/>
  <c r="C103" i="35"/>
  <c r="A103" i="35"/>
  <c r="AA102" i="35"/>
  <c r="AB102" i="35" s="1"/>
  <c r="X102" i="35"/>
  <c r="Z102" i="35" s="1"/>
  <c r="W102" i="35"/>
  <c r="T102" i="35"/>
  <c r="S102" i="35"/>
  <c r="P102" i="35"/>
  <c r="Q102" i="35" s="1"/>
  <c r="O102" i="35"/>
  <c r="N102" i="35"/>
  <c r="K102" i="35" a="1"/>
  <c r="K102" i="35" s="1"/>
  <c r="L102" i="35" s="1"/>
  <c r="J102" i="35"/>
  <c r="AG102" i="35" s="1"/>
  <c r="I102" i="35"/>
  <c r="E102" i="35"/>
  <c r="D102" i="35"/>
  <c r="C102" i="35"/>
  <c r="A102" i="35"/>
  <c r="AA101" i="35"/>
  <c r="AB101" i="35" s="1"/>
  <c r="X101" i="35"/>
  <c r="Z101" i="35" s="1"/>
  <c r="W101" i="35"/>
  <c r="T101" i="35"/>
  <c r="S101" i="35"/>
  <c r="V101" i="35" s="1"/>
  <c r="P101" i="35"/>
  <c r="Q101" i="35" s="1"/>
  <c r="O101" i="35"/>
  <c r="N101" i="35"/>
  <c r="K101" i="35" a="1"/>
  <c r="K101" i="35" s="1"/>
  <c r="L101" i="35" s="1"/>
  <c r="I101" i="35"/>
  <c r="J101" i="35" s="1"/>
  <c r="E101" i="35"/>
  <c r="D101" i="35"/>
  <c r="C101" i="35"/>
  <c r="A101" i="35"/>
  <c r="AA100" i="35"/>
  <c r="AB100" i="35" s="1"/>
  <c r="Z100" i="35"/>
  <c r="X100" i="35"/>
  <c r="W100" i="35"/>
  <c r="T100" i="35"/>
  <c r="S100" i="35"/>
  <c r="P100" i="35"/>
  <c r="Q100" i="35" s="1"/>
  <c r="O100" i="35"/>
  <c r="N100" i="35"/>
  <c r="K100" i="35" a="1"/>
  <c r="K100" i="35" s="1"/>
  <c r="L100" i="35" s="1"/>
  <c r="I100" i="35"/>
  <c r="J100" i="35" s="1"/>
  <c r="AG100" i="35" s="1"/>
  <c r="E100" i="35"/>
  <c r="D100" i="35"/>
  <c r="C100" i="35"/>
  <c r="A100" i="35"/>
  <c r="AA99" i="35"/>
  <c r="AB99" i="35" s="1"/>
  <c r="Z99" i="35"/>
  <c r="X99" i="35"/>
  <c r="W99" i="35"/>
  <c r="T99" i="35"/>
  <c r="S99" i="35"/>
  <c r="U99" i="35" s="1"/>
  <c r="P99" i="35"/>
  <c r="Q99" i="35" s="1"/>
  <c r="O99" i="35"/>
  <c r="N99" i="35"/>
  <c r="K99" i="35" a="1"/>
  <c r="K99" i="35" s="1"/>
  <c r="L99" i="35" s="1"/>
  <c r="I99" i="35"/>
  <c r="J99" i="35" s="1"/>
  <c r="E99" i="35"/>
  <c r="D99" i="35"/>
  <c r="C99" i="35"/>
  <c r="A99" i="35"/>
  <c r="AA98" i="35"/>
  <c r="AB98" i="35" s="1"/>
  <c r="X98" i="35"/>
  <c r="Z98" i="35" s="1"/>
  <c r="W98" i="35"/>
  <c r="T98" i="35"/>
  <c r="S98" i="35"/>
  <c r="V98" i="35" s="1"/>
  <c r="P98" i="35"/>
  <c r="Q98" i="35" s="1"/>
  <c r="O98" i="35"/>
  <c r="N98" i="35"/>
  <c r="K98" i="35" a="1"/>
  <c r="K98" i="35" s="1"/>
  <c r="L98" i="35" s="1"/>
  <c r="I98" i="35"/>
  <c r="J98" i="35" s="1"/>
  <c r="AG98" i="35" s="1"/>
  <c r="E98" i="35"/>
  <c r="D98" i="35"/>
  <c r="C98" i="35"/>
  <c r="A98" i="35"/>
  <c r="AA97" i="35"/>
  <c r="AB97" i="35" s="1"/>
  <c r="Z97" i="35"/>
  <c r="X97" i="35"/>
  <c r="W97" i="35"/>
  <c r="T97" i="35"/>
  <c r="S97" i="35"/>
  <c r="P97" i="35"/>
  <c r="Q97" i="35" s="1"/>
  <c r="O97" i="35"/>
  <c r="N97" i="35"/>
  <c r="K97" i="35" a="1"/>
  <c r="K97" i="35" s="1"/>
  <c r="L97" i="35" s="1"/>
  <c r="I97" i="35"/>
  <c r="J97" i="35" s="1"/>
  <c r="AG97" i="35" s="1"/>
  <c r="E97" i="35"/>
  <c r="D97" i="35"/>
  <c r="C97" i="35"/>
  <c r="A97" i="35"/>
  <c r="AA96" i="35"/>
  <c r="AB96" i="35" s="1"/>
  <c r="Z96" i="35"/>
  <c r="X96" i="35"/>
  <c r="W96" i="35"/>
  <c r="T96" i="35"/>
  <c r="S96" i="35"/>
  <c r="V96" i="35" s="1"/>
  <c r="P96" i="35"/>
  <c r="Q96" i="35" s="1"/>
  <c r="O96" i="35"/>
  <c r="N96" i="35"/>
  <c r="K96" i="35" a="1"/>
  <c r="K96" i="35" s="1"/>
  <c r="L96" i="35" s="1"/>
  <c r="I96" i="35"/>
  <c r="J96" i="35" s="1"/>
  <c r="E96" i="35"/>
  <c r="D96" i="35"/>
  <c r="C96" i="35"/>
  <c r="A96" i="35"/>
  <c r="AA95" i="35"/>
  <c r="AB95" i="35" s="1"/>
  <c r="Z95" i="35"/>
  <c r="X95" i="35"/>
  <c r="W95" i="35"/>
  <c r="U95" i="35"/>
  <c r="T95" i="35"/>
  <c r="S95" i="35"/>
  <c r="P95" i="35"/>
  <c r="Q95" i="35" s="1"/>
  <c r="O95" i="35"/>
  <c r="N95" i="35"/>
  <c r="K95" i="35" a="1"/>
  <c r="K95" i="35" s="1"/>
  <c r="L95" i="35" s="1"/>
  <c r="I95" i="35"/>
  <c r="J95" i="35" s="1"/>
  <c r="AG95" i="35" s="1"/>
  <c r="E95" i="35"/>
  <c r="D95" i="35"/>
  <c r="C95" i="35"/>
  <c r="A95" i="35"/>
  <c r="AA94" i="35"/>
  <c r="AB94" i="35" s="1"/>
  <c r="X94" i="35"/>
  <c r="Z94" i="35" s="1"/>
  <c r="W94" i="35"/>
  <c r="T94" i="35"/>
  <c r="S94" i="35"/>
  <c r="P94" i="35"/>
  <c r="Q94" i="35" s="1"/>
  <c r="O94" i="35"/>
  <c r="N94" i="35"/>
  <c r="K94" i="35" a="1"/>
  <c r="K94" i="35" s="1"/>
  <c r="L94" i="35" s="1"/>
  <c r="I94" i="35"/>
  <c r="J94" i="35" s="1"/>
  <c r="AG94" i="35" s="1"/>
  <c r="E94" i="35"/>
  <c r="D94" i="35"/>
  <c r="C94" i="35"/>
  <c r="A94" i="35"/>
  <c r="AA93" i="35"/>
  <c r="AB93" i="35" s="1"/>
  <c r="Z93" i="35"/>
  <c r="X93" i="35"/>
  <c r="W93" i="35"/>
  <c r="T93" i="35"/>
  <c r="S93" i="35"/>
  <c r="U93" i="35" s="1"/>
  <c r="P93" i="35"/>
  <c r="Q93" i="35" s="1"/>
  <c r="O93" i="35"/>
  <c r="N93" i="35"/>
  <c r="K93" i="35" a="1"/>
  <c r="K93" i="35" s="1"/>
  <c r="L93" i="35" s="1"/>
  <c r="I93" i="35"/>
  <c r="J93" i="35" s="1"/>
  <c r="AG93" i="35" s="1"/>
  <c r="E93" i="35"/>
  <c r="D93" i="35"/>
  <c r="C93" i="35"/>
  <c r="A93" i="35"/>
  <c r="AA92" i="35"/>
  <c r="AB92" i="35" s="1"/>
  <c r="Z92" i="35"/>
  <c r="X92" i="35"/>
  <c r="W92" i="35"/>
  <c r="T92" i="35"/>
  <c r="S92" i="35"/>
  <c r="P92" i="35"/>
  <c r="Q92" i="35" s="1"/>
  <c r="O92" i="35"/>
  <c r="N92" i="35"/>
  <c r="K92" i="35" a="1"/>
  <c r="K92" i="35" s="1"/>
  <c r="L92" i="35" s="1"/>
  <c r="J92" i="35"/>
  <c r="AG92" i="35" s="1"/>
  <c r="I92" i="35"/>
  <c r="E92" i="35"/>
  <c r="D92" i="35"/>
  <c r="C92" i="35"/>
  <c r="A92" i="35"/>
  <c r="AA91" i="35"/>
  <c r="AB91" i="35" s="1"/>
  <c r="X91" i="35"/>
  <c r="Z91" i="35" s="1"/>
  <c r="W91" i="35"/>
  <c r="T91" i="35"/>
  <c r="S91" i="35"/>
  <c r="V91" i="35" s="1"/>
  <c r="P91" i="35"/>
  <c r="Q91" i="35" s="1"/>
  <c r="O91" i="35"/>
  <c r="N91" i="35"/>
  <c r="K91" i="35" a="1"/>
  <c r="K91" i="35" s="1"/>
  <c r="L91" i="35" s="1"/>
  <c r="I91" i="35"/>
  <c r="J91" i="35" s="1"/>
  <c r="E91" i="35"/>
  <c r="D91" i="35"/>
  <c r="C91" i="35"/>
  <c r="A91" i="35"/>
  <c r="AA90" i="35"/>
  <c r="AB90" i="35" s="1"/>
  <c r="X90" i="35"/>
  <c r="Z90" i="35" s="1"/>
  <c r="W90" i="35"/>
  <c r="T90" i="35"/>
  <c r="S90" i="35"/>
  <c r="U90" i="35" s="1"/>
  <c r="P90" i="35"/>
  <c r="Q90" i="35" s="1"/>
  <c r="O90" i="35"/>
  <c r="N90" i="35"/>
  <c r="K90" i="35" a="1"/>
  <c r="K90" i="35" s="1"/>
  <c r="L90" i="35" s="1"/>
  <c r="I90" i="35"/>
  <c r="J90" i="35" s="1"/>
  <c r="E90" i="35"/>
  <c r="D90" i="35"/>
  <c r="C90" i="35"/>
  <c r="A90" i="35"/>
  <c r="AA89" i="35"/>
  <c r="AB89" i="35" s="1"/>
  <c r="X89" i="35"/>
  <c r="Z89" i="35" s="1"/>
  <c r="W89" i="35"/>
  <c r="T89" i="35"/>
  <c r="S89" i="35"/>
  <c r="U89" i="35" s="1"/>
  <c r="P89" i="35"/>
  <c r="Q89" i="35" s="1"/>
  <c r="O89" i="35"/>
  <c r="N89" i="35"/>
  <c r="K89" i="35" a="1"/>
  <c r="K89" i="35" s="1"/>
  <c r="L89" i="35" s="1"/>
  <c r="I89" i="35"/>
  <c r="J89" i="35" s="1"/>
  <c r="E89" i="35"/>
  <c r="D89" i="35"/>
  <c r="C89" i="35"/>
  <c r="A89" i="35"/>
  <c r="AA88" i="35"/>
  <c r="AB88" i="35" s="1"/>
  <c r="Z88" i="35"/>
  <c r="X88" i="35"/>
  <c r="W88" i="35"/>
  <c r="T88" i="35"/>
  <c r="S88" i="35"/>
  <c r="P88" i="35"/>
  <c r="Q88" i="35" s="1"/>
  <c r="O88" i="35"/>
  <c r="N88" i="35"/>
  <c r="K88" i="35" a="1"/>
  <c r="K88" i="35" s="1"/>
  <c r="L88" i="35" s="1"/>
  <c r="I88" i="35"/>
  <c r="J88" i="35" s="1"/>
  <c r="AG88" i="35" s="1"/>
  <c r="E88" i="35"/>
  <c r="D88" i="35"/>
  <c r="C88" i="35"/>
  <c r="A88" i="35"/>
  <c r="AA87" i="35"/>
  <c r="AB87" i="35" s="1"/>
  <c r="Z87" i="35"/>
  <c r="X87" i="35"/>
  <c r="W87" i="35"/>
  <c r="T87" i="35"/>
  <c r="S87" i="35"/>
  <c r="V87" i="35" s="1"/>
  <c r="P87" i="35"/>
  <c r="Q87" i="35" s="1"/>
  <c r="O87" i="35"/>
  <c r="N87" i="35"/>
  <c r="K87" i="35" a="1"/>
  <c r="K87" i="35" s="1"/>
  <c r="L87" i="35" s="1"/>
  <c r="I87" i="35"/>
  <c r="J87" i="35" s="1"/>
  <c r="AG87" i="35" s="1"/>
  <c r="E87" i="35"/>
  <c r="D87" i="35"/>
  <c r="C87" i="35"/>
  <c r="A87" i="35"/>
  <c r="AA86" i="35"/>
  <c r="AB86" i="35" s="1"/>
  <c r="Z86" i="35"/>
  <c r="X86" i="35"/>
  <c r="W86" i="35"/>
  <c r="T86" i="35"/>
  <c r="S86" i="35"/>
  <c r="P86" i="35"/>
  <c r="Q86" i="35" s="1"/>
  <c r="O86" i="35"/>
  <c r="N86" i="35"/>
  <c r="K86" i="35" a="1"/>
  <c r="K86" i="35" s="1"/>
  <c r="L86" i="35" s="1"/>
  <c r="I86" i="35"/>
  <c r="J86" i="35" s="1"/>
  <c r="E86" i="35"/>
  <c r="D86" i="35"/>
  <c r="C86" i="35"/>
  <c r="A86" i="35"/>
  <c r="AA85" i="35"/>
  <c r="AB85" i="35" s="1"/>
  <c r="Z85" i="35"/>
  <c r="X85" i="35"/>
  <c r="W85" i="35"/>
  <c r="T85" i="35"/>
  <c r="S85" i="35"/>
  <c r="P85" i="35"/>
  <c r="Q85" i="35" s="1"/>
  <c r="O85" i="35"/>
  <c r="N85" i="35"/>
  <c r="K85" i="35" a="1"/>
  <c r="K85" i="35" s="1"/>
  <c r="L85" i="35" s="1"/>
  <c r="I85" i="35"/>
  <c r="J85" i="35" s="1"/>
  <c r="E85" i="35"/>
  <c r="D85" i="35"/>
  <c r="C85" i="35"/>
  <c r="A85" i="35"/>
  <c r="AA84" i="35"/>
  <c r="AB84" i="35" s="1"/>
  <c r="X84" i="35"/>
  <c r="Z84" i="35" s="1"/>
  <c r="W84" i="35"/>
  <c r="T84" i="35"/>
  <c r="S84" i="35"/>
  <c r="U84" i="35" s="1"/>
  <c r="P84" i="35"/>
  <c r="Q84" i="35" s="1"/>
  <c r="O84" i="35"/>
  <c r="N84" i="35"/>
  <c r="K84" i="35" a="1"/>
  <c r="K84" i="35" s="1"/>
  <c r="L84" i="35" s="1"/>
  <c r="I84" i="35"/>
  <c r="J84" i="35" s="1"/>
  <c r="E84" i="35"/>
  <c r="D84" i="35"/>
  <c r="C84" i="35"/>
  <c r="A84" i="35"/>
  <c r="AA83" i="35"/>
  <c r="AB83" i="35" s="1"/>
  <c r="X83" i="35"/>
  <c r="Z83" i="35" s="1"/>
  <c r="W83" i="35"/>
  <c r="T83" i="35"/>
  <c r="S83" i="35"/>
  <c r="P83" i="35"/>
  <c r="Q83" i="35" s="1"/>
  <c r="O83" i="35"/>
  <c r="N83" i="35"/>
  <c r="K83" i="35" a="1"/>
  <c r="K83" i="35" s="1"/>
  <c r="L83" i="35" s="1"/>
  <c r="I83" i="35"/>
  <c r="J83" i="35" s="1"/>
  <c r="AG83" i="35" s="1"/>
  <c r="E83" i="35"/>
  <c r="D83" i="35"/>
  <c r="C83" i="35"/>
  <c r="A83" i="35"/>
  <c r="AA82" i="35"/>
  <c r="AB82" i="35" s="1"/>
  <c r="Z82" i="35"/>
  <c r="X82" i="35"/>
  <c r="W82" i="35"/>
  <c r="T82" i="35"/>
  <c r="S82" i="35"/>
  <c r="P82" i="35"/>
  <c r="Q82" i="35" s="1"/>
  <c r="O82" i="35"/>
  <c r="N82" i="35"/>
  <c r="K82" i="35" a="1"/>
  <c r="K82" i="35" s="1"/>
  <c r="L82" i="35" s="1"/>
  <c r="I82" i="35"/>
  <c r="J82" i="35" s="1"/>
  <c r="E82" i="35"/>
  <c r="D82" i="35"/>
  <c r="C82" i="35"/>
  <c r="A82" i="35"/>
  <c r="AA81" i="35"/>
  <c r="AB81" i="35" s="1"/>
  <c r="X81" i="35"/>
  <c r="Z81" i="35" s="1"/>
  <c r="W81" i="35"/>
  <c r="T81" i="35"/>
  <c r="S81" i="35"/>
  <c r="P81" i="35"/>
  <c r="Q81" i="35" s="1"/>
  <c r="O81" i="35"/>
  <c r="N81" i="35"/>
  <c r="K81" i="35" a="1"/>
  <c r="K81" i="35" s="1"/>
  <c r="L81" i="35" s="1"/>
  <c r="I81" i="35"/>
  <c r="J81" i="35" s="1"/>
  <c r="E81" i="35"/>
  <c r="D81" i="35"/>
  <c r="C81" i="35"/>
  <c r="A81" i="35"/>
  <c r="AA80" i="35"/>
  <c r="AB80" i="35" s="1"/>
  <c r="X80" i="35"/>
  <c r="Z80" i="35" s="1"/>
  <c r="W80" i="35"/>
  <c r="T80" i="35"/>
  <c r="S80" i="35"/>
  <c r="P80" i="35"/>
  <c r="Q80" i="35" s="1"/>
  <c r="O80" i="35"/>
  <c r="N80" i="35"/>
  <c r="K80" i="35" a="1"/>
  <c r="K80" i="35" s="1"/>
  <c r="L80" i="35" s="1"/>
  <c r="I80" i="35"/>
  <c r="J80" i="35" s="1"/>
  <c r="E80" i="35"/>
  <c r="D80" i="35"/>
  <c r="C80" i="35"/>
  <c r="A80" i="35"/>
  <c r="AA79" i="35"/>
  <c r="AB79" i="35" s="1"/>
  <c r="Z79" i="35"/>
  <c r="X79" i="35"/>
  <c r="W79" i="35"/>
  <c r="T79" i="35"/>
  <c r="S79" i="35"/>
  <c r="U79" i="35" s="1"/>
  <c r="P79" i="35"/>
  <c r="Q79" i="35" s="1"/>
  <c r="O79" i="35"/>
  <c r="N79" i="35"/>
  <c r="K79" i="35" a="1"/>
  <c r="K79" i="35" s="1"/>
  <c r="L79" i="35" s="1"/>
  <c r="I79" i="35"/>
  <c r="J79" i="35" s="1"/>
  <c r="E79" i="35"/>
  <c r="D79" i="35"/>
  <c r="C79" i="35"/>
  <c r="A79" i="35"/>
  <c r="AA78" i="35"/>
  <c r="AB78" i="35" s="1"/>
  <c r="X78" i="35"/>
  <c r="Z78" i="35" s="1"/>
  <c r="W78" i="35"/>
  <c r="T78" i="35"/>
  <c r="S78" i="35"/>
  <c r="U78" i="35" s="1"/>
  <c r="P78" i="35"/>
  <c r="Q78" i="35" s="1"/>
  <c r="O78" i="35"/>
  <c r="N78" i="35"/>
  <c r="K78" i="35" a="1"/>
  <c r="K78" i="35" s="1"/>
  <c r="L78" i="35" s="1"/>
  <c r="I78" i="35"/>
  <c r="J78" i="35" s="1"/>
  <c r="E78" i="35"/>
  <c r="D78" i="35"/>
  <c r="C78" i="35"/>
  <c r="A78" i="35"/>
  <c r="AA77" i="35"/>
  <c r="AB77" i="35" s="1"/>
  <c r="Z77" i="35"/>
  <c r="X77" i="35"/>
  <c r="W77" i="35"/>
  <c r="T77" i="35"/>
  <c r="S77" i="35"/>
  <c r="P77" i="35"/>
  <c r="Q77" i="35" s="1"/>
  <c r="O77" i="35"/>
  <c r="N77" i="35"/>
  <c r="K77" i="35" a="1"/>
  <c r="K77" i="35" s="1"/>
  <c r="L77" i="35" s="1"/>
  <c r="I77" i="35"/>
  <c r="J77" i="35" s="1"/>
  <c r="AG77" i="35" s="1"/>
  <c r="E77" i="35"/>
  <c r="D77" i="35"/>
  <c r="C77" i="35"/>
  <c r="A77" i="35"/>
  <c r="AA76" i="35"/>
  <c r="AB76" i="35" s="1"/>
  <c r="Z76" i="35"/>
  <c r="X76" i="35"/>
  <c r="W76" i="35"/>
  <c r="T76" i="35"/>
  <c r="S76" i="35"/>
  <c r="V76" i="35" s="1"/>
  <c r="P76" i="35"/>
  <c r="Q76" i="35" s="1"/>
  <c r="O76" i="35"/>
  <c r="N76" i="35"/>
  <c r="K76" i="35" a="1"/>
  <c r="K76" i="35" s="1"/>
  <c r="L76" i="35" s="1"/>
  <c r="I76" i="35"/>
  <c r="J76" i="35" s="1"/>
  <c r="E76" i="35"/>
  <c r="D76" i="35"/>
  <c r="C76" i="35"/>
  <c r="A76" i="35"/>
  <c r="AA75" i="35"/>
  <c r="AB75" i="35" s="1"/>
  <c r="Z75" i="35"/>
  <c r="X75" i="35"/>
  <c r="W75" i="35"/>
  <c r="T75" i="35"/>
  <c r="S75" i="35"/>
  <c r="V75" i="35" s="1"/>
  <c r="P75" i="35"/>
  <c r="Q75" i="35" s="1"/>
  <c r="O75" i="35"/>
  <c r="N75" i="35"/>
  <c r="K75" i="35" a="1"/>
  <c r="K75" i="35" s="1"/>
  <c r="L75" i="35" s="1"/>
  <c r="I75" i="35"/>
  <c r="J75" i="35" s="1"/>
  <c r="AG75" i="35" s="1"/>
  <c r="E75" i="35"/>
  <c r="D75" i="35"/>
  <c r="C75" i="35"/>
  <c r="A75" i="35"/>
  <c r="AA74" i="35"/>
  <c r="AB74" i="35" s="1"/>
  <c r="X74" i="35"/>
  <c r="Z74" i="35" s="1"/>
  <c r="W74" i="35"/>
  <c r="T74" i="35"/>
  <c r="S74" i="35"/>
  <c r="U74" i="35" s="1"/>
  <c r="P74" i="35"/>
  <c r="Q74" i="35" s="1"/>
  <c r="O74" i="35"/>
  <c r="N74" i="35"/>
  <c r="K74" i="35" a="1"/>
  <c r="K74" i="35" s="1"/>
  <c r="L74" i="35" s="1"/>
  <c r="I74" i="35"/>
  <c r="J74" i="35" s="1"/>
  <c r="E74" i="35"/>
  <c r="D74" i="35"/>
  <c r="C74" i="35"/>
  <c r="A74" i="35"/>
  <c r="AA73" i="35"/>
  <c r="AB73" i="35" s="1"/>
  <c r="X73" i="35"/>
  <c r="Z73" i="35" s="1"/>
  <c r="W73" i="35"/>
  <c r="T73" i="35"/>
  <c r="S73" i="35"/>
  <c r="U73" i="35" s="1"/>
  <c r="P73" i="35"/>
  <c r="Q73" i="35" s="1"/>
  <c r="O73" i="35"/>
  <c r="N73" i="35"/>
  <c r="K73" i="35" a="1"/>
  <c r="K73" i="35" s="1"/>
  <c r="L73" i="35" s="1"/>
  <c r="I73" i="35"/>
  <c r="J73" i="35" s="1"/>
  <c r="E73" i="35"/>
  <c r="D73" i="35"/>
  <c r="C73" i="35"/>
  <c r="A73" i="35"/>
  <c r="AA72" i="35"/>
  <c r="AB72" i="35" s="1"/>
  <c r="Z72" i="35"/>
  <c r="X72" i="35"/>
  <c r="W72" i="35"/>
  <c r="T72" i="35"/>
  <c r="S72" i="35"/>
  <c r="V72" i="35" s="1"/>
  <c r="P72" i="35"/>
  <c r="Q72" i="35" s="1"/>
  <c r="O72" i="35"/>
  <c r="N72" i="35"/>
  <c r="K72" i="35" a="1"/>
  <c r="K72" i="35" s="1"/>
  <c r="L72" i="35" s="1"/>
  <c r="I72" i="35"/>
  <c r="J72" i="35" s="1"/>
  <c r="AG72" i="35" s="1"/>
  <c r="E72" i="35"/>
  <c r="D72" i="35"/>
  <c r="C72" i="35"/>
  <c r="A72" i="35"/>
  <c r="AA71" i="35"/>
  <c r="AB71" i="35" s="1"/>
  <c r="Z71" i="35"/>
  <c r="X71" i="35"/>
  <c r="W71" i="35"/>
  <c r="T71" i="35"/>
  <c r="S71" i="35"/>
  <c r="P71" i="35"/>
  <c r="Q71" i="35" s="1"/>
  <c r="O71" i="35"/>
  <c r="N71" i="35"/>
  <c r="K71" i="35" a="1"/>
  <c r="K71" i="35" s="1"/>
  <c r="L71" i="35" s="1"/>
  <c r="I71" i="35"/>
  <c r="J71" i="35" s="1"/>
  <c r="E71" i="35"/>
  <c r="D71" i="35"/>
  <c r="C71" i="35"/>
  <c r="A71" i="35"/>
  <c r="AA70" i="35"/>
  <c r="AB70" i="35" s="1"/>
  <c r="Z70" i="35"/>
  <c r="X70" i="35"/>
  <c r="W70" i="35"/>
  <c r="T70" i="35"/>
  <c r="S70" i="35"/>
  <c r="U70" i="35" s="1"/>
  <c r="P70" i="35"/>
  <c r="Q70" i="35" s="1"/>
  <c r="O70" i="35"/>
  <c r="N70" i="35"/>
  <c r="K70" i="35" a="1"/>
  <c r="K70" i="35" s="1"/>
  <c r="L70" i="35" s="1"/>
  <c r="I70" i="35"/>
  <c r="J70" i="35" s="1"/>
  <c r="E70" i="35"/>
  <c r="D70" i="35"/>
  <c r="C70" i="35"/>
  <c r="A70" i="35"/>
  <c r="AA69" i="35"/>
  <c r="AB69" i="35" s="1"/>
  <c r="X69" i="35"/>
  <c r="Z69" i="35" s="1"/>
  <c r="W69" i="35"/>
  <c r="T69" i="35"/>
  <c r="S69" i="35"/>
  <c r="P69" i="35"/>
  <c r="Q69" i="35" s="1"/>
  <c r="O69" i="35"/>
  <c r="N69" i="35"/>
  <c r="K69" i="35" a="1"/>
  <c r="K69" i="35" s="1"/>
  <c r="L69" i="35" s="1"/>
  <c r="I69" i="35"/>
  <c r="J69" i="35" s="1"/>
  <c r="E69" i="35"/>
  <c r="D69" i="35"/>
  <c r="C69" i="35"/>
  <c r="A69" i="35"/>
  <c r="AA68" i="35"/>
  <c r="AB68" i="35" s="1"/>
  <c r="X68" i="35"/>
  <c r="Z68" i="35" s="1"/>
  <c r="W68" i="35"/>
  <c r="T68" i="35"/>
  <c r="S68" i="35"/>
  <c r="P68" i="35"/>
  <c r="Q68" i="35" s="1"/>
  <c r="O68" i="35"/>
  <c r="N68" i="35"/>
  <c r="K68" i="35" a="1"/>
  <c r="K68" i="35" s="1"/>
  <c r="L68" i="35" s="1"/>
  <c r="I68" i="35"/>
  <c r="J68" i="35" s="1"/>
  <c r="E68" i="35"/>
  <c r="D68" i="35"/>
  <c r="C68" i="35"/>
  <c r="A68" i="35"/>
  <c r="AA67" i="35"/>
  <c r="AB67" i="35" s="1"/>
  <c r="Z67" i="35"/>
  <c r="X67" i="35"/>
  <c r="W67" i="35"/>
  <c r="T67" i="35"/>
  <c r="S67" i="35"/>
  <c r="V67" i="35" s="1"/>
  <c r="P67" i="35"/>
  <c r="Q67" i="35" s="1"/>
  <c r="O67" i="35"/>
  <c r="N67" i="35"/>
  <c r="K67" i="35" a="1"/>
  <c r="K67" i="35" s="1"/>
  <c r="L67" i="35" s="1"/>
  <c r="I67" i="35"/>
  <c r="J67" i="35" s="1"/>
  <c r="E67" i="35"/>
  <c r="D67" i="35"/>
  <c r="C67" i="35"/>
  <c r="A67" i="35"/>
  <c r="AA66" i="35"/>
  <c r="AB66" i="35" s="1"/>
  <c r="Z66" i="35"/>
  <c r="X66" i="35"/>
  <c r="W66" i="35"/>
  <c r="T66" i="35"/>
  <c r="S66" i="35"/>
  <c r="P66" i="35"/>
  <c r="Q66" i="35" s="1"/>
  <c r="O66" i="35"/>
  <c r="N66" i="35"/>
  <c r="K66" i="35" a="1"/>
  <c r="K66" i="35" s="1"/>
  <c r="L66" i="35" s="1"/>
  <c r="I66" i="35"/>
  <c r="J66" i="35" s="1"/>
  <c r="AG66" i="35" s="1"/>
  <c r="E66" i="35"/>
  <c r="D66" i="35"/>
  <c r="C66" i="35"/>
  <c r="A66" i="35"/>
  <c r="AA65" i="35"/>
  <c r="AB65" i="35" s="1"/>
  <c r="Z65" i="35"/>
  <c r="X65" i="35"/>
  <c r="W65" i="35"/>
  <c r="T65" i="35"/>
  <c r="S65" i="35"/>
  <c r="V65" i="35" s="1"/>
  <c r="P65" i="35"/>
  <c r="Q65" i="35" s="1"/>
  <c r="O65" i="35"/>
  <c r="N65" i="35"/>
  <c r="K65" i="35" a="1"/>
  <c r="K65" i="35" s="1"/>
  <c r="L65" i="35" s="1"/>
  <c r="I65" i="35"/>
  <c r="J65" i="35" s="1"/>
  <c r="AG65" i="35" s="1"/>
  <c r="E65" i="35"/>
  <c r="D65" i="35"/>
  <c r="C65" i="35"/>
  <c r="A65" i="35"/>
  <c r="AA64" i="35"/>
  <c r="AB64" i="35" s="1"/>
  <c r="X64" i="35"/>
  <c r="Z64" i="35" s="1"/>
  <c r="W64" i="35"/>
  <c r="T64" i="35"/>
  <c r="S64" i="35"/>
  <c r="U64" i="35" s="1"/>
  <c r="P64" i="35"/>
  <c r="Q64" i="35" s="1"/>
  <c r="O64" i="35"/>
  <c r="N64" i="35"/>
  <c r="K64" i="35" a="1"/>
  <c r="K64" i="35" s="1"/>
  <c r="L64" i="35" s="1"/>
  <c r="I64" i="35"/>
  <c r="J64" i="35" s="1"/>
  <c r="AG64" i="35" s="1"/>
  <c r="E64" i="35"/>
  <c r="D64" i="35"/>
  <c r="C64" i="35"/>
  <c r="A64" i="35"/>
  <c r="AA63" i="35"/>
  <c r="AB63" i="35" s="1"/>
  <c r="X63" i="35"/>
  <c r="Z63" i="35" s="1"/>
  <c r="W63" i="35"/>
  <c r="T63" i="35"/>
  <c r="S63" i="35"/>
  <c r="P63" i="35"/>
  <c r="Q63" i="35" s="1"/>
  <c r="O63" i="35"/>
  <c r="N63" i="35"/>
  <c r="K63" i="35" a="1"/>
  <c r="K63" i="35" s="1"/>
  <c r="L63" i="35" s="1"/>
  <c r="I63" i="35"/>
  <c r="J63" i="35" s="1"/>
  <c r="E63" i="35"/>
  <c r="D63" i="35"/>
  <c r="C63" i="35"/>
  <c r="A63" i="35"/>
  <c r="AA62" i="35"/>
  <c r="AB62" i="35" s="1"/>
  <c r="Z62" i="35"/>
  <c r="X62" i="35"/>
  <c r="W62" i="35"/>
  <c r="T62" i="35"/>
  <c r="S62" i="35"/>
  <c r="V62" i="35" s="1"/>
  <c r="P62" i="35"/>
  <c r="Q62" i="35" s="1"/>
  <c r="O62" i="35"/>
  <c r="N62" i="35"/>
  <c r="K62" i="35" a="1"/>
  <c r="K62" i="35" s="1"/>
  <c r="L62" i="35" s="1"/>
  <c r="I62" i="35"/>
  <c r="J62" i="35" s="1"/>
  <c r="E62" i="35"/>
  <c r="D62" i="35"/>
  <c r="C62" i="35"/>
  <c r="A62" i="35"/>
  <c r="AA61" i="35"/>
  <c r="AB61" i="35" s="1"/>
  <c r="Z61" i="35"/>
  <c r="X61" i="35"/>
  <c r="W61" i="35"/>
  <c r="T61" i="35"/>
  <c r="S61" i="35"/>
  <c r="P61" i="35"/>
  <c r="Q61" i="35" s="1"/>
  <c r="O61" i="35"/>
  <c r="N61" i="35"/>
  <c r="K61" i="35" a="1"/>
  <c r="K61" i="35" s="1"/>
  <c r="L61" i="35" s="1"/>
  <c r="I61" i="35"/>
  <c r="J61" i="35" s="1"/>
  <c r="AG61" i="35" s="1"/>
  <c r="E61" i="35"/>
  <c r="D61" i="35"/>
  <c r="C61" i="35"/>
  <c r="A61" i="35"/>
  <c r="AA60" i="35"/>
  <c r="AB60" i="35" s="1"/>
  <c r="Z60" i="35"/>
  <c r="X60" i="35"/>
  <c r="W60" i="35"/>
  <c r="T60" i="35"/>
  <c r="S60" i="35"/>
  <c r="P60" i="35"/>
  <c r="Q60" i="35" s="1"/>
  <c r="O60" i="35"/>
  <c r="N60" i="35"/>
  <c r="K60" i="35" a="1"/>
  <c r="K60" i="35" s="1"/>
  <c r="L60" i="35" s="1"/>
  <c r="I60" i="35"/>
  <c r="J60" i="35" s="1"/>
  <c r="AG60" i="35" s="1"/>
  <c r="E60" i="35"/>
  <c r="D60" i="35"/>
  <c r="C60" i="35"/>
  <c r="A60" i="35"/>
  <c r="AA59" i="35"/>
  <c r="AB59" i="35" s="1"/>
  <c r="X59" i="35"/>
  <c r="Z59" i="35" s="1"/>
  <c r="W59" i="35"/>
  <c r="T59" i="35"/>
  <c r="S59" i="35"/>
  <c r="P59" i="35"/>
  <c r="Q59" i="35" s="1"/>
  <c r="O59" i="35"/>
  <c r="N59" i="35"/>
  <c r="K59" i="35" a="1"/>
  <c r="K59" i="35" s="1"/>
  <c r="L59" i="35" s="1"/>
  <c r="I59" i="35"/>
  <c r="J59" i="35" s="1"/>
  <c r="E59" i="35"/>
  <c r="D59" i="35"/>
  <c r="C59" i="35"/>
  <c r="A59" i="35"/>
  <c r="AA58" i="35"/>
  <c r="AB58" i="35" s="1"/>
  <c r="Z58" i="35"/>
  <c r="X58" i="35"/>
  <c r="W58" i="35"/>
  <c r="T58" i="35"/>
  <c r="S58" i="35"/>
  <c r="P58" i="35"/>
  <c r="Q58" i="35" s="1"/>
  <c r="O58" i="35"/>
  <c r="N58" i="35"/>
  <c r="K58" i="35" a="1"/>
  <c r="K58" i="35" s="1"/>
  <c r="L58" i="35" s="1"/>
  <c r="I58" i="35"/>
  <c r="J58" i="35" s="1"/>
  <c r="E58" i="35"/>
  <c r="D58" i="35"/>
  <c r="C58" i="35"/>
  <c r="A58" i="35"/>
  <c r="AA57" i="35"/>
  <c r="AB57" i="35" s="1"/>
  <c r="Z57" i="35"/>
  <c r="X57" i="35"/>
  <c r="W57" i="35"/>
  <c r="T57" i="35"/>
  <c r="S57" i="35"/>
  <c r="U57" i="35" s="1"/>
  <c r="P57" i="35"/>
  <c r="Q57" i="35" s="1"/>
  <c r="O57" i="35"/>
  <c r="N57" i="35"/>
  <c r="K57" i="35" a="1"/>
  <c r="K57" i="35" s="1"/>
  <c r="L57" i="35" s="1"/>
  <c r="I57" i="35"/>
  <c r="J57" i="35" s="1"/>
  <c r="AG57" i="35" s="1"/>
  <c r="E57" i="35"/>
  <c r="D57" i="35"/>
  <c r="C57" i="35"/>
  <c r="A57" i="35"/>
  <c r="AA56" i="35"/>
  <c r="AB56" i="35" s="1"/>
  <c r="Z56" i="35"/>
  <c r="X56" i="35"/>
  <c r="W56" i="35"/>
  <c r="T56" i="35"/>
  <c r="S56" i="35"/>
  <c r="P56" i="35"/>
  <c r="Q56" i="35" s="1"/>
  <c r="O56" i="35"/>
  <c r="N56" i="35"/>
  <c r="K56" i="35" a="1"/>
  <c r="K56" i="35" s="1"/>
  <c r="L56" i="35" s="1"/>
  <c r="I56" i="35"/>
  <c r="J56" i="35" s="1"/>
  <c r="E56" i="35"/>
  <c r="D56" i="35"/>
  <c r="C56" i="35"/>
  <c r="A56" i="35"/>
  <c r="AA55" i="35"/>
  <c r="AB55" i="35" s="1"/>
  <c r="X55" i="35"/>
  <c r="Z55" i="35" s="1"/>
  <c r="W55" i="35"/>
  <c r="T55" i="35"/>
  <c r="S55" i="35"/>
  <c r="P55" i="35"/>
  <c r="Q55" i="35" s="1"/>
  <c r="O55" i="35"/>
  <c r="N55" i="35"/>
  <c r="K55" i="35" a="1"/>
  <c r="K55" i="35" s="1"/>
  <c r="L55" i="35" s="1"/>
  <c r="I55" i="35"/>
  <c r="J55" i="35" s="1"/>
  <c r="E55" i="35"/>
  <c r="D55" i="35"/>
  <c r="C55" i="35"/>
  <c r="A55" i="35"/>
  <c r="AA54" i="35"/>
  <c r="AB54" i="35" s="1"/>
  <c r="X54" i="35"/>
  <c r="Z54" i="35" s="1"/>
  <c r="W54" i="35"/>
  <c r="T54" i="35"/>
  <c r="S54" i="35"/>
  <c r="U54" i="35" s="1"/>
  <c r="V54" i="35" s="1"/>
  <c r="P54" i="35"/>
  <c r="Q54" i="35" s="1"/>
  <c r="O54" i="35"/>
  <c r="N54" i="35"/>
  <c r="K54" i="35" a="1"/>
  <c r="K54" i="35" s="1"/>
  <c r="L54" i="35" s="1"/>
  <c r="I54" i="35"/>
  <c r="J54" i="35" s="1"/>
  <c r="AG54" i="35" s="1"/>
  <c r="E54" i="35"/>
  <c r="D54" i="35"/>
  <c r="C54" i="35"/>
  <c r="A54" i="35"/>
  <c r="AA53" i="35"/>
  <c r="AB53" i="35" s="1"/>
  <c r="Z53" i="35"/>
  <c r="X53" i="35"/>
  <c r="W53" i="35"/>
  <c r="T53" i="35"/>
  <c r="S53" i="35"/>
  <c r="P53" i="35"/>
  <c r="Q53" i="35" s="1"/>
  <c r="O53" i="35"/>
  <c r="N53" i="35"/>
  <c r="K53" i="35" a="1"/>
  <c r="K53" i="35" s="1"/>
  <c r="L53" i="35" s="1"/>
  <c r="I53" i="35"/>
  <c r="J53" i="35" s="1"/>
  <c r="AG53" i="35" s="1"/>
  <c r="E53" i="35"/>
  <c r="D53" i="35"/>
  <c r="C53" i="35"/>
  <c r="A53" i="35"/>
  <c r="AA52" i="35"/>
  <c r="AB52" i="35" s="1"/>
  <c r="Z52" i="35"/>
  <c r="X52" i="35"/>
  <c r="W52" i="35"/>
  <c r="T52" i="35"/>
  <c r="S52" i="35"/>
  <c r="P52" i="35"/>
  <c r="Q52" i="35" s="1"/>
  <c r="O52" i="35"/>
  <c r="N52" i="35"/>
  <c r="K52" i="35" a="1"/>
  <c r="K52" i="35" s="1"/>
  <c r="L52" i="35" s="1"/>
  <c r="I52" i="35"/>
  <c r="J52" i="35" s="1"/>
  <c r="AG52" i="35" s="1"/>
  <c r="E52" i="35"/>
  <c r="D52" i="35"/>
  <c r="C52" i="35"/>
  <c r="A52" i="35"/>
  <c r="AA51" i="35"/>
  <c r="AB51" i="35" s="1"/>
  <c r="Z51" i="35"/>
  <c r="X51" i="35"/>
  <c r="W51" i="35"/>
  <c r="T51" i="35"/>
  <c r="S51" i="35"/>
  <c r="P51" i="35"/>
  <c r="Q51" i="35" s="1"/>
  <c r="O51" i="35"/>
  <c r="N51" i="35"/>
  <c r="K51" i="35" a="1"/>
  <c r="K51" i="35" s="1"/>
  <c r="L51" i="35" s="1"/>
  <c r="I51" i="35"/>
  <c r="J51" i="35" s="1"/>
  <c r="AG51" i="35" s="1"/>
  <c r="E51" i="35"/>
  <c r="D51" i="35"/>
  <c r="C51" i="35"/>
  <c r="A51" i="35"/>
  <c r="AA50" i="35"/>
  <c r="AB50" i="35" s="1"/>
  <c r="Z50" i="35"/>
  <c r="X50" i="35"/>
  <c r="W50" i="35"/>
  <c r="T50" i="35"/>
  <c r="S50" i="35"/>
  <c r="V50" i="35" s="1"/>
  <c r="P50" i="35"/>
  <c r="Q50" i="35" s="1"/>
  <c r="O50" i="35"/>
  <c r="N50" i="35"/>
  <c r="K50" i="35" a="1"/>
  <c r="K50" i="35" s="1"/>
  <c r="L50" i="35" s="1"/>
  <c r="I50" i="35"/>
  <c r="J50" i="35" s="1"/>
  <c r="AG50" i="35" s="1"/>
  <c r="E50" i="35"/>
  <c r="D50" i="35"/>
  <c r="C50" i="35"/>
  <c r="A50" i="35"/>
  <c r="AA49" i="35"/>
  <c r="AB49" i="35" s="1"/>
  <c r="Z49" i="35"/>
  <c r="X49" i="35"/>
  <c r="W49" i="35"/>
  <c r="T49" i="35"/>
  <c r="S49" i="35"/>
  <c r="V49" i="35" s="1"/>
  <c r="P49" i="35"/>
  <c r="Q49" i="35" s="1"/>
  <c r="O49" i="35"/>
  <c r="N49" i="35"/>
  <c r="K49" i="35" a="1"/>
  <c r="K49" i="35" s="1"/>
  <c r="L49" i="35" s="1"/>
  <c r="I49" i="35"/>
  <c r="J49" i="35" s="1"/>
  <c r="AG49" i="35" s="1"/>
  <c r="E49" i="35"/>
  <c r="D49" i="35"/>
  <c r="C49" i="35"/>
  <c r="A49" i="35"/>
  <c r="AA48" i="35"/>
  <c r="AB48" i="35" s="1"/>
  <c r="Z48" i="35"/>
  <c r="X48" i="35"/>
  <c r="W48" i="35"/>
  <c r="T48" i="35"/>
  <c r="S48" i="35"/>
  <c r="P48" i="35"/>
  <c r="Q48" i="35" s="1"/>
  <c r="O48" i="35"/>
  <c r="N48" i="35"/>
  <c r="K48" i="35" a="1"/>
  <c r="K48" i="35" s="1"/>
  <c r="L48" i="35" s="1"/>
  <c r="I48" i="35"/>
  <c r="J48" i="35" s="1"/>
  <c r="E48" i="35"/>
  <c r="D48" i="35"/>
  <c r="C48" i="35"/>
  <c r="A48" i="35"/>
  <c r="AA47" i="35"/>
  <c r="AB47" i="35" s="1"/>
  <c r="Z47" i="35"/>
  <c r="X47" i="35"/>
  <c r="W47" i="35"/>
  <c r="T47" i="35"/>
  <c r="S47" i="35"/>
  <c r="P47" i="35"/>
  <c r="Q47" i="35" s="1"/>
  <c r="O47" i="35"/>
  <c r="N47" i="35"/>
  <c r="K47" i="35" a="1"/>
  <c r="K47" i="35" s="1"/>
  <c r="L47" i="35" s="1"/>
  <c r="I47" i="35"/>
  <c r="J47" i="35" s="1"/>
  <c r="AG47" i="35" s="1"/>
  <c r="E47" i="35"/>
  <c r="D47" i="35"/>
  <c r="C47" i="35"/>
  <c r="A47" i="35"/>
  <c r="AA46" i="35"/>
  <c r="AB46" i="35" s="1"/>
  <c r="Z46" i="35"/>
  <c r="X46" i="35"/>
  <c r="W46" i="35"/>
  <c r="T46" i="35"/>
  <c r="S46" i="35"/>
  <c r="U46" i="35" s="1"/>
  <c r="V46" i="35" s="1"/>
  <c r="P46" i="35"/>
  <c r="Q46" i="35" s="1"/>
  <c r="O46" i="35"/>
  <c r="N46" i="35"/>
  <c r="K46" i="35" a="1"/>
  <c r="K46" i="35" s="1"/>
  <c r="L46" i="35" s="1"/>
  <c r="I46" i="35"/>
  <c r="J46" i="35" s="1"/>
  <c r="E46" i="35"/>
  <c r="D46" i="35"/>
  <c r="C46" i="35"/>
  <c r="A46" i="35"/>
  <c r="AA45" i="35"/>
  <c r="AB45" i="35" s="1"/>
  <c r="X45" i="35"/>
  <c r="Z45" i="35" s="1"/>
  <c r="W45" i="35"/>
  <c r="T45" i="35"/>
  <c r="S45" i="35"/>
  <c r="U45" i="35" s="1"/>
  <c r="P45" i="35"/>
  <c r="Q45" i="35" s="1"/>
  <c r="O45" i="35"/>
  <c r="N45" i="35"/>
  <c r="K45" i="35" a="1"/>
  <c r="K45" i="35" s="1"/>
  <c r="L45" i="35" s="1"/>
  <c r="I45" i="35"/>
  <c r="J45" i="35" s="1"/>
  <c r="E45" i="35"/>
  <c r="D45" i="35"/>
  <c r="C45" i="35"/>
  <c r="A45" i="35"/>
  <c r="AA44" i="35"/>
  <c r="AB44" i="35" s="1"/>
  <c r="X44" i="35"/>
  <c r="Z44" i="35" s="1"/>
  <c r="W44" i="35"/>
  <c r="U44" i="35"/>
  <c r="T44" i="35"/>
  <c r="S44" i="35"/>
  <c r="P44" i="35"/>
  <c r="Q44" i="35" s="1"/>
  <c r="O44" i="35"/>
  <c r="N44" i="35"/>
  <c r="K44" i="35" a="1"/>
  <c r="K44" i="35" s="1"/>
  <c r="L44" i="35" s="1"/>
  <c r="I44" i="35"/>
  <c r="J44" i="35" s="1"/>
  <c r="E44" i="35"/>
  <c r="D44" i="35"/>
  <c r="C44" i="35"/>
  <c r="A44" i="35"/>
  <c r="AA43" i="35"/>
  <c r="AB43" i="35" s="1"/>
  <c r="Z43" i="35"/>
  <c r="X43" i="35"/>
  <c r="W43" i="35"/>
  <c r="U43" i="35"/>
  <c r="T43" i="35"/>
  <c r="S43" i="35"/>
  <c r="P43" i="35"/>
  <c r="Q43" i="35" s="1"/>
  <c r="O43" i="35"/>
  <c r="N43" i="35"/>
  <c r="K43" i="35" a="1"/>
  <c r="K43" i="35" s="1"/>
  <c r="L43" i="35" s="1"/>
  <c r="I43" i="35"/>
  <c r="J43" i="35" s="1"/>
  <c r="AG43" i="35" s="1"/>
  <c r="E43" i="35"/>
  <c r="D43" i="35"/>
  <c r="C43" i="35"/>
  <c r="A43" i="35"/>
  <c r="AA42" i="35"/>
  <c r="AB42" i="35" s="1"/>
  <c r="X42" i="35"/>
  <c r="Z42" i="35" s="1"/>
  <c r="W42" i="35"/>
  <c r="T42" i="35"/>
  <c r="S42" i="35"/>
  <c r="P42" i="35"/>
  <c r="Q42" i="35" s="1"/>
  <c r="O42" i="35"/>
  <c r="N42" i="35"/>
  <c r="K42" i="35" a="1"/>
  <c r="K42" i="35" s="1"/>
  <c r="L42" i="35" s="1"/>
  <c r="I42" i="35"/>
  <c r="J42" i="35" s="1"/>
  <c r="E42" i="35"/>
  <c r="D42" i="35"/>
  <c r="C42" i="35"/>
  <c r="A42" i="35"/>
  <c r="AA41" i="35"/>
  <c r="AB41" i="35" s="1"/>
  <c r="Z41" i="35"/>
  <c r="X41" i="35"/>
  <c r="W41" i="35"/>
  <c r="T41" i="35"/>
  <c r="S41" i="35"/>
  <c r="U41" i="35" s="1"/>
  <c r="P41" i="35"/>
  <c r="Q41" i="35" s="1"/>
  <c r="O41" i="35"/>
  <c r="N41" i="35"/>
  <c r="K41" i="35" a="1"/>
  <c r="K41" i="35" s="1"/>
  <c r="L41" i="35" s="1"/>
  <c r="J41" i="35"/>
  <c r="AG41" i="35" s="1"/>
  <c r="I41" i="35"/>
  <c r="E41" i="35"/>
  <c r="D41" i="35"/>
  <c r="C41" i="35"/>
  <c r="A41" i="35"/>
  <c r="AA40" i="35"/>
  <c r="AB40" i="35" s="1"/>
  <c r="Z40" i="35"/>
  <c r="X40" i="35"/>
  <c r="W40" i="35"/>
  <c r="T40" i="35"/>
  <c r="S40" i="35"/>
  <c r="P40" i="35"/>
  <c r="Q40" i="35" s="1"/>
  <c r="O40" i="35"/>
  <c r="N40" i="35"/>
  <c r="K40" i="35" a="1"/>
  <c r="K40" i="35" s="1"/>
  <c r="L40" i="35" s="1"/>
  <c r="I40" i="35"/>
  <c r="J40" i="35" s="1"/>
  <c r="E40" i="35"/>
  <c r="D40" i="35"/>
  <c r="C40" i="35"/>
  <c r="A40" i="35"/>
  <c r="AA39" i="35"/>
  <c r="AB39" i="35" s="1"/>
  <c r="Z39" i="35"/>
  <c r="X39" i="35"/>
  <c r="W39" i="35"/>
  <c r="T39" i="35"/>
  <c r="S39" i="35"/>
  <c r="P39" i="35"/>
  <c r="Q39" i="35" s="1"/>
  <c r="O39" i="35"/>
  <c r="N39" i="35"/>
  <c r="K39" i="35" a="1"/>
  <c r="K39" i="35" s="1"/>
  <c r="L39" i="35" s="1"/>
  <c r="I39" i="35"/>
  <c r="J39" i="35" s="1"/>
  <c r="E39" i="35"/>
  <c r="D39" i="35"/>
  <c r="C39" i="35"/>
  <c r="A39" i="35"/>
  <c r="AA38" i="35"/>
  <c r="AB38" i="35" s="1"/>
  <c r="X38" i="35"/>
  <c r="Z38" i="35" s="1"/>
  <c r="W38" i="35"/>
  <c r="T38" i="35"/>
  <c r="S38" i="35"/>
  <c r="P38" i="35"/>
  <c r="Q38" i="35" s="1"/>
  <c r="O38" i="35"/>
  <c r="N38" i="35"/>
  <c r="K38" i="35" a="1"/>
  <c r="K38" i="35" s="1"/>
  <c r="L38" i="35" s="1"/>
  <c r="I38" i="35"/>
  <c r="J38" i="35" s="1"/>
  <c r="E38" i="35"/>
  <c r="D38" i="35"/>
  <c r="C38" i="35"/>
  <c r="A38" i="35"/>
  <c r="AA37" i="35"/>
  <c r="AB37" i="35" s="1"/>
  <c r="Z37" i="35"/>
  <c r="X37" i="35"/>
  <c r="W37" i="35"/>
  <c r="T37" i="35"/>
  <c r="S37" i="35"/>
  <c r="U37" i="35" s="1"/>
  <c r="P37" i="35"/>
  <c r="Q37" i="35" s="1"/>
  <c r="O37" i="35"/>
  <c r="N37" i="35"/>
  <c r="K37" i="35" a="1"/>
  <c r="K37" i="35" s="1"/>
  <c r="L37" i="35" s="1"/>
  <c r="I37" i="35"/>
  <c r="J37" i="35" s="1"/>
  <c r="AG37" i="35" s="1"/>
  <c r="E37" i="35"/>
  <c r="D37" i="35"/>
  <c r="C37" i="35"/>
  <c r="A37" i="35"/>
  <c r="AA36" i="35"/>
  <c r="AB36" i="35" s="1"/>
  <c r="X36" i="35"/>
  <c r="Z36" i="35" s="1"/>
  <c r="W36" i="35"/>
  <c r="T36" i="35"/>
  <c r="S36" i="35"/>
  <c r="U36" i="35" s="1"/>
  <c r="P36" i="35"/>
  <c r="Q36" i="35" s="1"/>
  <c r="O36" i="35"/>
  <c r="N36" i="35"/>
  <c r="K36" i="35" a="1"/>
  <c r="K36" i="35" s="1"/>
  <c r="L36" i="35" s="1"/>
  <c r="I36" i="35"/>
  <c r="J36" i="35" s="1"/>
  <c r="E36" i="35"/>
  <c r="D36" i="35"/>
  <c r="C36" i="35"/>
  <c r="A36" i="35"/>
  <c r="AA35" i="35"/>
  <c r="AB35" i="35" s="1"/>
  <c r="X35" i="35"/>
  <c r="Z35" i="35" s="1"/>
  <c r="W35" i="35"/>
  <c r="T35" i="35"/>
  <c r="S35" i="35"/>
  <c r="P35" i="35"/>
  <c r="Q35" i="35" s="1"/>
  <c r="O35" i="35"/>
  <c r="N35" i="35"/>
  <c r="K35" i="35" a="1"/>
  <c r="K35" i="35" s="1"/>
  <c r="L35" i="35" s="1"/>
  <c r="I35" i="35"/>
  <c r="J35" i="35" s="1"/>
  <c r="AG35" i="35" s="1"/>
  <c r="E35" i="35"/>
  <c r="D35" i="35"/>
  <c r="C35" i="35"/>
  <c r="A35" i="35"/>
  <c r="AA34" i="35"/>
  <c r="AB34" i="35" s="1"/>
  <c r="X34" i="35"/>
  <c r="Z34" i="35" s="1"/>
  <c r="W34" i="35"/>
  <c r="T34" i="35"/>
  <c r="S34" i="35"/>
  <c r="U34" i="35" s="1"/>
  <c r="P34" i="35"/>
  <c r="Q34" i="35" s="1"/>
  <c r="O34" i="35"/>
  <c r="N34" i="35"/>
  <c r="K34" i="35" a="1"/>
  <c r="K34" i="35" s="1"/>
  <c r="L34" i="35" s="1"/>
  <c r="J34" i="35"/>
  <c r="I34" i="35"/>
  <c r="E34" i="35"/>
  <c r="D34" i="35"/>
  <c r="C34" i="35"/>
  <c r="A34" i="35"/>
  <c r="AA33" i="35"/>
  <c r="AB33" i="35" s="1"/>
  <c r="Z33" i="35"/>
  <c r="X33" i="35"/>
  <c r="W33" i="35"/>
  <c r="T33" i="35"/>
  <c r="S33" i="35"/>
  <c r="P33" i="35"/>
  <c r="Q33" i="35" s="1"/>
  <c r="O33" i="35"/>
  <c r="N33" i="35"/>
  <c r="K33" i="35" a="1"/>
  <c r="K33" i="35" s="1"/>
  <c r="L33" i="35" s="1"/>
  <c r="I33" i="35"/>
  <c r="J33" i="35" s="1"/>
  <c r="E33" i="35"/>
  <c r="D33" i="35"/>
  <c r="C33" i="35"/>
  <c r="A33" i="35"/>
  <c r="AA32" i="35"/>
  <c r="AB32" i="35" s="1"/>
  <c r="Z32" i="35"/>
  <c r="X32" i="35"/>
  <c r="W32" i="35"/>
  <c r="T32" i="35"/>
  <c r="S32" i="35"/>
  <c r="P32" i="35"/>
  <c r="Q32" i="35" s="1"/>
  <c r="O32" i="35"/>
  <c r="N32" i="35"/>
  <c r="K32" i="35" a="1"/>
  <c r="K32" i="35" s="1"/>
  <c r="L32" i="35" s="1"/>
  <c r="I32" i="35"/>
  <c r="J32" i="35" s="1"/>
  <c r="AG32" i="35" s="1"/>
  <c r="E32" i="35"/>
  <c r="D32" i="35"/>
  <c r="C32" i="35"/>
  <c r="A32" i="35"/>
  <c r="AA31" i="35"/>
  <c r="AB31" i="35" s="1"/>
  <c r="Z31" i="35"/>
  <c r="X31" i="35"/>
  <c r="W31" i="35"/>
  <c r="T31" i="35"/>
  <c r="S31" i="35"/>
  <c r="P31" i="35"/>
  <c r="Q31" i="35" s="1"/>
  <c r="O31" i="35"/>
  <c r="N31" i="35"/>
  <c r="K31" i="35" a="1"/>
  <c r="K31" i="35" s="1"/>
  <c r="L31" i="35" s="1"/>
  <c r="I31" i="35"/>
  <c r="J31" i="35" s="1"/>
  <c r="AG31" i="35" s="1"/>
  <c r="E31" i="35"/>
  <c r="D31" i="35"/>
  <c r="C31" i="35"/>
  <c r="A31" i="35"/>
  <c r="AA30" i="35"/>
  <c r="AB30" i="35" s="1"/>
  <c r="X30" i="35"/>
  <c r="Z30" i="35" s="1"/>
  <c r="W30" i="35"/>
  <c r="T30" i="35"/>
  <c r="S30" i="35"/>
  <c r="P30" i="35"/>
  <c r="Q30" i="35" s="1"/>
  <c r="O30" i="35"/>
  <c r="N30" i="35"/>
  <c r="K30" i="35" a="1"/>
  <c r="K30" i="35" s="1"/>
  <c r="L30" i="35" s="1"/>
  <c r="I30" i="35"/>
  <c r="J30" i="35" s="1"/>
  <c r="E30" i="35"/>
  <c r="D30" i="35"/>
  <c r="C30" i="35"/>
  <c r="A30" i="35"/>
  <c r="AA29" i="35"/>
  <c r="AB29" i="35" s="1"/>
  <c r="X29" i="35"/>
  <c r="Z29" i="35" s="1"/>
  <c r="W29" i="35"/>
  <c r="T29" i="35"/>
  <c r="S29" i="35"/>
  <c r="U29" i="35" s="1"/>
  <c r="P29" i="35"/>
  <c r="Q29" i="35" s="1"/>
  <c r="O29" i="35"/>
  <c r="N29" i="35"/>
  <c r="K29" i="35" a="1"/>
  <c r="K29" i="35" s="1"/>
  <c r="L29" i="35" s="1"/>
  <c r="I29" i="35"/>
  <c r="J29" i="35" s="1"/>
  <c r="E29" i="35"/>
  <c r="D29" i="35"/>
  <c r="C29" i="35"/>
  <c r="A29" i="35"/>
  <c r="AA28" i="35"/>
  <c r="AB28" i="35" s="1"/>
  <c r="X28" i="35"/>
  <c r="Z28" i="35" s="1"/>
  <c r="W28" i="35"/>
  <c r="T28" i="35"/>
  <c r="S28" i="35"/>
  <c r="P28" i="35"/>
  <c r="Q28" i="35" s="1"/>
  <c r="O28" i="35"/>
  <c r="N28" i="35"/>
  <c r="K28" i="35" a="1"/>
  <c r="K28" i="35" s="1"/>
  <c r="L28" i="35" s="1"/>
  <c r="I28" i="35"/>
  <c r="J28" i="35" s="1"/>
  <c r="E28" i="35"/>
  <c r="D28" i="35"/>
  <c r="C28" i="35"/>
  <c r="A28" i="35"/>
  <c r="AA27" i="35"/>
  <c r="AB27" i="35" s="1"/>
  <c r="Z27" i="35"/>
  <c r="X27" i="35"/>
  <c r="W27" i="35"/>
  <c r="T27" i="35"/>
  <c r="S27" i="35"/>
  <c r="U27" i="35" s="1"/>
  <c r="P27" i="35"/>
  <c r="Q27" i="35" s="1"/>
  <c r="O27" i="35"/>
  <c r="N27" i="35"/>
  <c r="K27" i="35" a="1"/>
  <c r="K27" i="35" s="1"/>
  <c r="L27" i="35" s="1"/>
  <c r="J27" i="35"/>
  <c r="AG27" i="35" s="1"/>
  <c r="I27" i="35"/>
  <c r="E27" i="35"/>
  <c r="D27" i="35"/>
  <c r="C27" i="35"/>
  <c r="A27" i="35"/>
  <c r="AA26" i="35"/>
  <c r="AB26" i="35" s="1"/>
  <c r="X26" i="35"/>
  <c r="Z26" i="35" s="1"/>
  <c r="W26" i="35"/>
  <c r="T26" i="35"/>
  <c r="S26" i="35"/>
  <c r="U26" i="35" s="1"/>
  <c r="V26" i="35" s="1"/>
  <c r="P26" i="35"/>
  <c r="Q26" i="35" s="1"/>
  <c r="O26" i="35"/>
  <c r="N26" i="35"/>
  <c r="K26" i="35" a="1"/>
  <c r="K26" i="35" s="1"/>
  <c r="L26" i="35" s="1"/>
  <c r="I26" i="35"/>
  <c r="J26" i="35" s="1"/>
  <c r="E26" i="35"/>
  <c r="D26" i="35"/>
  <c r="C26" i="35"/>
  <c r="A26" i="35"/>
  <c r="AA25" i="35"/>
  <c r="AB25" i="35" s="1"/>
  <c r="Z25" i="35"/>
  <c r="X25" i="35"/>
  <c r="W25" i="35"/>
  <c r="T25" i="35"/>
  <c r="S25" i="35"/>
  <c r="P25" i="35"/>
  <c r="Q25" i="35" s="1"/>
  <c r="O25" i="35"/>
  <c r="N25" i="35"/>
  <c r="K25" i="35" a="1"/>
  <c r="K25" i="35" s="1"/>
  <c r="L25" i="35" s="1"/>
  <c r="J25" i="35"/>
  <c r="I25" i="35"/>
  <c r="E25" i="35"/>
  <c r="D25" i="35"/>
  <c r="C25" i="35"/>
  <c r="A25" i="35"/>
  <c r="AA24" i="35"/>
  <c r="AB24" i="35" s="1"/>
  <c r="X24" i="35"/>
  <c r="Z24" i="35" s="1"/>
  <c r="W24" i="35"/>
  <c r="T24" i="35"/>
  <c r="S24" i="35"/>
  <c r="U24" i="35" s="1"/>
  <c r="V24" i="35" s="1"/>
  <c r="P24" i="35"/>
  <c r="Q24" i="35" s="1"/>
  <c r="O24" i="35"/>
  <c r="N24" i="35"/>
  <c r="K24" i="35" a="1"/>
  <c r="K24" i="35" s="1"/>
  <c r="L24" i="35" s="1"/>
  <c r="I24" i="35"/>
  <c r="J24" i="35" s="1"/>
  <c r="AG24" i="35" s="1"/>
  <c r="E24" i="35"/>
  <c r="D24" i="35"/>
  <c r="C24" i="35"/>
  <c r="A24" i="35"/>
  <c r="AA23" i="35"/>
  <c r="AB23" i="35" s="1"/>
  <c r="Z23" i="35"/>
  <c r="X23" i="35"/>
  <c r="W23" i="35"/>
  <c r="T23" i="35"/>
  <c r="S23" i="35"/>
  <c r="P23" i="35"/>
  <c r="Q23" i="35" s="1"/>
  <c r="O23" i="35"/>
  <c r="N23" i="35"/>
  <c r="K23" i="35" a="1"/>
  <c r="K23" i="35" s="1"/>
  <c r="L23" i="35" s="1"/>
  <c r="I23" i="35"/>
  <c r="J23" i="35" s="1"/>
  <c r="E23" i="35"/>
  <c r="D23" i="35"/>
  <c r="C23" i="35"/>
  <c r="A23" i="35"/>
  <c r="AA22" i="35"/>
  <c r="AB22" i="35" s="1"/>
  <c r="Z22" i="35"/>
  <c r="X22" i="35"/>
  <c r="W22" i="35"/>
  <c r="T22" i="35"/>
  <c r="S22" i="35"/>
  <c r="U22" i="35" s="1"/>
  <c r="P22" i="35"/>
  <c r="Q22" i="35" s="1"/>
  <c r="O22" i="35"/>
  <c r="N22" i="35"/>
  <c r="K22" i="35" a="1"/>
  <c r="K22" i="35" s="1"/>
  <c r="L22" i="35" s="1"/>
  <c r="I22" i="35"/>
  <c r="J22" i="35" s="1"/>
  <c r="AG22" i="35" s="1"/>
  <c r="E22" i="35"/>
  <c r="D22" i="35"/>
  <c r="C22" i="35"/>
  <c r="A22" i="35"/>
  <c r="AA21" i="35"/>
  <c r="AB21" i="35" s="1"/>
  <c r="Z21" i="35"/>
  <c r="X21" i="35"/>
  <c r="W21" i="35"/>
  <c r="U21" i="35"/>
  <c r="T21" i="35"/>
  <c r="S21" i="35"/>
  <c r="P21" i="35"/>
  <c r="Q21" i="35" s="1"/>
  <c r="O21" i="35"/>
  <c r="N21" i="35"/>
  <c r="K21" i="35" a="1"/>
  <c r="K21" i="35" s="1"/>
  <c r="L21" i="35" s="1"/>
  <c r="J21" i="35"/>
  <c r="AG21" i="35" s="1"/>
  <c r="I21" i="35"/>
  <c r="E21" i="35"/>
  <c r="D21" i="35"/>
  <c r="C21" i="35"/>
  <c r="A21" i="35"/>
  <c r="AA20" i="35"/>
  <c r="AB20" i="35" s="1"/>
  <c r="Z20" i="35"/>
  <c r="X20" i="35"/>
  <c r="W20" i="35"/>
  <c r="T20" i="35"/>
  <c r="S20" i="35"/>
  <c r="P20" i="35"/>
  <c r="Q20" i="35" s="1"/>
  <c r="O20" i="35"/>
  <c r="N20" i="35"/>
  <c r="K20" i="35" a="1"/>
  <c r="K20" i="35" s="1"/>
  <c r="L20" i="35" s="1"/>
  <c r="I20" i="35"/>
  <c r="J20" i="35" s="1"/>
  <c r="E20" i="35"/>
  <c r="D20" i="35"/>
  <c r="C20" i="35"/>
  <c r="A20" i="35"/>
  <c r="AA19" i="35"/>
  <c r="AB19" i="35" s="1"/>
  <c r="X19" i="35"/>
  <c r="Z19" i="35" s="1"/>
  <c r="W19" i="35"/>
  <c r="T19" i="35"/>
  <c r="S19" i="35"/>
  <c r="P19" i="35"/>
  <c r="Q19" i="35" s="1"/>
  <c r="O19" i="35"/>
  <c r="N19" i="35"/>
  <c r="K19" i="35" a="1"/>
  <c r="K19" i="35" s="1"/>
  <c r="L19" i="35" s="1"/>
  <c r="I19" i="35"/>
  <c r="J19" i="35" s="1"/>
  <c r="E19" i="35"/>
  <c r="D19" i="35"/>
  <c r="C19" i="35"/>
  <c r="A19" i="35"/>
  <c r="AA18" i="35"/>
  <c r="AB18" i="35" s="1"/>
  <c r="X18" i="35"/>
  <c r="Z18" i="35" s="1"/>
  <c r="W18" i="35"/>
  <c r="T18" i="35"/>
  <c r="S18" i="35"/>
  <c r="U18" i="35" s="1"/>
  <c r="P18" i="35"/>
  <c r="Q18" i="35" s="1"/>
  <c r="O18" i="35"/>
  <c r="N18" i="35"/>
  <c r="K18" i="35" a="1"/>
  <c r="K18" i="35" s="1"/>
  <c r="L18" i="35" s="1"/>
  <c r="I18" i="35"/>
  <c r="J18" i="35" s="1"/>
  <c r="E18" i="35"/>
  <c r="D18" i="35"/>
  <c r="C18" i="35"/>
  <c r="A18" i="35"/>
  <c r="AA17" i="35"/>
  <c r="AB17" i="35" s="1"/>
  <c r="X17" i="35"/>
  <c r="Z17" i="35" s="1"/>
  <c r="W17" i="35"/>
  <c r="T17" i="35"/>
  <c r="S17" i="35"/>
  <c r="U17" i="35" s="1"/>
  <c r="V17" i="35" s="1"/>
  <c r="P17" i="35"/>
  <c r="Q17" i="35" s="1"/>
  <c r="O17" i="35"/>
  <c r="N17" i="35"/>
  <c r="K17" i="35" a="1"/>
  <c r="K17" i="35" s="1"/>
  <c r="L17" i="35" s="1"/>
  <c r="I17" i="35"/>
  <c r="J17" i="35" s="1"/>
  <c r="E17" i="35"/>
  <c r="D17" i="35"/>
  <c r="C17" i="35"/>
  <c r="A17" i="35"/>
  <c r="AA16" i="35"/>
  <c r="AB16" i="35" s="1"/>
  <c r="Z16" i="35"/>
  <c r="X16" i="35"/>
  <c r="W16" i="35"/>
  <c r="T16" i="35"/>
  <c r="S16" i="35"/>
  <c r="P16" i="35"/>
  <c r="Q16" i="35" s="1"/>
  <c r="O16" i="35"/>
  <c r="N16" i="35"/>
  <c r="K16" i="35" a="1"/>
  <c r="K16" i="35" s="1"/>
  <c r="L16" i="35" s="1"/>
  <c r="I16" i="35"/>
  <c r="J16" i="35" s="1"/>
  <c r="E16" i="35"/>
  <c r="D16" i="35"/>
  <c r="C16" i="35"/>
  <c r="A16" i="35"/>
  <c r="AA15" i="35"/>
  <c r="AB15" i="35" s="1"/>
  <c r="Z15" i="35"/>
  <c r="X15" i="35"/>
  <c r="W15" i="35"/>
  <c r="T15" i="35"/>
  <c r="S15" i="35"/>
  <c r="U15" i="35" s="1"/>
  <c r="P15" i="35"/>
  <c r="Q15" i="35" s="1"/>
  <c r="O15" i="35"/>
  <c r="N15" i="35"/>
  <c r="K15" i="35" a="1"/>
  <c r="K15" i="35" s="1"/>
  <c r="L15" i="35" s="1"/>
  <c r="I15" i="35"/>
  <c r="J15" i="35" s="1"/>
  <c r="E15" i="35"/>
  <c r="D15" i="35"/>
  <c r="C15" i="35"/>
  <c r="A15" i="35"/>
  <c r="AA14" i="35"/>
  <c r="AB14" i="35" s="1"/>
  <c r="Z14" i="35"/>
  <c r="X14" i="35"/>
  <c r="W14" i="35"/>
  <c r="T14" i="35"/>
  <c r="S14" i="35"/>
  <c r="U14" i="35" s="1"/>
  <c r="P14" i="35"/>
  <c r="Q14" i="35" s="1"/>
  <c r="O14" i="35"/>
  <c r="N14" i="35"/>
  <c r="K14" i="35" a="1"/>
  <c r="K14" i="35" s="1"/>
  <c r="L14" i="35" s="1"/>
  <c r="I14" i="35"/>
  <c r="J14" i="35" s="1"/>
  <c r="E14" i="35"/>
  <c r="D14" i="35"/>
  <c r="C14" i="35"/>
  <c r="A14" i="35"/>
  <c r="AA13" i="35"/>
  <c r="AB13" i="35" s="1"/>
  <c r="Z13" i="35"/>
  <c r="X13" i="35"/>
  <c r="W13" i="35"/>
  <c r="T13" i="35"/>
  <c r="S13" i="35"/>
  <c r="U13" i="35" s="1"/>
  <c r="V13" i="35" s="1"/>
  <c r="P13" i="35"/>
  <c r="Q13" i="35" s="1"/>
  <c r="O13" i="35"/>
  <c r="N13" i="35"/>
  <c r="K13" i="35" a="1"/>
  <c r="K13" i="35" s="1"/>
  <c r="L13" i="35" s="1"/>
  <c r="I13" i="35"/>
  <c r="J13" i="35" s="1"/>
  <c r="E13" i="35"/>
  <c r="D13" i="35"/>
  <c r="C13" i="35"/>
  <c r="A13" i="35"/>
  <c r="AA12" i="35"/>
  <c r="AB12" i="35" s="1"/>
  <c r="Z12" i="35"/>
  <c r="X12" i="35"/>
  <c r="W12" i="35"/>
  <c r="T12" i="35"/>
  <c r="S12" i="35"/>
  <c r="P12" i="35"/>
  <c r="Q12" i="35" s="1"/>
  <c r="O12" i="35"/>
  <c r="N12" i="35"/>
  <c r="K12" i="35" a="1"/>
  <c r="K12" i="35" s="1"/>
  <c r="L12" i="35" s="1"/>
  <c r="J12" i="35"/>
  <c r="AG12" i="35" s="1"/>
  <c r="I12" i="35"/>
  <c r="E12" i="35"/>
  <c r="D12" i="35"/>
  <c r="C12" i="35"/>
  <c r="A12" i="35"/>
  <c r="AA11" i="35"/>
  <c r="AB11" i="35" s="1"/>
  <c r="Z11" i="35"/>
  <c r="X11" i="35"/>
  <c r="W11" i="35"/>
  <c r="T11" i="35"/>
  <c r="S11" i="35"/>
  <c r="U11" i="35" s="1"/>
  <c r="V11" i="35" s="1"/>
  <c r="P11" i="35"/>
  <c r="Q11" i="35" s="1"/>
  <c r="O11" i="35"/>
  <c r="N11" i="35"/>
  <c r="K11" i="35" a="1"/>
  <c r="K11" i="35" s="1"/>
  <c r="L11" i="35" s="1"/>
  <c r="I11" i="35"/>
  <c r="J11" i="35" s="1"/>
  <c r="AG11" i="35" s="1"/>
  <c r="E11" i="35"/>
  <c r="D11" i="35"/>
  <c r="C11" i="35"/>
  <c r="A11" i="35"/>
  <c r="AA10" i="35"/>
  <c r="AB10" i="35" s="1"/>
  <c r="X10" i="35"/>
  <c r="Z10" i="35" s="1"/>
  <c r="W10" i="35"/>
  <c r="T10" i="35"/>
  <c r="S10" i="35"/>
  <c r="P10" i="35"/>
  <c r="Q10" i="35" s="1"/>
  <c r="O10" i="35"/>
  <c r="N10" i="35"/>
  <c r="K10" i="35" a="1"/>
  <c r="K10" i="35" s="1"/>
  <c r="L10" i="35" s="1"/>
  <c r="I10" i="35"/>
  <c r="J10" i="35" s="1"/>
  <c r="E10" i="35"/>
  <c r="D10" i="35"/>
  <c r="C10" i="35"/>
  <c r="A10" i="35"/>
  <c r="AA9" i="35"/>
  <c r="AB9" i="35" s="1"/>
  <c r="Z9" i="35"/>
  <c r="X9" i="35"/>
  <c r="W9" i="35"/>
  <c r="T9" i="35"/>
  <c r="S9" i="35"/>
  <c r="V9" i="35" s="1"/>
  <c r="P9" i="35"/>
  <c r="Q9" i="35" s="1"/>
  <c r="O9" i="35"/>
  <c r="N9" i="35"/>
  <c r="K9" i="35" a="1"/>
  <c r="K9" i="35" s="1"/>
  <c r="L9" i="35" s="1"/>
  <c r="I9" i="35"/>
  <c r="J9" i="35" s="1"/>
  <c r="E9" i="35"/>
  <c r="D9" i="35"/>
  <c r="C9" i="35"/>
  <c r="A9" i="35"/>
  <c r="AA8" i="35"/>
  <c r="AB8" i="35" s="1"/>
  <c r="Z8" i="35"/>
  <c r="X8" i="35"/>
  <c r="W8" i="35"/>
  <c r="T8" i="35"/>
  <c r="S8" i="35"/>
  <c r="U8" i="35" s="1"/>
  <c r="V8" i="35" s="1"/>
  <c r="P8" i="35"/>
  <c r="Q8" i="35" s="1"/>
  <c r="O8" i="35"/>
  <c r="N8" i="35"/>
  <c r="K8" i="35" a="1"/>
  <c r="K8" i="35" s="1"/>
  <c r="L8" i="35" s="1"/>
  <c r="I8" i="35"/>
  <c r="J8" i="35" s="1"/>
  <c r="E8" i="35"/>
  <c r="D8" i="35"/>
  <c r="C8" i="35"/>
  <c r="A8" i="35"/>
  <c r="AA7" i="35"/>
  <c r="AB7" i="35" s="1"/>
  <c r="Z7" i="35"/>
  <c r="X7" i="35"/>
  <c r="W7" i="35"/>
  <c r="T7" i="35"/>
  <c r="S7" i="35"/>
  <c r="P7" i="35"/>
  <c r="Q7" i="35" s="1"/>
  <c r="O7" i="35"/>
  <c r="N7" i="35"/>
  <c r="K7" i="35" a="1"/>
  <c r="K7" i="35" s="1"/>
  <c r="L7" i="35" s="1"/>
  <c r="I7" i="35"/>
  <c r="J7" i="35" s="1"/>
  <c r="E7" i="35"/>
  <c r="D7" i="35"/>
  <c r="C7" i="35"/>
  <c r="A7" i="35"/>
  <c r="AA6" i="35"/>
  <c r="AB6" i="35" s="1"/>
  <c r="Z6" i="35"/>
  <c r="X6" i="35"/>
  <c r="W6" i="35"/>
  <c r="T6" i="35"/>
  <c r="S6" i="35"/>
  <c r="V6" i="35" s="1"/>
  <c r="P6" i="35"/>
  <c r="Q6" i="35" s="1"/>
  <c r="O6" i="35"/>
  <c r="N6" i="35"/>
  <c r="K6" i="35" a="1"/>
  <c r="K6" i="35" s="1"/>
  <c r="L6" i="35" s="1"/>
  <c r="I6" i="35"/>
  <c r="J6" i="35" s="1"/>
  <c r="AG6" i="35" s="1"/>
  <c r="E6" i="35"/>
  <c r="D6" i="35"/>
  <c r="C6" i="35"/>
  <c r="A6" i="35"/>
  <c r="AA5" i="35"/>
  <c r="AB5" i="35" s="1"/>
  <c r="Z5" i="35"/>
  <c r="X5" i="35"/>
  <c r="W5" i="35"/>
  <c r="T5" i="35"/>
  <c r="S5" i="35"/>
  <c r="P5" i="35"/>
  <c r="Q5" i="35" s="1"/>
  <c r="O5" i="35"/>
  <c r="N5" i="35"/>
  <c r="K5" i="35" a="1"/>
  <c r="K5" i="35" s="1"/>
  <c r="L5" i="35" s="1"/>
  <c r="I5" i="35"/>
  <c r="J5" i="35" s="1"/>
  <c r="AG5" i="35" s="1"/>
  <c r="E5" i="35"/>
  <c r="D5" i="35"/>
  <c r="C5" i="35"/>
  <c r="A5" i="35"/>
  <c r="AA4" i="35"/>
  <c r="AB4" i="35" s="1"/>
  <c r="X4" i="35"/>
  <c r="Z4" i="35" s="1"/>
  <c r="W4" i="35"/>
  <c r="T4" i="35"/>
  <c r="S4" i="35"/>
  <c r="P4" i="35"/>
  <c r="Q4" i="35" s="1"/>
  <c r="O4" i="35"/>
  <c r="N4" i="35"/>
  <c r="K4" i="35" a="1"/>
  <c r="K4" i="35" s="1"/>
  <c r="L4" i="35" s="1"/>
  <c r="I4" i="35"/>
  <c r="J4" i="35" s="1"/>
  <c r="AG4" i="35" s="1"/>
  <c r="E4" i="35"/>
  <c r="D4" i="35"/>
  <c r="C4" i="35"/>
  <c r="A4" i="35"/>
  <c r="AA3" i="35"/>
  <c r="AB3" i="35" s="1"/>
  <c r="X3" i="35"/>
  <c r="Z3" i="35" s="1"/>
  <c r="W3" i="35"/>
  <c r="T3" i="35"/>
  <c r="S3" i="35"/>
  <c r="U3" i="35" s="1"/>
  <c r="P3" i="35"/>
  <c r="Q3" i="35" s="1"/>
  <c r="O3" i="35"/>
  <c r="N3" i="35"/>
  <c r="K3" i="35" a="1"/>
  <c r="K3" i="35" s="1"/>
  <c r="L3" i="35" s="1"/>
  <c r="I3" i="35"/>
  <c r="J3" i="35" s="1"/>
  <c r="E3" i="35"/>
  <c r="D3" i="35"/>
  <c r="C3" i="35"/>
  <c r="A3" i="35"/>
  <c r="AR174" i="35" l="1"/>
  <c r="AR182" i="35"/>
  <c r="AR194" i="35"/>
  <c r="AI106" i="35"/>
  <c r="AR4" i="35"/>
  <c r="AQ31" i="35"/>
  <c r="AR31" i="35"/>
  <c r="AR58" i="35"/>
  <c r="AQ95" i="35"/>
  <c r="AI105" i="35"/>
  <c r="AR91" i="35"/>
  <c r="AR202" i="35"/>
  <c r="AR242" i="35"/>
  <c r="AR280" i="35"/>
  <c r="AI280" i="35"/>
  <c r="AI240" i="35"/>
  <c r="AI104" i="35"/>
  <c r="AQ27" i="35"/>
  <c r="AR27" i="35"/>
  <c r="AQ50" i="35"/>
  <c r="AR50" i="35"/>
  <c r="AR106" i="35"/>
  <c r="AR234" i="35"/>
  <c r="AI179" i="35"/>
  <c r="AR23" i="35"/>
  <c r="AR38" i="35"/>
  <c r="AR42" i="35"/>
  <c r="AR76" i="35"/>
  <c r="AR87" i="35"/>
  <c r="AQ87" i="35"/>
  <c r="AR134" i="35"/>
  <c r="AR153" i="35"/>
  <c r="AQ153" i="35"/>
  <c r="AQ214" i="35"/>
  <c r="AR214" i="35"/>
  <c r="AR218" i="35"/>
  <c r="AQ222" i="35"/>
  <c r="AI278" i="35"/>
  <c r="AI258" i="35"/>
  <c r="AI238" i="35"/>
  <c r="AI218" i="35"/>
  <c r="AI198" i="35"/>
  <c r="AI178" i="35"/>
  <c r="AI138" i="35"/>
  <c r="AI121" i="35"/>
  <c r="AI102" i="35"/>
  <c r="AI82" i="35"/>
  <c r="AI62" i="35"/>
  <c r="AI42" i="35"/>
  <c r="AS42" i="35" s="1"/>
  <c r="AI22" i="35"/>
  <c r="AR7" i="35"/>
  <c r="AR15" i="35"/>
  <c r="AR61" i="35"/>
  <c r="AQ61" i="35"/>
  <c r="AQ102" i="35"/>
  <c r="AR102" i="35"/>
  <c r="AR126" i="35"/>
  <c r="AQ142" i="35"/>
  <c r="AR142" i="35"/>
  <c r="AQ157" i="35"/>
  <c r="AR157" i="35"/>
  <c r="AQ177" i="35"/>
  <c r="AR177" i="35"/>
  <c r="AR181" i="35"/>
  <c r="AR185" i="35"/>
  <c r="AR189" i="35"/>
  <c r="AR193" i="35"/>
  <c r="AQ289" i="35"/>
  <c r="AR289" i="35"/>
  <c r="AI277" i="35"/>
  <c r="AR277" i="35"/>
  <c r="AI237" i="35"/>
  <c r="AS237" i="35" s="1"/>
  <c r="AI177" i="35"/>
  <c r="AI157" i="35"/>
  <c r="AI137" i="35"/>
  <c r="AI81" i="35"/>
  <c r="AI61" i="35"/>
  <c r="AI41" i="35"/>
  <c r="AI21" i="35"/>
  <c r="AR34" i="35"/>
  <c r="AQ57" i="35"/>
  <c r="AR57" i="35"/>
  <c r="AQ72" i="35"/>
  <c r="AR72" i="35"/>
  <c r="AQ83" i="35"/>
  <c r="AR83" i="35"/>
  <c r="AR138" i="35"/>
  <c r="AQ149" i="35"/>
  <c r="AR149" i="35"/>
  <c r="AR197" i="35"/>
  <c r="AQ241" i="35"/>
  <c r="AR241" i="35"/>
  <c r="AR269" i="35"/>
  <c r="AR281" i="35"/>
  <c r="AI276" i="35"/>
  <c r="AI256" i="35"/>
  <c r="AI236" i="35"/>
  <c r="AI216" i="35"/>
  <c r="AR216" i="35"/>
  <c r="AI136" i="35"/>
  <c r="AI119" i="35"/>
  <c r="AR100" i="35"/>
  <c r="AI80" i="35"/>
  <c r="AI40" i="35"/>
  <c r="AR3" i="35"/>
  <c r="AR30" i="35"/>
  <c r="AQ94" i="35"/>
  <c r="AR94" i="35"/>
  <c r="AQ98" i="35"/>
  <c r="AR98" i="35"/>
  <c r="AQ109" i="35"/>
  <c r="AR109" i="35"/>
  <c r="AR116" i="35"/>
  <c r="AQ233" i="35"/>
  <c r="AR233" i="35"/>
  <c r="AR237" i="35"/>
  <c r="AQ253" i="35"/>
  <c r="AR265" i="35"/>
  <c r="AR273" i="35"/>
  <c r="AI275" i="35"/>
  <c r="AI235" i="35"/>
  <c r="AI195" i="35"/>
  <c r="AI175" i="35"/>
  <c r="AI118" i="35"/>
  <c r="AI99" i="35"/>
  <c r="AI79" i="35"/>
  <c r="AR39" i="35"/>
  <c r="AI39" i="35"/>
  <c r="AQ113" i="35"/>
  <c r="AR201" i="35"/>
  <c r="AR205" i="35"/>
  <c r="AQ11" i="35"/>
  <c r="AR41" i="35"/>
  <c r="AQ41" i="35"/>
  <c r="AQ49" i="35"/>
  <c r="AR49" i="35"/>
  <c r="AQ53" i="35"/>
  <c r="AR53" i="35"/>
  <c r="AR68" i="35"/>
  <c r="AR79" i="35"/>
  <c r="AR124" i="35"/>
  <c r="AQ124" i="35"/>
  <c r="AQ161" i="35"/>
  <c r="AR164" i="35"/>
  <c r="AQ209" i="35"/>
  <c r="AR209" i="35"/>
  <c r="AR225" i="35"/>
  <c r="AR229" i="35"/>
  <c r="AR245" i="35"/>
  <c r="AQ245" i="35"/>
  <c r="AR249" i="35"/>
  <c r="AR257" i="35"/>
  <c r="AR261" i="35"/>
  <c r="AI274" i="35"/>
  <c r="AI234" i="35"/>
  <c r="AS234" i="35" s="1"/>
  <c r="AI214" i="35"/>
  <c r="AI194" i="35"/>
  <c r="AI174" i="35"/>
  <c r="AI154" i="35"/>
  <c r="AI134" i="35"/>
  <c r="AI117" i="35"/>
  <c r="AI38" i="35"/>
  <c r="AI18" i="35"/>
  <c r="AR8" i="35"/>
  <c r="AR16" i="35"/>
  <c r="AR62" i="35"/>
  <c r="AR103" i="35"/>
  <c r="AQ150" i="35"/>
  <c r="AR150" i="35"/>
  <c r="AR178" i="35"/>
  <c r="AR282" i="35"/>
  <c r="AR69" i="35"/>
  <c r="AR110" i="35"/>
  <c r="AQ117" i="35"/>
  <c r="AR117" i="35"/>
  <c r="AQ130" i="35"/>
  <c r="AR130" i="35"/>
  <c r="AR270" i="35"/>
  <c r="AR274" i="35"/>
  <c r="AR260" i="35"/>
  <c r="AI123" i="35"/>
  <c r="AI84" i="35"/>
  <c r="AS84" i="35" s="1"/>
  <c r="AR84" i="35"/>
  <c r="AI64" i="35"/>
  <c r="AI44" i="35"/>
  <c r="AQ54" i="35"/>
  <c r="AR54" i="35"/>
  <c r="AR65" i="35"/>
  <c r="AQ65" i="35"/>
  <c r="AR206" i="35"/>
  <c r="AQ210" i="35"/>
  <c r="AR210" i="35"/>
  <c r="AR226" i="35"/>
  <c r="AQ226" i="35"/>
  <c r="AQ262" i="35"/>
  <c r="AR262" i="35"/>
  <c r="AQ22" i="35"/>
  <c r="AR22" i="35"/>
  <c r="AR26" i="35"/>
  <c r="AR217" i="35"/>
  <c r="AR10" i="35"/>
  <c r="AR14" i="35"/>
  <c r="AQ60" i="35"/>
  <c r="AR60" i="35"/>
  <c r="AQ184" i="35"/>
  <c r="AR184" i="35"/>
  <c r="AR56" i="35"/>
  <c r="AI56" i="35"/>
  <c r="AR71" i="35"/>
  <c r="AR284" i="35"/>
  <c r="AQ93" i="35"/>
  <c r="AR93" i="35"/>
  <c r="AR256" i="35"/>
  <c r="AQ260" i="35"/>
  <c r="AR40" i="35"/>
  <c r="AR115" i="35"/>
  <c r="AR119" i="35"/>
  <c r="AQ119" i="35"/>
  <c r="AR208" i="35"/>
  <c r="AQ208" i="35"/>
  <c r="AQ228" i="35"/>
  <c r="AR228" i="35"/>
  <c r="AR113" i="35"/>
  <c r="AR159" i="35"/>
  <c r="AR220" i="35"/>
  <c r="AI112" i="35"/>
  <c r="AR13" i="35"/>
  <c r="AR17" i="35"/>
  <c r="AR63" i="35"/>
  <c r="AR99" i="35"/>
  <c r="AQ127" i="35"/>
  <c r="AR127" i="35"/>
  <c r="AR198" i="35"/>
  <c r="AQ198" i="35"/>
  <c r="AI160" i="35"/>
  <c r="AR114" i="35"/>
  <c r="AQ114" i="35"/>
  <c r="AR121" i="35"/>
  <c r="AR146" i="35"/>
  <c r="AQ169" i="35"/>
  <c r="AR230" i="35"/>
  <c r="AR86" i="35"/>
  <c r="AR152" i="35"/>
  <c r="AR213" i="35"/>
  <c r="AQ213" i="35"/>
  <c r="AI273" i="35"/>
  <c r="AI213" i="35"/>
  <c r="AI153" i="35"/>
  <c r="AI17" i="35"/>
  <c r="AQ6" i="35"/>
  <c r="AR6" i="35"/>
  <c r="AR156" i="35"/>
  <c r="AR176" i="35"/>
  <c r="AQ176" i="35"/>
  <c r="AR192" i="35"/>
  <c r="AQ192" i="35"/>
  <c r="AR196" i="35"/>
  <c r="AR33" i="35"/>
  <c r="AR82" i="35"/>
  <c r="AQ21" i="35"/>
  <c r="AR21" i="35"/>
  <c r="AQ129" i="35"/>
  <c r="AI270" i="35"/>
  <c r="AR44" i="35"/>
  <c r="AR238" i="35"/>
  <c r="AR258" i="35"/>
  <c r="AI220" i="35"/>
  <c r="AR19" i="35"/>
  <c r="AR80" i="35"/>
  <c r="AR165" i="35"/>
  <c r="AQ165" i="35"/>
  <c r="AR45" i="35"/>
  <c r="AR221" i="35"/>
  <c r="AI233" i="35"/>
  <c r="AI173" i="35"/>
  <c r="AR173" i="35"/>
  <c r="AI97" i="35"/>
  <c r="AI57" i="35"/>
  <c r="AQ180" i="35"/>
  <c r="AR180" i="35"/>
  <c r="AR101" i="35"/>
  <c r="AR137" i="35"/>
  <c r="AQ137" i="35"/>
  <c r="AR240" i="35"/>
  <c r="AR276" i="35"/>
  <c r="AI290" i="35"/>
  <c r="AR25" i="35"/>
  <c r="AR48" i="35"/>
  <c r="AQ52" i="35"/>
  <c r="AR52" i="35"/>
  <c r="AQ123" i="35"/>
  <c r="AR123" i="35"/>
  <c r="AR85" i="35"/>
  <c r="AR224" i="35"/>
  <c r="AI228" i="35"/>
  <c r="AR5" i="35"/>
  <c r="AR9" i="35"/>
  <c r="AR74" i="35"/>
  <c r="AI282" i="35"/>
  <c r="AR290" i="35"/>
  <c r="AR46" i="35"/>
  <c r="AR250" i="35"/>
  <c r="AI279" i="35"/>
  <c r="AQ75" i="35"/>
  <c r="AR75" i="35"/>
  <c r="AR105" i="35"/>
  <c r="AR172" i="35"/>
  <c r="AI253" i="35"/>
  <c r="AR253" i="35"/>
  <c r="AI193" i="35"/>
  <c r="AI116" i="35"/>
  <c r="AI37" i="35"/>
  <c r="AQ126" i="35"/>
  <c r="AQ188" i="35"/>
  <c r="AR188" i="35"/>
  <c r="AI272" i="35"/>
  <c r="AR268" i="35"/>
  <c r="AQ268" i="35"/>
  <c r="AR148" i="35"/>
  <c r="AR200" i="35"/>
  <c r="AR232" i="35"/>
  <c r="AR236" i="35"/>
  <c r="AI250" i="35"/>
  <c r="AR264" i="35"/>
  <c r="AR155" i="35"/>
  <c r="AQ155" i="35"/>
  <c r="AQ32" i="35"/>
  <c r="AR32" i="35"/>
  <c r="AR70" i="35"/>
  <c r="AR92" i="35"/>
  <c r="AQ92" i="35"/>
  <c r="AR136" i="35"/>
  <c r="AR199" i="35"/>
  <c r="AI286" i="35"/>
  <c r="AI266" i="35"/>
  <c r="AI246" i="35"/>
  <c r="AI226" i="35"/>
  <c r="AI206" i="35"/>
  <c r="AI186" i="35"/>
  <c r="AI166" i="35"/>
  <c r="AI127" i="35"/>
  <c r="AI110" i="35"/>
  <c r="AI90" i="35"/>
  <c r="AR90" i="35"/>
  <c r="AI70" i="35"/>
  <c r="AI30" i="35"/>
  <c r="AS30" i="35" s="1"/>
  <c r="AR20" i="35"/>
  <c r="AR55" i="35"/>
  <c r="AR81" i="35"/>
  <c r="AR96" i="35"/>
  <c r="AQ147" i="35"/>
  <c r="AR147" i="35"/>
  <c r="AR203" i="35"/>
  <c r="AQ227" i="35"/>
  <c r="AR243" i="35"/>
  <c r="AR275" i="35"/>
  <c r="AI285" i="35"/>
  <c r="AR285" i="35"/>
  <c r="AI126" i="35"/>
  <c r="AI29" i="35"/>
  <c r="AQ43" i="35"/>
  <c r="AR43" i="35"/>
  <c r="AQ47" i="35"/>
  <c r="AR47" i="35"/>
  <c r="AR51" i="35"/>
  <c r="AQ51" i="35"/>
  <c r="AR66" i="35"/>
  <c r="AQ107" i="35"/>
  <c r="AR107" i="35"/>
  <c r="AR118" i="35"/>
  <c r="AQ118" i="35"/>
  <c r="AQ122" i="35"/>
  <c r="AR122" i="35"/>
  <c r="AR131" i="35"/>
  <c r="AR166" i="35"/>
  <c r="AR207" i="35"/>
  <c r="AQ207" i="35"/>
  <c r="AR231" i="35"/>
  <c r="AR247" i="35"/>
  <c r="AQ251" i="35"/>
  <c r="AR251" i="35"/>
  <c r="AR263" i="35"/>
  <c r="AI284" i="35"/>
  <c r="AI264" i="35"/>
  <c r="AI244" i="35"/>
  <c r="AI224" i="35"/>
  <c r="AI204" i="35"/>
  <c r="AI184" i="35"/>
  <c r="AI144" i="35"/>
  <c r="AI88" i="35"/>
  <c r="AI68" i="35"/>
  <c r="AI8" i="35"/>
  <c r="AR135" i="35"/>
  <c r="AQ135" i="35"/>
  <c r="AR143" i="35"/>
  <c r="AR186" i="35"/>
  <c r="AR190" i="35"/>
  <c r="AI262" i="35"/>
  <c r="AR222" i="35"/>
  <c r="AI182" i="35"/>
  <c r="AI142" i="35"/>
  <c r="AI86" i="35"/>
  <c r="AI66" i="35"/>
  <c r="AI26" i="35"/>
  <c r="AS26" i="35" s="1"/>
  <c r="AQ35" i="35"/>
  <c r="AR35" i="35"/>
  <c r="AR73" i="35"/>
  <c r="AQ286" i="35"/>
  <c r="AR286" i="35"/>
  <c r="AI261" i="35"/>
  <c r="AI241" i="35"/>
  <c r="AS241" i="35" s="1"/>
  <c r="AI221" i="35"/>
  <c r="AI201" i="35"/>
  <c r="AI181" i="35"/>
  <c r="AS181" i="35" s="1"/>
  <c r="AI161" i="35"/>
  <c r="AR161" i="35"/>
  <c r="AI141" i="35"/>
  <c r="AI45" i="35"/>
  <c r="AI25" i="35"/>
  <c r="AQ66" i="35"/>
  <c r="AR139" i="35"/>
  <c r="AQ266" i="35"/>
  <c r="AR266" i="35"/>
  <c r="AR278" i="35"/>
  <c r="AQ246" i="35"/>
  <c r="AR246" i="35"/>
  <c r="AR254" i="35"/>
  <c r="AI199" i="35"/>
  <c r="AI159" i="35"/>
  <c r="AI139" i="35"/>
  <c r="AI103" i="35"/>
  <c r="AI43" i="35"/>
  <c r="AI23" i="35"/>
  <c r="AR18" i="35"/>
  <c r="AQ37" i="35"/>
  <c r="AR37" i="35"/>
  <c r="AQ64" i="35"/>
  <c r="AR64" i="35"/>
  <c r="AR120" i="35"/>
  <c r="AR133" i="35"/>
  <c r="AR145" i="35"/>
  <c r="AQ160" i="35"/>
  <c r="AR160" i="35"/>
  <c r="AI232" i="35"/>
  <c r="AI212" i="35"/>
  <c r="AI172" i="35"/>
  <c r="AI152" i="35"/>
  <c r="AI132" i="35"/>
  <c r="AI96" i="35"/>
  <c r="AI76" i="35"/>
  <c r="AI36" i="35"/>
  <c r="AR36" i="35"/>
  <c r="AR141" i="35"/>
  <c r="AR288" i="35"/>
  <c r="AI271" i="35"/>
  <c r="AI231" i="35"/>
  <c r="AI211" i="35"/>
  <c r="AI191" i="35"/>
  <c r="AI171" i="35"/>
  <c r="AI95" i="35"/>
  <c r="AR95" i="35"/>
  <c r="AI55" i="35"/>
  <c r="AI35" i="35"/>
  <c r="AI15" i="35"/>
  <c r="AQ97" i="35"/>
  <c r="AR97" i="35"/>
  <c r="AR112" i="35"/>
  <c r="AQ112" i="35"/>
  <c r="AR204" i="35"/>
  <c r="AQ244" i="35"/>
  <c r="AR244" i="35"/>
  <c r="AR252" i="35"/>
  <c r="AQ252" i="35"/>
  <c r="AR272" i="35"/>
  <c r="AI230" i="35"/>
  <c r="AI150" i="35"/>
  <c r="AI130" i="35"/>
  <c r="AI94" i="35"/>
  <c r="AI34" i="35"/>
  <c r="AR29" i="35"/>
  <c r="AR67" i="35"/>
  <c r="AR108" i="35"/>
  <c r="AR132" i="35"/>
  <c r="AQ132" i="35"/>
  <c r="AR167" i="35"/>
  <c r="AQ248" i="35"/>
  <c r="AR248" i="35"/>
  <c r="AI289" i="35"/>
  <c r="AI269" i="35"/>
  <c r="AI249" i="35"/>
  <c r="AI229" i="35"/>
  <c r="AI209" i="35"/>
  <c r="AI189" i="35"/>
  <c r="AR169" i="35"/>
  <c r="AI149" i="35"/>
  <c r="AI93" i="35"/>
  <c r="AI73" i="35"/>
  <c r="AI53" i="35"/>
  <c r="AI33" i="35"/>
  <c r="AI13" i="35"/>
  <c r="AR78" i="35"/>
  <c r="AR89" i="35"/>
  <c r="AR104" i="35"/>
  <c r="AQ144" i="35"/>
  <c r="AR144" i="35"/>
  <c r="AR163" i="35"/>
  <c r="AR171" i="35"/>
  <c r="AQ171" i="35"/>
  <c r="AR212" i="35"/>
  <c r="AI288" i="35"/>
  <c r="AI268" i="35"/>
  <c r="AI188" i="35"/>
  <c r="AI168" i="35"/>
  <c r="AR168" i="35"/>
  <c r="AI148" i="35"/>
  <c r="AI129" i="35"/>
  <c r="AR129" i="35"/>
  <c r="AI92" i="35"/>
  <c r="AI52" i="35"/>
  <c r="AI32" i="35"/>
  <c r="AI12" i="35"/>
  <c r="AR151" i="35"/>
  <c r="AQ151" i="35"/>
  <c r="AR175" i="35"/>
  <c r="AQ179" i="35"/>
  <c r="AR179" i="35"/>
  <c r="AQ183" i="35"/>
  <c r="AR187" i="35"/>
  <c r="AQ191" i="35"/>
  <c r="AR191" i="35"/>
  <c r="AR195" i="35"/>
  <c r="AS195" i="35"/>
  <c r="AR291" i="35"/>
  <c r="AI267" i="35"/>
  <c r="AI247" i="35"/>
  <c r="AR227" i="35"/>
  <c r="AI207" i="35"/>
  <c r="AI167" i="35"/>
  <c r="AI128" i="35"/>
  <c r="AI91" i="35"/>
  <c r="AI51" i="35"/>
  <c r="AI31" i="35"/>
  <c r="AI11" i="35"/>
  <c r="AS11" i="35" s="1"/>
  <c r="AR11" i="35"/>
  <c r="AR59" i="35"/>
  <c r="AQ140" i="35"/>
  <c r="AR140" i="35"/>
  <c r="AQ239" i="35"/>
  <c r="AR239" i="35"/>
  <c r="AR267" i="35"/>
  <c r="AQ283" i="35"/>
  <c r="AR283" i="35"/>
  <c r="AR111" i="35"/>
  <c r="AR125" i="35"/>
  <c r="AR128" i="35"/>
  <c r="AQ128" i="35"/>
  <c r="AS128" i="35"/>
  <c r="AR235" i="35"/>
  <c r="AR255" i="35"/>
  <c r="AR259" i="35"/>
  <c r="AR271" i="35"/>
  <c r="AR279" i="35"/>
  <c r="AR287" i="35"/>
  <c r="AI265" i="35"/>
  <c r="AI225" i="35"/>
  <c r="AI205" i="35"/>
  <c r="AS205" i="35" s="1"/>
  <c r="AI165" i="35"/>
  <c r="AI145" i="35"/>
  <c r="AI109" i="35"/>
  <c r="AI69" i="35"/>
  <c r="AS69" i="35" s="1"/>
  <c r="AI49" i="35"/>
  <c r="AS49" i="35" s="1"/>
  <c r="AI9" i="35"/>
  <c r="AQ12" i="35"/>
  <c r="AR12" i="35"/>
  <c r="AQ24" i="35"/>
  <c r="AR24" i="35"/>
  <c r="AR28" i="35"/>
  <c r="AQ77" i="35"/>
  <c r="AR77" i="35"/>
  <c r="AR88" i="35"/>
  <c r="AQ88" i="35"/>
  <c r="AQ154" i="35"/>
  <c r="AR154" i="35"/>
  <c r="AQ158" i="35"/>
  <c r="AR158" i="35"/>
  <c r="AR162" i="35"/>
  <c r="AR170" i="35"/>
  <c r="AR211" i="35"/>
  <c r="AR215" i="35"/>
  <c r="AQ219" i="35"/>
  <c r="AR219" i="35"/>
  <c r="AR223" i="35"/>
  <c r="AQ223" i="35"/>
  <c r="AI263" i="35"/>
  <c r="AI223" i="35"/>
  <c r="AI183" i="35"/>
  <c r="AR183" i="35"/>
  <c r="AI125" i="35"/>
  <c r="AI107" i="35"/>
  <c r="AI87" i="35"/>
  <c r="AI67" i="35"/>
  <c r="AI47" i="35"/>
  <c r="AI7" i="35"/>
  <c r="Y3" i="35"/>
  <c r="Y68" i="35"/>
  <c r="Y90" i="35"/>
  <c r="Y124" i="35"/>
  <c r="Y18" i="35"/>
  <c r="Y120" i="35"/>
  <c r="Y217" i="35"/>
  <c r="Y29" i="35"/>
  <c r="Y28" i="35"/>
  <c r="Y84" i="35"/>
  <c r="Y103" i="35"/>
  <c r="Y143" i="35"/>
  <c r="Y30" i="35"/>
  <c r="Y257" i="35"/>
  <c r="Y273" i="35"/>
  <c r="AF141" i="35"/>
  <c r="Y141" i="35"/>
  <c r="Y108" i="35"/>
  <c r="Y276" i="35"/>
  <c r="Y44" i="35"/>
  <c r="Y74" i="35"/>
  <c r="Y81" i="35"/>
  <c r="Y287" i="35"/>
  <c r="Y251" i="35"/>
  <c r="Y263" i="35"/>
  <c r="Y4" i="35"/>
  <c r="Y35" i="35"/>
  <c r="Y73" i="35"/>
  <c r="Y290" i="35"/>
  <c r="Y45" i="35"/>
  <c r="Y272" i="35"/>
  <c r="Y17" i="35"/>
  <c r="Y59" i="35"/>
  <c r="Y231" i="35"/>
  <c r="Y94" i="35"/>
  <c r="Y145" i="35"/>
  <c r="Y148" i="35"/>
  <c r="Y24" i="35"/>
  <c r="Y69" i="35"/>
  <c r="Y19" i="35"/>
  <c r="Y54" i="35"/>
  <c r="Y80" i="35"/>
  <c r="Y110" i="35"/>
  <c r="Y146" i="35"/>
  <c r="Y226" i="35"/>
  <c r="Y234" i="35"/>
  <c r="Y254" i="35"/>
  <c r="Y34" i="35"/>
  <c r="Y26" i="35"/>
  <c r="Y105" i="35"/>
  <c r="Y261" i="35"/>
  <c r="Y10" i="35"/>
  <c r="Y101" i="35"/>
  <c r="AE180" i="35" a="1"/>
  <c r="AE180" i="35" s="1"/>
  <c r="Y115" i="35"/>
  <c r="Y89" i="35"/>
  <c r="Y63" i="35"/>
  <c r="Y55" i="35"/>
  <c r="Y91" i="35"/>
  <c r="Y139" i="35"/>
  <c r="Y38" i="35"/>
  <c r="Y42" i="35"/>
  <c r="Y121" i="35"/>
  <c r="Y246" i="35"/>
  <c r="Y250" i="35"/>
  <c r="Y288" i="35"/>
  <c r="Y264" i="35"/>
  <c r="Y78" i="35"/>
  <c r="Y163" i="35"/>
  <c r="Y151" i="35"/>
  <c r="Y111" i="35"/>
  <c r="Y147" i="35"/>
  <c r="Y275" i="35"/>
  <c r="Y157" i="35"/>
  <c r="Y98" i="35"/>
  <c r="Y64" i="35"/>
  <c r="Y224" i="35"/>
  <c r="Y125" i="35"/>
  <c r="Y279" i="35"/>
  <c r="Y83" i="35"/>
  <c r="Y102" i="35"/>
  <c r="Y149" i="35"/>
  <c r="AQ243" i="35"/>
  <c r="AQ5" i="35"/>
  <c r="AQ100" i="35"/>
  <c r="AQ111" i="35"/>
  <c r="AQ131" i="35"/>
  <c r="AQ4" i="35"/>
  <c r="V44" i="35"/>
  <c r="AG193" i="35"/>
  <c r="AG9" i="35"/>
  <c r="V42" i="35"/>
  <c r="U42" i="35"/>
  <c r="R147" i="35" a="1"/>
  <c r="R147" i="35" s="1"/>
  <c r="AF147" i="35" s="1"/>
  <c r="AG182" i="35"/>
  <c r="Q169" i="35"/>
  <c r="R169" i="35" s="1" a="1"/>
  <c r="R169" i="35" s="1"/>
  <c r="R281" i="35" a="1"/>
  <c r="R281" i="35" s="1"/>
  <c r="AF281" i="35" s="1"/>
  <c r="AG270" i="35"/>
  <c r="L179" i="35"/>
  <c r="M179" i="35" s="1" a="1"/>
  <c r="M179" i="35" s="1"/>
  <c r="F179" i="35" s="1"/>
  <c r="U67" i="35"/>
  <c r="V21" i="35"/>
  <c r="AG139" i="35"/>
  <c r="R259" i="35" a="1"/>
  <c r="R259" i="35" s="1"/>
  <c r="AF259" i="35" s="1"/>
  <c r="M156" i="35" a="1"/>
  <c r="M156" i="35" s="1"/>
  <c r="F156" i="35" s="1"/>
  <c r="M268" i="35" a="1"/>
  <c r="M268" i="35" s="1"/>
  <c r="AE268" i="35" s="1" a="1"/>
  <c r="AE268" i="35" s="1"/>
  <c r="M271" i="35" a="1"/>
  <c r="M271" i="35" s="1"/>
  <c r="F271" i="35" s="1"/>
  <c r="AG121" i="35"/>
  <c r="AG211" i="35"/>
  <c r="U6" i="35"/>
  <c r="AG81" i="35"/>
  <c r="V107" i="35"/>
  <c r="U107" i="35"/>
  <c r="V18" i="35"/>
  <c r="V81" i="35"/>
  <c r="U81" i="35"/>
  <c r="AG271" i="35"/>
  <c r="AG48" i="35"/>
  <c r="U130" i="35"/>
  <c r="U88" i="35"/>
  <c r="V88" i="35"/>
  <c r="U214" i="35"/>
  <c r="V218" i="35"/>
  <c r="AG224" i="35"/>
  <c r="AG237" i="35"/>
  <c r="V64" i="35"/>
  <c r="R242" i="35" a="1"/>
  <c r="R242" i="35" s="1"/>
  <c r="V169" i="35"/>
  <c r="AG247" i="35"/>
  <c r="AG78" i="35"/>
  <c r="V173" i="35"/>
  <c r="AG273" i="35"/>
  <c r="V271" i="35"/>
  <c r="AE271" i="35" s="1" a="1"/>
  <c r="AE271" i="35" s="1"/>
  <c r="AG73" i="35"/>
  <c r="R87" i="35" a="1"/>
  <c r="R87" i="35" s="1"/>
  <c r="AF87" i="35" s="1"/>
  <c r="R261" i="35" a="1"/>
  <c r="R261" i="35" s="1"/>
  <c r="AF261" i="35" s="1"/>
  <c r="R83" i="35" a="1"/>
  <c r="R83" i="35" s="1"/>
  <c r="AF83" i="35" s="1"/>
  <c r="R192" i="35" a="1"/>
  <c r="R192" i="35" s="1"/>
  <c r="R76" i="35" a="1"/>
  <c r="R76" i="35" s="1"/>
  <c r="AF76" i="35" s="1"/>
  <c r="R75" i="35" a="1"/>
  <c r="R75" i="35" s="1"/>
  <c r="R32" i="35" a="1"/>
  <c r="R32" i="35" s="1"/>
  <c r="AS270" i="35"/>
  <c r="V220" i="35"/>
  <c r="V84" i="35"/>
  <c r="V247" i="35"/>
  <c r="U96" i="35"/>
  <c r="V163" i="35"/>
  <c r="V176" i="35"/>
  <c r="AG71" i="35"/>
  <c r="V152" i="35"/>
  <c r="AG68" i="35"/>
  <c r="U87" i="35"/>
  <c r="V99" i="35"/>
  <c r="R45" i="35" a="1"/>
  <c r="R45" i="35" s="1"/>
  <c r="AF45" i="35" s="1"/>
  <c r="R63" i="35" a="1"/>
  <c r="R63" i="35" s="1"/>
  <c r="AG67" i="35"/>
  <c r="V112" i="35"/>
  <c r="U153" i="35"/>
  <c r="V118" i="35"/>
  <c r="V289" i="35"/>
  <c r="M252" i="35" a="1"/>
  <c r="M252" i="35" s="1"/>
  <c r="AE252" i="35" s="1" a="1"/>
  <c r="AE252" i="35" s="1"/>
  <c r="R283" i="35" a="1"/>
  <c r="R283" i="35" s="1"/>
  <c r="V146" i="35"/>
  <c r="U50" i="35"/>
  <c r="U254" i="35"/>
  <c r="AG99" i="35"/>
  <c r="AF191" i="35"/>
  <c r="U23" i="35"/>
  <c r="V23" i="35"/>
  <c r="V121" i="35"/>
  <c r="U187" i="35"/>
  <c r="V135" i="35"/>
  <c r="U135" i="35"/>
  <c r="R185" i="35" a="1"/>
  <c r="R185" i="35" s="1"/>
  <c r="M147" i="35" a="1"/>
  <c r="M147" i="35" s="1"/>
  <c r="F147" i="35" s="1"/>
  <c r="AG120" i="35"/>
  <c r="R49" i="35" a="1"/>
  <c r="R49" i="35" s="1"/>
  <c r="AG44" i="35"/>
  <c r="AG30" i="35"/>
  <c r="V43" i="35"/>
  <c r="U202" i="35"/>
  <c r="V14" i="35"/>
  <c r="V78" i="35"/>
  <c r="V79" i="35"/>
  <c r="U150" i="35"/>
  <c r="V181" i="35"/>
  <c r="V213" i="35"/>
  <c r="AG217" i="35"/>
  <c r="AG105" i="35"/>
  <c r="AG152" i="35"/>
  <c r="AG279" i="35"/>
  <c r="R26" i="35" a="1"/>
  <c r="R26" i="35" s="1"/>
  <c r="AF26" i="35" s="1"/>
  <c r="AP26" i="35" s="1"/>
  <c r="AG232" i="35"/>
  <c r="R207" i="35" a="1"/>
  <c r="R207" i="35" s="1"/>
  <c r="AF207" i="35" s="1"/>
  <c r="R197" i="35" a="1"/>
  <c r="R197" i="35" s="1"/>
  <c r="R118" i="35" a="1"/>
  <c r="R118" i="35" s="1"/>
  <c r="R175" i="35" a="1"/>
  <c r="R175" i="35" s="1"/>
  <c r="R126" i="35" a="1"/>
  <c r="R126" i="35" s="1"/>
  <c r="AF126" i="35" s="1"/>
  <c r="R225" i="35" a="1"/>
  <c r="R225" i="35" s="1"/>
  <c r="R250" i="35" a="1"/>
  <c r="R250" i="35" s="1"/>
  <c r="R189" i="35" a="1"/>
  <c r="R189" i="35" s="1"/>
  <c r="AF189" i="35" s="1"/>
  <c r="R93" i="35" a="1"/>
  <c r="R93" i="35" s="1"/>
  <c r="AF93" i="35" s="1"/>
  <c r="R260" i="35" a="1"/>
  <c r="R260" i="35" s="1"/>
  <c r="AF260" i="35" s="1"/>
  <c r="R86" i="35" a="1"/>
  <c r="R86" i="35" s="1"/>
  <c r="AF86" i="35" s="1"/>
  <c r="R124" i="35" a="1"/>
  <c r="R124" i="35" s="1"/>
  <c r="R114" i="35" a="1"/>
  <c r="R114" i="35" s="1"/>
  <c r="AF114" i="35" s="1"/>
  <c r="R277" i="35" a="1"/>
  <c r="R277" i="35" s="1"/>
  <c r="R214" i="35" a="1"/>
  <c r="R214" i="35" s="1"/>
  <c r="AF214" i="35" s="1"/>
  <c r="R240" i="35" a="1"/>
  <c r="R240" i="35" s="1"/>
  <c r="AF240" i="35" s="1"/>
  <c r="M76" i="35" a="1"/>
  <c r="M76" i="35" s="1"/>
  <c r="F76" i="35" s="1"/>
  <c r="M210" i="35" a="1"/>
  <c r="M210" i="35" s="1"/>
  <c r="F210" i="35" s="1"/>
  <c r="M218" i="35" a="1"/>
  <c r="M218" i="35" s="1"/>
  <c r="F218" i="35" s="1"/>
  <c r="M176" i="35" a="1"/>
  <c r="M176" i="35" s="1"/>
  <c r="M189" i="35" a="1"/>
  <c r="M189" i="35" s="1"/>
  <c r="F189" i="35" s="1"/>
  <c r="M113" i="35" a="1"/>
  <c r="M113" i="35" s="1"/>
  <c r="F113" i="35" s="1"/>
  <c r="M54" i="35" a="1"/>
  <c r="M54" i="35" s="1"/>
  <c r="F54" i="35" s="1"/>
  <c r="M22" i="35" a="1"/>
  <c r="M22" i="35" s="1"/>
  <c r="F22" i="35" s="1"/>
  <c r="R172" i="35" a="1"/>
  <c r="R172" i="35" s="1"/>
  <c r="U196" i="35"/>
  <c r="M38" i="35" a="1"/>
  <c r="M38" i="35" s="1"/>
  <c r="F38" i="35" s="1"/>
  <c r="AG40" i="35"/>
  <c r="AG104" i="35"/>
  <c r="AQ104" i="35" s="1"/>
  <c r="U256" i="35"/>
  <c r="V256" i="35"/>
  <c r="M250" i="35" a="1"/>
  <c r="M250" i="35" s="1"/>
  <c r="F250" i="35" s="1"/>
  <c r="R7" i="35" a="1"/>
  <c r="R7" i="35" s="1"/>
  <c r="M35" i="35" a="1"/>
  <c r="M35" i="35" s="1"/>
  <c r="F35" i="35" s="1"/>
  <c r="AG10" i="35"/>
  <c r="M95" i="35" a="1"/>
  <c r="M95" i="35" s="1"/>
  <c r="F95" i="35" s="1"/>
  <c r="V134" i="35"/>
  <c r="U134" i="35"/>
  <c r="M152" i="35" a="1"/>
  <c r="M152" i="35" s="1"/>
  <c r="F152" i="35" s="1"/>
  <c r="V37" i="35"/>
  <c r="R65" i="35" a="1"/>
  <c r="R65" i="35" s="1"/>
  <c r="AF65" i="35" s="1"/>
  <c r="AG167" i="35"/>
  <c r="M191" i="35" a="1"/>
  <c r="M191" i="35" s="1"/>
  <c r="F191" i="35" s="1"/>
  <c r="U249" i="35"/>
  <c r="M291" i="35" a="1"/>
  <c r="M291" i="35" s="1"/>
  <c r="F291" i="35" s="1"/>
  <c r="AG240" i="35"/>
  <c r="R25" i="35" a="1"/>
  <c r="R25" i="35" s="1"/>
  <c r="AG89" i="35"/>
  <c r="R105" i="35" a="1"/>
  <c r="R105" i="35" s="1"/>
  <c r="U142" i="35"/>
  <c r="AG146" i="35"/>
  <c r="U151" i="35"/>
  <c r="V151" i="35" s="1"/>
  <c r="U181" i="35"/>
  <c r="M37" i="35" a="1"/>
  <c r="M37" i="35" s="1"/>
  <c r="F37" i="35" s="1"/>
  <c r="AG69" i="35"/>
  <c r="R106" i="35" a="1"/>
  <c r="R106" i="35" s="1"/>
  <c r="AF106" i="35" s="1"/>
  <c r="U119" i="35"/>
  <c r="U174" i="35"/>
  <c r="V191" i="35"/>
  <c r="U191" i="35"/>
  <c r="M19" i="35" a="1"/>
  <c r="M19" i="35" s="1"/>
  <c r="F19" i="35" s="1"/>
  <c r="V161" i="35"/>
  <c r="U161" i="35"/>
  <c r="M36" i="35" a="1"/>
  <c r="M36" i="35" s="1"/>
  <c r="F36" i="35" s="1"/>
  <c r="M161" i="35" a="1"/>
  <c r="M161" i="35" s="1"/>
  <c r="F161" i="35" s="1"/>
  <c r="R107" i="35" a="1"/>
  <c r="R107" i="35" s="1"/>
  <c r="AF107" i="35" s="1"/>
  <c r="AP107" i="35" s="1"/>
  <c r="R200" i="35" a="1"/>
  <c r="R200" i="35" s="1"/>
  <c r="AF200" i="35" s="1"/>
  <c r="R24" i="35" a="1"/>
  <c r="R24" i="35" s="1"/>
  <c r="R66" i="35" a="1"/>
  <c r="R66" i="35" s="1"/>
  <c r="U114" i="35"/>
  <c r="M116" i="35" a="1"/>
  <c r="M116" i="35" s="1"/>
  <c r="F116" i="35" s="1"/>
  <c r="V269" i="35"/>
  <c r="V185" i="35"/>
  <c r="U185" i="35"/>
  <c r="M151" i="35" a="1"/>
  <c r="M151" i="35" s="1"/>
  <c r="F151" i="35" s="1"/>
  <c r="M241" i="35" a="1"/>
  <c r="M241" i="35" s="1"/>
  <c r="F241" i="35" s="1"/>
  <c r="M20" i="35" a="1"/>
  <c r="M20" i="35" s="1"/>
  <c r="V70" i="35"/>
  <c r="AG76" i="35"/>
  <c r="M117" i="35" a="1"/>
  <c r="M117" i="35" s="1"/>
  <c r="F117" i="35" s="1"/>
  <c r="M132" i="35" a="1"/>
  <c r="M132" i="35" s="1"/>
  <c r="F132" i="35" s="1"/>
  <c r="U146" i="35"/>
  <c r="AG263" i="35"/>
  <c r="AG288" i="35"/>
  <c r="V102" i="35"/>
  <c r="U102" i="35"/>
  <c r="U20" i="35"/>
  <c r="V20" i="35"/>
  <c r="M211" i="35" a="1"/>
  <c r="M211" i="35" s="1"/>
  <c r="U59" i="35"/>
  <c r="V59" i="35"/>
  <c r="AG164" i="35"/>
  <c r="U217" i="35"/>
  <c r="R6" i="35" a="1"/>
  <c r="R6" i="35" s="1"/>
  <c r="AF6" i="35" s="1"/>
  <c r="V89" i="35"/>
  <c r="AG141" i="35"/>
  <c r="U170" i="35"/>
  <c r="M276" i="35" a="1"/>
  <c r="M276" i="35" s="1"/>
  <c r="F276" i="35" s="1"/>
  <c r="R3" i="35" a="1"/>
  <c r="R3" i="35" s="1"/>
  <c r="R89" i="35" a="1"/>
  <c r="R89" i="35" s="1"/>
  <c r="AF89" i="35" s="1"/>
  <c r="R90" i="35" a="1"/>
  <c r="R90" i="35" s="1"/>
  <c r="AF90" i="35" s="1"/>
  <c r="AG7" i="35"/>
  <c r="U72" i="35"/>
  <c r="V116" i="35"/>
  <c r="V177" i="35"/>
  <c r="U177" i="35"/>
  <c r="AG220" i="35"/>
  <c r="AG230" i="35"/>
  <c r="AG242" i="35"/>
  <c r="V274" i="35"/>
  <c r="R85" i="35" a="1"/>
  <c r="R85" i="35" s="1"/>
  <c r="AG101" i="35"/>
  <c r="M115" i="35" a="1"/>
  <c r="M115" i="35" s="1"/>
  <c r="F115" i="35" s="1"/>
  <c r="M230" i="35" a="1"/>
  <c r="M230" i="35" s="1"/>
  <c r="F230" i="35" s="1"/>
  <c r="AG275" i="35"/>
  <c r="M96" i="35" a="1"/>
  <c r="M96" i="35" s="1"/>
  <c r="F96" i="35" s="1"/>
  <c r="M192" i="35" a="1"/>
  <c r="M192" i="35" s="1"/>
  <c r="F192" i="35" s="1"/>
  <c r="V210" i="35"/>
  <c r="M3" i="35" a="1"/>
  <c r="M3" i="35" s="1"/>
  <c r="F3" i="35" s="1"/>
  <c r="M4" i="35" a="1"/>
  <c r="M4" i="35" s="1"/>
  <c r="F4" i="35" s="1"/>
  <c r="AG18" i="35"/>
  <c r="M57" i="35" a="1"/>
  <c r="M57" i="35" s="1"/>
  <c r="F57" i="35" s="1"/>
  <c r="M77" i="35" a="1"/>
  <c r="M77" i="35" s="1"/>
  <c r="F77" i="35" s="1"/>
  <c r="AG218" i="35"/>
  <c r="U222" i="35"/>
  <c r="AG249" i="35"/>
  <c r="AQ249" i="35" s="1"/>
  <c r="V265" i="35"/>
  <c r="M58" i="35" a="1"/>
  <c r="M58" i="35" s="1"/>
  <c r="F58" i="35" s="1"/>
  <c r="M170" i="35" a="1"/>
  <c r="M170" i="35" s="1"/>
  <c r="AE170" i="35" s="1" a="1"/>
  <c r="AE170" i="35" s="1"/>
  <c r="M175" i="35" a="1"/>
  <c r="M175" i="35" s="1"/>
  <c r="F175" i="35" s="1"/>
  <c r="AG194" i="35"/>
  <c r="AS235" i="35"/>
  <c r="R9" i="35" a="1"/>
  <c r="R9" i="35" s="1"/>
  <c r="R48" i="35" a="1"/>
  <c r="R48" i="35" s="1"/>
  <c r="R10" i="35" a="1"/>
  <c r="R10" i="35" s="1"/>
  <c r="R28" i="35" a="1"/>
  <c r="R28" i="35" s="1"/>
  <c r="R11" i="35" a="1"/>
  <c r="R11" i="35" s="1"/>
  <c r="AF11" i="35" s="1"/>
  <c r="AP11" i="35" s="1"/>
  <c r="R29" i="35" a="1"/>
  <c r="R29" i="35" s="1"/>
  <c r="AF29" i="35" s="1"/>
  <c r="R30" i="35" a="1"/>
  <c r="R30" i="35" s="1"/>
  <c r="R31" i="35" a="1"/>
  <c r="R31" i="35" s="1"/>
  <c r="R4" i="35" a="1"/>
  <c r="R4" i="35" s="1"/>
  <c r="R280" i="35" a="1"/>
  <c r="R280" i="35" s="1"/>
  <c r="AF280" i="35" s="1"/>
  <c r="R5" i="35" a="1"/>
  <c r="R5" i="35" s="1"/>
  <c r="R34" i="35" a="1"/>
  <c r="R34" i="35" s="1"/>
  <c r="AF34" i="35" s="1"/>
  <c r="R8" i="35" a="1"/>
  <c r="R8" i="35" s="1"/>
  <c r="R46" i="35" a="1"/>
  <c r="R46" i="35" s="1"/>
  <c r="AF46" i="35" s="1"/>
  <c r="R51" i="35" a="1"/>
  <c r="R51" i="35" s="1"/>
  <c r="AF51" i="35" s="1"/>
  <c r="AP51" i="35" s="1"/>
  <c r="R268" i="35" a="1"/>
  <c r="R268" i="35" s="1"/>
  <c r="R77" i="35" a="1"/>
  <c r="R77" i="35" s="1"/>
  <c r="AF77" i="35" s="1"/>
  <c r="R249" i="35" a="1"/>
  <c r="R249" i="35" s="1"/>
  <c r="AF249" i="35" s="1"/>
  <c r="AP249" i="35" s="1"/>
  <c r="R27" i="35" a="1"/>
  <c r="R27" i="35" s="1"/>
  <c r="R266" i="35" a="1"/>
  <c r="R266" i="35" s="1"/>
  <c r="R267" i="35" a="1"/>
  <c r="R267" i="35" s="1"/>
  <c r="R287" i="35" a="1"/>
  <c r="R287" i="35" s="1"/>
  <c r="AF287" i="35" s="1"/>
  <c r="R186" i="35" a="1"/>
  <c r="R186" i="35" s="1"/>
  <c r="AF186" i="35" s="1"/>
  <c r="R163" i="35" a="1"/>
  <c r="R163" i="35" s="1"/>
  <c r="R181" i="35" a="1"/>
  <c r="R181" i="35" s="1"/>
  <c r="R69" i="35" a="1"/>
  <c r="R69" i="35" s="1"/>
  <c r="AF69" i="35" s="1"/>
  <c r="R70" i="35" a="1"/>
  <c r="R70" i="35" s="1"/>
  <c r="AF70" i="35" s="1"/>
  <c r="R144" i="35" a="1"/>
  <c r="R144" i="35" s="1"/>
  <c r="AF144" i="35" s="1"/>
  <c r="AP144" i="35" s="1"/>
  <c r="R68" i="35" a="1"/>
  <c r="R68" i="35" s="1"/>
  <c r="AF68" i="35" s="1"/>
  <c r="R201" i="35" a="1"/>
  <c r="R201" i="35" s="1"/>
  <c r="AF201" i="35" s="1"/>
  <c r="AP201" i="35" s="1"/>
  <c r="R71" i="35" a="1"/>
  <c r="R71" i="35" s="1"/>
  <c r="AF71" i="35" s="1"/>
  <c r="R262" i="35" a="1"/>
  <c r="R262" i="35" s="1"/>
  <c r="AF262" i="35" s="1"/>
  <c r="R284" i="35" a="1"/>
  <c r="R284" i="35" s="1"/>
  <c r="AF284" i="35" s="1"/>
  <c r="AP284" i="35" s="1"/>
  <c r="R263" i="35" a="1"/>
  <c r="R263" i="35" s="1"/>
  <c r="R160" i="35" a="1"/>
  <c r="R160" i="35" s="1"/>
  <c r="R184" i="35" a="1"/>
  <c r="R184" i="35" s="1"/>
  <c r="AF184" i="35" s="1"/>
  <c r="R221" i="35" a="1"/>
  <c r="R221" i="35" s="1"/>
  <c r="R153" i="35" a="1"/>
  <c r="R153" i="35" s="1"/>
  <c r="AF153" i="35" s="1"/>
  <c r="R202" i="35" a="1"/>
  <c r="R202" i="35" s="1"/>
  <c r="AF202" i="35" s="1"/>
  <c r="R161" i="35" a="1"/>
  <c r="R161" i="35" s="1"/>
  <c r="AF161" i="35" s="1"/>
  <c r="AP161" i="35" s="1"/>
  <c r="R173" i="35" a="1"/>
  <c r="R173" i="35" s="1"/>
  <c r="AF173" i="35" s="1"/>
  <c r="R241" i="35" a="1"/>
  <c r="R241" i="35" s="1"/>
  <c r="R128" i="35" a="1"/>
  <c r="R128" i="35" s="1"/>
  <c r="AF128" i="35" s="1"/>
  <c r="R166" i="35" a="1"/>
  <c r="R166" i="35" s="1"/>
  <c r="R112" i="35" a="1"/>
  <c r="R112" i="35" s="1"/>
  <c r="AF112" i="35" s="1"/>
  <c r="R141" i="35" a="1"/>
  <c r="R141" i="35" s="1"/>
  <c r="R222" i="35" a="1"/>
  <c r="R222" i="35" s="1"/>
  <c r="AF222" i="35" s="1"/>
  <c r="R96" i="35" a="1"/>
  <c r="R96" i="35" s="1"/>
  <c r="AF96" i="35" s="1"/>
  <c r="R125" i="35" a="1"/>
  <c r="R125" i="35" s="1"/>
  <c r="R203" i="35" a="1"/>
  <c r="R203" i="35" s="1"/>
  <c r="AF203" i="35" s="1"/>
  <c r="R239" i="35" a="1"/>
  <c r="R239" i="35" s="1"/>
  <c r="R245" i="35" a="1"/>
  <c r="R245" i="35" s="1"/>
  <c r="AF245" i="35" s="1"/>
  <c r="R84" i="35" a="1"/>
  <c r="R84" i="35" s="1"/>
  <c r="AF84" i="35" s="1"/>
  <c r="AP84" i="35" s="1"/>
  <c r="R91" i="35" a="1"/>
  <c r="R91" i="35" s="1"/>
  <c r="R129" i="35" a="1"/>
  <c r="R129" i="35" s="1"/>
  <c r="R230" i="35" a="1"/>
  <c r="R230" i="35" s="1"/>
  <c r="AF230" i="35" s="1"/>
  <c r="R104" i="35" a="1"/>
  <c r="R104" i="35" s="1"/>
  <c r="R149" i="35" a="1"/>
  <c r="R149" i="35" s="1"/>
  <c r="AF149" i="35" s="1"/>
  <c r="R167" i="35" a="1"/>
  <c r="R167" i="35" s="1"/>
  <c r="AF167" i="35" s="1"/>
  <c r="R148" i="35" a="1"/>
  <c r="R148" i="35" s="1"/>
  <c r="R286" i="35" a="1"/>
  <c r="R286" i="35" s="1"/>
  <c r="AF286" i="35" s="1"/>
  <c r="R92" i="35" a="1"/>
  <c r="R92" i="35" s="1"/>
  <c r="AF92" i="35" s="1"/>
  <c r="R35" i="35" a="1"/>
  <c r="R35" i="35" s="1"/>
  <c r="R47" i="35" a="1"/>
  <c r="R47" i="35" s="1"/>
  <c r="R14" i="35" a="1"/>
  <c r="R14" i="35" s="1"/>
  <c r="R53" i="35" a="1"/>
  <c r="R53" i="35" s="1"/>
  <c r="R123" i="35" a="1"/>
  <c r="R123" i="35" s="1"/>
  <c r="AF123" i="35" s="1"/>
  <c r="R139" i="35" a="1"/>
  <c r="R139" i="35" s="1"/>
  <c r="R64" i="35" a="1"/>
  <c r="R64" i="35" s="1"/>
  <c r="AF64" i="35" s="1"/>
  <c r="R134" i="35" a="1"/>
  <c r="R134" i="35" s="1"/>
  <c r="AF134" i="35" s="1"/>
  <c r="R229" i="35" a="1"/>
  <c r="R229" i="35" s="1"/>
  <c r="R210" i="35" a="1"/>
  <c r="R210" i="35" s="1"/>
  <c r="AF210" i="35" s="1"/>
  <c r="R113" i="35" a="1"/>
  <c r="R113" i="35" s="1"/>
  <c r="R44" i="35" a="1"/>
  <c r="R44" i="35" s="1"/>
  <c r="AF44" i="35" s="1"/>
  <c r="AP44" i="35" s="1"/>
  <c r="R199" i="35" a="1"/>
  <c r="R199" i="35" s="1"/>
  <c r="R179" i="35" a="1"/>
  <c r="R179" i="35" s="1"/>
  <c r="R279" i="35" a="1"/>
  <c r="R279" i="35" s="1"/>
  <c r="AF279" i="35" s="1"/>
  <c r="R288" i="35" a="1"/>
  <c r="R288" i="35" s="1"/>
  <c r="AF288" i="35" s="1"/>
  <c r="R78" i="35" a="1"/>
  <c r="R78" i="35" s="1"/>
  <c r="AF78" i="35" s="1"/>
  <c r="R142" i="35" a="1"/>
  <c r="R142" i="35" s="1"/>
  <c r="AF142" i="35" s="1"/>
  <c r="R162" i="35" a="1"/>
  <c r="R162" i="35" s="1"/>
  <c r="R223" i="35" a="1"/>
  <c r="R223" i="35" s="1"/>
  <c r="AF223" i="35" s="1"/>
  <c r="R204" i="35" a="1"/>
  <c r="R204" i="35" s="1"/>
  <c r="R108" i="35" a="1"/>
  <c r="R108" i="35" s="1"/>
  <c r="AF108" i="35" s="1"/>
  <c r="AP108" i="35" s="1"/>
  <c r="R224" i="35" a="1"/>
  <c r="R224" i="35" s="1"/>
  <c r="R264" i="35" a="1"/>
  <c r="R264" i="35" s="1"/>
  <c r="R180" i="35" a="1"/>
  <c r="R180" i="35" s="1"/>
  <c r="R205" i="35" a="1"/>
  <c r="R205" i="35" s="1"/>
  <c r="R255" i="35" a="1"/>
  <c r="R255" i="35" s="1"/>
  <c r="AF255" i="35" s="1"/>
  <c r="R164" i="35" a="1"/>
  <c r="R164" i="35" s="1"/>
  <c r="AF164" i="35" s="1"/>
  <c r="R182" i="35" a="1"/>
  <c r="R182" i="35" s="1"/>
  <c r="AF182" i="35" s="1"/>
  <c r="R244" i="35" a="1"/>
  <c r="R244" i="35" s="1"/>
  <c r="AF244" i="35" s="1"/>
  <c r="R269" i="35" a="1"/>
  <c r="R269" i="35" s="1"/>
  <c r="AF269" i="35" s="1"/>
  <c r="R289" i="35" a="1"/>
  <c r="R289" i="35" s="1"/>
  <c r="AF289" i="35" s="1"/>
  <c r="R127" i="35" a="1"/>
  <c r="R127" i="35" s="1"/>
  <c r="AF127" i="35" s="1"/>
  <c r="AP127" i="35" s="1"/>
  <c r="R140" i="35" a="1"/>
  <c r="R140" i="35" s="1"/>
  <c r="AF140" i="35" s="1"/>
  <c r="R165" i="35" a="1"/>
  <c r="R165" i="35" s="1"/>
  <c r="R183" i="35" a="1"/>
  <c r="R183" i="35" s="1"/>
  <c r="AF183" i="35" s="1"/>
  <c r="R228" i="35" a="1"/>
  <c r="R228" i="35" s="1"/>
  <c r="R282" i="35" a="1"/>
  <c r="R282" i="35" s="1"/>
  <c r="AF282" i="35" s="1"/>
  <c r="AP282" i="35" s="1"/>
  <c r="R88" i="35" a="1"/>
  <c r="R88" i="35" s="1"/>
  <c r="R145" i="35" a="1"/>
  <c r="R145" i="35" s="1"/>
  <c r="R159" i="35" a="1"/>
  <c r="R159" i="35" s="1"/>
  <c r="AF159" i="35" s="1"/>
  <c r="AP159" i="35" s="1"/>
  <c r="R270" i="35" a="1"/>
  <c r="R270" i="35" s="1"/>
  <c r="AF270" i="35" s="1"/>
  <c r="R37" i="35" a="1"/>
  <c r="R37" i="35" s="1"/>
  <c r="AF37" i="35" s="1"/>
  <c r="R58" i="35" a="1"/>
  <c r="R58" i="35" s="1"/>
  <c r="AF58" i="35" s="1"/>
  <c r="R19" i="35" a="1"/>
  <c r="R19" i="35" s="1"/>
  <c r="AF19" i="35" s="1"/>
  <c r="R20" i="35" a="1"/>
  <c r="R20" i="35" s="1"/>
  <c r="R36" i="35" a="1"/>
  <c r="R36" i="35" s="1"/>
  <c r="AF36" i="35" s="1"/>
  <c r="R57" i="35" a="1"/>
  <c r="R57" i="35" s="1"/>
  <c r="R13" i="35" a="1"/>
  <c r="R13" i="35" s="1"/>
  <c r="R38" i="35" a="1"/>
  <c r="R38" i="35" s="1"/>
  <c r="AF38" i="35" s="1"/>
  <c r="R39" i="35" a="1"/>
  <c r="R39" i="35" s="1"/>
  <c r="AF39" i="35" s="1"/>
  <c r="AP39" i="35" s="1"/>
  <c r="R59" i="35" a="1"/>
  <c r="R59" i="35" s="1"/>
  <c r="AF59" i="35" s="1"/>
  <c r="R52" i="35" a="1"/>
  <c r="R52" i="35" s="1"/>
  <c r="AF52" i="35" s="1"/>
  <c r="R67" i="35" a="1"/>
  <c r="R67" i="35" s="1"/>
  <c r="R103" i="35" a="1"/>
  <c r="R103" i="35" s="1"/>
  <c r="R278" i="35" a="1"/>
  <c r="R278" i="35" s="1"/>
  <c r="R177" i="35" a="1"/>
  <c r="R177" i="35" s="1"/>
  <c r="R40" i="35" a="1"/>
  <c r="R40" i="35" s="1"/>
  <c r="AF40" i="35" s="1"/>
  <c r="AP40" i="35" s="1"/>
  <c r="R135" i="35" a="1"/>
  <c r="R135" i="35" s="1"/>
  <c r="R154" i="35" a="1"/>
  <c r="R154" i="35" s="1"/>
  <c r="AF154" i="35" s="1"/>
  <c r="R60" i="35" a="1"/>
  <c r="R60" i="35" s="1"/>
  <c r="R235" i="35" a="1"/>
  <c r="R235" i="35" s="1"/>
  <c r="R256" i="35" a="1"/>
  <c r="R256" i="35" s="1"/>
  <c r="R21" i="35" a="1"/>
  <c r="R21" i="35" s="1"/>
  <c r="R41" i="35" a="1"/>
  <c r="R41" i="35" s="1"/>
  <c r="R79" i="35" a="1"/>
  <c r="R79" i="35" s="1"/>
  <c r="AF79" i="35" s="1"/>
  <c r="R97" i="35" a="1"/>
  <c r="R97" i="35" s="1"/>
  <c r="R61" i="35" a="1"/>
  <c r="R61" i="35" s="1"/>
  <c r="R271" i="35" a="1"/>
  <c r="R271" i="35" s="1"/>
  <c r="R15" i="35" a="1"/>
  <c r="R15" i="35" s="1"/>
  <c r="AF15" i="35" s="1"/>
  <c r="R42" i="35" a="1"/>
  <c r="R42" i="35" s="1"/>
  <c r="R198" i="35" a="1"/>
  <c r="R198" i="35" s="1"/>
  <c r="AF198" i="35" s="1"/>
  <c r="R211" i="35" a="1"/>
  <c r="R211" i="35" s="1"/>
  <c r="AF211" i="35" s="1"/>
  <c r="R251" i="35" a="1"/>
  <c r="R251" i="35" s="1"/>
  <c r="R170" i="35" a="1"/>
  <c r="R170" i="35" s="1"/>
  <c r="R215" i="35" a="1"/>
  <c r="R215" i="35" s="1"/>
  <c r="R236" i="35" a="1"/>
  <c r="R236" i="35" s="1"/>
  <c r="AF236" i="35" s="1"/>
  <c r="R257" i="35" a="1"/>
  <c r="R257" i="35" s="1"/>
  <c r="AF257" i="35" s="1"/>
  <c r="R16" i="35" a="1"/>
  <c r="R16" i="35" s="1"/>
  <c r="R62" i="35" a="1"/>
  <c r="R62" i="35" s="1"/>
  <c r="AF62" i="35" s="1"/>
  <c r="R156" i="35" a="1"/>
  <c r="R156" i="35" s="1"/>
  <c r="AF156" i="35" s="1"/>
  <c r="AP156" i="35" s="1"/>
  <c r="R216" i="35" a="1"/>
  <c r="R216" i="35" s="1"/>
  <c r="AF216" i="35" s="1"/>
  <c r="R237" i="35" a="1"/>
  <c r="R237" i="35" s="1"/>
  <c r="R252" i="35" a="1"/>
  <c r="R252" i="35" s="1"/>
  <c r="R290" i="35" a="1"/>
  <c r="R290" i="35" s="1"/>
  <c r="R22" i="35" a="1"/>
  <c r="R22" i="35" s="1"/>
  <c r="AF22" i="35" s="1"/>
  <c r="R193" i="35" a="1"/>
  <c r="R193" i="35" s="1"/>
  <c r="AF193" i="35" s="1"/>
  <c r="R246" i="35" a="1"/>
  <c r="R246" i="35" s="1"/>
  <c r="AF246" i="35" s="1"/>
  <c r="R115" i="35" a="1"/>
  <c r="R115" i="35" s="1"/>
  <c r="AF115" i="35" s="1"/>
  <c r="R138" i="35" a="1"/>
  <c r="R138" i="35" s="1"/>
  <c r="R151" i="35" a="1"/>
  <c r="R151" i="35" s="1"/>
  <c r="AF151" i="35" s="1"/>
  <c r="R176" i="35" a="1"/>
  <c r="R176" i="35" s="1"/>
  <c r="R217" i="35" a="1"/>
  <c r="R217" i="35" s="1"/>
  <c r="R231" i="35" a="1"/>
  <c r="R231" i="35" s="1"/>
  <c r="AF231" i="35" s="1"/>
  <c r="AP231" i="35" s="1"/>
  <c r="R232" i="35" a="1"/>
  <c r="R232" i="35" s="1"/>
  <c r="AF232" i="35" s="1"/>
  <c r="AP232" i="35" s="1"/>
  <c r="R238" i="35" a="1"/>
  <c r="R238" i="35" s="1"/>
  <c r="R273" i="35" a="1"/>
  <c r="R273" i="35" s="1"/>
  <c r="R116" i="35" a="1"/>
  <c r="R116" i="35" s="1"/>
  <c r="AF116" i="35" s="1"/>
  <c r="R132" i="35" a="1"/>
  <c r="R132" i="35" s="1"/>
  <c r="R157" i="35" a="1"/>
  <c r="R157" i="35" s="1"/>
  <c r="AF157" i="35" s="1"/>
  <c r="R258" i="35" a="1"/>
  <c r="R258" i="35" s="1"/>
  <c r="R82" i="35" a="1"/>
  <c r="R82" i="35" s="1"/>
  <c r="R95" i="35" a="1"/>
  <c r="R95" i="35" s="1"/>
  <c r="R102" i="35" a="1"/>
  <c r="R102" i="35" s="1"/>
  <c r="R152" i="35" a="1"/>
  <c r="R152" i="35" s="1"/>
  <c r="AF152" i="35" s="1"/>
  <c r="R194" i="35" a="1"/>
  <c r="R194" i="35" s="1"/>
  <c r="AF194" i="35" s="1"/>
  <c r="R212" i="35" a="1"/>
  <c r="R212" i="35" s="1"/>
  <c r="AF212" i="35" s="1"/>
  <c r="R111" i="35" a="1"/>
  <c r="R111" i="35" s="1"/>
  <c r="R133" i="35" a="1"/>
  <c r="R133" i="35" s="1"/>
  <c r="AF133" i="35" s="1"/>
  <c r="R158" i="35" a="1"/>
  <c r="R158" i="35" s="1"/>
  <c r="AF158" i="35" s="1"/>
  <c r="R187" i="35" a="1"/>
  <c r="R187" i="35" s="1"/>
  <c r="R218" i="35" a="1"/>
  <c r="R218" i="35" s="1"/>
  <c r="R117" i="35" a="1"/>
  <c r="R117" i="35" s="1"/>
  <c r="AF117" i="35" s="1"/>
  <c r="R146" i="35" a="1"/>
  <c r="R146" i="35" s="1"/>
  <c r="R171" i="35" a="1"/>
  <c r="R171" i="35" s="1"/>
  <c r="AF171" i="35" s="1"/>
  <c r="R195" i="35" a="1"/>
  <c r="R195" i="35" s="1"/>
  <c r="AF195" i="35" s="1"/>
  <c r="R206" i="35" a="1"/>
  <c r="R206" i="35" s="1"/>
  <c r="R188" i="35" a="1"/>
  <c r="R188" i="35" s="1"/>
  <c r="AF188" i="35" s="1"/>
  <c r="AP188" i="35" s="1"/>
  <c r="R54" i="35" a="1"/>
  <c r="R54" i="35" s="1"/>
  <c r="AF54" i="35" s="1"/>
  <c r="R72" i="35" a="1"/>
  <c r="R72" i="35" s="1"/>
  <c r="AF72" i="35" s="1"/>
  <c r="R98" i="35" a="1"/>
  <c r="R98" i="35" s="1"/>
  <c r="AF98" i="35" s="1"/>
  <c r="R99" i="35" a="1"/>
  <c r="R99" i="35" s="1"/>
  <c r="R213" i="35" a="1"/>
  <c r="R213" i="35" s="1"/>
  <c r="R253" i="35" a="1"/>
  <c r="R253" i="35" s="1"/>
  <c r="AF253" i="35" s="1"/>
  <c r="R23" i="35" a="1"/>
  <c r="R23" i="35" s="1"/>
  <c r="R43" i="35" a="1"/>
  <c r="R43" i="35" s="1"/>
  <c r="AF43" i="35" s="1"/>
  <c r="R81" i="35" a="1"/>
  <c r="R81" i="35" s="1"/>
  <c r="R109" i="35" a="1"/>
  <c r="R109" i="35" s="1"/>
  <c r="AF109" i="35" s="1"/>
  <c r="AP109" i="35" s="1"/>
  <c r="R119" i="35" a="1"/>
  <c r="R119" i="35" s="1"/>
  <c r="AF119" i="35" s="1"/>
  <c r="R168" i="35" a="1"/>
  <c r="R168" i="35" s="1"/>
  <c r="AF168" i="35" s="1"/>
  <c r="R247" i="35" a="1"/>
  <c r="R247" i="35" s="1"/>
  <c r="AF247" i="35" s="1"/>
  <c r="R275" i="35" a="1"/>
  <c r="R275" i="35" s="1"/>
  <c r="AF275" i="35" s="1"/>
  <c r="AP275" i="35" s="1"/>
  <c r="R50" i="35" a="1"/>
  <c r="R50" i="35" s="1"/>
  <c r="AF50" i="35" s="1"/>
  <c r="AP50" i="35" s="1"/>
  <c r="R80" i="35" a="1"/>
  <c r="R80" i="35" s="1"/>
  <c r="R130" i="35" a="1"/>
  <c r="R130" i="35" s="1"/>
  <c r="AF130" i="35" s="1"/>
  <c r="AP130" i="35" s="1"/>
  <c r="R136" i="35" a="1"/>
  <c r="R136" i="35" s="1"/>
  <c r="R150" i="35" a="1"/>
  <c r="R150" i="35" s="1"/>
  <c r="R155" i="35" a="1"/>
  <c r="R155" i="35" s="1"/>
  <c r="AF155" i="35" s="1"/>
  <c r="R190" i="35" a="1"/>
  <c r="R190" i="35" s="1"/>
  <c r="AF190" i="35" s="1"/>
  <c r="R226" i="35" a="1"/>
  <c r="R226" i="35" s="1"/>
  <c r="R233" i="35" a="1"/>
  <c r="R233" i="35" s="1"/>
  <c r="R243" i="35" a="1"/>
  <c r="R243" i="35" s="1"/>
  <c r="R254" i="35" a="1"/>
  <c r="R254" i="35" s="1"/>
  <c r="R265" i="35" a="1"/>
  <c r="R265" i="35" s="1"/>
  <c r="R276" i="35" a="1"/>
  <c r="R276" i="35" s="1"/>
  <c r="AF276" i="35" s="1"/>
  <c r="R285" i="35" a="1"/>
  <c r="R285" i="35" s="1"/>
  <c r="AF285" i="35" s="1"/>
  <c r="R291" i="35" a="1"/>
  <c r="R291" i="35" s="1"/>
  <c r="AF291" i="35" s="1"/>
  <c r="R12" i="35" a="1"/>
  <c r="R12" i="35" s="1"/>
  <c r="AF12" i="35" s="1"/>
  <c r="AP12" i="35" s="1"/>
  <c r="R17" i="35" a="1"/>
  <c r="R17" i="35" s="1"/>
  <c r="R55" i="35" a="1"/>
  <c r="R55" i="35" s="1"/>
  <c r="AF55" i="35" s="1"/>
  <c r="R100" i="35" a="1"/>
  <c r="R100" i="35" s="1"/>
  <c r="R178" i="35" a="1"/>
  <c r="R178" i="35" s="1"/>
  <c r="AF178" i="35" s="1"/>
  <c r="R208" i="35" a="1"/>
  <c r="R208" i="35" s="1"/>
  <c r="R227" i="35" a="1"/>
  <c r="R227" i="35" s="1"/>
  <c r="R33" i="35" a="1"/>
  <c r="R33" i="35" s="1"/>
  <c r="R56" i="35" a="1"/>
  <c r="R56" i="35" s="1"/>
  <c r="AF56" i="35" s="1"/>
  <c r="R94" i="35" a="1"/>
  <c r="R94" i="35" s="1"/>
  <c r="AF94" i="35" s="1"/>
  <c r="R121" i="35" a="1"/>
  <c r="R121" i="35" s="1"/>
  <c r="R174" i="35" a="1"/>
  <c r="R174" i="35" s="1"/>
  <c r="AF174" i="35" s="1"/>
  <c r="R196" i="35" a="1"/>
  <c r="R196" i="35" s="1"/>
  <c r="AF196" i="35" s="1"/>
  <c r="R18" i="35" a="1"/>
  <c r="R18" i="35" s="1"/>
  <c r="R73" i="35" a="1"/>
  <c r="R73" i="35" s="1"/>
  <c r="AF73" i="35" s="1"/>
  <c r="R74" i="35" a="1"/>
  <c r="R74" i="35" s="1"/>
  <c r="AF74" i="35" s="1"/>
  <c r="R101" i="35" a="1"/>
  <c r="R101" i="35" s="1"/>
  <c r="AF101" i="35" s="1"/>
  <c r="R110" i="35" a="1"/>
  <c r="R110" i="35" s="1"/>
  <c r="AF110" i="35" s="1"/>
  <c r="R120" i="35" a="1"/>
  <c r="R120" i="35" s="1"/>
  <c r="R122" i="35" a="1"/>
  <c r="R122" i="35" s="1"/>
  <c r="AF122" i="35" s="1"/>
  <c r="R131" i="35" a="1"/>
  <c r="R131" i="35" s="1"/>
  <c r="R137" i="35" a="1"/>
  <c r="R137" i="35" s="1"/>
  <c r="R143" i="35" a="1"/>
  <c r="R143" i="35" s="1"/>
  <c r="R209" i="35" a="1"/>
  <c r="R209" i="35" s="1"/>
  <c r="R220" i="35" a="1"/>
  <c r="R220" i="35" s="1"/>
  <c r="AF220" i="35" s="1"/>
  <c r="R234" i="35" a="1"/>
  <c r="R234" i="35" s="1"/>
  <c r="M39" i="35" a="1"/>
  <c r="M39" i="35" s="1"/>
  <c r="F39" i="35" s="1"/>
  <c r="M133" i="35" a="1"/>
  <c r="M133" i="35" s="1"/>
  <c r="F133" i="35" s="1"/>
  <c r="M275" i="35" a="1"/>
  <c r="M275" i="35" s="1"/>
  <c r="F275" i="35" s="1"/>
  <c r="M40" i="35" a="1"/>
  <c r="M40" i="35" s="1"/>
  <c r="F40" i="35" s="1"/>
  <c r="M235" i="35" a="1"/>
  <c r="M235" i="35" s="1"/>
  <c r="AE235" i="35" s="1" a="1"/>
  <c r="AE235" i="35" s="1"/>
  <c r="M59" i="35" a="1"/>
  <c r="M59" i="35" s="1"/>
  <c r="F59" i="35" s="1"/>
  <c r="M171" i="35" a="1"/>
  <c r="M171" i="35" s="1"/>
  <c r="F171" i="35" s="1"/>
  <c r="M15" i="35" a="1"/>
  <c r="M15" i="35" s="1"/>
  <c r="F15" i="35" s="1"/>
  <c r="M270" i="35" a="1"/>
  <c r="M270" i="35" s="1"/>
  <c r="F270" i="35" s="1"/>
  <c r="M237" i="35" a="1"/>
  <c r="M237" i="35" s="1"/>
  <c r="F237" i="35" s="1"/>
  <c r="M16" i="35" a="1"/>
  <c r="M16" i="35" s="1"/>
  <c r="F16" i="35" s="1"/>
  <c r="M172" i="35" a="1"/>
  <c r="M172" i="35" s="1"/>
  <c r="F172" i="35" s="1"/>
  <c r="M217" i="35" a="1"/>
  <c r="M217" i="35" s="1"/>
  <c r="F217" i="35" s="1"/>
  <c r="M251" i="35" a="1"/>
  <c r="M251" i="35" s="1"/>
  <c r="F251" i="35" s="1"/>
  <c r="M79" i="35" a="1"/>
  <c r="M79" i="35" s="1"/>
  <c r="F79" i="35" s="1"/>
  <c r="M135" i="35" a="1"/>
  <c r="M135" i="35" s="1"/>
  <c r="F135" i="35" s="1"/>
  <c r="M173" i="35" a="1"/>
  <c r="M173" i="35" s="1"/>
  <c r="M194" i="35" a="1"/>
  <c r="M194" i="35" s="1"/>
  <c r="F194" i="35" s="1"/>
  <c r="M231" i="35" a="1"/>
  <c r="M231" i="35" s="1"/>
  <c r="M232" i="35" a="1"/>
  <c r="M232" i="35" s="1"/>
  <c r="M238" i="35" a="1"/>
  <c r="M238" i="35" s="1"/>
  <c r="F238" i="35" s="1"/>
  <c r="M62" i="35" a="1"/>
  <c r="M62" i="35" s="1"/>
  <c r="F62" i="35" s="1"/>
  <c r="M97" i="35" a="1"/>
  <c r="M97" i="35" s="1"/>
  <c r="F97" i="35" s="1"/>
  <c r="M154" i="35" a="1"/>
  <c r="M154" i="35" s="1"/>
  <c r="F154" i="35" s="1"/>
  <c r="M177" i="35" a="1"/>
  <c r="M177" i="35" s="1"/>
  <c r="F177" i="35" s="1"/>
  <c r="M212" i="35" a="1"/>
  <c r="M212" i="35" s="1"/>
  <c r="F212" i="35" s="1"/>
  <c r="M257" i="35" a="1"/>
  <c r="M257" i="35" s="1"/>
  <c r="F257" i="35" s="1"/>
  <c r="M23" i="35" a="1"/>
  <c r="M23" i="35" s="1"/>
  <c r="F23" i="35" s="1"/>
  <c r="M43" i="35" a="1"/>
  <c r="M43" i="35" s="1"/>
  <c r="F43" i="35" s="1"/>
  <c r="M98" i="35" a="1"/>
  <c r="M98" i="35" s="1"/>
  <c r="F98" i="35" s="1"/>
  <c r="M99" i="35" a="1"/>
  <c r="M99" i="35" s="1"/>
  <c r="M195" i="35" a="1"/>
  <c r="M195" i="35" s="1"/>
  <c r="F195" i="35" s="1"/>
  <c r="M63" i="35" a="1"/>
  <c r="M63" i="35" s="1"/>
  <c r="F63" i="35" s="1"/>
  <c r="M81" i="35" a="1"/>
  <c r="M81" i="35" s="1"/>
  <c r="F81" i="35" s="1"/>
  <c r="M119" i="35" a="1"/>
  <c r="M119" i="35" s="1"/>
  <c r="F119" i="35" s="1"/>
  <c r="M272" i="35" a="1"/>
  <c r="M272" i="35" s="1"/>
  <c r="F272" i="35" s="1"/>
  <c r="M17" i="35" a="1"/>
  <c r="M17" i="35" s="1"/>
  <c r="F17" i="35" s="1"/>
  <c r="M80" i="35" a="1"/>
  <c r="M80" i="35" s="1"/>
  <c r="F80" i="35" s="1"/>
  <c r="M130" i="35" a="1"/>
  <c r="M130" i="35" s="1"/>
  <c r="F130" i="35" s="1"/>
  <c r="M136" i="35" a="1"/>
  <c r="M136" i="35" s="1"/>
  <c r="M150" i="35" a="1"/>
  <c r="M150" i="35" s="1"/>
  <c r="M155" i="35" a="1"/>
  <c r="M155" i="35" s="1"/>
  <c r="F155" i="35" s="1"/>
  <c r="M213" i="35" a="1"/>
  <c r="M213" i="35" s="1"/>
  <c r="F213" i="35" s="1"/>
  <c r="M55" i="35" a="1"/>
  <c r="M55" i="35" s="1"/>
  <c r="F55" i="35" s="1"/>
  <c r="M100" i="35" a="1"/>
  <c r="M100" i="35" s="1"/>
  <c r="F100" i="35" s="1"/>
  <c r="M18" i="35" a="1"/>
  <c r="M18" i="35" s="1"/>
  <c r="M56" i="35" a="1"/>
  <c r="M56" i="35" s="1"/>
  <c r="M75" i="35" a="1"/>
  <c r="M75" i="35" s="1"/>
  <c r="M174" i="35" a="1"/>
  <c r="M174" i="35" s="1"/>
  <c r="F174" i="35" s="1"/>
  <c r="M190" i="35" a="1"/>
  <c r="M190" i="35" s="1"/>
  <c r="F190" i="35" s="1"/>
  <c r="M233" i="35" a="1"/>
  <c r="M233" i="35" s="1"/>
  <c r="F233" i="35" s="1"/>
  <c r="M290" i="35" a="1"/>
  <c r="M290" i="35" s="1"/>
  <c r="M101" i="35" a="1"/>
  <c r="M101" i="35" s="1"/>
  <c r="F101" i="35" s="1"/>
  <c r="M120" i="35" a="1"/>
  <c r="M120" i="35" s="1"/>
  <c r="F120" i="35" s="1"/>
  <c r="M131" i="35" a="1"/>
  <c r="M131" i="35" s="1"/>
  <c r="F131" i="35" s="1"/>
  <c r="M284" i="35" a="1"/>
  <c r="M284" i="35" s="1"/>
  <c r="M240" i="35" a="1"/>
  <c r="M240" i="35" s="1"/>
  <c r="AE240" i="35" s="1" a="1"/>
  <c r="AE240" i="35" s="1"/>
  <c r="M259" i="35" a="1"/>
  <c r="M259" i="35" s="1"/>
  <c r="F259" i="35" s="1"/>
  <c r="M265" i="35" a="1"/>
  <c r="M265" i="35" s="1"/>
  <c r="F265" i="35" s="1"/>
  <c r="M277" i="35" a="1"/>
  <c r="M277" i="35" s="1"/>
  <c r="F277" i="35" s="1"/>
  <c r="M285" i="35" a="1"/>
  <c r="M285" i="35" s="1"/>
  <c r="F285" i="35" s="1"/>
  <c r="M221" i="35" a="1"/>
  <c r="M221" i="35" s="1"/>
  <c r="F221" i="35" s="1"/>
  <c r="M244" i="35" a="1"/>
  <c r="M244" i="35" s="1"/>
  <c r="F244" i="35" s="1"/>
  <c r="M84" i="35" a="1"/>
  <c r="M84" i="35" s="1"/>
  <c r="F84" i="35" s="1"/>
  <c r="M104" i="35" a="1"/>
  <c r="M104" i="35" s="1"/>
  <c r="F104" i="35" s="1"/>
  <c r="M112" i="35" a="1"/>
  <c r="M112" i="35" s="1"/>
  <c r="M255" i="35" a="1"/>
  <c r="M255" i="35" s="1"/>
  <c r="AE255" i="35" s="1" a="1"/>
  <c r="AE255" i="35" s="1"/>
  <c r="M260" i="35" a="1"/>
  <c r="M260" i="35" s="1"/>
  <c r="M9" i="35" a="1"/>
  <c r="M9" i="35" s="1"/>
  <c r="F9" i="35" s="1"/>
  <c r="M47" i="35" a="1"/>
  <c r="M47" i="35" s="1"/>
  <c r="F47" i="35" s="1"/>
  <c r="M118" i="35" a="1"/>
  <c r="M118" i="35" s="1"/>
  <c r="F118" i="35" s="1"/>
  <c r="M198" i="35" a="1"/>
  <c r="M198" i="35" s="1"/>
  <c r="F198" i="35" s="1"/>
  <c r="M203" i="35" a="1"/>
  <c r="M203" i="35" s="1"/>
  <c r="F203" i="35" s="1"/>
  <c r="M21" i="35" a="1"/>
  <c r="M21" i="35" s="1"/>
  <c r="M27" i="35" a="1"/>
  <c r="M27" i="35" s="1"/>
  <c r="F27" i="35" s="1"/>
  <c r="M48" i="35" a="1"/>
  <c r="M48" i="35" s="1"/>
  <c r="M215" i="35" a="1"/>
  <c r="M215" i="35" s="1"/>
  <c r="F215" i="35" s="1"/>
  <c r="M222" i="35" a="1"/>
  <c r="M222" i="35" s="1"/>
  <c r="F222" i="35" s="1"/>
  <c r="M278" i="35" a="1"/>
  <c r="M278" i="35" s="1"/>
  <c r="F278" i="35" s="1"/>
  <c r="M182" i="35" a="1"/>
  <c r="M182" i="35" s="1"/>
  <c r="F182" i="35" s="1"/>
  <c r="M193" i="35" a="1"/>
  <c r="M193" i="35" s="1"/>
  <c r="F193" i="35" s="1"/>
  <c r="M199" i="35" a="1"/>
  <c r="M199" i="35" s="1"/>
  <c r="F199" i="35" s="1"/>
  <c r="M216" i="35" a="1"/>
  <c r="M216" i="35" s="1"/>
  <c r="M236" i="35" a="1"/>
  <c r="M236" i="35" s="1"/>
  <c r="F236" i="35" s="1"/>
  <c r="M256" i="35" a="1"/>
  <c r="M256" i="35" s="1"/>
  <c r="F256" i="35" s="1"/>
  <c r="M249" i="35" a="1"/>
  <c r="M249" i="35" s="1"/>
  <c r="F249" i="35" s="1"/>
  <c r="M229" i="35" a="1"/>
  <c r="M229" i="35" s="1"/>
  <c r="F229" i="35" s="1"/>
  <c r="M266" i="35" a="1"/>
  <c r="M266" i="35" s="1"/>
  <c r="F266" i="35" s="1"/>
  <c r="M267" i="35" a="1"/>
  <c r="M267" i="35" s="1"/>
  <c r="F267" i="35" s="1"/>
  <c r="M187" i="35" a="1"/>
  <c r="M187" i="35" s="1"/>
  <c r="F187" i="35" s="1"/>
  <c r="M114" i="35" a="1"/>
  <c r="M114" i="35" s="1"/>
  <c r="F114" i="35" s="1"/>
  <c r="M204" i="35" a="1"/>
  <c r="M204" i="35" s="1"/>
  <c r="F204" i="35" s="1"/>
  <c r="M245" i="35" a="1"/>
  <c r="M245" i="35" s="1"/>
  <c r="F245" i="35" s="1"/>
  <c r="M68" i="35" a="1"/>
  <c r="M68" i="35" s="1"/>
  <c r="F68" i="35" s="1"/>
  <c r="M166" i="35" a="1"/>
  <c r="M166" i="35" s="1"/>
  <c r="F166" i="35" s="1"/>
  <c r="M183" i="35" a="1"/>
  <c r="M183" i="35" s="1"/>
  <c r="F183" i="35" s="1"/>
  <c r="M188" i="35" a="1"/>
  <c r="M188" i="35" s="1"/>
  <c r="F188" i="35" s="1"/>
  <c r="M269" i="35" a="1"/>
  <c r="M269" i="35" s="1"/>
  <c r="F269" i="35" s="1"/>
  <c r="M71" i="35" a="1"/>
  <c r="M71" i="35" s="1"/>
  <c r="M87" i="35" a="1"/>
  <c r="M87" i="35" s="1"/>
  <c r="AE87" i="35" s="1" a="1"/>
  <c r="AE87" i="35" s="1"/>
  <c r="M108" i="35" a="1"/>
  <c r="M108" i="35" s="1"/>
  <c r="F108" i="35" s="1"/>
  <c r="M129" i="35" a="1"/>
  <c r="M129" i="35" s="1"/>
  <c r="AE129" i="35" s="1" a="1"/>
  <c r="AE129" i="35" s="1"/>
  <c r="M148" i="35" a="1"/>
  <c r="M148" i="35" s="1"/>
  <c r="F148" i="35" s="1"/>
  <c r="M223" i="35" a="1"/>
  <c r="M223" i="35" s="1"/>
  <c r="AE223" i="35" s="1" a="1"/>
  <c r="AE223" i="35" s="1"/>
  <c r="M286" i="35" a="1"/>
  <c r="M286" i="35" s="1"/>
  <c r="F286" i="35" s="1"/>
  <c r="M50" i="35" a="1"/>
  <c r="M50" i="35" s="1"/>
  <c r="F50" i="35" s="1"/>
  <c r="M72" i="35" a="1"/>
  <c r="M72" i="35" s="1"/>
  <c r="M149" i="35" a="1"/>
  <c r="M149" i="35" s="1"/>
  <c r="F149" i="35" s="1"/>
  <c r="M167" i="35" a="1"/>
  <c r="M167" i="35" s="1"/>
  <c r="M184" i="35" a="1"/>
  <c r="M184" i="35" s="1"/>
  <c r="F184" i="35" s="1"/>
  <c r="M205" i="35" a="1"/>
  <c r="M205" i="35" s="1"/>
  <c r="F205" i="35" s="1"/>
  <c r="M12" i="35" a="1"/>
  <c r="M12" i="35" s="1"/>
  <c r="F12" i="35" s="1"/>
  <c r="M93" i="35" a="1"/>
  <c r="M93" i="35" s="1"/>
  <c r="F93" i="35" s="1"/>
  <c r="M109" i="35" a="1"/>
  <c r="M109" i="35" s="1"/>
  <c r="F109" i="35" s="1"/>
  <c r="M142" i="35" a="1"/>
  <c r="M142" i="35" s="1"/>
  <c r="M224" i="35" a="1"/>
  <c r="M224" i="35" s="1"/>
  <c r="F224" i="35" s="1"/>
  <c r="M261" i="35" a="1"/>
  <c r="M261" i="35" s="1"/>
  <c r="F261" i="35" s="1"/>
  <c r="M5" i="35" a="1"/>
  <c r="M5" i="35" s="1"/>
  <c r="F5" i="35" s="1"/>
  <c r="M33" i="35" a="1"/>
  <c r="M33" i="35" s="1"/>
  <c r="F33" i="35" s="1"/>
  <c r="M126" i="35" a="1"/>
  <c r="M126" i="35" s="1"/>
  <c r="AE126" i="35" s="1" a="1"/>
  <c r="AE126" i="35" s="1"/>
  <c r="M162" i="35" a="1"/>
  <c r="M162" i="35" s="1"/>
  <c r="F162" i="35" s="1"/>
  <c r="M168" i="35" a="1"/>
  <c r="M168" i="35" s="1"/>
  <c r="F168" i="35" s="1"/>
  <c r="M200" i="35" a="1"/>
  <c r="M200" i="35" s="1"/>
  <c r="F200" i="35" s="1"/>
  <c r="M206" i="35" a="1"/>
  <c r="M206" i="35" s="1"/>
  <c r="F206" i="35" s="1"/>
  <c r="M246" i="35" a="1"/>
  <c r="M246" i="35" s="1"/>
  <c r="F246" i="35" s="1"/>
  <c r="M279" i="35" a="1"/>
  <c r="M279" i="35" s="1"/>
  <c r="F279" i="35" s="1"/>
  <c r="M280" i="35" a="1"/>
  <c r="M280" i="35" s="1"/>
  <c r="F280" i="35" s="1"/>
  <c r="M288" i="35" a="1"/>
  <c r="M288" i="35" s="1"/>
  <c r="F288" i="35" s="1"/>
  <c r="M169" i="35" a="1"/>
  <c r="M169" i="35" s="1"/>
  <c r="M185" i="35" a="1"/>
  <c r="M185" i="35" s="1"/>
  <c r="F185" i="35" s="1"/>
  <c r="M262" i="35" a="1"/>
  <c r="M262" i="35" s="1"/>
  <c r="F262" i="35" s="1"/>
  <c r="M281" i="35" a="1"/>
  <c r="M281" i="35" s="1"/>
  <c r="F281" i="35" s="1"/>
  <c r="M287" i="35" a="1"/>
  <c r="M287" i="35" s="1"/>
  <c r="F287" i="35" s="1"/>
  <c r="M6" i="35" a="1"/>
  <c r="M6" i="35" s="1"/>
  <c r="M24" i="35" a="1"/>
  <c r="M24" i="35" s="1"/>
  <c r="F24" i="35" s="1"/>
  <c r="M25" i="35" a="1"/>
  <c r="M25" i="35" s="1"/>
  <c r="F25" i="35" s="1"/>
  <c r="M64" i="35" a="1"/>
  <c r="M64" i="35" s="1"/>
  <c r="F64" i="35" s="1"/>
  <c r="M94" i="35" a="1"/>
  <c r="M94" i="35" s="1"/>
  <c r="M121" i="35" a="1"/>
  <c r="M121" i="35" s="1"/>
  <c r="F121" i="35" s="1"/>
  <c r="M178" i="35" a="1"/>
  <c r="M178" i="35" s="1"/>
  <c r="F178" i="35" s="1"/>
  <c r="M225" i="35" a="1"/>
  <c r="M225" i="35" s="1"/>
  <c r="F225" i="35" s="1"/>
  <c r="M13" i="35" a="1"/>
  <c r="M13" i="35" s="1"/>
  <c r="F13" i="35" s="1"/>
  <c r="M51" i="35" a="1"/>
  <c r="M51" i="35" s="1"/>
  <c r="F51" i="35" s="1"/>
  <c r="M73" i="35" a="1"/>
  <c r="M73" i="35" s="1"/>
  <c r="F73" i="35" s="1"/>
  <c r="M74" i="35" a="1"/>
  <c r="M74" i="35" s="1"/>
  <c r="F74" i="35" s="1"/>
  <c r="M110" i="35" a="1"/>
  <c r="M110" i="35" s="1"/>
  <c r="F110" i="35" s="1"/>
  <c r="M122" i="35" a="1"/>
  <c r="M122" i="35" s="1"/>
  <c r="F122" i="35" s="1"/>
  <c r="M137" i="35" a="1"/>
  <c r="M137" i="35" s="1"/>
  <c r="F137" i="35" s="1"/>
  <c r="M143" i="35" a="1"/>
  <c r="M143" i="35" s="1"/>
  <c r="F143" i="35" s="1"/>
  <c r="M201" i="35" a="1"/>
  <c r="M201" i="35" s="1"/>
  <c r="F201" i="35" s="1"/>
  <c r="M207" i="35" a="1"/>
  <c r="M207" i="35" s="1"/>
  <c r="F207" i="35" s="1"/>
  <c r="M34" i="35" a="1"/>
  <c r="M34" i="35" s="1"/>
  <c r="F34" i="35" s="1"/>
  <c r="M44" i="35" a="1"/>
  <c r="M44" i="35" s="1"/>
  <c r="M82" i="35" a="1"/>
  <c r="M82" i="35" s="1"/>
  <c r="F82" i="35" s="1"/>
  <c r="M7" i="35" a="1"/>
  <c r="M7" i="35" s="1"/>
  <c r="F7" i="35" s="1"/>
  <c r="M26" i="35" a="1"/>
  <c r="M26" i="35" s="1"/>
  <c r="AE26" i="35" s="1" a="1"/>
  <c r="AE26" i="35" s="1"/>
  <c r="M102" i="35" a="1"/>
  <c r="M102" i="35" s="1"/>
  <c r="M144" i="35" a="1"/>
  <c r="M144" i="35" s="1"/>
  <c r="AE144" i="35" s="1" a="1"/>
  <c r="AE144" i="35" s="1"/>
  <c r="M163" i="35" a="1"/>
  <c r="M163" i="35" s="1"/>
  <c r="M8" i="35" a="1"/>
  <c r="M8" i="35" s="1"/>
  <c r="AE8" i="35" s="1" a="1"/>
  <c r="AE8" i="35" s="1"/>
  <c r="M65" i="35" a="1"/>
  <c r="M65" i="35" s="1"/>
  <c r="F65" i="35" s="1"/>
  <c r="M83" i="35" a="1"/>
  <c r="M83" i="35" s="1"/>
  <c r="F83" i="35" s="1"/>
  <c r="M88" i="35" a="1"/>
  <c r="M88" i="35" s="1"/>
  <c r="F88" i="35" s="1"/>
  <c r="M111" i="35" a="1"/>
  <c r="M111" i="35" s="1"/>
  <c r="F111" i="35" s="1"/>
  <c r="M138" i="35" a="1"/>
  <c r="M138" i="35" s="1"/>
  <c r="F138" i="35" s="1"/>
  <c r="M14" i="35" a="1"/>
  <c r="M14" i="35" s="1"/>
  <c r="M45" i="35" a="1"/>
  <c r="M45" i="35" s="1"/>
  <c r="F45" i="35" s="1"/>
  <c r="M46" i="35" a="1"/>
  <c r="M46" i="35" s="1"/>
  <c r="AE46" i="35" s="1" a="1"/>
  <c r="AE46" i="35" s="1"/>
  <c r="M52" i="35" a="1"/>
  <c r="M52" i="35" s="1"/>
  <c r="F52" i="35" s="1"/>
  <c r="M66" i="35" a="1"/>
  <c r="M66" i="35" s="1"/>
  <c r="F66" i="35" s="1"/>
  <c r="M123" i="35" a="1"/>
  <c r="M123" i="35" s="1"/>
  <c r="F123" i="35" s="1"/>
  <c r="M157" i="35" a="1"/>
  <c r="M157" i="35" s="1"/>
  <c r="F157" i="35" s="1"/>
  <c r="M242" i="35" a="1"/>
  <c r="M242" i="35" s="1"/>
  <c r="F242" i="35" s="1"/>
  <c r="M41" i="35" a="1"/>
  <c r="M41" i="35" s="1"/>
  <c r="F41" i="35" s="1"/>
  <c r="M85" i="35" a="1"/>
  <c r="M85" i="35" s="1"/>
  <c r="M89" i="35" a="1"/>
  <c r="M89" i="35" s="1"/>
  <c r="F89" i="35" s="1"/>
  <c r="M90" i="35" a="1"/>
  <c r="M90" i="35" s="1"/>
  <c r="F90" i="35" s="1"/>
  <c r="M103" i="35" a="1"/>
  <c r="M103" i="35" s="1"/>
  <c r="F103" i="35" s="1"/>
  <c r="M124" i="35" a="1"/>
  <c r="M124" i="35" s="1"/>
  <c r="F124" i="35" s="1"/>
  <c r="M139" i="35" a="1"/>
  <c r="M139" i="35" s="1"/>
  <c r="F139" i="35" s="1"/>
  <c r="M164" i="35" a="1"/>
  <c r="M164" i="35" s="1"/>
  <c r="M196" i="35" a="1"/>
  <c r="M196" i="35" s="1"/>
  <c r="F196" i="35" s="1"/>
  <c r="M208" i="35" a="1"/>
  <c r="M208" i="35" s="1"/>
  <c r="F208" i="35" s="1"/>
  <c r="M226" i="35" a="1"/>
  <c r="M226" i="35" s="1"/>
  <c r="F226" i="35" s="1"/>
  <c r="M263" i="35" a="1"/>
  <c r="M263" i="35" s="1"/>
  <c r="F263" i="35" s="1"/>
  <c r="M289" i="35" a="1"/>
  <c r="M289" i="35" s="1"/>
  <c r="F289" i="35" s="1"/>
  <c r="M10" i="35" a="1"/>
  <c r="M10" i="35" s="1"/>
  <c r="F10" i="35" s="1"/>
  <c r="M60" i="35" a="1"/>
  <c r="M60" i="35" s="1"/>
  <c r="F60" i="35" s="1"/>
  <c r="M86" i="35" a="1"/>
  <c r="M86" i="35" s="1"/>
  <c r="F86" i="35" s="1"/>
  <c r="M105" i="35" a="1"/>
  <c r="M105" i="35" s="1"/>
  <c r="F105" i="35" s="1"/>
  <c r="M127" i="35" a="1"/>
  <c r="M127" i="35" s="1"/>
  <c r="F127" i="35" s="1"/>
  <c r="M140" i="35" a="1"/>
  <c r="M140" i="35" s="1"/>
  <c r="F140" i="35" s="1"/>
  <c r="M146" i="35" a="1"/>
  <c r="M146" i="35" s="1"/>
  <c r="F146" i="35" s="1"/>
  <c r="M158" i="35" a="1"/>
  <c r="M158" i="35" s="1"/>
  <c r="AE158" i="35" s="1" a="1"/>
  <c r="AE158" i="35" s="1"/>
  <c r="M219" i="35" a="1"/>
  <c r="M219" i="35" s="1"/>
  <c r="F219" i="35" s="1"/>
  <c r="M227" i="35" a="1"/>
  <c r="M227" i="35" s="1"/>
  <c r="F227" i="35" s="1"/>
  <c r="M239" i="35" a="1"/>
  <c r="M239" i="35" s="1"/>
  <c r="M282" i="35" a="1"/>
  <c r="M282" i="35" s="1"/>
  <c r="F282" i="35" s="1"/>
  <c r="M11" i="35" a="1"/>
  <c r="M11" i="35" s="1"/>
  <c r="F11" i="35" s="1"/>
  <c r="M28" i="35" a="1"/>
  <c r="M28" i="35" s="1"/>
  <c r="M42" i="35" a="1"/>
  <c r="M42" i="35" s="1"/>
  <c r="F42" i="35" s="1"/>
  <c r="M49" i="35" a="1"/>
  <c r="M49" i="35" s="1"/>
  <c r="F49" i="35" s="1"/>
  <c r="M91" i="35" a="1"/>
  <c r="M91" i="35" s="1"/>
  <c r="F91" i="35" s="1"/>
  <c r="M106" i="35" a="1"/>
  <c r="M106" i="35" s="1"/>
  <c r="F106" i="35" s="1"/>
  <c r="M145" i="35" a="1"/>
  <c r="M145" i="35" s="1"/>
  <c r="F145" i="35" s="1"/>
  <c r="M165" i="35" a="1"/>
  <c r="M165" i="35" s="1"/>
  <c r="F165" i="35" s="1"/>
  <c r="M197" i="35" a="1"/>
  <c r="M197" i="35" s="1"/>
  <c r="F197" i="35" s="1"/>
  <c r="M202" i="35" a="1"/>
  <c r="M202" i="35" s="1"/>
  <c r="F202" i="35" s="1"/>
  <c r="M209" i="35" a="1"/>
  <c r="M209" i="35" s="1"/>
  <c r="F209" i="35" s="1"/>
  <c r="M247" i="35" a="1"/>
  <c r="M247" i="35" s="1"/>
  <c r="M258" i="35" a="1"/>
  <c r="M258" i="35" s="1"/>
  <c r="F258" i="35" s="1"/>
  <c r="M29" i="35" a="1"/>
  <c r="M29" i="35" s="1"/>
  <c r="F29" i="35" s="1"/>
  <c r="M30" i="35" a="1"/>
  <c r="M30" i="35" s="1"/>
  <c r="F30" i="35" s="1"/>
  <c r="M31" i="35" a="1"/>
  <c r="M31" i="35" s="1"/>
  <c r="F31" i="35" s="1"/>
  <c r="M53" i="35" a="1"/>
  <c r="M53" i="35" s="1"/>
  <c r="F53" i="35" s="1"/>
  <c r="M67" i="35" a="1"/>
  <c r="M67" i="35" s="1"/>
  <c r="AE67" i="35" s="1" a="1"/>
  <c r="AE67" i="35" s="1"/>
  <c r="M78" i="35" a="1"/>
  <c r="M78" i="35" s="1"/>
  <c r="F78" i="35" s="1"/>
  <c r="M134" i="35" a="1"/>
  <c r="M134" i="35" s="1"/>
  <c r="M159" i="35" a="1"/>
  <c r="M159" i="35" s="1"/>
  <c r="F159" i="35" s="1"/>
  <c r="M186" i="35" a="1"/>
  <c r="M186" i="35" s="1"/>
  <c r="F186" i="35" s="1"/>
  <c r="M220" i="35" a="1"/>
  <c r="M220" i="35" s="1"/>
  <c r="F220" i="35" s="1"/>
  <c r="M234" i="35" a="1"/>
  <c r="M234" i="35" s="1"/>
  <c r="F234" i="35" s="1"/>
  <c r="M243" i="35" a="1"/>
  <c r="M243" i="35" s="1"/>
  <c r="F243" i="35" s="1"/>
  <c r="M253" i="35" a="1"/>
  <c r="M253" i="35" s="1"/>
  <c r="F253" i="35" s="1"/>
  <c r="M283" i="35" a="1"/>
  <c r="M283" i="35" s="1"/>
  <c r="F283" i="35" s="1"/>
  <c r="M61" i="35" a="1"/>
  <c r="M61" i="35" s="1"/>
  <c r="F61" i="35" s="1"/>
  <c r="M107" i="35" a="1"/>
  <c r="M107" i="35" s="1"/>
  <c r="F107" i="35" s="1"/>
  <c r="M125" i="35" a="1"/>
  <c r="M125" i="35" s="1"/>
  <c r="F125" i="35" s="1"/>
  <c r="M128" i="35" a="1"/>
  <c r="M128" i="35" s="1"/>
  <c r="F128" i="35" s="1"/>
  <c r="M160" i="35" a="1"/>
  <c r="M160" i="35" s="1"/>
  <c r="F160" i="35" s="1"/>
  <c r="M181" i="35" a="1"/>
  <c r="M181" i="35" s="1"/>
  <c r="M214" i="35" a="1"/>
  <c r="M214" i="35" s="1"/>
  <c r="F214" i="35" s="1"/>
  <c r="M228" i="35" a="1"/>
  <c r="M228" i="35" s="1"/>
  <c r="F228" i="35" s="1"/>
  <c r="M264" i="35" a="1"/>
  <c r="M264" i="35" s="1"/>
  <c r="F264" i="35" s="1"/>
  <c r="M32" i="35" a="1"/>
  <c r="M32" i="35" s="1"/>
  <c r="F32" i="35" s="1"/>
  <c r="M69" i="35" a="1"/>
  <c r="M69" i="35" s="1"/>
  <c r="F69" i="35" s="1"/>
  <c r="M70" i="35" a="1"/>
  <c r="M70" i="35" s="1"/>
  <c r="M92" i="35" a="1"/>
  <c r="M92" i="35" s="1"/>
  <c r="F92" i="35" s="1"/>
  <c r="M141" i="35" a="1"/>
  <c r="M141" i="35" s="1"/>
  <c r="F141" i="35" s="1"/>
  <c r="M153" i="35" a="1"/>
  <c r="M153" i="35" s="1"/>
  <c r="F153" i="35" s="1"/>
  <c r="M248" i="35" a="1"/>
  <c r="M248" i="35" s="1"/>
  <c r="F248" i="35" s="1"/>
  <c r="M254" i="35" a="1"/>
  <c r="M254" i="35" s="1"/>
  <c r="F254" i="35" s="1"/>
  <c r="M273" i="35" a="1"/>
  <c r="M273" i="35" s="1"/>
  <c r="F273" i="35" s="1"/>
  <c r="M274" i="35" a="1"/>
  <c r="M274" i="35" s="1"/>
  <c r="F274" i="35" s="1"/>
  <c r="V66" i="35"/>
  <c r="U66" i="35"/>
  <c r="V122" i="35"/>
  <c r="U122" i="35"/>
  <c r="U144" i="35"/>
  <c r="AG145" i="35"/>
  <c r="AG181" i="35"/>
  <c r="AG285" i="35"/>
  <c r="U38" i="35"/>
  <c r="V38" i="35"/>
  <c r="AG55" i="35"/>
  <c r="V166" i="35"/>
  <c r="U166" i="35"/>
  <c r="V266" i="35"/>
  <c r="U266" i="35"/>
  <c r="AG19" i="35"/>
  <c r="AQ19" i="35" s="1"/>
  <c r="U246" i="35"/>
  <c r="V246" i="35"/>
  <c r="AG257" i="35"/>
  <c r="U200" i="35"/>
  <c r="V200" i="35"/>
  <c r="V203" i="35"/>
  <c r="U203" i="35"/>
  <c r="U131" i="35"/>
  <c r="V131" i="35"/>
  <c r="AG175" i="35"/>
  <c r="V261" i="35"/>
  <c r="U261" i="35"/>
  <c r="AG282" i="35"/>
  <c r="V52" i="35"/>
  <c r="U52" i="35"/>
  <c r="V58" i="35"/>
  <c r="U58" i="35"/>
  <c r="V209" i="35"/>
  <c r="U209" i="35"/>
  <c r="AG38" i="35"/>
  <c r="AQ38" i="35" s="1"/>
  <c r="V68" i="35"/>
  <c r="U68" i="35"/>
  <c r="V156" i="35"/>
  <c r="U156" i="35"/>
  <c r="U7" i="35"/>
  <c r="V7" i="35"/>
  <c r="V56" i="35"/>
  <c r="U56" i="35"/>
  <c r="V100" i="35"/>
  <c r="U100" i="35"/>
  <c r="U30" i="35"/>
  <c r="V30" i="35" s="1"/>
  <c r="V71" i="35"/>
  <c r="U71" i="35"/>
  <c r="U252" i="35"/>
  <c r="AG274" i="35"/>
  <c r="AQ274" i="35" s="1"/>
  <c r="V149" i="35"/>
  <c r="V162" i="35"/>
  <c r="U162" i="35"/>
  <c r="AG163" i="35"/>
  <c r="AQ163" i="35" s="1"/>
  <c r="V205" i="35"/>
  <c r="U205" i="35"/>
  <c r="V239" i="35"/>
  <c r="U239" i="35"/>
  <c r="U48" i="35"/>
  <c r="V48" i="35"/>
  <c r="V154" i="35"/>
  <c r="U154" i="35"/>
  <c r="AF248" i="35"/>
  <c r="U276" i="35"/>
  <c r="V276" i="35"/>
  <c r="U117" i="35"/>
  <c r="V117" i="35"/>
  <c r="V250" i="35"/>
  <c r="U250" i="35"/>
  <c r="U28" i="35"/>
  <c r="V28" i="35"/>
  <c r="V281" i="35"/>
  <c r="AG291" i="35"/>
  <c r="U65" i="35"/>
  <c r="AG133" i="35"/>
  <c r="U193" i="35"/>
  <c r="V193" i="35" s="1"/>
  <c r="V207" i="35"/>
  <c r="U219" i="35"/>
  <c r="U290" i="35"/>
  <c r="V290" i="35" s="1"/>
  <c r="V41" i="35"/>
  <c r="U49" i="35"/>
  <c r="V93" i="35"/>
  <c r="U101" i="35"/>
  <c r="V120" i="35"/>
  <c r="U120" i="35"/>
  <c r="V147" i="35"/>
  <c r="U147" i="35"/>
  <c r="AG199" i="35"/>
  <c r="U225" i="35"/>
  <c r="U255" i="35"/>
  <c r="U35" i="35"/>
  <c r="V35" i="35"/>
  <c r="U139" i="35"/>
  <c r="V139" i="35" s="1"/>
  <c r="V186" i="35"/>
  <c r="U186" i="35"/>
  <c r="U190" i="35"/>
  <c r="V201" i="35"/>
  <c r="U201" i="35"/>
  <c r="V216" i="35"/>
  <c r="U216" i="35"/>
  <c r="U82" i="35"/>
  <c r="V82" i="35"/>
  <c r="V94" i="35"/>
  <c r="U94" i="35"/>
  <c r="AG125" i="35"/>
  <c r="V143" i="35"/>
  <c r="AG202" i="35"/>
  <c r="U244" i="35"/>
  <c r="V244" i="35"/>
  <c r="U273" i="35"/>
  <c r="V273" i="35" s="1"/>
  <c r="AG110" i="35"/>
  <c r="AQ110" i="35" s="1"/>
  <c r="U141" i="35"/>
  <c r="V141" i="35" s="1"/>
  <c r="U180" i="35"/>
  <c r="AG197" i="35"/>
  <c r="U248" i="35"/>
  <c r="V248" i="35"/>
  <c r="V260" i="35"/>
  <c r="U260" i="35"/>
  <c r="V231" i="35"/>
  <c r="V253" i="35"/>
  <c r="U253" i="35"/>
  <c r="V12" i="35"/>
  <c r="U12" i="35"/>
  <c r="U232" i="35"/>
  <c r="AG272" i="35"/>
  <c r="U9" i="35"/>
  <c r="U76" i="35"/>
  <c r="U103" i="35"/>
  <c r="V103" i="35"/>
  <c r="U128" i="35"/>
  <c r="V128" i="35" s="1"/>
  <c r="U158" i="35"/>
  <c r="U167" i="35"/>
  <c r="AG267" i="35"/>
  <c r="AQ267" i="35" s="1"/>
  <c r="V27" i="35"/>
  <c r="V85" i="35"/>
  <c r="U85" i="35"/>
  <c r="AF145" i="35"/>
  <c r="V60" i="35"/>
  <c r="U60" i="35"/>
  <c r="AG85" i="35"/>
  <c r="V280" i="35"/>
  <c r="U280" i="35"/>
  <c r="V204" i="35"/>
  <c r="U204" i="35"/>
  <c r="AG33" i="35"/>
  <c r="V127" i="35"/>
  <c r="AE127" i="35" s="1" a="1"/>
  <c r="AE127" i="35" s="1"/>
  <c r="AG189" i="35"/>
  <c r="AQ189" i="35" s="1"/>
  <c r="V272" i="35"/>
  <c r="V15" i="35"/>
  <c r="U62" i="35"/>
  <c r="AG84" i="35"/>
  <c r="AQ84" i="35" s="1"/>
  <c r="AG90" i="35"/>
  <c r="V110" i="35"/>
  <c r="U113" i="35"/>
  <c r="V113" i="35" s="1"/>
  <c r="AG70" i="35"/>
  <c r="AG143" i="35"/>
  <c r="V189" i="35"/>
  <c r="U198" i="35"/>
  <c r="V198" i="35"/>
  <c r="V270" i="35"/>
  <c r="V199" i="35"/>
  <c r="V138" i="35"/>
  <c r="AG212" i="35"/>
  <c r="V95" i="35"/>
  <c r="AG172" i="35"/>
  <c r="AG277" i="35"/>
  <c r="AQ277" i="35" s="1"/>
  <c r="U286" i="35"/>
  <c r="V286" i="35"/>
  <c r="AG287" i="35"/>
  <c r="AG16" i="35"/>
  <c r="AG168" i="35"/>
  <c r="AQ168" i="35" s="1"/>
  <c r="AG42" i="35"/>
  <c r="AG108" i="35"/>
  <c r="AG39" i="35"/>
  <c r="AQ39" i="35" s="1"/>
  <c r="AG13" i="35"/>
  <c r="AG3" i="35"/>
  <c r="AG15" i="35"/>
  <c r="AG8" i="35"/>
  <c r="AG29" i="35"/>
  <c r="AG56" i="35"/>
  <c r="AS96" i="35"/>
  <c r="AG280" i="35"/>
  <c r="AG26" i="35"/>
  <c r="U33" i="35"/>
  <c r="V33" i="35" s="1"/>
  <c r="U53" i="35"/>
  <c r="V53" i="35" s="1"/>
  <c r="V74" i="35"/>
  <c r="AG250" i="35"/>
  <c r="U10" i="35"/>
  <c r="V10" i="35" s="1"/>
  <c r="AG28" i="35"/>
  <c r="U106" i="35"/>
  <c r="U236" i="35"/>
  <c r="V236" i="35"/>
  <c r="AG134" i="35"/>
  <c r="V36" i="35"/>
  <c r="AG86" i="35"/>
  <c r="AF163" i="35"/>
  <c r="V57" i="35"/>
  <c r="AG174" i="35"/>
  <c r="AQ174" i="35" s="1"/>
  <c r="AF3" i="35"/>
  <c r="U5" i="35"/>
  <c r="V5" i="35"/>
  <c r="AG58" i="35"/>
  <c r="AG196" i="35"/>
  <c r="U245" i="35"/>
  <c r="V245" i="35"/>
  <c r="AG290" i="35"/>
  <c r="AQ290" i="35" s="1"/>
  <c r="AG23" i="35"/>
  <c r="AG34" i="35"/>
  <c r="AQ34" i="35" s="1"/>
  <c r="AG46" i="35"/>
  <c r="AQ46" i="35" s="1"/>
  <c r="AG63" i="35"/>
  <c r="AG204" i="35"/>
  <c r="V148" i="35"/>
  <c r="U148" i="35"/>
  <c r="U32" i="35"/>
  <c r="V32" i="35" s="1"/>
  <c r="AG96" i="35"/>
  <c r="AG115" i="35"/>
  <c r="V22" i="35"/>
  <c r="U40" i="35"/>
  <c r="V40" i="35"/>
  <c r="U136" i="35"/>
  <c r="V136" i="35"/>
  <c r="AG225" i="35"/>
  <c r="AQ225" i="35" s="1"/>
  <c r="V47" i="35"/>
  <c r="U47" i="35"/>
  <c r="U228" i="35"/>
  <c r="V228" i="35"/>
  <c r="V61" i="35"/>
  <c r="U61" i="35"/>
  <c r="AG148" i="35"/>
  <c r="U51" i="35"/>
  <c r="V51" i="35"/>
  <c r="U19" i="35"/>
  <c r="V19" i="35" s="1"/>
  <c r="V73" i="35"/>
  <c r="U98" i="35"/>
  <c r="U105" i="35"/>
  <c r="V105" i="35"/>
  <c r="AG256" i="35"/>
  <c r="V55" i="35"/>
  <c r="U55" i="35"/>
  <c r="AG62" i="35"/>
  <c r="AG136" i="35"/>
  <c r="AG138" i="35"/>
  <c r="AQ138" i="35" s="1"/>
  <c r="V63" i="35"/>
  <c r="U63" i="35"/>
  <c r="U75" i="35"/>
  <c r="AG195" i="35"/>
  <c r="U109" i="35"/>
  <c r="V109" i="35"/>
  <c r="AG156" i="35"/>
  <c r="AG20" i="35"/>
  <c r="U242" i="35"/>
  <c r="V242" i="35" s="1"/>
  <c r="AG14" i="35"/>
  <c r="U25" i="35"/>
  <c r="V25" i="35"/>
  <c r="U133" i="35"/>
  <c r="V133" i="35"/>
  <c r="AG259" i="35"/>
  <c r="U4" i="35"/>
  <c r="V4" i="35" s="1"/>
  <c r="AG166" i="35"/>
  <c r="AG25" i="35"/>
  <c r="AQ25" i="35" s="1"/>
  <c r="U91" i="35"/>
  <c r="AG173" i="35"/>
  <c r="AQ173" i="35" s="1"/>
  <c r="V34" i="35"/>
  <c r="U80" i="35"/>
  <c r="V80" i="35" s="1"/>
  <c r="U83" i="35"/>
  <c r="V83" i="35"/>
  <c r="U221" i="35"/>
  <c r="V221" i="35"/>
  <c r="U215" i="35"/>
  <c r="V215" i="35"/>
  <c r="AG235" i="35"/>
  <c r="U31" i="35"/>
  <c r="V31" i="35" s="1"/>
  <c r="AG36" i="35"/>
  <c r="U69" i="35"/>
  <c r="V69" i="35"/>
  <c r="AG80" i="35"/>
  <c r="U86" i="35"/>
  <c r="V86" i="35"/>
  <c r="V16" i="35"/>
  <c r="U16" i="35"/>
  <c r="U124" i="35"/>
  <c r="V124" i="35" s="1"/>
  <c r="AG216" i="35"/>
  <c r="AQ216" i="35" s="1"/>
  <c r="V45" i="35"/>
  <c r="V90" i="35"/>
  <c r="U226" i="35"/>
  <c r="V226" i="35" s="1"/>
  <c r="U125" i="35"/>
  <c r="V125" i="35" s="1"/>
  <c r="U168" i="35"/>
  <c r="V168" i="35"/>
  <c r="U92" i="35"/>
  <c r="V92" i="35"/>
  <c r="AG103" i="35"/>
  <c r="AQ103" i="35" s="1"/>
  <c r="V104" i="35"/>
  <c r="U104" i="35"/>
  <c r="AG116" i="35"/>
  <c r="AQ116" i="35" s="1"/>
  <c r="AG91" i="35"/>
  <c r="AQ91" i="35" s="1"/>
  <c r="AG106" i="35"/>
  <c r="V108" i="35"/>
  <c r="U108" i="35"/>
  <c r="V184" i="35"/>
  <c r="U184" i="35"/>
  <c r="V3" i="35"/>
  <c r="AE3" i="35" s="1" a="1"/>
  <c r="AE3" i="35" s="1"/>
  <c r="V29" i="35"/>
  <c r="U77" i="35"/>
  <c r="V77" i="35"/>
  <c r="AE77" i="35" s="1" a="1"/>
  <c r="AE77" i="35" s="1"/>
  <c r="AG79" i="35"/>
  <c r="V123" i="35"/>
  <c r="U178" i="35"/>
  <c r="V178" i="35" s="1"/>
  <c r="AF143" i="35"/>
  <c r="AG17" i="35"/>
  <c r="AG74" i="35"/>
  <c r="AG45" i="35"/>
  <c r="AG82" i="35"/>
  <c r="AG190" i="35"/>
  <c r="U212" i="35"/>
  <c r="V212" i="35"/>
  <c r="AG221" i="35"/>
  <c r="AQ221" i="35" s="1"/>
  <c r="U238" i="35"/>
  <c r="V238" i="35" s="1"/>
  <c r="V208" i="35"/>
  <c r="U208" i="35"/>
  <c r="AG59" i="35"/>
  <c r="V97" i="35"/>
  <c r="U97" i="35"/>
  <c r="U137" i="35"/>
  <c r="V137" i="35" s="1"/>
  <c r="AG159" i="35"/>
  <c r="AG170" i="35"/>
  <c r="AG201" i="35"/>
  <c r="U206" i="35"/>
  <c r="V206" i="35"/>
  <c r="AG187" i="35"/>
  <c r="U227" i="35"/>
  <c r="V227" i="35" s="1"/>
  <c r="AF274" i="35"/>
  <c r="U157" i="35"/>
  <c r="V157" i="35" s="1"/>
  <c r="AG186" i="35"/>
  <c r="AQ186" i="35" s="1"/>
  <c r="U192" i="35"/>
  <c r="V192" i="35"/>
  <c r="V140" i="35"/>
  <c r="U159" i="35"/>
  <c r="V172" i="35"/>
  <c r="U172" i="35"/>
  <c r="AG200" i="35"/>
  <c r="AG206" i="35"/>
  <c r="AG215" i="35"/>
  <c r="U237" i="35"/>
  <c r="V237" i="35" s="1"/>
  <c r="V39" i="35"/>
  <c r="U39" i="35"/>
  <c r="V111" i="35"/>
  <c r="U132" i="35"/>
  <c r="V132" i="35"/>
  <c r="U145" i="35"/>
  <c r="V145" i="35" s="1"/>
  <c r="U155" i="35"/>
  <c r="V155" i="35"/>
  <c r="AG162" i="35"/>
  <c r="V233" i="35"/>
  <c r="AG234" i="35"/>
  <c r="V179" i="35"/>
  <c r="U179" i="35"/>
  <c r="AS186" i="35"/>
  <c r="AF219" i="35"/>
  <c r="AG265" i="35"/>
  <c r="V160" i="35"/>
  <c r="U188" i="35"/>
  <c r="V188" i="35" s="1"/>
  <c r="AG261" i="35"/>
  <c r="AG284" i="35"/>
  <c r="U288" i="35"/>
  <c r="V288" i="35"/>
  <c r="AG278" i="35"/>
  <c r="U284" i="35"/>
  <c r="V284" i="35"/>
  <c r="V165" i="35"/>
  <c r="U165" i="35"/>
  <c r="U195" i="35"/>
  <c r="V195" i="35" s="1"/>
  <c r="V259" i="35"/>
  <c r="U259" i="35"/>
  <c r="AG264" i="35"/>
  <c r="V115" i="35"/>
  <c r="AG203" i="35"/>
  <c r="U275" i="35"/>
  <c r="V275" i="35" s="1"/>
  <c r="U283" i="35"/>
  <c r="V283" i="35"/>
  <c r="AG254" i="35"/>
  <c r="V171" i="35"/>
  <c r="U171" i="35"/>
  <c r="AG205" i="35"/>
  <c r="AG229" i="35"/>
  <c r="AG258" i="35"/>
  <c r="V282" i="35"/>
  <c r="U282" i="35"/>
  <c r="V175" i="35"/>
  <c r="U175" i="35"/>
  <c r="F180" i="35"/>
  <c r="U229" i="35"/>
  <c r="V229" i="35"/>
  <c r="V243" i="35"/>
  <c r="U243" i="35"/>
  <c r="AG255" i="35"/>
  <c r="V264" i="35"/>
  <c r="U264" i="35"/>
  <c r="V194" i="35"/>
  <c r="U194" i="35"/>
  <c r="U164" i="35"/>
  <c r="V164" i="35"/>
  <c r="AG185" i="35"/>
  <c r="AG276" i="35"/>
  <c r="V285" i="35"/>
  <c r="U285" i="35"/>
  <c r="V287" i="35"/>
  <c r="AG236" i="35"/>
  <c r="V241" i="35"/>
  <c r="V263" i="35"/>
  <c r="V267" i="35"/>
  <c r="U267" i="35"/>
  <c r="AG281" i="35"/>
  <c r="V279" i="35"/>
  <c r="U279" i="35"/>
  <c r="AG178" i="35"/>
  <c r="U183" i="35"/>
  <c r="V183" i="35" s="1"/>
  <c r="V257" i="35"/>
  <c r="U257" i="35"/>
  <c r="V278" i="35"/>
  <c r="U278" i="35"/>
  <c r="U182" i="35"/>
  <c r="V182" i="35" s="1"/>
  <c r="U223" i="35"/>
  <c r="AF272" i="35"/>
  <c r="AG238" i="35"/>
  <c r="V258" i="35"/>
  <c r="U258" i="35"/>
  <c r="V230" i="35"/>
  <c r="V251" i="35"/>
  <c r="U224" i="35"/>
  <c r="V224" i="35" s="1"/>
  <c r="AG269" i="35"/>
  <c r="V262" i="35"/>
  <c r="U262" i="35"/>
  <c r="AG231" i="35"/>
  <c r="U234" i="35"/>
  <c r="V234" i="35" s="1"/>
  <c r="V291" i="35"/>
  <c r="AP279" i="35" l="1"/>
  <c r="AS214" i="35"/>
  <c r="AS236" i="35"/>
  <c r="AS134" i="35"/>
  <c r="AS188" i="35"/>
  <c r="AS34" i="35"/>
  <c r="AP90" i="35"/>
  <c r="AS141" i="35"/>
  <c r="AS175" i="35"/>
  <c r="AQ284" i="35"/>
  <c r="AQ172" i="35"/>
  <c r="AQ81" i="35"/>
  <c r="AS224" i="35"/>
  <c r="AE250" i="35" a="1"/>
  <c r="AE250" i="35" s="1"/>
  <c r="AO250" i="35" s="1"/>
  <c r="AP101" i="35"/>
  <c r="AQ215" i="35"/>
  <c r="AQ26" i="35"/>
  <c r="AQ272" i="35"/>
  <c r="AP112" i="35"/>
  <c r="AS183" i="35"/>
  <c r="AS43" i="35"/>
  <c r="AS246" i="35"/>
  <c r="AS116" i="35"/>
  <c r="AS152" i="35"/>
  <c r="AP270" i="35"/>
  <c r="AQ141" i="35"/>
  <c r="AQ105" i="35"/>
  <c r="AS86" i="35"/>
  <c r="AE117" i="35" a="1"/>
  <c r="AE117" i="35" s="1"/>
  <c r="AQ136" i="35"/>
  <c r="AP128" i="35"/>
  <c r="AP186" i="35"/>
  <c r="AQ69" i="35"/>
  <c r="AS232" i="35"/>
  <c r="AS285" i="35"/>
  <c r="AP62" i="35"/>
  <c r="AP223" i="35"/>
  <c r="AS221" i="35"/>
  <c r="AP98" i="35"/>
  <c r="AQ62" i="35"/>
  <c r="AQ56" i="35"/>
  <c r="AP196" i="35"/>
  <c r="AP219" i="35"/>
  <c r="AQ166" i="35"/>
  <c r="AE18" i="35" a="1"/>
  <c r="AE18" i="35" s="1"/>
  <c r="AP54" i="35"/>
  <c r="AP114" i="35"/>
  <c r="AS250" i="35"/>
  <c r="AQ256" i="35"/>
  <c r="AE22" i="35" a="1"/>
  <c r="AE22" i="35" s="1"/>
  <c r="AO22" i="35" s="1"/>
  <c r="AQ167" i="35"/>
  <c r="AP87" i="35"/>
  <c r="AS157" i="35"/>
  <c r="AQ234" i="35"/>
  <c r="AQ80" i="35"/>
  <c r="AE57" i="35" a="1"/>
  <c r="AE57" i="35" s="1"/>
  <c r="AO57" i="35" s="1"/>
  <c r="AQ8" i="35"/>
  <c r="AP276" i="35"/>
  <c r="AP152" i="35"/>
  <c r="AP123" i="35"/>
  <c r="AP45" i="35"/>
  <c r="AS177" i="35"/>
  <c r="AQ254" i="35"/>
  <c r="AP255" i="35"/>
  <c r="AQ280" i="35"/>
  <c r="AP274" i="35"/>
  <c r="AQ36" i="35"/>
  <c r="AP286" i="35"/>
  <c r="AP214" i="35"/>
  <c r="AS109" i="35"/>
  <c r="AS40" i="35"/>
  <c r="AP220" i="35"/>
  <c r="AE291" i="35" a="1"/>
  <c r="AE291" i="35" s="1"/>
  <c r="AO291" i="35" s="1"/>
  <c r="AP212" i="35"/>
  <c r="AP157" i="35"/>
  <c r="AP6" i="35"/>
  <c r="AP116" i="35"/>
  <c r="AP257" i="35"/>
  <c r="AP142" i="35"/>
  <c r="AS13" i="35"/>
  <c r="AS139" i="35"/>
  <c r="AE194" i="35" a="1"/>
  <c r="AE194" i="35" s="1"/>
  <c r="AO194" i="35" s="1"/>
  <c r="AP216" i="35"/>
  <c r="AE31" i="35" a="1"/>
  <c r="AE31" i="35" s="1"/>
  <c r="AO31" i="35" s="1"/>
  <c r="AQ134" i="35"/>
  <c r="AP174" i="35"/>
  <c r="AP173" i="35"/>
  <c r="AQ16" i="35"/>
  <c r="AP236" i="35"/>
  <c r="AQ99" i="35"/>
  <c r="AQ212" i="35"/>
  <c r="AQ178" i="35"/>
  <c r="AQ269" i="35"/>
  <c r="AQ275" i="35"/>
  <c r="AP154" i="35"/>
  <c r="AP190" i="35"/>
  <c r="AQ90" i="35"/>
  <c r="AP94" i="35"/>
  <c r="AQ287" i="35"/>
  <c r="AP56" i="35"/>
  <c r="AP195" i="35"/>
  <c r="AP183" i="35"/>
  <c r="AE25" i="35" a="1"/>
  <c r="AE25" i="35" s="1"/>
  <c r="AO25" i="35" s="1"/>
  <c r="AQ96" i="35"/>
  <c r="AP106" i="35"/>
  <c r="AQ152" i="35"/>
  <c r="AQ276" i="35"/>
  <c r="AQ205" i="35"/>
  <c r="AQ195" i="35"/>
  <c r="AE228" i="35" a="1"/>
  <c r="AE228" i="35" s="1"/>
  <c r="AO228" i="35" s="1"/>
  <c r="AQ23" i="35"/>
  <c r="AQ250" i="35"/>
  <c r="AQ242" i="35"/>
  <c r="AS268" i="35"/>
  <c r="AS206" i="35"/>
  <c r="AE278" i="35" a="1"/>
  <c r="AE278" i="35" s="1"/>
  <c r="AO278" i="35" s="1"/>
  <c r="AP72" i="35"/>
  <c r="AP92" i="35"/>
  <c r="AQ236" i="35"/>
  <c r="AE132" i="35" a="1"/>
  <c r="AE132" i="35" s="1"/>
  <c r="AO132" i="35" s="1"/>
  <c r="AE113" i="35" a="1"/>
  <c r="AE113" i="35" s="1"/>
  <c r="AO113" i="35" s="1"/>
  <c r="AQ291" i="35"/>
  <c r="AE68" i="35" a="1"/>
  <c r="AE68" i="35" s="1"/>
  <c r="AO68" i="35" s="1"/>
  <c r="AP140" i="35"/>
  <c r="AP184" i="35"/>
  <c r="AP260" i="35"/>
  <c r="AQ139" i="35"/>
  <c r="AS66" i="35"/>
  <c r="AS126" i="35"/>
  <c r="AS136" i="35"/>
  <c r="AP202" i="35"/>
  <c r="AQ194" i="35"/>
  <c r="AS165" i="35"/>
  <c r="AS37" i="35"/>
  <c r="AP149" i="35"/>
  <c r="AS57" i="35"/>
  <c r="AP86" i="35"/>
  <c r="AS199" i="35"/>
  <c r="AS94" i="35"/>
  <c r="AE184" i="35" a="1"/>
  <c r="AE184" i="35" s="1"/>
  <c r="AO184" i="35" s="1"/>
  <c r="AE246" i="35" a="1"/>
  <c r="AE246" i="35" s="1"/>
  <c r="AO246" i="35" s="1"/>
  <c r="AS51" i="35"/>
  <c r="AP178" i="35"/>
  <c r="AP189" i="35"/>
  <c r="AQ224" i="35"/>
  <c r="AP259" i="35"/>
  <c r="AQ237" i="35"/>
  <c r="AS132" i="35"/>
  <c r="AS117" i="35"/>
  <c r="AQ44" i="35"/>
  <c r="AS184" i="35"/>
  <c r="AP244" i="35"/>
  <c r="AE227" i="35" a="1"/>
  <c r="AE227" i="35" s="1"/>
  <c r="AO227" i="35" s="1"/>
  <c r="AQ45" i="35"/>
  <c r="AQ7" i="35"/>
  <c r="AQ263" i="35"/>
  <c r="AP76" i="35"/>
  <c r="AQ270" i="35"/>
  <c r="AP141" i="35"/>
  <c r="AS207" i="35"/>
  <c r="AE128" i="35" a="1"/>
  <c r="AE128" i="35" s="1"/>
  <c r="AO128" i="35" s="1"/>
  <c r="AP52" i="35"/>
  <c r="AE44" i="35" a="1"/>
  <c r="AE44" i="35" s="1"/>
  <c r="AO44" i="35" s="1"/>
  <c r="AP43" i="35"/>
  <c r="AP194" i="35"/>
  <c r="AP96" i="35"/>
  <c r="AO180" i="35"/>
  <c r="AP38" i="35"/>
  <c r="AP34" i="35"/>
  <c r="AP119" i="35"/>
  <c r="AQ235" i="35"/>
  <c r="AQ125" i="35"/>
  <c r="AE38" i="35" a="1"/>
  <c r="AE38" i="35" s="1"/>
  <c r="AO38" i="35" s="1"/>
  <c r="AQ278" i="35"/>
  <c r="AQ258" i="35"/>
  <c r="AQ17" i="35"/>
  <c r="AP110" i="35"/>
  <c r="AP222" i="35"/>
  <c r="AP65" i="35"/>
  <c r="AP207" i="35"/>
  <c r="AQ67" i="35"/>
  <c r="AP83" i="35"/>
  <c r="AS279" i="35"/>
  <c r="AQ106" i="35"/>
  <c r="AE133" i="35" a="1"/>
  <c r="AE133" i="35" s="1"/>
  <c r="AO133" i="35" s="1"/>
  <c r="AQ82" i="35"/>
  <c r="AQ86" i="35"/>
  <c r="AE58" i="35" a="1"/>
  <c r="AE58" i="35" s="1"/>
  <c r="AO58" i="35" s="1"/>
  <c r="AP182" i="35"/>
  <c r="AP246" i="35"/>
  <c r="AQ238" i="35"/>
  <c r="AP272" i="35"/>
  <c r="AE285" i="35" a="1"/>
  <c r="AE285" i="35" s="1"/>
  <c r="AO285" i="35" s="1"/>
  <c r="AQ229" i="35"/>
  <c r="AQ201" i="35"/>
  <c r="AE82" i="35" a="1"/>
  <c r="AE82" i="35" s="1"/>
  <c r="AO82" i="35" s="1"/>
  <c r="AQ76" i="35"/>
  <c r="AQ232" i="35"/>
  <c r="AS87" i="35"/>
  <c r="AS247" i="35"/>
  <c r="AE191" i="35" a="1"/>
  <c r="AE191" i="35" s="1"/>
  <c r="AO191" i="35" s="1"/>
  <c r="AP167" i="35"/>
  <c r="AQ279" i="35"/>
  <c r="AE276" i="35" a="1"/>
  <c r="AE276" i="35" s="1"/>
  <c r="AO276" i="35" s="1"/>
  <c r="AP240" i="35"/>
  <c r="AQ271" i="35"/>
  <c r="AP281" i="35"/>
  <c r="AQ159" i="35"/>
  <c r="AE19" i="35" a="1"/>
  <c r="AE19" i="35" s="1"/>
  <c r="AQ15" i="35"/>
  <c r="AQ282" i="35"/>
  <c r="AP247" i="35"/>
  <c r="AP289" i="35"/>
  <c r="AP288" i="35"/>
  <c r="AP171" i="35"/>
  <c r="AQ29" i="35"/>
  <c r="AP248" i="35"/>
  <c r="AQ55" i="35"/>
  <c r="AP117" i="35"/>
  <c r="AP261" i="35"/>
  <c r="AP198" i="35"/>
  <c r="AQ230" i="35"/>
  <c r="AQ182" i="35"/>
  <c r="AQ79" i="35"/>
  <c r="AQ3" i="35"/>
  <c r="AQ285" i="35"/>
  <c r="AP55" i="35"/>
  <c r="AP168" i="35"/>
  <c r="AP151" i="35"/>
  <c r="AP269" i="35"/>
  <c r="AQ220" i="35"/>
  <c r="AQ146" i="35"/>
  <c r="AQ73" i="35"/>
  <c r="AP147" i="35"/>
  <c r="AP158" i="35"/>
  <c r="AP15" i="35"/>
  <c r="AP191" i="35"/>
  <c r="AP262" i="35"/>
  <c r="AP200" i="35"/>
  <c r="AQ273" i="35"/>
  <c r="AQ231" i="35"/>
  <c r="AQ59" i="35"/>
  <c r="AQ148" i="35"/>
  <c r="AQ13" i="35"/>
  <c r="AP164" i="35"/>
  <c r="AP134" i="35"/>
  <c r="AP203" i="35"/>
  <c r="AQ68" i="35"/>
  <c r="AQ261" i="35"/>
  <c r="AP133" i="35"/>
  <c r="AP115" i="35"/>
  <c r="AQ218" i="35"/>
  <c r="AQ264" i="35"/>
  <c r="AE35" i="35" a="1"/>
  <c r="AE35" i="35" s="1"/>
  <c r="AO35" i="35" s="1"/>
  <c r="AP285" i="35"/>
  <c r="AP193" i="35"/>
  <c r="AP36" i="35"/>
  <c r="AP64" i="35"/>
  <c r="AP280" i="35"/>
  <c r="AQ288" i="35"/>
  <c r="AQ40" i="35"/>
  <c r="AP93" i="35"/>
  <c r="AQ78" i="35"/>
  <c r="AQ9" i="35"/>
  <c r="AQ71" i="35"/>
  <c r="AQ247" i="35"/>
  <c r="AQ211" i="35"/>
  <c r="AQ193" i="35"/>
  <c r="AP211" i="35"/>
  <c r="AE179" i="35" a="1"/>
  <c r="AE179" i="35" s="1"/>
  <c r="AO179" i="35" s="1"/>
  <c r="AP79" i="35"/>
  <c r="AQ18" i="35"/>
  <c r="AQ240" i="35"/>
  <c r="AQ121" i="35"/>
  <c r="AP153" i="35"/>
  <c r="AP145" i="35"/>
  <c r="AQ265" i="35"/>
  <c r="AQ181" i="35"/>
  <c r="AQ206" i="35"/>
  <c r="AQ204" i="35"/>
  <c r="AQ175" i="35"/>
  <c r="AQ145" i="35"/>
  <c r="AE259" i="35" a="1"/>
  <c r="AE259" i="35" s="1"/>
  <c r="AO259" i="35" s="1"/>
  <c r="AP74" i="35"/>
  <c r="AP89" i="35"/>
  <c r="AP230" i="35"/>
  <c r="AP22" i="35"/>
  <c r="AP68" i="35"/>
  <c r="AQ143" i="35"/>
  <c r="AQ33" i="35"/>
  <c r="AE224" i="35" a="1"/>
  <c r="AE224" i="35" s="1"/>
  <c r="AO224" i="35" s="1"/>
  <c r="AQ42" i="35"/>
  <c r="AQ70" i="35"/>
  <c r="AP253" i="35"/>
  <c r="AP58" i="35"/>
  <c r="AP70" i="35"/>
  <c r="AQ199" i="35"/>
  <c r="AE156" i="35" a="1"/>
  <c r="AE156" i="35" s="1"/>
  <c r="AO156" i="35" s="1"/>
  <c r="AP73" i="35"/>
  <c r="AP37" i="35"/>
  <c r="AP69" i="35"/>
  <c r="AP29" i="35"/>
  <c r="AP126" i="35"/>
  <c r="AQ30" i="35"/>
  <c r="AE188" i="35" a="1"/>
  <c r="AE188" i="35" s="1"/>
  <c r="AO188" i="35" s="1"/>
  <c r="AE215" i="35" a="1"/>
  <c r="AE215" i="35" s="1"/>
  <c r="AO215" i="35" s="1"/>
  <c r="AE109" i="35" a="1"/>
  <c r="AE109" i="35" s="1"/>
  <c r="AO109" i="35" s="1"/>
  <c r="AE208" i="35" a="1"/>
  <c r="AE208" i="35" s="1"/>
  <c r="AO208" i="35" s="1"/>
  <c r="AE55" i="35" a="1"/>
  <c r="AE55" i="35" s="1"/>
  <c r="AO55" i="35" s="1"/>
  <c r="AE200" i="35" a="1"/>
  <c r="AE200" i="35" s="1"/>
  <c r="AO200" i="35" s="1"/>
  <c r="AE241" i="35" a="1"/>
  <c r="AE241" i="35" s="1"/>
  <c r="AO241" i="35" s="1"/>
  <c r="AE192" i="35" a="1"/>
  <c r="AE192" i="35" s="1"/>
  <c r="AO192" i="35" s="1"/>
  <c r="AE230" i="35" a="1"/>
  <c r="AE230" i="35" s="1"/>
  <c r="AO230" i="35" s="1"/>
  <c r="AE175" i="35" a="1"/>
  <c r="AE175" i="35" s="1"/>
  <c r="AO175" i="35" s="1"/>
  <c r="AE155" i="35" a="1"/>
  <c r="AE155" i="35" s="1"/>
  <c r="AO155" i="35" s="1"/>
  <c r="AE28" i="35" a="1"/>
  <c r="AE28" i="35" s="1"/>
  <c r="AE284" i="35" a="1"/>
  <c r="AE284" i="35" s="1"/>
  <c r="AO284" i="35" s="1"/>
  <c r="AE108" i="35" a="1"/>
  <c r="AE108" i="35" s="1"/>
  <c r="AO108" i="35" s="1"/>
  <c r="AE147" i="35" a="1"/>
  <c r="AE147" i="35" s="1"/>
  <c r="AO147" i="35" s="1"/>
  <c r="AE40" i="35" a="1"/>
  <c r="AE40" i="35" s="1"/>
  <c r="AO40" i="35" s="1"/>
  <c r="AE95" i="35" a="1"/>
  <c r="AE95" i="35" s="1"/>
  <c r="AO95" i="35" s="1"/>
  <c r="AE216" i="35" a="1"/>
  <c r="AE216" i="35" s="1"/>
  <c r="AO216" i="35" s="1"/>
  <c r="AE36" i="35" a="1"/>
  <c r="AE36" i="35" s="1"/>
  <c r="AO36" i="35" s="1"/>
  <c r="AE279" i="35" a="1"/>
  <c r="AE279" i="35" s="1"/>
  <c r="AO279" i="35" s="1"/>
  <c r="AE29" i="35" a="1"/>
  <c r="AE29" i="35" s="1"/>
  <c r="AO29" i="35" s="1"/>
  <c r="AE56" i="35" a="1"/>
  <c r="AE56" i="35" s="1"/>
  <c r="AO56" i="35" s="1"/>
  <c r="AE229" i="35" a="1"/>
  <c r="AE229" i="35" s="1"/>
  <c r="AO229" i="35" s="1"/>
  <c r="AE189" i="35" a="1"/>
  <c r="AE189" i="35" s="1"/>
  <c r="AE165" i="35" a="1"/>
  <c r="AE165" i="35" s="1"/>
  <c r="AO165" i="35" s="1"/>
  <c r="AE16" i="35" a="1"/>
  <c r="AE16" i="35" s="1"/>
  <c r="AO16" i="35" s="1"/>
  <c r="AE86" i="35" a="1"/>
  <c r="AE86" i="35" s="1"/>
  <c r="AO86" i="35" s="1"/>
  <c r="AE258" i="35" a="1"/>
  <c r="AE258" i="35" s="1"/>
  <c r="AO258" i="35" s="1"/>
  <c r="AE157" i="35" a="1"/>
  <c r="AE157" i="35" s="1"/>
  <c r="AO157" i="35" s="1"/>
  <c r="AE33" i="35" a="1"/>
  <c r="AE33" i="35" s="1"/>
  <c r="AO33" i="35" s="1"/>
  <c r="AE280" i="35" a="1"/>
  <c r="AE280" i="35" s="1"/>
  <c r="AO280" i="35" s="1"/>
  <c r="AE47" i="35" a="1"/>
  <c r="AE47" i="35" s="1"/>
  <c r="AO47" i="35" s="1"/>
  <c r="AE12" i="35" a="1"/>
  <c r="AE12" i="35" s="1"/>
  <c r="AO12" i="35" s="1"/>
  <c r="AE105" i="35" a="1"/>
  <c r="AE105" i="35" s="1"/>
  <c r="AO105" i="35" s="1"/>
  <c r="AE34" i="35" a="1"/>
  <c r="AE34" i="35" s="1"/>
  <c r="AO34" i="35" s="1"/>
  <c r="AE281" i="35" a="1"/>
  <c r="AE281" i="35" s="1"/>
  <c r="AO281" i="35" s="1"/>
  <c r="AE203" i="35" a="1"/>
  <c r="AE203" i="35" s="1"/>
  <c r="AO203" i="35" s="1"/>
  <c r="AE149" i="35" a="1"/>
  <c r="AE149" i="35" s="1"/>
  <c r="AO149" i="35" s="1"/>
  <c r="AE266" i="35" a="1"/>
  <c r="AE266" i="35" s="1"/>
  <c r="AO266" i="35" s="1"/>
  <c r="AE290" i="35" a="1"/>
  <c r="AE290" i="35" s="1"/>
  <c r="AO290" i="35" s="1"/>
  <c r="AE93" i="35" a="1"/>
  <c r="AE93" i="35" s="1"/>
  <c r="AO93" i="35" s="1"/>
  <c r="AE123" i="35" a="1"/>
  <c r="AE123" i="35" s="1"/>
  <c r="AO123" i="35" s="1"/>
  <c r="AE15" i="35" a="1"/>
  <c r="AE15" i="35" s="1"/>
  <c r="AO15" i="35" s="1"/>
  <c r="AE264" i="35" a="1"/>
  <c r="AE264" i="35" s="1"/>
  <c r="AO264" i="35" s="1"/>
  <c r="AE148" i="35" a="1"/>
  <c r="AE148" i="35" s="1"/>
  <c r="AO148" i="35" s="1"/>
  <c r="AE261" i="35" a="1"/>
  <c r="AE261" i="35" s="1"/>
  <c r="AO261" i="35" s="1"/>
  <c r="AE270" i="35" a="1"/>
  <c r="AE270" i="35" s="1"/>
  <c r="AO270" i="35" s="1"/>
  <c r="AE45" i="35" a="1"/>
  <c r="AE45" i="35" s="1"/>
  <c r="AO45" i="35" s="1"/>
  <c r="AE122" i="35" a="1"/>
  <c r="AE122" i="35" s="1"/>
  <c r="AO122" i="35" s="1"/>
  <c r="AE140" i="35" a="1"/>
  <c r="AE140" i="35" s="1"/>
  <c r="AO140" i="35" s="1"/>
  <c r="AE10" i="35" a="1"/>
  <c r="AE10" i="35" s="1"/>
  <c r="AO10" i="35" s="1"/>
  <c r="AE5" i="35" a="1"/>
  <c r="AE5" i="35" s="1"/>
  <c r="AO5" i="35" s="1"/>
  <c r="AE120" i="35" a="1"/>
  <c r="AE120" i="35" s="1"/>
  <c r="AO120" i="35" s="1"/>
  <c r="AE69" i="35" a="1"/>
  <c r="AE69" i="35" s="1"/>
  <c r="AO69" i="35" s="1"/>
  <c r="AE162" i="35" a="1"/>
  <c r="AE162" i="35" s="1"/>
  <c r="AO162" i="35" s="1"/>
  <c r="AE182" i="35" a="1"/>
  <c r="AE182" i="35" s="1"/>
  <c r="AO182" i="35" s="1"/>
  <c r="AE253" i="35" a="1"/>
  <c r="AE253" i="35" s="1"/>
  <c r="AO253" i="35" s="1"/>
  <c r="AE164" i="35" a="1"/>
  <c r="AE164" i="35" s="1"/>
  <c r="AO164" i="35" s="1"/>
  <c r="AE171" i="35" a="1"/>
  <c r="AE171" i="35" s="1"/>
  <c r="AO171" i="35" s="1"/>
  <c r="AE231" i="35" a="1"/>
  <c r="AE231" i="35" s="1"/>
  <c r="AO231" i="35" s="1"/>
  <c r="AE74" i="35" a="1"/>
  <c r="AE74" i="35" s="1"/>
  <c r="AO74" i="35" s="1"/>
  <c r="AE257" i="35" a="1"/>
  <c r="AE257" i="35" s="1"/>
  <c r="AO257" i="35" s="1"/>
  <c r="AE160" i="35" a="1"/>
  <c r="AE160" i="35" s="1"/>
  <c r="AO160" i="35" s="1"/>
  <c r="AE32" i="35" a="1"/>
  <c r="AE32" i="35" s="1"/>
  <c r="AO32" i="35" s="1"/>
  <c r="AE138" i="35" a="1"/>
  <c r="AE138" i="35" s="1"/>
  <c r="AO138" i="35" s="1"/>
  <c r="AE27" i="35" a="1"/>
  <c r="AE27" i="35" s="1"/>
  <c r="AO27" i="35" s="1"/>
  <c r="AE154" i="35" a="1"/>
  <c r="AE154" i="35" s="1"/>
  <c r="AO154" i="35" s="1"/>
  <c r="AE30" i="35" a="1"/>
  <c r="AE30" i="35" s="1"/>
  <c r="AO30" i="35" s="1"/>
  <c r="AE275" i="35" a="1"/>
  <c r="AE275" i="35" s="1"/>
  <c r="AO275" i="35" s="1"/>
  <c r="AE221" i="35" a="1"/>
  <c r="AE221" i="35" s="1"/>
  <c r="AO221" i="35" s="1"/>
  <c r="AE199" i="35" a="1"/>
  <c r="AE199" i="35" s="1"/>
  <c r="AO199" i="35" s="1"/>
  <c r="AE272" i="35" a="1"/>
  <c r="AE272" i="35" s="1"/>
  <c r="AO272" i="35" s="1"/>
  <c r="AE97" i="35" a="1"/>
  <c r="AE97" i="35" s="1"/>
  <c r="AO97" i="35" s="1"/>
  <c r="AE125" i="35" a="1"/>
  <c r="AE125" i="35" s="1"/>
  <c r="AO125" i="35" s="1"/>
  <c r="AE115" i="35" a="1"/>
  <c r="AE115" i="35" s="1"/>
  <c r="AO115" i="35" s="1"/>
  <c r="AE83" i="35" a="1"/>
  <c r="AE83" i="35" s="1"/>
  <c r="AO83" i="35" s="1"/>
  <c r="AE262" i="35" a="1"/>
  <c r="AE262" i="35" s="1"/>
  <c r="AO262" i="35" s="1"/>
  <c r="AE80" i="35" a="1"/>
  <c r="AE80" i="35" s="1"/>
  <c r="AO80" i="35" s="1"/>
  <c r="AE61" i="35" a="1"/>
  <c r="AE61" i="35" s="1"/>
  <c r="AO61" i="35" s="1"/>
  <c r="AE103" i="35" a="1"/>
  <c r="AE103" i="35" s="1"/>
  <c r="AO103" i="35" s="1"/>
  <c r="AE239" i="35" a="1"/>
  <c r="AE239" i="35" s="1"/>
  <c r="AO239" i="35" s="1"/>
  <c r="AE7" i="35" a="1"/>
  <c r="AE7" i="35" s="1"/>
  <c r="AO7" i="35" s="1"/>
  <c r="AE273" i="35" a="1"/>
  <c r="AE273" i="35" s="1"/>
  <c r="AO273" i="35" s="1"/>
  <c r="AE263" i="35" a="1"/>
  <c r="AE263" i="35" s="1"/>
  <c r="AE244" i="35" a="1"/>
  <c r="AE244" i="35" s="1"/>
  <c r="AO244" i="35" s="1"/>
  <c r="AE251" i="35" a="1"/>
  <c r="AE251" i="35" s="1"/>
  <c r="AO251" i="35" s="1"/>
  <c r="AE63" i="35" a="1"/>
  <c r="AE63" i="35" s="1"/>
  <c r="AO63" i="35" s="1"/>
  <c r="AE245" i="35" a="1"/>
  <c r="AE245" i="35" s="1"/>
  <c r="AO245" i="35" s="1"/>
  <c r="AE204" i="35" a="1"/>
  <c r="AE204" i="35" s="1"/>
  <c r="AO204" i="35" s="1"/>
  <c r="AE37" i="35" a="1"/>
  <c r="AE37" i="35" s="1"/>
  <c r="AO37" i="35" s="1"/>
  <c r="AE94" i="35" a="1"/>
  <c r="AE94" i="35" s="1"/>
  <c r="AO94" i="35" s="1"/>
  <c r="AE89" i="35" a="1"/>
  <c r="AE89" i="35" s="1"/>
  <c r="AO89" i="35" s="1"/>
  <c r="AE21" i="35" a="1"/>
  <c r="AE21" i="35" s="1"/>
  <c r="AO21" i="35" s="1"/>
  <c r="AE112" i="35" a="1"/>
  <c r="AE112" i="35" s="1"/>
  <c r="AO112" i="35" s="1"/>
  <c r="AE134" i="35" a="1"/>
  <c r="AE134" i="35" s="1"/>
  <c r="AO134" i="35" s="1"/>
  <c r="AE209" i="35" a="1"/>
  <c r="AE209" i="35" s="1"/>
  <c r="AO209" i="35" s="1"/>
  <c r="AE185" i="35" a="1"/>
  <c r="AE185" i="35" s="1"/>
  <c r="AO185" i="35" s="1"/>
  <c r="AE135" i="35" a="1"/>
  <c r="AE135" i="35" s="1"/>
  <c r="AO135" i="35" s="1"/>
  <c r="AE274" i="35" a="1"/>
  <c r="AE274" i="35" s="1"/>
  <c r="AO274" i="35" s="1"/>
  <c r="AE59" i="35" a="1"/>
  <c r="AE59" i="35" s="1"/>
  <c r="AO59" i="35" s="1"/>
  <c r="AE269" i="35" a="1"/>
  <c r="AE269" i="35" s="1"/>
  <c r="AO269" i="35" s="1"/>
  <c r="AE111" i="35" a="1"/>
  <c r="AE111" i="35" s="1"/>
  <c r="AO111" i="35" s="1"/>
  <c r="AE92" i="35" a="1"/>
  <c r="AE92" i="35" s="1"/>
  <c r="AO92" i="35" s="1"/>
  <c r="AE60" i="35" a="1"/>
  <c r="AE60" i="35" s="1"/>
  <c r="AO60" i="35" s="1"/>
  <c r="AE41" i="35" a="1"/>
  <c r="AE41" i="35" s="1"/>
  <c r="AO41" i="35" s="1"/>
  <c r="AE166" i="35" a="1"/>
  <c r="AE166" i="35" s="1"/>
  <c r="AO166" i="35" s="1"/>
  <c r="AE39" i="35" a="1"/>
  <c r="AE39" i="35" s="1"/>
  <c r="AO39" i="35" s="1"/>
  <c r="AE52" i="35" a="1"/>
  <c r="AE52" i="35" s="1"/>
  <c r="AO52" i="35" s="1"/>
  <c r="AE121" i="35" a="1"/>
  <c r="AE121" i="35" s="1"/>
  <c r="AO121" i="35" s="1"/>
  <c r="AE288" i="35" a="1"/>
  <c r="AE288" i="35" s="1"/>
  <c r="AO288" i="35" s="1"/>
  <c r="AE286" i="35" a="1"/>
  <c r="AE286" i="35" s="1"/>
  <c r="AO286" i="35" s="1"/>
  <c r="AE178" i="35" a="1"/>
  <c r="AE178" i="35" s="1"/>
  <c r="AO178" i="35" s="1"/>
  <c r="AE73" i="35" a="1"/>
  <c r="AE73" i="35" s="1"/>
  <c r="AO73" i="35" s="1"/>
  <c r="AE283" i="35" a="1"/>
  <c r="AE283" i="35" s="1"/>
  <c r="AO283" i="35" s="1"/>
  <c r="AE168" i="35" a="1"/>
  <c r="AE168" i="35" s="1"/>
  <c r="AO168" i="35" s="1"/>
  <c r="AE242" i="35" a="1"/>
  <c r="AE242" i="35" s="1"/>
  <c r="AO242" i="35" s="1"/>
  <c r="AE183" i="35" a="1"/>
  <c r="AE183" i="35" s="1"/>
  <c r="AO183" i="35" s="1"/>
  <c r="AE237" i="35" a="1"/>
  <c r="AE237" i="35" s="1"/>
  <c r="AO237" i="35" s="1"/>
  <c r="AE137" i="35" a="1"/>
  <c r="AE137" i="35" s="1"/>
  <c r="AO137" i="35" s="1"/>
  <c r="AE85" i="35" a="1"/>
  <c r="AE85" i="35" s="1"/>
  <c r="AO85" i="35" s="1"/>
  <c r="AE260" i="35" a="1"/>
  <c r="AE260" i="35" s="1"/>
  <c r="AO260" i="35" s="1"/>
  <c r="AE201" i="35" a="1"/>
  <c r="AE201" i="35" s="1"/>
  <c r="AO201" i="35" s="1"/>
  <c r="AE207" i="35" a="1"/>
  <c r="AE207" i="35" s="1"/>
  <c r="AO207" i="35" s="1"/>
  <c r="AE71" i="35" a="1"/>
  <c r="AE71" i="35" s="1"/>
  <c r="AO71" i="35" s="1"/>
  <c r="AE265" i="35" a="1"/>
  <c r="AE265" i="35" s="1"/>
  <c r="AO265" i="35" s="1"/>
  <c r="AE151" i="35" a="1"/>
  <c r="AE151" i="35" s="1"/>
  <c r="AO151" i="35" s="1"/>
  <c r="AE213" i="35" a="1"/>
  <c r="AE213" i="35" s="1"/>
  <c r="AO213" i="35" s="1"/>
  <c r="AE23" i="35" a="1"/>
  <c r="AE23" i="35" s="1"/>
  <c r="AO23" i="35" s="1"/>
  <c r="AE51" i="35" a="1"/>
  <c r="AE51" i="35" s="1"/>
  <c r="AO51" i="35" s="1"/>
  <c r="AE248" i="35" a="1"/>
  <c r="AE248" i="35" s="1"/>
  <c r="AO248" i="35" s="1"/>
  <c r="AE20" i="35" a="1"/>
  <c r="AE20" i="35" s="1"/>
  <c r="AO20" i="35" s="1"/>
  <c r="AE181" i="35" a="1"/>
  <c r="AE181" i="35" s="1"/>
  <c r="AO181" i="35" s="1"/>
  <c r="AE99" i="35" a="1"/>
  <c r="AE99" i="35" s="1"/>
  <c r="AO99" i="35" s="1"/>
  <c r="AE256" i="35" a="1"/>
  <c r="AE256" i="35" s="1"/>
  <c r="AO256" i="35" s="1"/>
  <c r="AE206" i="35" a="1"/>
  <c r="AE206" i="35" s="1"/>
  <c r="AO206" i="35" s="1"/>
  <c r="AE104" i="35" a="1"/>
  <c r="AE104" i="35" s="1"/>
  <c r="AO104" i="35" s="1"/>
  <c r="AE234" i="35" a="1"/>
  <c r="AE234" i="35" s="1"/>
  <c r="AO234" i="35" s="1"/>
  <c r="AE193" i="35" a="1"/>
  <c r="AE193" i="35" s="1"/>
  <c r="AO193" i="35" s="1"/>
  <c r="AE48" i="35" a="1"/>
  <c r="AE48" i="35" s="1"/>
  <c r="AO48" i="35" s="1"/>
  <c r="AE226" i="35" a="1"/>
  <c r="AE226" i="35" s="1"/>
  <c r="AO226" i="35" s="1"/>
  <c r="AE236" i="35" a="1"/>
  <c r="AE236" i="35" s="1"/>
  <c r="AO236" i="35" s="1"/>
  <c r="AE186" i="35" a="1"/>
  <c r="AE186" i="35" s="1"/>
  <c r="AO186" i="35" s="1"/>
  <c r="AE100" i="35" a="1"/>
  <c r="AE100" i="35" s="1"/>
  <c r="AO100" i="35" s="1"/>
  <c r="AE177" i="35" a="1"/>
  <c r="AE177" i="35" s="1"/>
  <c r="AO177" i="35" s="1"/>
  <c r="AE79" i="35" a="1"/>
  <c r="AE79" i="35" s="1"/>
  <c r="AO79" i="35" s="1"/>
  <c r="AE107" i="35" a="1"/>
  <c r="AE107" i="35" s="1"/>
  <c r="AO107" i="35" s="1"/>
  <c r="AE42" i="35" a="1"/>
  <c r="AE42" i="35" s="1"/>
  <c r="AO42" i="35" s="1"/>
  <c r="AE243" i="35" a="1"/>
  <c r="AE243" i="35" s="1"/>
  <c r="AO243" i="35" s="1"/>
  <c r="AE90" i="35" a="1"/>
  <c r="AE90" i="35" s="1"/>
  <c r="AO90" i="35" s="1"/>
  <c r="AE198" i="35" a="1"/>
  <c r="AE198" i="35" s="1"/>
  <c r="AO198" i="35" s="1"/>
  <c r="AE139" i="35" a="1"/>
  <c r="AE139" i="35" s="1"/>
  <c r="AO139" i="35" s="1"/>
  <c r="AE131" i="35" a="1"/>
  <c r="AE131" i="35" s="1"/>
  <c r="AO131" i="35" s="1"/>
  <c r="AE116" i="35" a="1"/>
  <c r="AE116" i="35" s="1"/>
  <c r="AO116" i="35" s="1"/>
  <c r="AE102" i="35" a="1"/>
  <c r="AE102" i="35" s="1"/>
  <c r="AO102" i="35" s="1"/>
  <c r="AE78" i="35" a="1"/>
  <c r="AE78" i="35" s="1"/>
  <c r="AO78" i="35" s="1"/>
  <c r="AE173" i="35" a="1"/>
  <c r="AE173" i="35" s="1"/>
  <c r="AO173" i="35" s="1"/>
  <c r="AE172" i="35" a="1"/>
  <c r="AE172" i="35" s="1"/>
  <c r="AO172" i="35" s="1"/>
  <c r="AE141" i="35" a="1"/>
  <c r="AE141" i="35" s="1"/>
  <c r="AO141" i="35" s="1"/>
  <c r="AE14" i="35" a="1"/>
  <c r="AE14" i="35" s="1"/>
  <c r="AO14" i="35" s="1"/>
  <c r="AE152" i="35" a="1"/>
  <c r="AE152" i="35" s="1"/>
  <c r="AO152" i="35" s="1"/>
  <c r="AE110" i="35" a="1"/>
  <c r="AE110" i="35" s="1"/>
  <c r="AO110" i="35" s="1"/>
  <c r="AE267" i="35" a="1"/>
  <c r="AE267" i="35" s="1"/>
  <c r="AO267" i="35" s="1"/>
  <c r="AE195" i="35" a="1"/>
  <c r="AE195" i="35" s="1"/>
  <c r="AO195" i="35" s="1"/>
  <c r="AE233" i="35" a="1"/>
  <c r="AE233" i="35" s="1"/>
  <c r="AO233" i="35" s="1"/>
  <c r="AE238" i="35" a="1"/>
  <c r="AE238" i="35" s="1"/>
  <c r="AO238" i="35" s="1"/>
  <c r="AE124" i="35" a="1"/>
  <c r="AE124" i="35" s="1"/>
  <c r="AO124" i="35" s="1"/>
  <c r="AE146" i="35" a="1"/>
  <c r="AE146" i="35" s="1"/>
  <c r="AO146" i="35" s="1"/>
  <c r="AE176" i="35" a="1"/>
  <c r="AE176" i="35" s="1"/>
  <c r="AO176" i="35" s="1"/>
  <c r="AE169" i="35" a="1"/>
  <c r="AE169" i="35" s="1"/>
  <c r="AO169" i="35" s="1"/>
  <c r="AE43" i="35" a="1"/>
  <c r="AE43" i="35" s="1"/>
  <c r="AO43" i="35" s="1"/>
  <c r="AE163" i="35" a="1"/>
  <c r="AE163" i="35" s="1"/>
  <c r="AO163" i="35" s="1"/>
  <c r="AE212" i="35" a="1"/>
  <c r="AE212" i="35" s="1"/>
  <c r="AO212" i="35" s="1"/>
  <c r="AE66" i="35" a="1"/>
  <c r="AE66" i="35" s="1"/>
  <c r="AO66" i="35" s="1"/>
  <c r="AE161" i="35" a="1"/>
  <c r="AE161" i="35" s="1"/>
  <c r="AO161" i="35" s="1"/>
  <c r="AE54" i="35" a="1"/>
  <c r="AE54" i="35" s="1"/>
  <c r="AO54" i="35" s="1"/>
  <c r="AE210" i="35" a="1"/>
  <c r="AE210" i="35" s="1"/>
  <c r="AO210" i="35" s="1"/>
  <c r="AE247" i="35" a="1"/>
  <c r="AE247" i="35" s="1"/>
  <c r="AO247" i="35" s="1"/>
  <c r="AE76" i="35" a="1"/>
  <c r="AE76" i="35" s="1"/>
  <c r="AO76" i="35" s="1"/>
  <c r="AE287" i="35" a="1"/>
  <c r="AE287" i="35" s="1"/>
  <c r="AO287" i="35" s="1"/>
  <c r="AE282" i="35" a="1"/>
  <c r="AE282" i="35" s="1"/>
  <c r="AO282" i="35" s="1"/>
  <c r="AE145" i="35" a="1"/>
  <c r="AE145" i="35" s="1"/>
  <c r="AO145" i="35" s="1"/>
  <c r="AE4" i="35" a="1"/>
  <c r="AE4" i="35" s="1"/>
  <c r="AO4" i="35" s="1"/>
  <c r="AE136" i="35" a="1"/>
  <c r="AE136" i="35" s="1"/>
  <c r="AO136" i="35" s="1"/>
  <c r="AE53" i="35" a="1"/>
  <c r="AE53" i="35" s="1"/>
  <c r="AO53" i="35" s="1"/>
  <c r="AE143" i="35" a="1"/>
  <c r="AE143" i="35" s="1"/>
  <c r="AO143" i="35" s="1"/>
  <c r="AE205" i="35" a="1"/>
  <c r="AE205" i="35" s="1"/>
  <c r="AO205" i="35" s="1"/>
  <c r="AE289" i="35" a="1"/>
  <c r="AE289" i="35" s="1"/>
  <c r="AO289" i="35" s="1"/>
  <c r="AE84" i="35" a="1"/>
  <c r="AE84" i="35" s="1"/>
  <c r="AO84" i="35" s="1"/>
  <c r="AE70" i="35" a="1"/>
  <c r="AE70" i="35" s="1"/>
  <c r="AO70" i="35" s="1"/>
  <c r="AE118" i="35" a="1"/>
  <c r="AE118" i="35" s="1"/>
  <c r="AO118" i="35" s="1"/>
  <c r="AE220" i="35" a="1"/>
  <c r="AE220" i="35" s="1"/>
  <c r="AO220" i="35" s="1"/>
  <c r="AE218" i="35" a="1"/>
  <c r="AE218" i="35" s="1"/>
  <c r="AO218" i="35" s="1"/>
  <c r="AP59" i="35"/>
  <c r="AI59" i="35"/>
  <c r="AP46" i="35"/>
  <c r="AI46" i="35"/>
  <c r="AE101" i="35" a="1"/>
  <c r="AE101" i="35" s="1"/>
  <c r="AO101" i="35" s="1"/>
  <c r="AE225" i="35" a="1"/>
  <c r="AE225" i="35" s="1"/>
  <c r="AO225" i="35" s="1"/>
  <c r="AP143" i="35"/>
  <c r="AI143" i="35"/>
  <c r="AP163" i="35"/>
  <c r="AI163" i="35"/>
  <c r="AP210" i="35"/>
  <c r="AI210" i="35"/>
  <c r="AP245" i="35"/>
  <c r="AI245" i="35"/>
  <c r="AS245" i="35" s="1"/>
  <c r="AI260" i="35"/>
  <c r="AI222" i="35"/>
  <c r="AI114" i="35"/>
  <c r="AE196" i="35" a="1"/>
  <c r="AE196" i="35" s="1"/>
  <c r="AO196" i="35" s="1"/>
  <c r="AE114" i="35" a="1"/>
  <c r="AE114" i="35" s="1"/>
  <c r="AO114" i="35" s="1"/>
  <c r="AE6" i="35" a="1"/>
  <c r="AE6" i="35" s="1"/>
  <c r="AO6" i="35" s="1"/>
  <c r="AE96" i="35" a="1"/>
  <c r="AE96" i="35" s="1"/>
  <c r="AO96" i="35" s="1"/>
  <c r="AP122" i="35"/>
  <c r="AI122" i="35"/>
  <c r="AI291" i="35"/>
  <c r="AP291" i="35"/>
  <c r="AP71" i="35"/>
  <c r="AI71" i="35"/>
  <c r="AI248" i="35"/>
  <c r="AI65" i="35"/>
  <c r="AE64" i="35" a="1"/>
  <c r="AE64" i="35" s="1"/>
  <c r="AO64" i="35" s="1"/>
  <c r="AE106" i="35" a="1"/>
  <c r="AE106" i="35" s="1"/>
  <c r="AO106" i="35" s="1"/>
  <c r="AE65" i="35" a="1"/>
  <c r="AE65" i="35" s="1"/>
  <c r="AO65" i="35" s="1"/>
  <c r="AE98" i="35" a="1"/>
  <c r="AE98" i="35" s="1"/>
  <c r="AO98" i="35" s="1"/>
  <c r="AE50" i="35" a="1"/>
  <c r="AE50" i="35" s="1"/>
  <c r="AO50" i="35" s="1"/>
  <c r="AE119" i="35" a="1"/>
  <c r="AE119" i="35" s="1"/>
  <c r="AO119" i="35" s="1"/>
  <c r="AE88" i="35" a="1"/>
  <c r="AE88" i="35" s="1"/>
  <c r="AO88" i="35" s="1"/>
  <c r="AP19" i="35"/>
  <c r="AI19" i="35"/>
  <c r="AO46" i="35"/>
  <c r="AI54" i="35"/>
  <c r="AE222" i="35" a="1"/>
  <c r="AE222" i="35" s="1"/>
  <c r="AO222" i="35" s="1"/>
  <c r="AE13" i="35" a="1"/>
  <c r="AE13" i="35" s="1"/>
  <c r="AO13" i="35" s="1"/>
  <c r="AE254" i="35" a="1"/>
  <c r="AE254" i="35" s="1"/>
  <c r="AO254" i="35" s="1"/>
  <c r="AE17" i="35" a="1"/>
  <c r="AE17" i="35" s="1"/>
  <c r="AO17" i="35" s="1"/>
  <c r="AE190" i="35" a="1"/>
  <c r="AE190" i="35" s="1"/>
  <c r="AO190" i="35" s="1"/>
  <c r="AP3" i="35"/>
  <c r="AI3" i="35"/>
  <c r="AO268" i="35"/>
  <c r="AE75" i="35" a="1"/>
  <c r="AE75" i="35" s="1"/>
  <c r="AO75" i="35" s="1"/>
  <c r="AE232" i="35" a="1"/>
  <c r="AE232" i="35" s="1"/>
  <c r="AO232" i="35" s="1"/>
  <c r="AO255" i="35"/>
  <c r="AI6" i="35"/>
  <c r="AE214" i="35" a="1"/>
  <c r="AE214" i="35" s="1"/>
  <c r="AO214" i="35" s="1"/>
  <c r="AE197" i="35" a="1"/>
  <c r="AE197" i="35" s="1"/>
  <c r="AO197" i="35" s="1"/>
  <c r="AE49" i="35" a="1"/>
  <c r="AE49" i="35" s="1"/>
  <c r="AO49" i="35" s="1"/>
  <c r="AI50" i="35"/>
  <c r="AI219" i="35"/>
  <c r="AE249" i="35" a="1"/>
  <c r="AE249" i="35" s="1"/>
  <c r="AO249" i="35" s="1"/>
  <c r="AE174" i="35" a="1"/>
  <c r="AE174" i="35" s="1"/>
  <c r="AO174" i="35" s="1"/>
  <c r="AO235" i="35"/>
  <c r="AP155" i="35"/>
  <c r="AP287" i="35"/>
  <c r="AI287" i="35"/>
  <c r="AI158" i="35"/>
  <c r="AE150" i="35" a="1"/>
  <c r="AE150" i="35" s="1"/>
  <c r="AO150" i="35" s="1"/>
  <c r="AE142" i="35" a="1"/>
  <c r="AE142" i="35" s="1"/>
  <c r="AO142" i="35" s="1"/>
  <c r="AE187" i="35" a="1"/>
  <c r="AE187" i="35" s="1"/>
  <c r="AO187" i="35" s="1"/>
  <c r="AE167" i="35" a="1"/>
  <c r="AE167" i="35" s="1"/>
  <c r="AO167" i="35" s="1"/>
  <c r="AE81" i="35" a="1"/>
  <c r="AE81" i="35" s="1"/>
  <c r="AO81" i="35" s="1"/>
  <c r="AP78" i="35"/>
  <c r="AI78" i="35"/>
  <c r="AE9" i="35" a="1"/>
  <c r="AE9" i="35" s="1"/>
  <c r="AO9" i="35" s="1"/>
  <c r="AE91" i="35" a="1"/>
  <c r="AE91" i="35" s="1"/>
  <c r="AO91" i="35" s="1"/>
  <c r="AE202" i="35" a="1"/>
  <c r="AE202" i="35" s="1"/>
  <c r="AO202" i="35" s="1"/>
  <c r="AE219" i="35" a="1"/>
  <c r="AE219" i="35" s="1"/>
  <c r="AO219" i="35" s="1"/>
  <c r="AE153" i="35" a="1"/>
  <c r="AE153" i="35" s="1"/>
  <c r="AO153" i="35" s="1"/>
  <c r="AE62" i="35" a="1"/>
  <c r="AE62" i="35" s="1"/>
  <c r="AO62" i="35" s="1"/>
  <c r="AE217" i="35" a="1"/>
  <c r="AE217" i="35" s="1"/>
  <c r="AO217" i="35" s="1"/>
  <c r="AO129" i="35"/>
  <c r="AI140" i="35"/>
  <c r="AI98" i="35"/>
  <c r="AE11" i="35" a="1"/>
  <c r="AE11" i="35" s="1"/>
  <c r="AO11" i="35" s="1"/>
  <c r="AE159" i="35" a="1"/>
  <c r="AE159" i="35" s="1"/>
  <c r="AO159" i="35" s="1"/>
  <c r="AE211" i="35" a="1"/>
  <c r="AE211" i="35" s="1"/>
  <c r="AO211" i="35" s="1"/>
  <c r="AE277" i="35" a="1"/>
  <c r="AE277" i="35" s="1"/>
  <c r="AO277" i="35" s="1"/>
  <c r="AI155" i="35"/>
  <c r="AI83" i="35"/>
  <c r="AE24" i="35" a="1"/>
  <c r="AE24" i="35" s="1"/>
  <c r="AO24" i="35" s="1"/>
  <c r="AP77" i="35"/>
  <c r="AI77" i="35"/>
  <c r="AO170" i="35"/>
  <c r="AO67" i="35"/>
  <c r="AI147" i="35"/>
  <c r="AE130" i="35" a="1"/>
  <c r="AE130" i="35" s="1"/>
  <c r="AO130" i="35" s="1"/>
  <c r="AI151" i="35"/>
  <c r="AI72" i="35"/>
  <c r="AE72" i="35" a="1"/>
  <c r="AE72" i="35" s="1"/>
  <c r="AO72" i="35" s="1"/>
  <c r="AI58" i="35"/>
  <c r="AQ58" i="35"/>
  <c r="AQ187" i="35"/>
  <c r="AQ115" i="35"/>
  <c r="AI115" i="35"/>
  <c r="AQ14" i="35"/>
  <c r="AQ217" i="35"/>
  <c r="AQ20" i="35"/>
  <c r="AQ257" i="35"/>
  <c r="AI257" i="35"/>
  <c r="AQ190" i="35"/>
  <c r="AI190" i="35"/>
  <c r="AQ48" i="35"/>
  <c r="AQ10" i="35"/>
  <c r="AQ203" i="35"/>
  <c r="AI203" i="35"/>
  <c r="AQ156" i="35"/>
  <c r="AI156" i="35"/>
  <c r="AQ108" i="35"/>
  <c r="AI108" i="35"/>
  <c r="AQ196" i="35"/>
  <c r="AI196" i="35"/>
  <c r="AI259" i="35"/>
  <c r="AQ259" i="35"/>
  <c r="AQ120" i="35"/>
  <c r="AQ74" i="35"/>
  <c r="AI74" i="35"/>
  <c r="AQ101" i="35"/>
  <c r="AI101" i="35"/>
  <c r="AQ170" i="35"/>
  <c r="AQ255" i="35"/>
  <c r="AI255" i="35"/>
  <c r="AI200" i="35"/>
  <c r="AQ200" i="35"/>
  <c r="AQ197" i="35"/>
  <c r="AQ133" i="35"/>
  <c r="AI133" i="35"/>
  <c r="AQ28" i="35"/>
  <c r="AQ162" i="35"/>
  <c r="AQ202" i="35"/>
  <c r="AI202" i="35"/>
  <c r="AQ164" i="35"/>
  <c r="AI164" i="35"/>
  <c r="AQ281" i="35"/>
  <c r="AI281" i="35"/>
  <c r="AI89" i="35"/>
  <c r="AQ89" i="35"/>
  <c r="AQ185" i="35"/>
  <c r="AQ85" i="35"/>
  <c r="AQ63" i="35"/>
  <c r="AS266" i="35"/>
  <c r="AS244" i="35"/>
  <c r="AS91" i="35"/>
  <c r="AS149" i="35"/>
  <c r="AS9" i="35"/>
  <c r="AS110" i="35"/>
  <c r="F268" i="35"/>
  <c r="AO271" i="35"/>
  <c r="F176" i="35"/>
  <c r="F170" i="35"/>
  <c r="AF75" i="35"/>
  <c r="AF169" i="35"/>
  <c r="AF63" i="35"/>
  <c r="AP63" i="35" s="1"/>
  <c r="AO19" i="35"/>
  <c r="AO18" i="35"/>
  <c r="AF242" i="35"/>
  <c r="AF192" i="35"/>
  <c r="AF32" i="35"/>
  <c r="AP32" i="35" s="1"/>
  <c r="AF225" i="35"/>
  <c r="AP225" i="35" s="1"/>
  <c r="AF283" i="35"/>
  <c r="AF172" i="35"/>
  <c r="AP172" i="35" s="1"/>
  <c r="AF105" i="35"/>
  <c r="AP105" i="35" s="1"/>
  <c r="AF175" i="35"/>
  <c r="AP175" i="35" s="1"/>
  <c r="AF49" i="35"/>
  <c r="AP49" i="35" s="1"/>
  <c r="AF185" i="35"/>
  <c r="AP185" i="35" s="1"/>
  <c r="F252" i="35"/>
  <c r="AO252" i="35"/>
  <c r="AO189" i="35"/>
  <c r="AF118" i="35"/>
  <c r="AP118" i="35" s="1"/>
  <c r="AF250" i="35"/>
  <c r="AP250" i="35" s="1"/>
  <c r="AO117" i="35"/>
  <c r="AF48" i="35"/>
  <c r="AP48" i="35" s="1"/>
  <c r="AF197" i="35"/>
  <c r="AP197" i="35" s="1"/>
  <c r="AF241" i="35"/>
  <c r="AP241" i="35" s="1"/>
  <c r="AF181" i="35"/>
  <c r="AP181" i="35" s="1"/>
  <c r="AF124" i="35"/>
  <c r="AF277" i="35"/>
  <c r="AP277" i="35" s="1"/>
  <c r="AF267" i="35"/>
  <c r="AP267" i="35" s="1"/>
  <c r="AF148" i="35"/>
  <c r="AP148" i="35" s="1"/>
  <c r="AF10" i="35"/>
  <c r="AP10" i="35" s="1"/>
  <c r="AF28" i="35"/>
  <c r="AP28" i="35" s="1"/>
  <c r="AF166" i="35"/>
  <c r="AP166" i="35" s="1"/>
  <c r="AF30" i="35"/>
  <c r="AP30" i="35" s="1"/>
  <c r="F99" i="35"/>
  <c r="AO77" i="35"/>
  <c r="F163" i="35"/>
  <c r="F211" i="35"/>
  <c r="AO3" i="35"/>
  <c r="AF85" i="35"/>
  <c r="AP85" i="35" s="1"/>
  <c r="AF7" i="35"/>
  <c r="AP7" i="35" s="1"/>
  <c r="F20" i="35"/>
  <c r="AF66" i="35"/>
  <c r="AP66" i="35" s="1"/>
  <c r="AF25" i="35"/>
  <c r="AP25" i="35" s="1"/>
  <c r="AF24" i="35"/>
  <c r="F216" i="35"/>
  <c r="AF9" i="35"/>
  <c r="AP9" i="35" s="1"/>
  <c r="F231" i="35"/>
  <c r="AF217" i="35"/>
  <c r="AP217" i="35" s="1"/>
  <c r="AF104" i="35"/>
  <c r="AP104" i="35" s="1"/>
  <c r="AF218" i="35"/>
  <c r="AP218" i="35" s="1"/>
  <c r="AF165" i="35"/>
  <c r="AP165" i="35" s="1"/>
  <c r="AF4" i="35"/>
  <c r="AF5" i="35"/>
  <c r="AF8" i="35"/>
  <c r="AP8" i="35" s="1"/>
  <c r="AF31" i="35"/>
  <c r="AP31" i="35" s="1"/>
  <c r="AF268" i="35"/>
  <c r="AP268" i="35" s="1"/>
  <c r="AF20" i="35"/>
  <c r="AP20" i="35" s="1"/>
  <c r="AF215" i="35"/>
  <c r="AF233" i="35"/>
  <c r="AP233" i="35" s="1"/>
  <c r="AF103" i="35"/>
  <c r="AP103" i="35" s="1"/>
  <c r="AF131" i="35"/>
  <c r="AF57" i="35"/>
  <c r="AP57" i="35" s="1"/>
  <c r="AF14" i="35"/>
  <c r="AP14" i="35" s="1"/>
  <c r="AF13" i="35"/>
  <c r="AP13" i="35" s="1"/>
  <c r="AF27" i="35"/>
  <c r="AF239" i="35"/>
  <c r="AF160" i="35"/>
  <c r="AP160" i="35" s="1"/>
  <c r="AF221" i="35"/>
  <c r="AP221" i="35" s="1"/>
  <c r="AF229" i="35"/>
  <c r="AP229" i="35" s="1"/>
  <c r="AF187" i="35"/>
  <c r="AP187" i="35" s="1"/>
  <c r="AF199" i="35"/>
  <c r="AP199" i="35" s="1"/>
  <c r="AF91" i="35"/>
  <c r="AP91" i="35" s="1"/>
  <c r="AF125" i="35"/>
  <c r="AP125" i="35" s="1"/>
  <c r="AF266" i="35"/>
  <c r="AP266" i="35" s="1"/>
  <c r="AF113" i="35"/>
  <c r="AF263" i="35"/>
  <c r="AP263" i="35" s="1"/>
  <c r="AF179" i="35"/>
  <c r="AP179" i="35" s="1"/>
  <c r="AF129" i="35"/>
  <c r="AP129" i="35" s="1"/>
  <c r="AF23" i="35"/>
  <c r="AP23" i="35" s="1"/>
  <c r="AF53" i="35"/>
  <c r="AP53" i="35" s="1"/>
  <c r="AF61" i="35"/>
  <c r="AP61" i="35" s="1"/>
  <c r="AF47" i="35"/>
  <c r="AP47" i="35" s="1"/>
  <c r="AF228" i="35"/>
  <c r="AP228" i="35" s="1"/>
  <c r="AF95" i="35"/>
  <c r="AP95" i="35" s="1"/>
  <c r="AF226" i="35"/>
  <c r="AP226" i="35" s="1"/>
  <c r="AF102" i="35"/>
  <c r="AP102" i="35" s="1"/>
  <c r="AF234" i="35"/>
  <c r="AP234" i="35" s="1"/>
  <c r="AF256" i="35"/>
  <c r="AP256" i="35" s="1"/>
  <c r="AF139" i="35"/>
  <c r="AP139" i="35" s="1"/>
  <c r="AF252" i="35"/>
  <c r="AF67" i="35"/>
  <c r="AP67" i="35" s="1"/>
  <c r="AF42" i="35"/>
  <c r="AP42" i="35" s="1"/>
  <c r="AF35" i="35"/>
  <c r="AP35" i="35" s="1"/>
  <c r="AF18" i="35"/>
  <c r="AP18" i="35" s="1"/>
  <c r="AF21" i="35"/>
  <c r="AP21" i="35" s="1"/>
  <c r="AF88" i="35"/>
  <c r="AP88" i="35" s="1"/>
  <c r="AF162" i="35"/>
  <c r="AP162" i="35" s="1"/>
  <c r="AF204" i="35"/>
  <c r="AP204" i="35" s="1"/>
  <c r="AF41" i="35"/>
  <c r="AP41" i="35" s="1"/>
  <c r="AF120" i="35"/>
  <c r="AP120" i="35" s="1"/>
  <c r="AF209" i="35"/>
  <c r="AP209" i="35" s="1"/>
  <c r="AF100" i="35"/>
  <c r="AF82" i="35"/>
  <c r="AP82" i="35" s="1"/>
  <c r="AF273" i="35"/>
  <c r="AP273" i="35" s="1"/>
  <c r="AF227" i="35"/>
  <c r="AF150" i="35"/>
  <c r="AP150" i="35" s="1"/>
  <c r="AF258" i="35"/>
  <c r="AP258" i="35" s="1"/>
  <c r="AF132" i="35"/>
  <c r="AP132" i="35" s="1"/>
  <c r="AF264" i="35"/>
  <c r="AP264" i="35" s="1"/>
  <c r="AF206" i="35"/>
  <c r="AP206" i="35" s="1"/>
  <c r="AF205" i="35"/>
  <c r="AP205" i="35" s="1"/>
  <c r="AF136" i="35"/>
  <c r="AP136" i="35" s="1"/>
  <c r="AF180" i="35"/>
  <c r="AF135" i="35"/>
  <c r="AF271" i="35"/>
  <c r="AP271" i="35" s="1"/>
  <c r="AF224" i="35"/>
  <c r="AP224" i="35" s="1"/>
  <c r="AF251" i="35"/>
  <c r="AF254" i="35"/>
  <c r="AF237" i="35"/>
  <c r="AP237" i="35" s="1"/>
  <c r="AF278" i="35"/>
  <c r="AP278" i="35" s="1"/>
  <c r="AF80" i="35"/>
  <c r="AP80" i="35" s="1"/>
  <c r="AF146" i="35"/>
  <c r="AF238" i="35"/>
  <c r="AP238" i="35" s="1"/>
  <c r="AF17" i="35"/>
  <c r="AP17" i="35" s="1"/>
  <c r="AF16" i="35"/>
  <c r="AF60" i="35"/>
  <c r="AF33" i="35"/>
  <c r="AP33" i="35" s="1"/>
  <c r="AF265" i="35"/>
  <c r="AP265" i="35" s="1"/>
  <c r="AF111" i="35"/>
  <c r="AF97" i="35"/>
  <c r="AP97" i="35" s="1"/>
  <c r="AF99" i="35"/>
  <c r="AP99" i="35" s="1"/>
  <c r="AF176" i="35"/>
  <c r="AF290" i="35"/>
  <c r="AP290" i="35" s="1"/>
  <c r="AF121" i="35"/>
  <c r="AP121" i="35" s="1"/>
  <c r="AF213" i="35"/>
  <c r="AP213" i="35" s="1"/>
  <c r="AF81" i="35"/>
  <c r="AP81" i="35" s="1"/>
  <c r="AF177" i="35"/>
  <c r="AP177" i="35" s="1"/>
  <c r="AF243" i="35"/>
  <c r="AF138" i="35"/>
  <c r="AP138" i="35" s="1"/>
  <c r="AF208" i="35"/>
  <c r="AF137" i="35"/>
  <c r="AP137" i="35" s="1"/>
  <c r="AF235" i="35"/>
  <c r="AP235" i="35" s="1"/>
  <c r="AF170" i="35"/>
  <c r="AP170" i="35" s="1"/>
  <c r="F260" i="35"/>
  <c r="F56" i="35"/>
  <c r="F255" i="35"/>
  <c r="F235" i="35"/>
  <c r="F46" i="35"/>
  <c r="F284" i="35"/>
  <c r="F290" i="35"/>
  <c r="F18" i="35"/>
  <c r="F150" i="35"/>
  <c r="F136" i="35"/>
  <c r="F173" i="35"/>
  <c r="F6" i="35"/>
  <c r="F142" i="35"/>
  <c r="F48" i="35"/>
  <c r="F21" i="35"/>
  <c r="F232" i="35"/>
  <c r="F75" i="35"/>
  <c r="F72" i="35"/>
  <c r="F223" i="35"/>
  <c r="AO223" i="35"/>
  <c r="AO28" i="35"/>
  <c r="F28" i="35"/>
  <c r="F8" i="35"/>
  <c r="AO8" i="35"/>
  <c r="F70" i="35"/>
  <c r="AO126" i="35"/>
  <c r="F126" i="35"/>
  <c r="AO144" i="35"/>
  <c r="F144" i="35"/>
  <c r="F102" i="35"/>
  <c r="AO87" i="35"/>
  <c r="F87" i="35"/>
  <c r="F94" i="35"/>
  <c r="AO26" i="35"/>
  <c r="F26" i="35"/>
  <c r="F85" i="35"/>
  <c r="AO158" i="35"/>
  <c r="F158" i="35"/>
  <c r="F181" i="35"/>
  <c r="F240" i="35"/>
  <c r="AO240" i="35"/>
  <c r="F134" i="35"/>
  <c r="F247" i="35"/>
  <c r="F44" i="35"/>
  <c r="F239" i="35"/>
  <c r="F129" i="35"/>
  <c r="F112" i="35"/>
  <c r="AO127" i="35"/>
  <c r="F71" i="35"/>
  <c r="F14" i="35"/>
  <c r="F169" i="35"/>
  <c r="F164" i="35"/>
  <c r="F67" i="35"/>
  <c r="F167" i="35"/>
  <c r="AO263" i="35"/>
  <c r="AI14" i="35" l="1"/>
  <c r="AS14" i="35" s="1"/>
  <c r="AI197" i="35"/>
  <c r="AI63" i="35"/>
  <c r="AS63" i="35" s="1"/>
  <c r="AP111" i="35"/>
  <c r="AI111" i="35"/>
  <c r="AI85" i="35"/>
  <c r="AS85" i="35" s="1"/>
  <c r="AI187" i="35"/>
  <c r="AS155" i="35"/>
  <c r="AP113" i="35"/>
  <c r="AI113" i="35"/>
  <c r="AS113" i="35" s="1"/>
  <c r="AP192" i="35"/>
  <c r="AI192" i="35"/>
  <c r="AS192" i="35" s="1"/>
  <c r="AI185" i="35"/>
  <c r="AP252" i="35"/>
  <c r="AI252" i="35"/>
  <c r="AI10" i="35"/>
  <c r="AI170" i="35"/>
  <c r="AI48" i="35"/>
  <c r="AP242" i="35"/>
  <c r="AI242" i="35"/>
  <c r="AP227" i="35"/>
  <c r="AI227" i="35"/>
  <c r="AP135" i="35"/>
  <c r="AI135" i="35"/>
  <c r="AS135" i="35" s="1"/>
  <c r="AP27" i="35"/>
  <c r="AI27" i="35"/>
  <c r="AS27" i="35" s="1"/>
  <c r="AP146" i="35"/>
  <c r="AI146" i="35"/>
  <c r="AS146" i="35" s="1"/>
  <c r="AP100" i="35"/>
  <c r="AI100" i="35"/>
  <c r="AP124" i="35"/>
  <c r="AI124" i="35"/>
  <c r="AS124" i="35" s="1"/>
  <c r="AP283" i="35"/>
  <c r="AI283" i="35"/>
  <c r="AP24" i="35"/>
  <c r="AI24" i="35"/>
  <c r="AP16" i="35"/>
  <c r="AI16" i="35"/>
  <c r="AS16" i="35" s="1"/>
  <c r="AP5" i="35"/>
  <c r="AI5" i="35"/>
  <c r="AP4" i="35"/>
  <c r="AI4" i="35"/>
  <c r="AP131" i="35"/>
  <c r="AI131" i="35"/>
  <c r="AP180" i="35"/>
  <c r="AI180" i="35"/>
  <c r="AP176" i="35"/>
  <c r="AI176" i="35"/>
  <c r="AP169" i="35"/>
  <c r="AI169" i="35"/>
  <c r="AS169" i="35" s="1"/>
  <c r="AP208" i="35"/>
  <c r="AI208" i="35"/>
  <c r="AP243" i="35"/>
  <c r="AI243" i="35"/>
  <c r="AS243" i="35" s="1"/>
  <c r="AP254" i="35"/>
  <c r="AI254" i="35"/>
  <c r="AP215" i="35"/>
  <c r="AI215" i="35"/>
  <c r="AP75" i="35"/>
  <c r="AI75" i="35"/>
  <c r="AI162" i="35"/>
  <c r="AS162" i="35" s="1"/>
  <c r="AI120" i="35"/>
  <c r="AI20" i="35"/>
  <c r="AP60" i="35"/>
  <c r="AI60" i="35"/>
  <c r="AP251" i="35"/>
  <c r="AI251" i="35"/>
  <c r="AS251" i="35" s="1"/>
  <c r="AP239" i="35"/>
  <c r="AI239" i="35"/>
  <c r="AI28" i="35"/>
  <c r="AI217" i="35"/>
  <c r="AS280" i="35"/>
  <c r="AS41" i="35"/>
  <c r="AS262" i="35"/>
  <c r="AS273" i="35"/>
  <c r="AS248" i="35"/>
  <c r="AS159" i="35"/>
  <c r="AS151" i="35"/>
  <c r="AS21" i="35"/>
  <c r="AS211" i="35"/>
  <c r="AS133" i="35"/>
  <c r="AS287" i="35"/>
  <c r="AS160" i="35"/>
  <c r="AS147" i="35"/>
  <c r="AS229" i="35"/>
  <c r="AS7" i="35"/>
  <c r="AS218" i="35"/>
  <c r="AS156" i="35"/>
  <c r="AS153" i="35"/>
  <c r="AS179" i="35"/>
  <c r="AS200" i="35"/>
  <c r="AS197" i="35"/>
  <c r="AS168" i="35"/>
  <c r="AS35" i="35"/>
  <c r="AS103" i="35"/>
  <c r="AS104" i="35"/>
  <c r="AS88" i="35"/>
  <c r="AS46" i="35"/>
  <c r="AS99" i="35"/>
  <c r="AS19" i="35"/>
  <c r="AS257" i="35"/>
  <c r="AS105" i="35"/>
  <c r="AS70" i="35"/>
  <c r="AS25" i="35"/>
  <c r="AS203" i="35"/>
  <c r="AS140" i="35"/>
  <c r="AS12" i="35"/>
  <c r="AS65" i="35"/>
  <c r="AS164" i="35"/>
  <c r="AS255" i="35"/>
  <c r="AS102" i="35"/>
  <c r="AS204" i="35"/>
  <c r="AS36" i="35"/>
  <c r="AS233" i="35"/>
  <c r="AS23" i="35"/>
  <c r="AS172" i="35"/>
  <c r="AS265" i="35"/>
  <c r="AS275" i="35"/>
  <c r="AS62" i="35"/>
  <c r="AS290" i="35"/>
  <c r="AS216" i="35"/>
  <c r="AS71" i="35"/>
  <c r="AS67" i="35"/>
  <c r="AS93" i="35"/>
  <c r="AS138" i="35"/>
  <c r="AS269" i="35"/>
  <c r="AS39" i="35"/>
  <c r="AS98" i="35"/>
  <c r="AS18" i="35"/>
  <c r="AS222" i="35"/>
  <c r="AS261" i="35"/>
  <c r="AS274" i="35"/>
  <c r="AS59" i="35"/>
  <c r="AS166" i="35"/>
  <c r="AS97" i="35"/>
  <c r="AS122" i="35"/>
  <c r="AS31" i="35"/>
  <c r="AS47" i="35"/>
  <c r="AS158" i="35"/>
  <c r="AS191" i="35"/>
  <c r="AS263" i="35"/>
  <c r="AS256" i="35"/>
  <c r="AS281" i="35"/>
  <c r="AS129" i="35"/>
  <c r="AS148" i="35"/>
  <c r="AS119" i="35"/>
  <c r="AS240" i="35"/>
  <c r="AS198" i="35"/>
  <c r="AS89" i="35"/>
  <c r="AS189" i="35"/>
  <c r="AS125" i="35"/>
  <c r="AS77" i="35"/>
  <c r="AS45" i="35"/>
  <c r="AS8" i="35"/>
  <c r="AS226" i="35"/>
  <c r="AS79" i="35"/>
  <c r="AS6" i="35"/>
  <c r="AS130" i="35"/>
  <c r="AS286" i="35"/>
  <c r="AS95" i="35"/>
  <c r="AS267" i="35"/>
  <c r="AS171" i="35"/>
  <c r="AS92" i="35"/>
  <c r="AS32" i="35"/>
  <c r="AS253" i="35"/>
  <c r="AS231" i="35"/>
  <c r="AS137" i="35"/>
  <c r="AS291" i="35"/>
  <c r="AS190" i="35"/>
  <c r="AS238" i="35"/>
  <c r="AS29" i="35"/>
  <c r="AS276" i="35"/>
  <c r="AS220" i="35"/>
  <c r="AS167" i="35"/>
  <c r="AS38" i="35"/>
  <c r="AS213" i="35"/>
  <c r="AS81" i="35"/>
  <c r="AS144" i="35"/>
  <c r="AS112" i="35"/>
  <c r="AS174" i="35"/>
  <c r="AS210" i="35"/>
  <c r="AS228" i="35"/>
  <c r="AS118" i="35"/>
  <c r="AS201" i="35"/>
  <c r="AS52" i="35"/>
  <c r="AS145" i="35"/>
  <c r="AS259" i="35"/>
  <c r="AS80" i="35"/>
  <c r="AS249" i="35"/>
  <c r="AS106" i="35"/>
  <c r="AS202" i="35"/>
  <c r="AS278" i="35"/>
  <c r="AS212" i="35"/>
  <c r="AS114" i="35"/>
  <c r="AS142" i="35"/>
  <c r="AS271" i="35"/>
  <c r="AS55" i="35"/>
  <c r="AS33" i="35"/>
  <c r="AS22" i="35"/>
  <c r="AS58" i="35"/>
  <c r="AS161" i="35"/>
  <c r="AS78" i="35"/>
  <c r="AS76" i="35"/>
  <c r="AS230" i="35"/>
  <c r="AS73" i="35"/>
  <c r="AS289" i="35"/>
  <c r="AS194" i="35"/>
  <c r="AS121" i="35"/>
  <c r="AS64" i="35"/>
  <c r="AS68" i="35"/>
  <c r="AS50" i="35"/>
  <c r="AS72" i="35"/>
  <c r="AS90" i="35"/>
  <c r="AS284" i="35"/>
  <c r="AS282" i="35"/>
  <c r="AS223" i="35"/>
  <c r="AS260" i="35"/>
  <c r="AS163" i="35"/>
  <c r="AS127" i="35"/>
  <c r="AS108" i="35"/>
  <c r="AS54" i="35"/>
  <c r="AS56" i="35"/>
  <c r="AS193" i="35"/>
  <c r="AS154" i="35"/>
  <c r="AS272" i="35"/>
  <c r="AS107" i="35"/>
  <c r="AS61" i="35"/>
  <c r="AS173" i="35"/>
  <c r="AS225" i="35"/>
  <c r="AS150" i="35"/>
  <c r="AS258" i="35"/>
  <c r="AS182" i="35"/>
  <c r="AS219" i="35"/>
  <c r="AS123" i="35"/>
  <c r="AS44" i="35"/>
  <c r="AS15" i="35"/>
  <c r="AS264" i="35"/>
  <c r="AS196" i="35"/>
  <c r="AS82" i="35"/>
  <c r="AS53" i="35"/>
  <c r="AS74" i="35"/>
  <c r="AS178" i="35"/>
  <c r="AS17" i="35"/>
  <c r="AS143" i="35"/>
  <c r="AS277" i="35"/>
  <c r="AS83" i="35"/>
  <c r="AS209" i="35"/>
  <c r="AS115" i="35"/>
  <c r="AS101" i="35"/>
  <c r="AS288" i="35"/>
  <c r="AS3" i="35"/>
  <c r="AS283" i="35" l="1"/>
  <c r="AS28" i="35"/>
  <c r="AS170" i="35"/>
  <c r="AS131" i="35"/>
  <c r="AS60" i="35"/>
  <c r="AS187" i="35"/>
  <c r="AS208" i="35"/>
  <c r="AS180" i="35"/>
  <c r="AS20" i="35"/>
  <c r="AS252" i="35"/>
  <c r="AS215" i="35"/>
  <c r="AS239" i="35"/>
  <c r="AS217" i="35"/>
  <c r="AS242" i="35"/>
  <c r="AS5" i="35"/>
  <c r="AS4" i="35"/>
  <c r="AS75" i="35"/>
  <c r="AS254" i="35"/>
  <c r="AS185" i="35"/>
  <c r="AS176" i="35"/>
  <c r="AS111" i="35"/>
  <c r="AS48" i="35"/>
  <c r="AS120" i="35"/>
  <c r="AS100" i="35"/>
  <c r="AS24" i="35"/>
  <c r="AS227" i="35"/>
  <c r="AS10" i="3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<sst xmlns="http://schemas.openxmlformats.org/spreadsheetml/2006/main" count="4557" uniqueCount="908">
  <si>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</si>
  <si>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</si>
  <si>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</si>
  <si>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</si>
  <si>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</si>
  <si>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</si>
  <si>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</si>
  <si>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</si>
  <si>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</si>
  <si>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</si>
  <si>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</si>
  <si>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</si>
  <si>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</si>
  <si>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</si>
  <si>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</si>
  <si>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</si>
  <si>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</si>
  <si>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</si>
  <si>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</si>
  <si>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no</t>
  </si>
  <si>
    <t>No</t>
  </si>
  <si>
    <t>MX</t>
  </si>
  <si>
    <t>N0</t>
  </si>
  <si>
    <t>T2</t>
  </si>
  <si>
    <t>Absent</t>
  </si>
  <si>
    <t>negative</t>
  </si>
  <si>
    <t>Margins uninvolved by carcinoma</t>
  </si>
  <si>
    <t>M1</t>
  </si>
  <si>
    <t>2.8cm</t>
  </si>
  <si>
    <t>Present</t>
  </si>
  <si>
    <t>Margin(s) involved by carcinoma</t>
  </si>
  <si>
    <t>follicular variant</t>
  </si>
  <si>
    <t>1.3cm</t>
  </si>
  <si>
    <t>N1a</t>
  </si>
  <si>
    <t>T3</t>
  </si>
  <si>
    <t>tall cell variant</t>
  </si>
  <si>
    <t>6cm</t>
  </si>
  <si>
    <t>2.5cm</t>
  </si>
  <si>
    <t>Not identified</t>
  </si>
  <si>
    <t>T1</t>
  </si>
  <si>
    <t>Nx</t>
  </si>
  <si>
    <t>0.7cm</t>
  </si>
  <si>
    <t>Papillary carcinoma, follicular variant</t>
  </si>
  <si>
    <t>Negative</t>
  </si>
  <si>
    <t>encapsulated follicular variant</t>
  </si>
  <si>
    <t>HRAS codon 61</t>
  </si>
  <si>
    <t>T1b</t>
  </si>
  <si>
    <t>Not Identified</t>
  </si>
  <si>
    <t>present</t>
  </si>
  <si>
    <t>Free of tumor</t>
  </si>
  <si>
    <t>T1a</t>
  </si>
  <si>
    <t>papillary</t>
  </si>
  <si>
    <t>2.1cm</t>
  </si>
  <si>
    <t>Tumor is present at inked anterior margin</t>
  </si>
  <si>
    <t>2cm</t>
  </si>
  <si>
    <t>1.2cm</t>
  </si>
  <si>
    <t>Focal Invasion</t>
  </si>
  <si>
    <t>multifocal</t>
  </si>
  <si>
    <t>TCGA-EM-A22O</t>
  </si>
  <si>
    <t>4cm</t>
  </si>
  <si>
    <t>TCGA-FY-A40N</t>
  </si>
  <si>
    <t>1.7cm</t>
  </si>
  <si>
    <t>T3a</t>
  </si>
  <si>
    <t>minimal</t>
  </si>
  <si>
    <t>Classical (usual)</t>
  </si>
  <si>
    <t>classical (usual)</t>
  </si>
  <si>
    <t>Present, minimal</t>
  </si>
  <si>
    <t>I</t>
  </si>
  <si>
    <t>not identified</t>
  </si>
  <si>
    <t>Focal invasion</t>
  </si>
  <si>
    <t>Present, extent widely invasive</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</si>
  <si>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</si>
  <si>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</si>
  <si>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</si>
  <si>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</si>
  <si>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</si>
  <si>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</si>
  <si>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</si>
  <si>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</si>
  <si>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</si>
  <si>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</si>
  <si>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</si>
  <si>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</si>
  <si>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</si>
  <si>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</si>
  <si>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</si>
  <si>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</si>
  <si>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</si>
  <si>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</si>
  <si>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</si>
  <si>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</si>
  <si>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</si>
  <si>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</si>
  <si>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</si>
  <si>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6.5 cm</t>
  </si>
  <si>
    <t>Present, extensive</t>
  </si>
  <si>
    <t>pT2</t>
  </si>
  <si>
    <t>3.5 cm</t>
  </si>
  <si>
    <t>Yes</t>
  </si>
  <si>
    <t>NX</t>
  </si>
  <si>
    <t>2.8 cm</t>
  </si>
  <si>
    <t>pT1</t>
  </si>
  <si>
    <t>pN0</t>
  </si>
  <si>
    <t>Mx</t>
  </si>
  <si>
    <t>1.3 cm</t>
  </si>
  <si>
    <t>pT3</t>
  </si>
  <si>
    <t>pN1a</t>
  </si>
  <si>
    <t>BRAF V600E</t>
  </si>
  <si>
    <t>2.4 cm</t>
  </si>
  <si>
    <t>pNX</t>
  </si>
  <si>
    <t>2.5 cm</t>
  </si>
  <si>
    <t>0.7 cm</t>
  </si>
  <si>
    <t>Papillary carcinoma, encapsulated follicular variant</t>
  </si>
  <si>
    <t>Tall cell variant</t>
  </si>
  <si>
    <t>3 cm</t>
  </si>
  <si>
    <t>1.0 cm</t>
  </si>
  <si>
    <t>pT1b</t>
  </si>
  <si>
    <t>1.5 cm</t>
  </si>
  <si>
    <t>3.2 cm</t>
  </si>
  <si>
    <t>not applicable</t>
  </si>
  <si>
    <t>3.1 cm</t>
  </si>
  <si>
    <t>Not applicable</t>
  </si>
  <si>
    <t>2.2 cm</t>
  </si>
  <si>
    <t>Partially surrounded</t>
  </si>
  <si>
    <t>3.0 cm</t>
  </si>
  <si>
    <t>0.6 cm</t>
  </si>
  <si>
    <t>None Identified</t>
  </si>
  <si>
    <t>0.8cm</t>
  </si>
  <si>
    <t>0.8 cm</t>
  </si>
  <si>
    <t>2.1 cm</t>
  </si>
  <si>
    <t>Invades: perithyroidal fibroadipose tissue</t>
  </si>
  <si>
    <t>2.0 cm</t>
  </si>
  <si>
    <t>1.2 cm</t>
  </si>
  <si>
    <t>2 cm</t>
  </si>
  <si>
    <t>0.5 cm</t>
  </si>
  <si>
    <t>1.8 cm</t>
  </si>
  <si>
    <t>1 cm</t>
  </si>
  <si>
    <t>pN1 b</t>
  </si>
  <si>
    <t>Present, extent minimal</t>
  </si>
  <si>
    <t>4.0 cm</t>
  </si>
  <si>
    <t>pN1b</t>
  </si>
  <si>
    <t>1.7 cm</t>
  </si>
  <si>
    <t>Multifocal</t>
  </si>
  <si>
    <t>Present: Focal (less than 4 vessels)</t>
  </si>
  <si>
    <t>Level VI (pretracheal, paratracheal and prelaryngeal/Delphian)</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</si>
  <si>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</si>
  <si>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</si>
  <si>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</si>
  <si>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</si>
  <si>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</si>
  <si>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</si>
  <si>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</si>
  <si>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</si>
  <si>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</si>
  <si>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</si>
  <si>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</si>
  <si>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</si>
  <si>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</si>
  <si>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</si>
  <si>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</si>
  <si>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</si>
  <si>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</si>
  <si>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</si>
  <si>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</si>
  <si>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</si>
  <si>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</si>
  <si>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</si>
  <si>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</si>
  <si>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</si>
  <si>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Invades: peri-thyroid fibroadipose tissue</t>
  </si>
  <si>
    <t>pT1a</t>
  </si>
  <si>
    <t>tall cell</t>
  </si>
  <si>
    <t>classical</t>
  </si>
  <si>
    <t>2.6 cm</t>
  </si>
  <si>
    <t>3.6 cm</t>
  </si>
  <si>
    <t>0.3 cm</t>
  </si>
  <si>
    <t>Margins involved by carcinoma</t>
  </si>
  <si>
    <t>4.4 cm</t>
  </si>
  <si>
    <t>N1</t>
  </si>
  <si>
    <t>Left Lobe</t>
  </si>
  <si>
    <t>Uninvolved</t>
  </si>
  <si>
    <t>1 mm</t>
  </si>
  <si>
    <t>Positive</t>
  </si>
  <si>
    <t>uninvolved</t>
  </si>
  <si>
    <t>extensive</t>
  </si>
  <si>
    <t>1.4 cm</t>
  </si>
  <si>
    <t>T4</t>
  </si>
  <si>
    <t>Level VI (pretracheal, paratracheal, and prelaryngeal/Delphian)</t>
  </si>
  <si>
    <t>Two foci</t>
  </si>
  <si>
    <t>Encapsulated follicular variant</t>
  </si>
  <si>
    <t>Minimal extrathyroidal extension</t>
  </si>
  <si>
    <t>BRAFV600E</t>
  </si>
  <si>
    <t>3.2 CM</t>
  </si>
  <si>
    <t>3.4 cm</t>
  </si>
  <si>
    <t>4.5 cm</t>
  </si>
  <si>
    <t>5.0 cm</t>
  </si>
  <si>
    <t>3.3 cm</t>
  </si>
  <si>
    <t>2.3 cm</t>
  </si>
  <si>
    <t>0.2 cm</t>
  </si>
  <si>
    <t>BRAF p.V600E</t>
  </si>
  <si>
    <t>3.8 cm</t>
  </si>
  <si>
    <t>follicular</t>
  </si>
  <si>
    <t>2.9 cm</t>
  </si>
  <si>
    <t>4.2 cm</t>
  </si>
  <si>
    <t>Present, multifocal</t>
  </si>
  <si>
    <t>Focus suspicious for extra thyroidal involvement of adipose tissue</t>
  </si>
  <si>
    <t>right neck level 3</t>
  </si>
  <si>
    <t>7mm</t>
  </si>
  <si>
    <t>not encapsulated</t>
  </si>
  <si>
    <t>right neck level 2B, central compartment right neck, right modified neck dissection level 2, 3, 4</t>
  </si>
  <si>
    <t>No definite extrathyroidal extension is noted</t>
  </si>
  <si>
    <t>1.1 cm</t>
  </si>
  <si>
    <t>follicular variant with oncocytic features</t>
  </si>
  <si>
    <t>5 cm</t>
  </si>
  <si>
    <t>Invades perithyroid fibroadipose tissue</t>
  </si>
  <si>
    <t>invades :the extrathyroidal adipose tissue</t>
  </si>
  <si>
    <t>Tumor is present at the inked anterior margin</t>
  </si>
  <si>
    <t>0.2cm</t>
  </si>
  <si>
    <t>0.3cm</t>
  </si>
  <si>
    <t>No definite capsular invasion is noted</t>
  </si>
  <si>
    <t>4.9 cm</t>
  </si>
  <si>
    <t>0.55 cm</t>
  </si>
  <si>
    <t>4 cm</t>
  </si>
  <si>
    <t>invades : fibroadipose tissue</t>
  </si>
  <si>
    <t>microcarcinoma</t>
  </si>
  <si>
    <t>0.9 cm</t>
  </si>
  <si>
    <t>0.9cm</t>
  </si>
  <si>
    <t>Invades: perithyroid fibroadipose tissue</t>
  </si>
  <si>
    <t>Invades the extrathyroidal fibroadipose tissue</t>
  </si>
  <si>
    <t>None identified</t>
  </si>
  <si>
    <t>left side</t>
  </si>
  <si>
    <t>Invades: parathyroid fibroadipose tissue</t>
  </si>
  <si>
    <t>Tumor is present at the anterior margin.</t>
  </si>
  <si>
    <t>Right neck level three, Right neck level four, Central compartment neck</t>
  </si>
  <si>
    <t>5.2 cm</t>
  </si>
  <si>
    <t>Focal extrathyroidal extension into the fibroadipose tissue of papillary microcarcinoma (left lobe, 0.8 cm)</t>
  </si>
  <si>
    <t>Tumor is present at the inked and cauterized margin.</t>
  </si>
  <si>
    <t>Tumor is present focally at the inked posterior margin</t>
  </si>
  <si>
    <t>1.8 x 1.2 cm</t>
  </si>
  <si>
    <t>2.1 x 1.9 cm</t>
  </si>
  <si>
    <t>2.5x2x1cm</t>
  </si>
  <si>
    <t>Bilateral, level VI</t>
  </si>
  <si>
    <t>Present, extending into fibroadipose tissue and abutting skeletal muscle</t>
  </si>
  <si>
    <t>Tumor abut resection margin</t>
  </si>
  <si>
    <t>Present, extending into skeletal muscle</t>
  </si>
  <si>
    <t>Present, extending into fibroadipose tissue</t>
  </si>
  <si>
    <t>PRESENT</t>
  </si>
  <si>
    <t>favor into fibrous tissue</t>
  </si>
  <si>
    <t>3.7 cm</t>
  </si>
  <si>
    <t>Present- extent minimal</t>
  </si>
  <si>
    <t>Present, focal extent (less than 4 vessels)</t>
  </si>
  <si>
    <t>Level VI (pretracheal, paratracheal and prelaryngeal /Delphian)</t>
  </si>
  <si>
    <t>Unifocal</t>
  </si>
  <si>
    <t>Level VI (pretracheal, paratracheal, and prelaryngeal/Delphian) nodes</t>
  </si>
  <si>
    <t>N1A</t>
  </si>
  <si>
    <t>9.4 cm</t>
  </si>
  <si>
    <t>Partially encapsulated</t>
  </si>
  <si>
    <t>Negative (R0)</t>
  </si>
  <si>
    <t>Focal capsular invasion</t>
  </si>
  <si>
    <t>Negative for neoplasm</t>
  </si>
  <si>
    <t>Present, widely invaded</t>
  </si>
  <si>
    <t>3.1 x 1.5 x 1.1 cm</t>
  </si>
  <si>
    <t>Level 2-4</t>
  </si>
  <si>
    <t>3.5 mm</t>
  </si>
  <si>
    <t>papillary and follicular variant</t>
  </si>
  <si>
    <t>2.7 cm</t>
  </si>
  <si>
    <t>Not definitively identified</t>
  </si>
  <si>
    <t>6.8 cm</t>
  </si>
  <si>
    <t>1.9 cm</t>
  </si>
  <si>
    <t>8.2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</si>
  <si>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</si>
  <si>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</si>
  <si>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</si>
  <si>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</si>
  <si>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</si>
  <si>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</si>
  <si>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</si>
  <si>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</si>
  <si>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</si>
  <si>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</si>
  <si>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</si>
  <si>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</si>
  <si>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</si>
  <si>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</si>
  <si>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</si>
  <si>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</si>
  <si>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</si>
  <si>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</si>
  <si>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</si>
  <si>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</si>
  <si>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</si>
  <si>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</si>
  <si>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</si>
  <si>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</si>
  <si>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</si>
  <si>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</si>
  <si>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</si>
  <si>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</si>
  <si>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</si>
  <si>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</si>
  <si>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</si>
  <si>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</si>
  <si>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</si>
  <si>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</si>
  <si>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</si>
  <si>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</si>
  <si>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</si>
  <si>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</si>
  <si>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</si>
  <si>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</si>
  <si>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</si>
  <si>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</si>
  <si>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</si>
  <si>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</si>
  <si>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</si>
  <si>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</si>
  <si>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</si>
  <si>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</si>
  <si>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</si>
  <si>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</si>
  <si>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</si>
  <si>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</si>
  <si>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</si>
  <si>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</si>
  <si>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</si>
  <si>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</si>
  <si>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</si>
  <si>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</si>
  <si>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</si>
  <si>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</si>
  <si>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</si>
  <si>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</si>
  <si>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</si>
  <si>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</si>
  <si>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</si>
  <si>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</si>
  <si>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</si>
  <si>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</si>
  <si>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</si>
  <si>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</si>
  <si>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</si>
  <si>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</si>
  <si>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</si>
  <si>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</si>
  <si>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</si>
  <si>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</si>
  <si>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</si>
  <si>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</si>
  <si>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</si>
  <si>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</si>
  <si>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</si>
  <si>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</si>
  <si>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</si>
  <si>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</si>
  <si>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</si>
  <si>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</si>
  <si>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</si>
  <si>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</si>
  <si>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</si>
  <si>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</si>
  <si>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</si>
  <si>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</si>
  <si>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</si>
  <si>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</si>
  <si>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</si>
  <si>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</si>
  <si>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</si>
  <si>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</si>
  <si>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</si>
  <si>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</si>
  <si>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</si>
  <si>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</si>
  <si>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</si>
  <si>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</si>
  <si>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</si>
  <si>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</si>
  <si>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</si>
  <si>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</si>
  <si>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</si>
  <si>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</si>
  <si>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</si>
  <si>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</si>
  <si>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</si>
  <si>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</si>
  <si>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</si>
  <si>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</si>
  <si>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</si>
  <si>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</si>
  <si>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</si>
  <si>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</si>
  <si>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</si>
  <si>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</si>
  <si>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</si>
  <si>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</si>
  <si>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</si>
  <si>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</si>
  <si>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</si>
  <si>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</si>
  <si>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</si>
  <si>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</si>
  <si>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</si>
  <si>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</si>
  <si>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</si>
  <si>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</si>
  <si>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</si>
  <si>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</si>
  <si>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</si>
  <si>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</si>
  <si>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</si>
  <si>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</si>
  <si>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</si>
  <si>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</si>
  <si>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</si>
  <si>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</si>
  <si>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</si>
  <si>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</si>
  <si>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</si>
  <si>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</si>
  <si>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</si>
  <si>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</si>
  <si>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</si>
  <si>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</si>
  <si>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</si>
  <si>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</si>
  <si>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</si>
  <si>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</si>
  <si>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</si>
  <si>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</si>
  <si>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</si>
  <si>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</si>
  <si>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</si>
  <si>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</si>
  <si>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</si>
  <si>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</si>
  <si>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</si>
  <si>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</si>
  <si>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</si>
  <si>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</si>
  <si>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</si>
  <si>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</si>
  <si>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</si>
  <si>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</si>
  <si>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</si>
  <si>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</si>
  <si>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</si>
  <si>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</si>
  <si>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</si>
  <si>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</si>
  <si>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</si>
  <si>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</si>
  <si>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</si>
  <si>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</si>
  <si>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</si>
  <si>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</si>
  <si>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</si>
  <si>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</si>
  <si>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</si>
  <si>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</si>
  <si>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</si>
  <si>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</si>
  <si>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</si>
  <si>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</si>
  <si>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</si>
  <si>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</si>
  <si>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</si>
  <si>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</si>
  <si>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</si>
  <si>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</si>
  <si>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</si>
  <si>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</si>
  <si>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</si>
  <si>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</si>
  <si>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</si>
  <si>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</si>
  <si>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</si>
  <si>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</si>
  <si>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</si>
  <si>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</si>
  <si>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</si>
  <si>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</si>
  <si>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</si>
  <si>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</si>
  <si>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</si>
  <si>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</si>
  <si>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</si>
  <si>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</si>
  <si>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</si>
  <si>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</si>
  <si>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</si>
  <si>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</si>
  <si>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</si>
  <si>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</si>
  <si>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</si>
  <si>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</si>
  <si>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</si>
  <si>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</si>
  <si>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</si>
  <si>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</si>
  <si>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</si>
  <si>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</si>
  <si>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</si>
  <si>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</si>
  <si>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</si>
  <si>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</si>
  <si>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</si>
  <si>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</si>
  <si>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</si>
  <si>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</si>
  <si>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</si>
  <si>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</si>
  <si>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</si>
  <si>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</si>
  <si>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</si>
  <si>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</si>
  <si>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</si>
  <si>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</si>
  <si>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</si>
  <si>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</si>
  <si>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</si>
  <si>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</si>
  <si>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</si>
  <si>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</si>
  <si>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</si>
  <si>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</si>
  <si>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</si>
  <si>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</si>
  <si>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</si>
  <si>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</si>
  <si>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</si>
  <si>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</si>
  <si>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</si>
  <si>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</si>
  <si>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</si>
  <si>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</si>
  <si>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</si>
  <si>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</si>
  <si>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</si>
  <si>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</si>
  <si>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</si>
  <si>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</si>
  <si>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</si>
  <si>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</si>
  <si>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</si>
  <si>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</si>
  <si>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</si>
  <si>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</si>
  <si>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</si>
  <si>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</si>
  <si>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</si>
  <si>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</si>
  <si>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</si>
  <si>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</si>
  <si>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</si>
  <si>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</si>
  <si>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</si>
  <si>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</si>
  <si>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</si>
  <si>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</si>
  <si>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present, focal extension into perithyroidal soft tissues (C4)</t>
  </si>
  <si>
    <t>Tumor Is close to anterior margin (&lt; 1 mm)</t>
  </si>
  <si>
    <t>invades: extrathyroidal fibroadipose tissue</t>
  </si>
  <si>
    <t>Tumor is noted very close less than 0.2 mm from the inked margin</t>
  </si>
  <si>
    <t>Focal invasion for the classical type</t>
  </si>
  <si>
    <t>Tumor Is present less than 0.5 mm from surgical margin</t>
  </si>
  <si>
    <t>Invades: perithyroidal soft tissue and focally skeletal muscle</t>
  </si>
  <si>
    <t>Right neck level two, Right neck level three, Right neck level four and five-B</t>
  </si>
  <si>
    <t>Invades: perithyroidal adipose tissue and parathyroid gland</t>
  </si>
  <si>
    <t>Present, Minimal</t>
  </si>
  <si>
    <t>Minimal extrathyroidal extension into left inferior pole parathyroid gland</t>
  </si>
  <si>
    <t>Involved by invasive carcinoma (posterior surgical margin)</t>
  </si>
  <si>
    <t>Involved by invasive carcinoma (deep margin)</t>
  </si>
  <si>
    <t>Present, minimal extent</t>
  </si>
  <si>
    <t>Minimal, extending into perithyroidal adipose tissue</t>
  </si>
  <si>
    <t>Focally Present</t>
  </si>
  <si>
    <t>Level 6</t>
  </si>
  <si>
    <t>mixed follicular and papillary variants</t>
  </si>
  <si>
    <t>Very focal extra-thyroid extension Into adipose tissue by the Isthmic microcarcinoma</t>
  </si>
  <si>
    <t>Right paratracheal, Left paratracheal</t>
  </si>
  <si>
    <t>2.5 x 3 x 2 cm</t>
  </si>
  <si>
    <t>Right and central paratracheal nodes</t>
  </si>
  <si>
    <t>Margin uninvolved by carcinoma (within 1 mm)</t>
  </si>
  <si>
    <t>3 CM</t>
  </si>
  <si>
    <t>1.5 x 2.2 x 5.0 cm</t>
  </si>
  <si>
    <t>Involved by tumor</t>
  </si>
  <si>
    <t>5x3x3 cm</t>
  </si>
  <si>
    <t>1x0.7x0.7 cm</t>
  </si>
  <si>
    <t>2.5x2x2</t>
  </si>
  <si>
    <t>2 x 1.5 x 1.5 cm</t>
  </si>
  <si>
    <t>1 x 1 x 0.5 cm</t>
  </si>
  <si>
    <t>6.2 cm</t>
  </si>
  <si>
    <t>Present, extent widely Invasive</t>
  </si>
  <si>
    <t>Unencapsulated</t>
  </si>
  <si>
    <t>Present, extent widely invasive.</t>
  </si>
  <si>
    <t>Present extent minimal</t>
  </si>
  <si>
    <t>follicular variant with focal trabecular growth and oncocytic change</t>
  </si>
  <si>
    <t>right neck, right paratracheal</t>
  </si>
  <si>
    <t>NEGATIVE</t>
  </si>
  <si>
    <t>Level VI (pretracheal, paratracheal, and prelaryngeal Delphian)</t>
  </si>
  <si>
    <t>Positive ( Right Lobe)</t>
  </si>
  <si>
    <t>N/A(unencapsulated)</t>
  </si>
  <si>
    <t>Present: Multiple foci</t>
  </si>
  <si>
    <t>Margins uninvolved by carcinoma (tumor closely approaches but is not present at inked margin)</t>
  </si>
  <si>
    <t>Tumor is present focally at black Inked anterior margin</t>
  </si>
  <si>
    <t>Posterior resection margin (inked red) involved by tumor.</t>
  </si>
  <si>
    <t>columnar cell variant</t>
  </si>
  <si>
    <t>BRAF V600E, NRAS61, HRAS61, KRAS12/13</t>
  </si>
  <si>
    <t>BRAF, NRAS61, HRAS61, KRAS12/13 and RET/PTC1 and RET/PTC3 rearrangements</t>
  </si>
  <si>
    <t>DRAF</t>
  </si>
  <si>
    <t>n/a</t>
  </si>
  <si>
    <t>single focus</t>
  </si>
  <si>
    <t>microcarcinoma with tall cell features</t>
  </si>
  <si>
    <t>Invades:focally into peril-thyroid fibroadipose tissue</t>
  </si>
  <si>
    <t>microcarcinoma with focal tall cell and columnar cell features</t>
  </si>
  <si>
    <t>Right and central, neck</t>
  </si>
  <si>
    <t>variant</t>
  </si>
  <si>
    <t>classical, follicular variant</t>
  </si>
  <si>
    <t>classical (usual), microcarcinoma (occult, small or microscopic)</t>
  </si>
  <si>
    <t>Follicular variant, classical</t>
  </si>
  <si>
    <t>2.5 CM</t>
  </si>
  <si>
    <t>Present, minimal.</t>
  </si>
  <si>
    <t>Diffuse sclerosing variant, Tall cell variant</t>
  </si>
  <si>
    <t>Central Neck Contents, Isthmus</t>
  </si>
  <si>
    <t>FOCAL</t>
  </si>
  <si>
    <t>NOT APPLICABLE</t>
  </si>
  <si>
    <t>6.6 cm</t>
  </si>
  <si>
    <t>Neoplasm is focally present at the inked margin in part B (slide B3)</t>
  </si>
  <si>
    <t>0.1 cm from margin</t>
  </si>
  <si>
    <t>6.3 cm</t>
  </si>
  <si>
    <t>4.8 cm</t>
  </si>
  <si>
    <t>R0, negative</t>
  </si>
  <si>
    <t>0.8 x 0.7 x 0.4 cm</t>
  </si>
  <si>
    <t>Right Lobe, Left Lobe</t>
  </si>
  <si>
    <t>Single focus</t>
  </si>
  <si>
    <t>carcinoma focally abuts the black inked posterior margin</t>
  </si>
  <si>
    <t>Invades: Perithyroidal adipose tissue</t>
  </si>
  <si>
    <t>4.1 cm</t>
  </si>
  <si>
    <t>EXTENSIVE</t>
  </si>
  <si>
    <t>superior thyroid pole, central lymph nodes</t>
  </si>
  <si>
    <t>3 foci</t>
  </si>
  <si>
    <t>Focally present, extending into fibroadipose tissue</t>
  </si>
  <si>
    <t>Left lobe</t>
  </si>
  <si>
    <t>Oncocytic</t>
  </si>
  <si>
    <t>BRAF, NRAS61, HRAS61, KRAS12/13, RET/PTC1, RET/PTC3 and PAX8/PPARg rearrangements</t>
  </si>
  <si>
    <t>PNX</t>
  </si>
  <si>
    <t>BRAF, NRAS6I, HRAS61, KRAS12/13, RET/PTC1, RET/PTC3</t>
  </si>
  <si>
    <t>-</t>
  </si>
  <si>
    <t>free of tumor</t>
  </si>
  <si>
    <t>T4b</t>
  </si>
  <si>
    <t>N2</t>
  </si>
  <si>
    <t>unifocal</t>
  </si>
  <si>
    <t>Unencapsulated, Non-invasive</t>
  </si>
  <si>
    <t>pN1 a</t>
  </si>
  <si>
    <t>5.4 cm</t>
  </si>
  <si>
    <t>right jugular, right posterior triangle, level 5A lymph nodes</t>
  </si>
  <si>
    <t>9.6 cm</t>
  </si>
  <si>
    <t>right posterior triangle, apex right posterior triangle, left neck content stitch marked apex double superior single posterior</t>
  </si>
  <si>
    <t>Right neck, Left neck</t>
  </si>
  <si>
    <t>3.5 x 3 x 2.2 cm</t>
  </si>
  <si>
    <t>3.5 cm x 2.6 cm x 1.4 cm</t>
  </si>
  <si>
    <t>right paratracheal, left paratracheal</t>
  </si>
  <si>
    <t>4.7 cm</t>
  </si>
  <si>
    <t>5.1 cm</t>
  </si>
  <si>
    <t>tall cell features</t>
  </si>
  <si>
    <t>5.5 cm (isthmus and left thyroid lobe)</t>
  </si>
  <si>
    <t>Nb</t>
  </si>
  <si>
    <t>central cervical lymph nodes</t>
  </si>
  <si>
    <t>PT3</t>
  </si>
  <si>
    <t>HRAS</t>
  </si>
  <si>
    <t>left central neck, level 6</t>
  </si>
  <si>
    <t>Left paratracheal, Central compartment, Left lateral jugular</t>
  </si>
  <si>
    <t>pN1B</t>
  </si>
  <si>
    <t>LEFT LOBE OF THYROID</t>
  </si>
  <si>
    <t>5 mm diameter</t>
  </si>
  <si>
    <t>delphian, left paratrachea</t>
  </si>
  <si>
    <t>Posterior</t>
  </si>
  <si>
    <t>left perithyroidal, level 6 neck</t>
  </si>
  <si>
    <t>Tumor Capsular Invasion: Not identified</t>
  </si>
  <si>
    <t>Follicular variant, Oncocytic or oxyphilic variant</t>
  </si>
  <si>
    <t>Right posterior triangle, Right jugular nodes, Right paratracheal nodes, Left paratracheal</t>
  </si>
  <si>
    <t>4 cm in greatest dimension</t>
  </si>
  <si>
    <t>2.3 cm in greatest dimension</t>
  </si>
  <si>
    <t>BRAF, NRAS61, HRAS61, KRAS12/13</t>
  </si>
  <si>
    <t>Margins uninvolved</t>
  </si>
  <si>
    <t>classical, follicular variant, microcarcinoma</t>
  </si>
  <si>
    <t>Completely surrounded</t>
  </si>
  <si>
    <t>diffuse sclerosing</t>
  </si>
  <si>
    <t>Margins involved</t>
  </si>
  <si>
    <t>papillary carcinoma, follicular variant</t>
  </si>
  <si>
    <t>papillary, follicular variant</t>
  </si>
  <si>
    <t>0.9 cm, 0.5 cm</t>
  </si>
  <si>
    <t>Extensive (4 or more)</t>
  </si>
  <si>
    <t>central compartment</t>
  </si>
  <si>
    <t>conventional</t>
  </si>
  <si>
    <t>Invades: perithyroidal soft tissue</t>
  </si>
  <si>
    <t>pre-laryngeal</t>
  </si>
  <si>
    <t>microcarcinoma, classical</t>
  </si>
  <si>
    <t>not entirely encapsulated</t>
  </si>
  <si>
    <t>Invades: perithyroidal tissue</t>
  </si>
  <si>
    <t>&lt;4</t>
  </si>
  <si>
    <t>follicular variant, microcarcinoma (occult, small or microscopic) variant</t>
  </si>
  <si>
    <t>Poorly differentiated</t>
  </si>
  <si>
    <t>Warthin-like variant with focal follicular growth</t>
  </si>
  <si>
    <t>Level VI (pretracheal, paratracheal and Prelaryngeal/Delphian)</t>
  </si>
  <si>
    <t>Level VI (pretracheal, paratracheal and prelaryngeal/Deiphian)</t>
  </si>
  <si>
    <t>level VI (pretracheal, paratracheal, and prelaryngeal/Delphian)</t>
  </si>
  <si>
    <t>Focally involved by invasive carcinoma</t>
  </si>
  <si>
    <t>Right paratracheal, level 6</t>
  </si>
  <si>
    <t>Right III, Right VI</t>
  </si>
  <si>
    <t>oncocytic</t>
  </si>
  <si>
    <t>Carcinoma is 0.1 cm from margin</t>
  </si>
  <si>
    <t>BRAF, NRAS61, HRAS61, KRAS12/13, RET/PTC1, RET/PTC3</t>
  </si>
  <si>
    <t>BRAF, NRAS61, HRAS61, KRAS12/13 and RET/PTC1 and RETIPTC3 rearrangements</t>
  </si>
  <si>
    <t>central compartment, right lateral neck</t>
  </si>
  <si>
    <t>Level VI (pretracheal, paratracheal and prelaryngeal /Delphian )</t>
  </si>
  <si>
    <t>classic</t>
  </si>
  <si>
    <t>left lower neck, left tracheoesophageal node</t>
  </si>
  <si>
    <t>classical, follicular variant, tall cell change</t>
  </si>
  <si>
    <t>4 or more</t>
  </si>
  <si>
    <t>Level IV, Level IIB, Level IIA, Level V, Level III plus omohyoid muscle</t>
  </si>
  <si>
    <t>Present, partially surrounded</t>
  </si>
  <si>
    <t>microcarcinoma, follicular variant</t>
  </si>
  <si>
    <t>Carcinoma extensively involves</t>
  </si>
  <si>
    <t>BRAF, NRAS61, HRAS61, KRAS12/13, RET/PTC1, RET/PTC3, PAXB/PPARg</t>
  </si>
  <si>
    <t>RIGHT LOBE</t>
  </si>
  <si>
    <t>Margin(s) involved</t>
  </si>
  <si>
    <t>HRAS61</t>
  </si>
  <si>
    <t>LEVEL B, LEVELS 2 AND 4</t>
  </si>
  <si>
    <t>CONVENTIONAL, WITH TALL CELL FEATURES</t>
  </si>
  <si>
    <t>Involved</t>
  </si>
  <si>
    <t>INDETERMINATE due to poor quality of isolated DNA</t>
  </si>
  <si>
    <t>two foci</t>
  </si>
  <si>
    <t>not identified in the note, but carcinoma involves the resection margin is mentioned under 'Margin involved'</t>
  </si>
  <si>
    <t>central compartment, 13th node</t>
  </si>
  <si>
    <t>three-focal</t>
  </si>
  <si>
    <t>oncocytic, encapsulated with oncolytic features</t>
  </si>
  <si>
    <t>NRAS, BRAF, HRAS61, KRAS12/13, RET/PTC1, RET/PTC3</t>
  </si>
  <si>
    <t>NRAS</t>
  </si>
  <si>
    <t>BRAF, NRAS61, HRAS61, KRAS12/13, RET/PTC1, RET/PTC3 and PAX8/PPARg rearrangements NOT identified</t>
  </si>
  <si>
    <t>Site(s) of involvement: right</t>
  </si>
  <si>
    <t>HRAS codon 61, BRAF, NRAS61, KRAS12/13, RET/PTC1 and RET/PTC3 rearrangements</t>
  </si>
  <si>
    <t>microcarcinoma, oncocytic/warthin-like variant</t>
  </si>
  <si>
    <t>Left isthmus, central compartment</t>
  </si>
  <si>
    <t>non-encapsulated</t>
  </si>
  <si>
    <t>central compartment, six out of fourteen lymph nodes (6/14)</t>
  </si>
  <si>
    <t>left level 6, cervical</t>
  </si>
  <si>
    <t>not identified in the note, but extra-capsular is not identified</t>
  </si>
  <si>
    <t>Carcinoma extensively involves (anterior and posterior margins)</t>
  </si>
  <si>
    <t>pretracheal, prelaryngeal</t>
  </si>
  <si>
    <t>usual, with focal oncocytic cytoplasmic features</t>
  </si>
  <si>
    <t>6.0 cm by gross examination</t>
  </si>
  <si>
    <t>microcarcinoma, conventional</t>
  </si>
  <si>
    <t>6.0 cm superior to inferior and 4.5 cm anterior to posterior</t>
  </si>
  <si>
    <t>2.5 cm in greatest dimension (right upper pole), 1.7 cm in greatest dimension (right lower pole)</t>
  </si>
  <si>
    <t>papillary carcinoma, follicular variant with oncocytic features</t>
  </si>
  <si>
    <t>prelaryngeal, right paratracheal, left paratracheal</t>
  </si>
  <si>
    <t>1.8 cm (right lobe), 1.1 cm (right lobe), 0.5 cm (right lobe), and 0.1 cm (left lobe)</t>
  </si>
  <si>
    <t>7.0 cm</t>
  </si>
  <si>
    <t>follicular carcinoma</t>
  </si>
  <si>
    <t>microcarcinoma, classical, follicular variant</t>
  </si>
  <si>
    <t>1.5 cm for the classical type, 1.2 cm for the follicular variant, 0.1 cm for the microcarcinoma</t>
  </si>
  <si>
    <t>classic with tall cell features</t>
  </si>
  <si>
    <t>classic, microcarcinoma</t>
  </si>
  <si>
    <t>3 cm (left lobe and isthmus), 1.2 cm (right lobe), 0.4 cm (microcarcinoma)</t>
  </si>
  <si>
    <t>Present, Focal capsular invasion in the largest tumor focus, Partially surrounded in the right lobe</t>
  </si>
  <si>
    <t>invades: the perithyroidal adipose tissue, Focal</t>
  </si>
  <si>
    <t>pre-tracheal, tracheo-esophageal groove, level I</t>
  </si>
  <si>
    <t>left paratracheal, 1-6</t>
  </si>
  <si>
    <t>Present, extrathyroidal adipose tissue</t>
  </si>
  <si>
    <t>Delphian lymph node; biopsy</t>
  </si>
  <si>
    <t>classical, tall and microcarcinoma variants</t>
  </si>
  <si>
    <t>4.6 cm, 2.0 cm, 3.5 cm</t>
  </si>
  <si>
    <t>Three foci</t>
  </si>
  <si>
    <t>right paratracheal lymph node</t>
  </si>
  <si>
    <t>classical, with tall cell features</t>
  </si>
  <si>
    <t>Classical, with oncocytic features</t>
  </si>
  <si>
    <t>Right tracheo-esophageal grove and pre-tracheal, Left tracheo-esophageal groove, Right neck nodes levels three and four</t>
  </si>
  <si>
    <t>delphian, 1-2</t>
  </si>
  <si>
    <t>Left low jugular, Delphian</t>
  </si>
  <si>
    <t>Left neck level six and seven, Level 6, Level 7</t>
  </si>
  <si>
    <t>2.5 cm for left lobe, 1 x 0.8 x 0.5 cm for right lobe</t>
  </si>
  <si>
    <t>Present at the anterior margin</t>
  </si>
  <si>
    <t>Focal extrathyroidal fibrous tissue invasion</t>
  </si>
  <si>
    <t>Anterior margin is focally involved</t>
  </si>
  <si>
    <t>follicular variant, infiltrative; microcarcinoma (occult sclerosing) variant</t>
  </si>
  <si>
    <t>[
    {
      "location": "Right neck contents level 3",
      "site": "lymph nodes",
      "level": "3"
    },
    {
      "location": "Right neck contents level 4",
      "site": "lymph nodes",
      "level": "4"
    }
  ]</t>
  </si>
  <si>
    <t>12 + 9 + 13 + 3 = 47</t>
  </si>
  <si>
    <t>1 + 1 = 2</t>
  </si>
  <si>
    <t>follicular variant with oncocytic features, microcarcinomas</t>
  </si>
  <si>
    <t>right level three and four, left neck level three and four</t>
  </si>
  <si>
    <t>2.8 cm (right lobe), 1.5 cm (left lobe)</t>
  </si>
  <si>
    <t>left paratracheal, left superior mediastinal, right paratracheal</t>
  </si>
  <si>
    <t>invades: perithyroidal fibroadipose tissue</t>
  </si>
  <si>
    <t>pretracheal and superior mediastinal, delphian, right paratracheal</t>
  </si>
  <si>
    <t>microcarcinoma (tall cell features)</t>
  </si>
  <si>
    <t>present (one microcarcinoma invades extra-thyroid fibroadipose tissue)</t>
  </si>
  <si>
    <t>right paratracheal, right superior mediastinal, lateral to the right RLN, levels 3 and 4 lymph nodes in neck</t>
  </si>
  <si>
    <t>invades: peri-thyroid fibroadipose tissue</t>
  </si>
  <si>
    <t>pre-laryngeal level six, level three and four</t>
  </si>
  <si>
    <t>delphian, right para-tracheal, pre-tracheal</t>
  </si>
  <si>
    <t>not specified in the note</t>
  </si>
  <si>
    <t>2 foci</t>
  </si>
  <si>
    <t>Right neck level 5A, Right neck level 5-B, Right neck level 4, Right neck levels 2-A and level 3, Right paratracheal, Left paratracheal</t>
  </si>
  <si>
    <t>right paratracheal, left neck level 3, left neck level 4, delphian, central compartment</t>
  </si>
  <si>
    <t>0.9 cm for right lobe nodule and 0.1 cm for left lobe nodule</t>
  </si>
  <si>
    <t>Delphian, central compartment, para-esophageal</t>
  </si>
  <si>
    <t>central, bilateral, contralateral</t>
  </si>
  <si>
    <t>Right lobe, 1-B, II, three</t>
  </si>
  <si>
    <t>1.5x1x1 cm</t>
  </si>
  <si>
    <t>2.5x2x1cm (right) 1.5x1x1cm (left)</t>
  </si>
  <si>
    <t>Bilateral</t>
  </si>
  <si>
    <t>Level II, Level III, Level IV</t>
  </si>
  <si>
    <t>Right central neck, 3/5</t>
  </si>
  <si>
    <t>Present, invade perithyroid tissue</t>
  </si>
  <si>
    <t>left lateral aspect of the left thyroid lobe, paratracheal adipose tissue, anterior strap muscles and fibroadipose tissue</t>
  </si>
  <si>
    <t>absent</t>
  </si>
  <si>
    <t>Encapsulated, Widely invasive</t>
  </si>
  <si>
    <t>follicular variant, oncocytic or oxyphilic variant, solid variant</t>
  </si>
  <si>
    <t>classic, columnar cell variant, follicular variant</t>
  </si>
  <si>
    <t>follicular variant, macrofollicular variant</t>
  </si>
  <si>
    <t>columnar cell variant, follicular variant, other variant: focal tall cell change and Warthin-like component, classical (usual)</t>
  </si>
  <si>
    <t>oncocytic or oxyphilic variant, follicular architecture, classical cytomorphology</t>
  </si>
  <si>
    <t>Zone VI, Level IV</t>
  </si>
  <si>
    <t>20.2 cm</t>
  </si>
  <si>
    <t>follicular variant, classical variant</t>
  </si>
  <si>
    <t>Angioinvasive</t>
  </si>
  <si>
    <t>follicular, macrofollicular, oncocytic or oxyphilic</t>
  </si>
  <si>
    <t>classical (usual) with hobnail cell change</t>
  </si>
  <si>
    <t>left level 6, right levels 3&amp;4, bilateral neck level VI and VII</t>
  </si>
  <si>
    <t>follicular variant, solid variant, trabecular Pet, classical (usual), microcarcinoma (occult, small or microscopic)</t>
  </si>
  <si>
    <t>classic, follicular variant</t>
  </si>
  <si>
    <t>follicular variant, classical (usual), papillary microcarcinoma with focal hobnail cell change</t>
  </si>
  <si>
    <t>right neck level II, right neck level III, right neck level IV, central compartment</t>
  </si>
  <si>
    <t>classic, follicular variant, microcarcinoma</t>
  </si>
  <si>
    <t>Right jugular, apex level 5</t>
  </si>
  <si>
    <t>Left paratracheal, Left neck level four</t>
  </si>
  <si>
    <t>right paratracheal, delphian</t>
  </si>
  <si>
    <t>classical, tall cell change, follicular variant</t>
  </si>
  <si>
    <t>classical, tall cell, hobnail cell, columnar cell and clear cell change (all less than 10%)</t>
  </si>
  <si>
    <t>follicular variant, microcarcinoma, oncocytic</t>
  </si>
  <si>
    <t>right posterior triangle, right lower posterior triangle, right jugular chain, pretracheal, right paratracheal</t>
  </si>
  <si>
    <t>classical, cribriform-morular variant</t>
  </si>
  <si>
    <t>classical (usual), with focal Warthin-like areas (10%) and tall cell change (&lt;5%), angioinvasive, follicular variant with focal tall-cell change (&lt;5%)</t>
  </si>
  <si>
    <t>classical, Warthin-like variant, other variant with focal tall cell and hobnail cell change</t>
  </si>
  <si>
    <t>follicular variant, papillary microcarcinoma, oncocytic or oxyphilic variant</t>
  </si>
  <si>
    <t>RIGHT PARATRACHEAL LYMPH NODE AT THYMUS, LEFT LEVEL 2 LYMPH NODE, LEFT LEVEL 3 LYMPH NODE, RIGHT LEVEL IIB LYMPH NODE, RIGHT LEVEL II, III AND IV</t>
  </si>
  <si>
    <t>classical, follicular variant, other variant with focal tall cell change (&lt;5%)</t>
  </si>
  <si>
    <t>classical, tall cell change, microcarcinoma, Warthin-like change</t>
  </si>
  <si>
    <t>follicular variant, classical (usual)</t>
  </si>
  <si>
    <t>Cribriform without morules, classical cytomorphology</t>
  </si>
  <si>
    <t>follicular variant, classical architecture</t>
  </si>
  <si>
    <t>cervical, left inferior thyroid pole</t>
  </si>
  <si>
    <t>Invades: into adjacent perithyroid fibroadipose tissue</t>
  </si>
  <si>
    <t>2.5 cm and 2.2 cm, left lobe; 0.2 cm and 0.2 cm, right lobe.</t>
  </si>
  <si>
    <t>MARGINS ARE UNINVOLVED.</t>
  </si>
  <si>
    <t>Lateral neck, cervical</t>
  </si>
  <si>
    <t>3 additional papillary microcarcinomas (each 0.1 cm) in addition to the primary tumor</t>
  </si>
  <si>
    <t>Invades: into posterior left lobe capsule</t>
  </si>
  <si>
    <t>anterior and deep</t>
  </si>
  <si>
    <t>Right anterior Level III, Right central neck tissue, Right Level III and IV, Superior central lymph nodes</t>
  </si>
  <si>
    <t>Follicular variant, Classical variant</t>
  </si>
  <si>
    <t>4.5 X 3.0 X 3.0 CM</t>
  </si>
  <si>
    <t>Tumor Capsular Invasion: Present, minimal.</t>
  </si>
  <si>
    <t>Margins uninvolved by invasive carcinoma.</t>
  </si>
  <si>
    <t>right paratracheal level 6</t>
  </si>
  <si>
    <t>follicular, classical</t>
  </si>
  <si>
    <t>2.0 cm, 3 mm</t>
  </si>
  <si>
    <t>4 of 11 total lymph nodes, positive for metastatic carcinoma; 4/11</t>
  </si>
  <si>
    <t>1.7 cm in greatest dimension</t>
  </si>
  <si>
    <t>Multiple foci, up to 1.0 cm in greatest dimension</t>
  </si>
  <si>
    <t>Free of carcinoma</t>
  </si>
  <si>
    <t>pretracheal, 2 of 3 lymph nodes positive for microscopic papillary thyroid carcinoma</t>
  </si>
  <si>
    <t>Present at the peripheral resection margins</t>
  </si>
  <si>
    <t>Carcinoma is focally present at the peripheral resection margins</t>
  </si>
  <si>
    <t>diffuse sclerosing variant, classical (papillary), follicular, tall cell</t>
  </si>
  <si>
    <t>conventional, follicular and clear cell features, classical (usual), follicular variant, tall cell variant</t>
  </si>
  <si>
    <t>Superior midline, Additional superior midline, Right central compartment</t>
  </si>
  <si>
    <t>pretracheal, paratracheal and prelaryngeal/Delphian, Level VI</t>
  </si>
  <si>
    <t>Minimal, Present</t>
  </si>
  <si>
    <t>anterior, posterior, central compartment, retropharyngeal, superior mediastinal</t>
  </si>
  <si>
    <t>Right femur, C6 soft tissue</t>
  </si>
  <si>
    <t>2 (primary) + 23 (metastatic)</t>
  </si>
  <si>
    <t>right, left (Levels I, II, III, IV, V), retropharyngeal or superior mediastinal</t>
  </si>
  <si>
    <t>Right Central neck contents: 4, Left Central neck contents: 3, Isthmus Perithyroidal: 1</t>
  </si>
  <si>
    <t>VI and perithyroidal</t>
  </si>
  <si>
    <t>delphan lymph node</t>
  </si>
  <si>
    <t>right parotid, right paratracheal neck, left paratracheal neck, right radial neck, pretracheal</t>
  </si>
  <si>
    <t>PERFORMANCE</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</si>
  <si>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</si>
  <si>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</si>
  <si>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</si>
  <si>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</si>
  <si>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</si>
  <si>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</si>
  <si>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high</t>
  </si>
  <si>
    <t>low</t>
  </si>
  <si>
    <t>intermediate</t>
  </si>
  <si>
    <t>Intermediate</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</si>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</sst>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52">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0" fontId="0" fillId="0" borderId="0" xfId="0" applyAlignment="1">
      <alignment horizontal="center" vertical="center"/>
    </xf>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0" fontId="5" fillId="0" borderId="2" xfId="0" applyFont="1" applyBorder="1" applyAlignment="1">
      <alignment horizontal="center"/>
    </xf>
    <xf numFmtId="164" fontId="0" fillId="0" borderId="0" xfId="5" applyNumberFormat="1" applyFont="1" applyFill="1" applyBorder="1" applyAlignment="1">
      <alignment horizontal="center"/>
    </xf>
    <xf numFmtId="0" fontId="0" fillId="0" borderId="0" xfId="0" applyAlignment="1">
      <alignment wrapText="1"/>
    </xf>
    <xf numFmtId="0" fontId="5" fillId="0" borderId="0" xfId="0" applyFont="1" applyAlignment="1">
      <alignment horizontal="center"/>
    </xf>
    <xf numFmtId="0" fontId="0" fillId="0" borderId="1" xfId="0" applyBorder="1"/>
    <xf numFmtId="0" fontId="0" fillId="0" borderId="1" xfId="0" applyBorder="1" applyAlignment="1">
      <alignment horizontal="center"/>
    </xf>
    <xf numFmtId="2" fontId="0" fillId="0" borderId="1" xfId="0" applyNumberFormat="1" applyBorder="1"/>
    <xf numFmtId="0" fontId="5" fillId="0" borderId="3" xfId="0" applyFont="1" applyBorder="1" applyAlignment="1">
      <alignment horizontal="center"/>
    </xf>
    <xf numFmtId="0" fontId="5" fillId="0" borderId="1" xfId="0" applyFont="1" applyBorder="1" applyAlignment="1">
      <alignment horizontal="center"/>
    </xf>
    <xf numFmtId="0" fontId="5" fillId="0" borderId="0" xfId="0" applyFont="1"/>
    <xf numFmtId="0" fontId="5" fillId="0" borderId="1" xfId="0" applyFont="1" applyBorder="1"/>
    <xf numFmtId="2" fontId="7" fillId="0" borderId="1" xfId="0" applyNumberFormat="1" applyFont="1" applyBorder="1" applyAlignment="1">
      <alignment horizontal="center" vertical="center" wrapText="1"/>
    </xf>
    <xf numFmtId="1" fontId="7" fillId="0" borderId="14" xfId="0" applyNumberFormat="1" applyFont="1" applyBorder="1" applyAlignment="1">
      <alignment horizontal="center" vertical="center"/>
    </xf>
    <xf numFmtId="0" fontId="5" fillId="0" borderId="4" xfId="0" applyFont="1" applyBorder="1" applyAlignment="1">
      <alignment horizontal="center"/>
    </xf>
    <xf numFmtId="0" fontId="5" fillId="0" borderId="14" xfId="0" applyFont="1" applyBorder="1" applyAlignment="1">
      <alignment horizontal="center"/>
    </xf>
    <xf numFmtId="0" fontId="5" fillId="0" borderId="0" xfId="0" applyFont="1" applyAlignment="1">
      <alignment horizontal="left"/>
    </xf>
    <xf numFmtId="164" fontId="0" fillId="0" borderId="0" xfId="5" applyNumberFormat="1" applyFont="1"/>
    <xf numFmtId="0" fontId="5" fillId="0" borderId="15" xfId="0" applyFont="1" applyBorder="1" applyAlignment="1">
      <alignment horizontal="center"/>
    </xf>
    <xf numFmtId="0" fontId="0" fillId="0" borderId="15" xfId="0" applyBorder="1"/>
    <xf numFmtId="1" fontId="7" fillId="0" borderId="3" xfId="0" applyNumberFormat="1" applyFont="1" applyBorder="1" applyAlignment="1">
      <alignment horizontal="center" vertical="center"/>
    </xf>
    <xf numFmtId="0" fontId="0" fillId="0" borderId="1" xfId="0" applyBorder="1" applyAlignment="1">
      <alignment horizontal="center" vertical="center"/>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5" xfId="0" applyFont="1" applyFill="1" applyBorder="1" applyAlignment="1">
      <alignment horizontal="center" vertical="center"/>
    </xf>
    <xf numFmtId="0" fontId="5" fillId="0" borderId="16" xfId="0" applyFont="1" applyFill="1" applyBorder="1" applyAlignment="1">
      <alignment horizontal="center"/>
    </xf>
    <xf numFmtId="0" fontId="5" fillId="0" borderId="15" xfId="0" applyFont="1" applyFill="1" applyBorder="1" applyAlignment="1">
      <alignment horizontal="center"/>
    </xf>
    <xf numFmtId="0" fontId="5" fillId="0" borderId="0" xfId="0" applyFont="1" applyFill="1" applyAlignment="1">
      <alignment horizontal="center"/>
    </xf>
    <xf numFmtId="0" fontId="5" fillId="0" borderId="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FDAC-3F22-4942-9045-99C823E0271A}">
  <dimension ref="A1:AT300"/>
  <sheetViews>
    <sheetView tabSelected="1" zoomScale="70" zoomScaleNormal="70" workbookViewId="0">
      <pane xSplit="1" topLeftCell="AA1" activePane="topRight" state="frozen"/>
      <selection activeCell="AV300" sqref="AV300"/>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8.53125" hidden="1" customWidth="1"/>
    <col min="12" max="12" width="28.33203125" hidden="1" customWidth="1"/>
    <col min="13" max="13" width="11.33203125" customWidth="1"/>
    <col min="14" max="14" width="17.46484375" bestFit="1" customWidth="1"/>
    <col min="15" max="15" width="62.33203125" bestFit="1" customWidth="1"/>
    <col min="16" max="16" width="87.265625" hidden="1" customWidth="1"/>
    <col min="17" max="17" width="50.796875" hidden="1" customWidth="1"/>
    <col min="18" max="18" width="10.9296875" customWidth="1"/>
    <col min="19" max="19" width="7.59765625" bestFit="1" customWidth="1"/>
    <col min="20" max="20" width="17.53125" bestFit="1" customWidth="1"/>
    <col min="21" max="21" width="29.86328125" customWidth="1"/>
    <col min="22" max="22" width="20.8632812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46484375" customWidth="1"/>
    <col min="40" max="40" width="11" customWidth="1"/>
    <col min="41" max="41" width="10.53125" customWidth="1"/>
    <col min="42" max="44" width="9.33203125" customWidth="1"/>
    <col min="45" max="45" width="10.9296875" customWidth="1"/>
  </cols>
  <sheetData>
    <row r="1" spans="1:46">
      <c r="A1" s="34" t="s">
        <v>888</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2"/>
      <c r="AE1" s="35" t="s">
        <v>887</v>
      </c>
      <c r="AF1" s="36"/>
      <c r="AG1" s="36"/>
      <c r="AH1" s="36"/>
      <c r="AI1" s="36"/>
      <c r="AJ1" s="35" t="s">
        <v>147</v>
      </c>
      <c r="AK1" s="36"/>
      <c r="AL1" s="36"/>
      <c r="AM1" s="36"/>
      <c r="AN1" s="36"/>
      <c r="AO1" s="35" t="s">
        <v>886</v>
      </c>
      <c r="AP1" s="36"/>
      <c r="AQ1" s="36"/>
      <c r="AR1" s="36"/>
      <c r="AS1" s="37"/>
    </row>
    <row r="2" spans="1:46" ht="28.15">
      <c r="A2" s="3" t="s">
        <v>148</v>
      </c>
      <c r="B2" s="49" t="s">
        <v>149</v>
      </c>
      <c r="C2" s="3" t="s">
        <v>150</v>
      </c>
      <c r="D2" s="3" t="s">
        <v>151</v>
      </c>
      <c r="E2" s="3" t="s">
        <v>152</v>
      </c>
      <c r="F2" s="3" t="s">
        <v>0</v>
      </c>
      <c r="G2" s="3" t="s">
        <v>153</v>
      </c>
      <c r="H2" s="3" t="s">
        <v>1</v>
      </c>
      <c r="I2" s="3" t="s">
        <v>2</v>
      </c>
      <c r="J2" s="3" t="s">
        <v>3</v>
      </c>
      <c r="K2" s="3" t="s">
        <v>154</v>
      </c>
      <c r="L2" s="3" t="s">
        <v>891</v>
      </c>
      <c r="M2" s="24" t="s">
        <v>892</v>
      </c>
      <c r="N2" s="3" t="s">
        <v>4</v>
      </c>
      <c r="O2" s="3" t="s">
        <v>5</v>
      </c>
      <c r="P2" s="3" t="s">
        <v>155</v>
      </c>
      <c r="Q2" s="4" t="s">
        <v>889</v>
      </c>
      <c r="R2" s="24" t="s">
        <v>890</v>
      </c>
      <c r="S2" s="3" t="s">
        <v>6</v>
      </c>
      <c r="T2" s="3" t="s">
        <v>156</v>
      </c>
      <c r="U2" s="3" t="s">
        <v>7</v>
      </c>
      <c r="V2" s="4" t="s">
        <v>157</v>
      </c>
      <c r="W2" s="3" t="s">
        <v>8</v>
      </c>
      <c r="X2" s="3" t="s">
        <v>163</v>
      </c>
      <c r="Y2" s="3" t="s">
        <v>9</v>
      </c>
      <c r="Z2" s="3" t="s">
        <v>10</v>
      </c>
      <c r="AA2" s="3" t="s">
        <v>158</v>
      </c>
      <c r="AB2" s="3" t="s">
        <v>11</v>
      </c>
      <c r="AC2" s="3" t="s">
        <v>164</v>
      </c>
      <c r="AD2" s="5"/>
      <c r="AE2" s="7" t="s">
        <v>159</v>
      </c>
      <c r="AF2" s="11" t="s">
        <v>160</v>
      </c>
      <c r="AG2" s="6" t="s">
        <v>161</v>
      </c>
      <c r="AH2" s="6" t="s">
        <v>12</v>
      </c>
      <c r="AI2" s="11" t="s">
        <v>162</v>
      </c>
      <c r="AJ2" s="7" t="s">
        <v>159</v>
      </c>
      <c r="AK2" s="11" t="s">
        <v>160</v>
      </c>
      <c r="AL2" s="11" t="s">
        <v>161</v>
      </c>
      <c r="AM2" s="11" t="s">
        <v>12</v>
      </c>
      <c r="AN2" s="11" t="s">
        <v>162</v>
      </c>
      <c r="AO2" s="32" t="s">
        <v>159</v>
      </c>
      <c r="AP2" s="6" t="s">
        <v>160</v>
      </c>
      <c r="AQ2" s="6" t="s">
        <v>161</v>
      </c>
      <c r="AR2" s="6" t="s">
        <v>12</v>
      </c>
      <c r="AS2" s="25" t="s">
        <v>162</v>
      </c>
      <c r="AT2" s="12"/>
    </row>
    <row r="3" spans="1:46">
      <c r="A3" t="str">
        <f>'Model output'!A2</f>
        <v>TCGA-4C-A93U</v>
      </c>
      <c r="B3" s="50">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F44" si="0">IF(OR(G3&lt;&gt;"",AND(J3&lt;&gt;"",ISNUMBER(J3),J3&gt;0),AND(M3&lt;&gt;"",M3&gt;0)),"positive","negative")</f>
        <v>positive</v>
      </c>
      <c r="G3" s="31"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output'!G2)),AND(ISNUMBER(SEARCH("V ",'Model output'!G2)),NOT(ISNUMBER(SEARCH("VI",'Model output'!G2)))),ISNUMBER(SEARCH("five",'Model output'!G2)),ISNUMBER(SEARCH("5",'Model output'!G2))))), "lateral", "central"))</f>
        <v>lateral</v>
      </c>
      <c r="H3" t="str">
        <f>IF('Model output'!H2="","negative", IF('Model output'!H2=" ", "negative", IF('Model output'!H2="[]", "negative", IF(ISNUMBER(SEARCH("lymph node",'Model output'!H2)),"negative", IF(ISNUMBER(SEARCH("adipose tissue",'Model output'!H2)), "negative", IF(ISNUMBER(SEARCH("neck dissection",'Model output'!H2)),"negative","positive"))))))</f>
        <v>negative</v>
      </c>
      <c r="I3">
        <f>IF('Model output'!I2="","",IF(ISNUMBER('Model output'!I2),'Model output'!I2,1))</f>
        <v>32</v>
      </c>
      <c r="J3">
        <f>IF('Model output'!J2="","",IF(AND(ISNUMBER('Model output'!J2),'Model output'!J2&lt;=I3),'Model output'!J2,IF(ISNUMBER(SEARCH("0/",'Model output'!J2)),0,1)))</f>
        <v>1</v>
      </c>
      <c r="K3" t="str" cm="1">
        <f t="array" ref="K3">IF(COUNT(FIND({0,1,2,3,4,5,6,7,8,9},'Model output'!K2))&gt;0,'Model output'!K2,"")</f>
        <v>0.4 cm</v>
      </c>
      <c r="L3" s="8" t="str">
        <f>LOWER(SUBSTITUTE(SUBSTITUTE(SUBSTITUTE(SUBSTITUTE(SUBSTITUTE(SUBSTITUTE(SUBSTITUTE(SUBSTITUTE(SUBSTITUTE(SUBSTITUTE(SUBSTITUTE(SUBSTITUTE(SUBSTITUTE(SUBSTITUTE(SUBSTITUTE(SUBSTITUTE(SUBSTITUTE(K3,"cm.","cm"), "gross examination", ""), "Level IV", ""), "paratracheal", ""), "tissue", ""), "diameter", ""), "right", ""), "up to", ""), "to", ","), "by", ""), "x", ","), "'", ""), "[", ""), "]", ""), "(", ""), ")",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v>
      </c>
      <c r="O3" t="str">
        <f>IF('Model output'!M2="","",'Model output'!M2)</f>
        <v/>
      </c>
      <c r="P3" t="str">
        <f>IF('Model output'!N2="","",'Model output'!N2)</f>
        <v>6.5 cm</v>
      </c>
      <c r="Q3" t="str">
        <f t="shared" ref="Q3:Q61" si="1">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P3)), ISNUMBER(SEARCH("mm", P3))), SUBSTITUTE(P3, "cm", "mm"), P3),"cm.","cm"),"cm;","cm,"),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6.5cm</v>
      </c>
      <c r="R3" cm="1">
        <f t="array" ref="R3">IF(Q3="","",IF(ISNUMBER(SEARCH("cm",Q3)),MAX(VALUE(SUBSTITUTE(_xlfn.FILTERXML("&lt;t&gt;&lt;s&gt;"&amp;SUBSTITUTE(Q3,",","&lt;/s&gt;&lt;s&gt;")&amp;"&lt;/s&gt;&lt;/t&gt;","//s"),"cm",""))),IF(ISNUMBER(SEARCH("mm",Q3)), MAX(VALUE(SUBSTITUTE(_xlfn.FILTERXML("&lt;t&gt;&lt;s&gt;"&amp;SUBSTITUTE(Q3,",","&lt;/s&gt;&lt;s&gt;")&amp;"&lt;/s&gt;&lt;/t&gt;","//s"),"mm","")))/10, MAX(VALUE(_xlfn.FILTERXML("&lt;t&gt;&lt;s&gt;"&amp;SUBSTITUTE(Q3,",","&lt;/s&gt;&lt;s&gt;")&amp;"&lt;/s&gt;&lt;/t&gt;","//s"))))))</f>
        <v>6.5</v>
      </c>
      <c r="S3" t="str">
        <f>IF(OR('Model output'!P2="",ISNUMBER(SEARCH("Not identified", 'Model output'!P2)),ISNUMBER(SEARCH("Absent",'Model output'!P2)),ISNUMBER(SEARCH("No",'Model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s="22" t="str">
        <f>IF('Model output'!S2="","",'Model output'!S2)</f>
        <v>Present, extensive</v>
      </c>
      <c r="Y3" t="str">
        <f>IF(OR('Model output'!S2="",ISNUMBER(SEARCH("Absent",'Model output'!S2)),ISNUMBER(SEARCH("Not identified",'Model output'!S2)),AND(ISNUMBER(SEARCH("No",'Model output'!S2)),NOT(ISNUMBER(SEARCH("carcinoma",'Model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output'!T2="","",IF('Model output'!T2="Not mentioned", "No", "Yes"))</f>
        <v/>
      </c>
      <c r="AB3" t="str">
        <f>IF(AA3&lt;&gt;"Yes","",IF(OR('Model output'!U2="",ISNUMBER(SEARCH("Not identified",'Model output'!U2))),"",'Model output'!U2))</f>
        <v/>
      </c>
      <c r="AC3" s="9" t="str">
        <f>IF(OR('Model output'!V2="", AND(ISERROR(SEARCH("Positive",'Model output'!V2)), ISNUMBER(SEARCH("Negative",'Model output'!V2))), ISNUMBER(SEARCH("Uninvolved",'Model output'!V2)), ISNUMBER(SEARCH("Free",'Model output'!V2)), ISNUMBER(SEARCH("1 mm",'Model output'!V2)), ISNUMBER(SEARCH("0.1 CM",'Model output'!V2)), ISNUMBER(SEARCH("less than 0.2 mm",'Model output'!V2)), ISNUMBER(SEARCH("less than 0.5 mm",'Model output'!V2)), ISNUMBER(SEARCH("abut",'Model output'!V2))), "negative", "positive")</f>
        <v>positive</v>
      </c>
      <c r="AE3" s="38"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AND(ISNUMBER(J3),J3&gt;=5),M3=""),AND(AND(ISNUMBER(J3),J3&gt;=5),AND(ISNUMBER(M3),M3&gt;=1)),AND(ISNUMBER(SERACH("papillary",N3)),OR(Y3="positive",Z3="positive"), ISNUMBER(SEARCH("BRAF",AB3)))),"intermediate","low"))</f>
        <v>high</v>
      </c>
      <c r="AF3" s="39" t="str">
        <f t="shared" ref="AF3:AF66"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39" t="str">
        <f t="shared" ref="AG3:AG66" si="3">IF(AND(ISNUMBER(J3),J3&gt;0),
IF(G3="lateral", "1b","1a"), "0")</f>
        <v>1b</v>
      </c>
      <c r="AH3" s="40" t="str">
        <f>IF(OR(H3="unknown"),"x",IF(H3="negative","0","1"))</f>
        <v>0</v>
      </c>
      <c r="AI3" s="41" t="str">
        <f>IF(AND(B3&lt;55,AH3="0"),"I",
IF(AND(B3&lt;55,AH3="1"),"II",
IF(AH3="1","IVB",
IF(AND(AF3="4b",AH3="0"),"IVA",
IF(AND(AF3="4a",AH3="0"),"III",
IF(AND(OR(AF3="3a",AF3="3b",AF3="3"),AH3="0"),"II",
IF(AND(AF3="2",OR(AG3="1",AG3="1a",AG3="1b"),AH3="0"),"II",
IF(AND(OR(AF3="1a",AF3="1b",AF3="1"),OR(AG3="1",AG3="1a",AG3="1b"),AH3="0"),"II","I"
))))))))</f>
        <v>II</v>
      </c>
      <c r="AJ3" s="38" t="s">
        <v>893</v>
      </c>
      <c r="AK3" s="42" t="s">
        <v>897</v>
      </c>
      <c r="AL3" s="42" t="s">
        <v>898</v>
      </c>
      <c r="AM3" s="42" t="s">
        <v>899</v>
      </c>
      <c r="AN3" s="43" t="s">
        <v>900</v>
      </c>
      <c r="AO3" s="13">
        <f>IF(AE3=AJ3,1,0)</f>
        <v>1</v>
      </c>
      <c r="AP3" s="30">
        <f>IF(AF3=AK3, 1, IF(AND(AF3="x", AK3="0"), 1, IF(AND(AF3="0", AK3="x"), 1, 0)))</f>
        <v>1</v>
      </c>
      <c r="AQ3" s="30">
        <f>IF(AG3=AL3, 1, IF(AND(AG3="x", AL3="0"), 1, IF(AND(AG3="0", AL3="x"), 1, 0)))</f>
        <v>1</v>
      </c>
      <c r="AR3" s="30">
        <f>IF(AH3=AM3, 1, IF(AND(AH3="x", AM3="0"), 1, IF(AND(AH3="0", AM3="x"), 1, 0)))</f>
        <v>1</v>
      </c>
      <c r="AS3" s="26">
        <f t="shared" ref="AS3:AS66" si="4">IF(AI3=AN3,1,0)</f>
        <v>1</v>
      </c>
      <c r="AT3" s="1"/>
    </row>
    <row r="4" spans="1:46">
      <c r="A4" t="str">
        <f>'Model output'!A3</f>
        <v>TCGA-BJ-A0Z9</v>
      </c>
      <c r="B4" s="50">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output'!G3)),AND(ISNUMBER(SEARCH("V ",'Model output'!G3)),NOT(ISNUMBER(SEARCH("VI",'Model output'!G3)))),ISNUMBER(SEARCH("five",'Model output'!G3)),ISNUMBER(SEARCH("5",'Model output'!G3))))), "lateral", "central"))</f>
        <v/>
      </c>
      <c r="H4" t="str">
        <f>IF('Model output'!H3="","negative", IF('Model output'!H3=" ", "negative", IF('Model output'!H3="[]", "negative", IF(ISNUMBER(SEARCH("lymph node",'Model output'!H3)),"negative", IF(ISNUMBER(SEARCH("adipose tissue",'Model output'!H3)), "negative", IF(ISNUMBER(SEARCH("neck dissection",'Model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
      </c>
      <c r="L4" s="8" t="str">
        <f t="shared" ref="L4:L67" si="5">LOWER(SUBSTITUTE(SUBSTITUTE(SUBSTITUTE(SUBSTITUTE(SUBSTITUTE(SUBSTITUTE(SUBSTITUTE(SUBSTITUTE(SUBSTITUTE(SUBSTITUTE(SUBSTITUTE(SUBSTITUTE(SUBSTITUTE(SUBSTITUTE(SUBSTITUTE(SUBSTITUTE(SUBSTITUTE(K4,"cm.","cm"), "gross examination", ""), "Level IV", ""), "paratracheal", ""), "tissue", ""), "diameter", ""), "right", ""), "up to", ""), "to", ","), "by", ""), "x", ","), "'", ""), "[",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v>
      </c>
      <c r="O4" t="str">
        <f>IF('Model output'!M3="","",'Model output'!M3)</f>
        <v>tall cell</v>
      </c>
      <c r="P4" t="str">
        <f>IF('Model output'!N3="","",'Model output'!N3)</f>
        <v>2.8 cm</v>
      </c>
      <c r="Q4" t="str">
        <f t="shared" si="1"/>
        <v>2.8cm</v>
      </c>
      <c r="R4" cm="1">
        <f t="array" ref="R4">IF(Q4="","",IF(ISNUMBER(SEARCH("cm",Q4)),MAX(VALUE(SUBSTITUTE(_xlfn.FILTERXML("&lt;t&gt;&lt;s&gt;"&amp;SUBSTITUTE(Q4,",","&lt;/s&gt;&lt;s&gt;")&amp;"&lt;/s&gt;&lt;/t&gt;","//s"),"cm",""))),IF(ISNUMBER(SEARCH("mm",Q4)), MAX(VALUE(SUBSTITUTE(_xlfn.FILTERXML("&lt;t&gt;&lt;s&gt;"&amp;SUBSTITUTE(Q4,",","&lt;/s&gt;&lt;s&gt;")&amp;"&lt;/s&gt;&lt;/t&gt;","//s"),"mm","")))/10, MAX(VALUE(_xlfn.FILTERXML("&lt;t&gt;&lt;s&gt;"&amp;SUBSTITUTE(Q4,",","&lt;/s&gt;&lt;s&gt;")&amp;"&lt;/s&gt;&lt;/t&gt;","//s"))))))</f>
        <v>2.8</v>
      </c>
      <c r="S4" t="str">
        <f>IF(OR('Model output'!P3="",ISNUMBER(SEARCH("Not identified", 'Model output'!P3)),ISNUMBER(SEARCH("Absent",'Model output'!P3)),ISNUMBER(SEARCH("No",'Model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2" t="str">
        <f>IF('Model output'!S3="","",'Model output'!S3)</f>
        <v>Present</v>
      </c>
      <c r="Y4" t="str">
        <f>IF(OR('Model output'!S3="",ISNUMBER(SEARCH("Absent",'Model output'!S3)),ISNUMBER(SEARCH("Not identified",'Model output'!S3)),AND(ISNUMBER(SEARCH("No",'Model output'!S3)),NOT(ISNUMBER(SEARCH("carcinoma",'Model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9" t="str">
        <f>IF(OR('Model output'!V3="", AND(ISERROR(SEARCH("Positive",'Model output'!V3)), ISNUMBER(SEARCH("Negative",'Model output'!V3))), ISNUMBER(SEARCH("Uninvolved",'Model output'!V3)), ISNUMBER(SEARCH("Free",'Model output'!V3)), ISNUMBER(SEARCH("1 mm",'Model output'!V3)), ISNUMBER(SEARCH("0.1 CM",'Model output'!V3)), ISNUMBER(SEARCH("less than 0.2 mm",'Model output'!V3)), ISNUMBER(SEARCH("less than 0.5 mm",'Model output'!V3)), ISNUMBER(SEARCH("abut",'Model output'!V3))), "negative", "positive")</f>
        <v>positive</v>
      </c>
      <c r="AE4" s="38"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9" t="str">
        <f t="shared" si="2"/>
        <v>2</v>
      </c>
      <c r="AG4" s="39" t="str">
        <f t="shared" si="3"/>
        <v>0</v>
      </c>
      <c r="AH4" s="39" t="str">
        <f t="shared" ref="AH4:AH67" si="6">IF(OR(H4="unknown"),"x",IF(H4="negative","0","1"))</f>
        <v>0</v>
      </c>
      <c r="AI4" s="44" t="str">
        <f t="shared" ref="AI4:AI67" si="7">IF(AND(B4&lt;55,AH4="0"),"I",
IF(AND(B4&lt;55,AH4="1"),"II",
IF(AH4="1","IVB",
IF(AND(AF4="4b",AH4="0"),"IVA",
IF(AND(AF4="4a",AH4="0"),"III",
IF(AND(OR(AF4="3a",AF4="3b",AF4="3"),AH4="0"),"II",
IF(AND(AF4="2",OR(AG4="1",AG4="1a",AG4="1b"),AH4="0"),"II",
IF(AND(OR(AF4="1a",AF4="1b",AF4="1"),OR(AG4="1",AG4="1a",AG4="1b"),AH4="0"),"II","I"
))))))))</f>
        <v>I</v>
      </c>
      <c r="AJ4" s="38" t="s">
        <v>893</v>
      </c>
      <c r="AK4" s="43" t="s">
        <v>901</v>
      </c>
      <c r="AL4" s="43" t="s">
        <v>899</v>
      </c>
      <c r="AM4" s="43" t="s">
        <v>902</v>
      </c>
      <c r="AN4" s="43" t="s">
        <v>67</v>
      </c>
      <c r="AO4" s="13">
        <f t="shared" ref="AO4:AO67" si="8">IF(AE4=AJ4,1,0)</f>
        <v>1</v>
      </c>
      <c r="AP4" s="16">
        <f t="shared" ref="AP4:AP67" si="9">IF(AF4=AK4, 1, IF(AND(AF4="x", AK4="0"), 1, IF(AND(AF4="0", AK4="x"), 1, 0)))</f>
        <v>1</v>
      </c>
      <c r="AQ4" s="16">
        <f t="shared" ref="AQ4:AQ67" si="10">IF(AG4=AL4, 1, IF(AND(AG4="x", AL4="0"), 1, IF(AND(AG4="0", AL4="x"), 1, 0)))</f>
        <v>1</v>
      </c>
      <c r="AR4" s="16">
        <f t="shared" ref="AR4:AR67" si="11">IF(AH4=AM4, 1, IF(AND(AH4="x", AM4="0"), 1, IF(AND(AH4="0", AM4="x"), 1, 0)))</f>
        <v>1</v>
      </c>
      <c r="AS4" s="26">
        <f t="shared" si="4"/>
        <v>1</v>
      </c>
      <c r="AT4" s="1"/>
    </row>
    <row r="5" spans="1:46">
      <c r="A5" t="str">
        <f>'Model output'!A4</f>
        <v>TCGA-BJ-A0ZA</v>
      </c>
      <c r="B5" s="50">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0</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output'!G4)),AND(ISNUMBER(SEARCH("V ",'Model output'!G4)),NOT(ISNUMBER(SEARCH("VI",'Model output'!G4)))),ISNUMBER(SEARCH("five",'Model output'!G4)),ISNUMBER(SEARCH("5",'Model output'!G4))))), "lateral", "central"))</f>
        <v/>
      </c>
      <c r="H5" t="str">
        <f>IF('Model output'!H4="","negative", IF('Model output'!H4=" ", "negative", IF('Model output'!H4="[]", "negative", IF(ISNUMBER(SEARCH("lymph node",'Model output'!H4)),"negative", IF(ISNUMBER(SEARCH("adipose tissue",'Model output'!H4)), "negative", IF(ISNUMBER(SEARCH("neck dissection",'Model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5"/>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 variant</v>
      </c>
      <c r="P5" t="str">
        <f>IF('Model output'!N4="","",'Model output'!N4)</f>
        <v>3 cm</v>
      </c>
      <c r="Q5" t="str">
        <f t="shared" si="1"/>
        <v>3cm</v>
      </c>
      <c r="R5" cm="1">
        <f t="array" ref="R5">IF(Q5="","",IF(ISNUMBER(SEARCH("cm",Q5)),MAX(VALUE(SUBSTITUTE(_xlfn.FILTERXML("&lt;t&gt;&lt;s&gt;"&amp;SUBSTITUTE(Q5,",","&lt;/s&gt;&lt;s&gt;")&amp;"&lt;/s&gt;&lt;/t&gt;","//s"),"cm",""))),IF(ISNUMBER(SEARCH("mm",Q5)), MAX(VALUE(SUBSTITUTE(_xlfn.FILTERXML("&lt;t&gt;&lt;s&gt;"&amp;SUBSTITUTE(Q5,",","&lt;/s&gt;&lt;s&gt;")&amp;"&lt;/s&gt;&lt;/t&gt;","//s"),"mm","")))/10, MAX(VALUE(_xlfn.FILTERXML("&lt;t&gt;&lt;s&gt;"&amp;SUBSTITUTE(Q5,",","&lt;/s&gt;&lt;s&gt;")&amp;"&lt;/s&gt;&lt;/t&gt;","//s"))))))</f>
        <v>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2" t="str">
        <f>IF('Model output'!S4="","",'Model output'!S4)</f>
        <v/>
      </c>
      <c r="Y5" t="str">
        <f>IF(OR('Model output'!S4="",ISNUMBER(SEARCH("Absent",'Model output'!S4)),ISNUMBER(SEARCH("Not identified",'Model output'!S4)),AND(ISNUMBER(SEARCH("No",'Model output'!S4)),NOT(ISNUMBER(SEARCH("carcinoma",'Model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9" t="str">
        <f>IF(OR('Model output'!V4="", AND(ISERROR(SEARCH("Positive",'Model output'!V4)), ISNUMBER(SEARCH("Negative",'Model output'!V4))), ISNUMBER(SEARCH("Uninvolved",'Model output'!V4)), ISNUMBER(SEARCH("Free",'Model output'!V4)), ISNUMBER(SEARCH("1 mm",'Model output'!V4)), ISNUMBER(SEARCH("0.1 CM",'Model output'!V4)), ISNUMBER(SEARCH("less than 0.2 mm",'Model output'!V4)), ISNUMBER(SEARCH("less than 0.5 mm",'Model output'!V4)), ISNUMBER(SEARCH("abut",'Model output'!V4))), "negative", "positive")</f>
        <v>negative</v>
      </c>
      <c r="AE5" s="38"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9" t="str">
        <f t="shared" si="2"/>
        <v>2</v>
      </c>
      <c r="AG5" s="39" t="str">
        <f t="shared" si="3"/>
        <v>0</v>
      </c>
      <c r="AH5" s="39" t="str">
        <f t="shared" si="6"/>
        <v>0</v>
      </c>
      <c r="AI5" s="44" t="str">
        <f t="shared" si="7"/>
        <v>I</v>
      </c>
      <c r="AJ5" s="38" t="s">
        <v>894</v>
      </c>
      <c r="AK5" s="43" t="s">
        <v>901</v>
      </c>
      <c r="AL5" s="43" t="s">
        <v>899</v>
      </c>
      <c r="AM5" s="43" t="s">
        <v>902</v>
      </c>
      <c r="AN5" s="43" t="s">
        <v>67</v>
      </c>
      <c r="AO5" s="13">
        <f t="shared" ca="1" si="8"/>
        <v>1</v>
      </c>
      <c r="AP5" s="16">
        <f t="shared" si="9"/>
        <v>1</v>
      </c>
      <c r="AQ5" s="16">
        <f t="shared" si="10"/>
        <v>1</v>
      </c>
      <c r="AR5" s="16">
        <f t="shared" si="11"/>
        <v>1</v>
      </c>
      <c r="AS5" s="26">
        <f t="shared" si="4"/>
        <v>1</v>
      </c>
      <c r="AT5" s="1"/>
    </row>
    <row r="6" spans="1:46">
      <c r="A6" t="str">
        <f>'Model output'!A5</f>
        <v>TCGA-BJ-A0ZC</v>
      </c>
      <c r="B6" s="50">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output'!G5)),AND(ISNUMBER(SEARCH("V ",'Model output'!G5)),NOT(ISNUMBER(SEARCH("VI",'Model output'!G5)))),ISNUMBER(SEARCH("five",'Model output'!G5)),ISNUMBER(SEARCH("5",'Model output'!G5))))), "lateral", "central"))</f>
        <v/>
      </c>
      <c r="H6" t="str">
        <f>IF('Model output'!H5="","negative", IF('Model output'!H5=" ", "negative", IF('Model output'!H5="[]", "negative", IF(ISNUMBER(SEARCH("lymph node",'Model output'!H5)),"negative", IF(ISNUMBER(SEARCH("adipose tissue",'Model output'!H5)), "negative", IF(ISNUMBER(SEARCH("neck dissection",'Model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8" t="str">
        <f t="shared" si="5"/>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microcarcinoma, follicular variant</v>
      </c>
      <c r="P6" t="str">
        <f>IF('Model output'!N5="","",'Model output'!N5)</f>
        <v>0.4 cm</v>
      </c>
      <c r="Q6" t="str">
        <f t="shared" si="1"/>
        <v>0.4cm</v>
      </c>
      <c r="R6" cm="1">
        <f t="array" ref="R6">IF(Q6="","",IF(ISNUMBER(SEARCH("cm",Q6)),MAX(VALUE(SUBSTITUTE(_xlfn.FILTERXML("&lt;t&gt;&lt;s&gt;"&amp;SUBSTITUTE(Q6,",","&lt;/s&gt;&lt;s&gt;")&amp;"&lt;/s&gt;&lt;/t&gt;","//s"),"cm",""))),IF(ISNUMBER(SEARCH("mm",Q6)), MAX(VALUE(SUBSTITUTE(_xlfn.FILTERXML("&lt;t&gt;&lt;s&gt;"&amp;SUBSTITUTE(Q6,",","&lt;/s&gt;&lt;s&gt;")&amp;"&lt;/s&gt;&lt;/t&gt;","//s"),"mm","")))/10, MAX(VALUE(_xlfn.FILTERXML("&lt;t&gt;&lt;s&gt;"&amp;SUBSTITUTE(Q6,",","&lt;/s&gt;&lt;s&gt;")&amp;"&lt;/s&gt;&lt;/t&gt;","//s"))))))</f>
        <v>0.4</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22" t="str">
        <f>IF('Model output'!S5="","",'Model output'!S5)</f>
        <v>Not identified</v>
      </c>
      <c r="Y6" t="str">
        <f>IF(OR('Model output'!S5="",ISNUMBER(SEARCH("Absent",'Model output'!S5)),ISNUMBER(SEARCH("Not identified",'Model output'!S5)),AND(ISNUMBER(SEARCH("No",'Model output'!S5)),NOT(ISNUMBER(SEARCH("carcinoma",'Model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
      </c>
      <c r="AC6" s="9" t="str">
        <f>IF(OR('Model output'!V5="", AND(ISERROR(SEARCH("Positive",'Model output'!V5)), ISNUMBER(SEARCH("Negative",'Model output'!V5))), ISNUMBER(SEARCH("Uninvolved",'Model output'!V5)), ISNUMBER(SEARCH("Free",'Model output'!V5)), ISNUMBER(SEARCH("1 mm",'Model output'!V5)), ISNUMBER(SEARCH("0.1 CM",'Model output'!V5)), ISNUMBER(SEARCH("less than 0.2 mm",'Model output'!V5)), ISNUMBER(SEARCH("less than 0.5 mm",'Model output'!V5)), ISNUMBER(SEARCH("abut",'Model output'!V5))), "negative", "positive")</f>
        <v>negative</v>
      </c>
      <c r="AE6" s="38"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AND(ISNUMBER(J6),J6&gt;=5),M6=""),AND(AND(ISNUMBER(J6),J6&gt;=5),AND(ISNUMBER(M6),M6&gt;=1)),AND(ISNUMBER(SERACH("papillary",N6)),OR(Y6="positive",Z6="positive"), ISNUMBER(SEARCH("BRAF",AB6)))),"intermediate","low"))</f>
        <v>low</v>
      </c>
      <c r="AF6" s="39" t="str">
        <f t="shared" si="2"/>
        <v>1a</v>
      </c>
      <c r="AG6" s="39" t="str">
        <f t="shared" si="3"/>
        <v>0</v>
      </c>
      <c r="AH6" s="39" t="str">
        <f t="shared" si="6"/>
        <v>0</v>
      </c>
      <c r="AI6" s="44" t="str">
        <f t="shared" si="7"/>
        <v>I</v>
      </c>
      <c r="AJ6" s="38" t="s">
        <v>894</v>
      </c>
      <c r="AK6" s="43" t="s">
        <v>903</v>
      </c>
      <c r="AL6" s="43" t="s">
        <v>902</v>
      </c>
      <c r="AM6" s="43" t="s">
        <v>902</v>
      </c>
      <c r="AN6" s="43" t="s">
        <v>67</v>
      </c>
      <c r="AO6" s="13">
        <f t="shared" ca="1" si="8"/>
        <v>1</v>
      </c>
      <c r="AP6" s="16">
        <f t="shared" si="9"/>
        <v>1</v>
      </c>
      <c r="AQ6" s="16">
        <f t="shared" si="10"/>
        <v>1</v>
      </c>
      <c r="AR6" s="16">
        <f t="shared" si="11"/>
        <v>1</v>
      </c>
      <c r="AS6" s="26">
        <f t="shared" si="4"/>
        <v>1</v>
      </c>
      <c r="AT6" s="1"/>
    </row>
    <row r="7" spans="1:46">
      <c r="A7" t="str">
        <f>'Model output'!A6</f>
        <v>TCGA-BJ-A0ZH</v>
      </c>
      <c r="B7" s="50">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output'!G6)),AND(ISNUMBER(SEARCH("V ",'Model output'!G6)),NOT(ISNUMBER(SEARCH("VI",'Model output'!G6)))),ISNUMBER(SEARCH("five",'Model output'!G6)),ISNUMBER(SEARCH("5",'Model output'!G6))))), "lateral", "central"))</f>
        <v>central</v>
      </c>
      <c r="H7" t="str">
        <f>IF('Model output'!H6="","negative", IF('Model output'!H6=" ", "negative", IF('Model output'!H6="[]", "negative", IF(ISNUMBER(SEARCH("lymph node",'Model output'!H6)),"negative", IF(ISNUMBER(SEARCH("adipose tissue",'Model output'!H6)), "negative", IF(ISNUMBER(SEARCH("neck dissection",'Model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5"/>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 variant</v>
      </c>
      <c r="P7" t="str">
        <f>IF('Model output'!N6="","",'Model output'!N6)</f>
        <v>2.1 cm</v>
      </c>
      <c r="Q7" t="str">
        <f t="shared" si="1"/>
        <v>2.1cm</v>
      </c>
      <c r="R7" cm="1">
        <f t="array" ref="R7">IF(Q7="","",IF(ISNUMBER(SEARCH("cm",Q7)),MAX(VALUE(SUBSTITUTE(_xlfn.FILTERXML("&lt;t&gt;&lt;s&gt;"&amp;SUBSTITUTE(Q7,",","&lt;/s&gt;&lt;s&gt;")&amp;"&lt;/s&gt;&lt;/t&gt;","//s"),"cm",""))),IF(ISNUMBER(SEARCH("mm",Q7)), MAX(VALUE(SUBSTITUTE(_xlfn.FILTERXML("&lt;t&gt;&lt;s&gt;"&amp;SUBSTITUTE(Q7,",","&lt;/s&gt;&lt;s&gt;")&amp;"&lt;/s&gt;&lt;/t&gt;","//s"),"mm","")))/10, MAX(VALUE(_xlfn.FILTERXML("&lt;t&gt;&lt;s&gt;"&amp;SUBSTITUTE(Q7,",","&lt;/s&gt;&lt;s&gt;")&amp;"&lt;/s&gt;&lt;/t&gt;","//s"))))))</f>
        <v>2.1</v>
      </c>
      <c r="S7" t="str">
        <f>IF(OR('Model output'!P6="",ISNUMBER(SEARCH("Not identified", 'Model output'!P6)),ISNUMBER(SEARCH("Absent",'Model output'!P6)),ISNUMBER(SEARCH("No",'Model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22" t="str">
        <f>IF('Model output'!S6="","",'Model output'!S6)</f>
        <v>Not identified</v>
      </c>
      <c r="Y7" t="str">
        <f>IF(OR('Model output'!S6="",ISNUMBER(SEARCH("Absent",'Model output'!S6)),ISNUMBER(SEARCH("Not identified",'Model output'!S6)),AND(ISNUMBER(SEARCH("No",'Model output'!S6)),NOT(ISNUMBER(SEARCH("carcinoma",'Model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BRAFV600E</v>
      </c>
      <c r="AC7" s="9" t="str">
        <f>IF(OR('Model output'!V6="", AND(ISERROR(SEARCH("Positive",'Model output'!V6)), ISNUMBER(SEARCH("Negative",'Model output'!V6))), ISNUMBER(SEARCH("Uninvolved",'Model output'!V6)), ISNUMBER(SEARCH("Free",'Model output'!V6)), ISNUMBER(SEARCH("1 mm",'Model output'!V6)), ISNUMBER(SEARCH("0.1 CM",'Model output'!V6)), ISNUMBER(SEARCH("less than 0.2 mm",'Model output'!V6)), ISNUMBER(SEARCH("less than 0.5 mm",'Model output'!V6)), ISNUMBER(SEARCH("abut",'Model output'!V6))), "negative", "positive")</f>
        <v>negative</v>
      </c>
      <c r="AE7" s="38"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AND(ISNUMBER(J7),J7&gt;=5),M7=""),AND(AND(ISNUMBER(J7),J7&gt;=5),AND(ISNUMBER(M7),M7&gt;=1)),AND(ISNUMBER(SERACH("papillary",N7)),OR(Y7="positive",Z7="positive"), ISNUMBER(SEARCH("BRAF",AB7)))),"intermediate","low"))</f>
        <v>intermediate</v>
      </c>
      <c r="AF7" s="39" t="str">
        <f t="shared" si="2"/>
        <v>2</v>
      </c>
      <c r="AG7" s="39" t="str">
        <f t="shared" si="3"/>
        <v>1a</v>
      </c>
      <c r="AH7" s="39" t="str">
        <f t="shared" si="6"/>
        <v>0</v>
      </c>
      <c r="AI7" s="44" t="str">
        <f t="shared" si="7"/>
        <v>I</v>
      </c>
      <c r="AJ7" s="38" t="s">
        <v>895</v>
      </c>
      <c r="AK7" s="43" t="s">
        <v>901</v>
      </c>
      <c r="AL7" s="43" t="s">
        <v>903</v>
      </c>
      <c r="AM7" s="43" t="s">
        <v>902</v>
      </c>
      <c r="AN7" s="43" t="s">
        <v>67</v>
      </c>
      <c r="AO7" s="13">
        <f t="shared" ca="1" si="8"/>
        <v>1</v>
      </c>
      <c r="AP7" s="16">
        <f t="shared" si="9"/>
        <v>1</v>
      </c>
      <c r="AQ7" s="16">
        <f t="shared" si="10"/>
        <v>1</v>
      </c>
      <c r="AR7" s="16">
        <f t="shared" si="11"/>
        <v>1</v>
      </c>
      <c r="AS7" s="26">
        <f t="shared" si="4"/>
        <v>1</v>
      </c>
      <c r="AT7" s="1"/>
    </row>
    <row r="8" spans="1:46">
      <c r="A8" t="str">
        <f>'Model output'!A7</f>
        <v>TCGA-BJ-A0ZJ</v>
      </c>
      <c r="B8" s="50">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output'!G7)),AND(ISNUMBER(SEARCH("V ",'Model output'!G7)),NOT(ISNUMBER(SEARCH("VI",'Model output'!G7)))),ISNUMBER(SEARCH("five",'Model output'!G7)),ISNUMBER(SEARCH("5",'Model output'!G7))))), "lateral", "central"))</f>
        <v>central</v>
      </c>
      <c r="H8" t="str">
        <f>IF('Model output'!H7="","negative", IF('Model output'!H7=" ", "negative", IF('Model output'!H7="[]", "negative", IF(ISNUMBER(SEARCH("lymph node",'Model output'!H7)),"negative", IF(ISNUMBER(SEARCH("adipose tissue",'Model output'!H7)), "negative", IF(ISNUMBER(SEARCH("neck dissection",'Model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8" t="str">
        <f t="shared" si="5"/>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follicular variant</v>
      </c>
      <c r="P8" t="str">
        <f>IF('Model output'!N7="","",'Model output'!N7)</f>
        <v>2.5 cm</v>
      </c>
      <c r="Q8" t="str">
        <f t="shared" si="1"/>
        <v>2.5cm</v>
      </c>
      <c r="R8" cm="1">
        <f t="array" ref="R8">IF(Q8="","",IF(ISNUMBER(SEARCH("cm",Q8)),MAX(VALUE(SUBSTITUTE(_xlfn.FILTERXML("&lt;t&gt;&lt;s&gt;"&amp;SUBSTITUTE(Q8,",","&lt;/s&gt;&lt;s&gt;")&amp;"&lt;/s&gt;&lt;/t&gt;","//s"),"cm",""))),IF(ISNUMBER(SEARCH("mm",Q8)), MAX(VALUE(SUBSTITUTE(_xlfn.FILTERXML("&lt;t&gt;&lt;s&gt;"&amp;SUBSTITUTE(Q8,",","&lt;/s&gt;&lt;s&gt;")&amp;"&lt;/s&gt;&lt;/t&gt;","//s"),"mm","")))/10, MAX(VALUE(_xlfn.FILTERXML("&lt;t&gt;&lt;s&gt;"&amp;SUBSTITUTE(Q8,",","&lt;/s&gt;&lt;s&gt;")&amp;"&lt;/s&gt;&lt;/t&gt;","//s"))))))</f>
        <v>2.5</v>
      </c>
      <c r="S8" t="str">
        <f>IF(OR('Model output'!P7="",ISNUMBER(SEARCH("Not identified", 'Model output'!P7)),ISNUMBER(SEARCH("Absent",'Model output'!P7)),ISNUMBER(SEARCH("No",'Model output'!P7)),ISNUMBER(SEARCH("Negative",'Model output'!P7))),"negative","positive")</f>
        <v>positive</v>
      </c>
      <c r="T8">
        <f>IF('Model output'!O7="","",'Model output'!O7)</f>
        <v>3</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22" t="str">
        <f>IF('Model output'!S7="","",'Model output'!S7)</f>
        <v>Not identified</v>
      </c>
      <c r="Y8" t="str">
        <f>IF(OR('Model output'!S7="",ISNUMBER(SEARCH("Absent",'Model output'!S7)),ISNUMBER(SEARCH("Not identified",'Model output'!S7)),AND(ISNUMBER(SEARCH("No",'Model output'!S7)),NOT(ISNUMBER(SEARCH("carcinoma",'Model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9" t="str">
        <f>IF(OR('Model output'!V7="", AND(ISERROR(SEARCH("Positive",'Model output'!V7)), ISNUMBER(SEARCH("Negative",'Model output'!V7))), ISNUMBER(SEARCH("Uninvolved",'Model output'!V7)), ISNUMBER(SEARCH("Free",'Model output'!V7)), ISNUMBER(SEARCH("1 mm",'Model output'!V7)), ISNUMBER(SEARCH("0.1 CM",'Model output'!V7)), ISNUMBER(SEARCH("less than 0.2 mm",'Model output'!V7)), ISNUMBER(SEARCH("less than 0.5 mm",'Model output'!V7)), ISNUMBER(SEARCH("abut",'Model output'!V7))), "negative", "positive")</f>
        <v>positive</v>
      </c>
      <c r="AE8" s="38"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9" t="str">
        <f t="shared" si="2"/>
        <v>2</v>
      </c>
      <c r="AG8" s="39" t="str">
        <f t="shared" si="3"/>
        <v>1a</v>
      </c>
      <c r="AH8" s="39" t="str">
        <f t="shared" si="6"/>
        <v>0</v>
      </c>
      <c r="AI8" s="44" t="str">
        <f t="shared" si="7"/>
        <v>I</v>
      </c>
      <c r="AJ8" s="38" t="s">
        <v>893</v>
      </c>
      <c r="AK8" s="43" t="s">
        <v>901</v>
      </c>
      <c r="AL8" s="43" t="s">
        <v>903</v>
      </c>
      <c r="AM8" s="43" t="s">
        <v>902</v>
      </c>
      <c r="AN8" s="43" t="s">
        <v>67</v>
      </c>
      <c r="AO8" s="13">
        <f t="shared" si="8"/>
        <v>1</v>
      </c>
      <c r="AP8" s="16">
        <f t="shared" si="9"/>
        <v>1</v>
      </c>
      <c r="AQ8" s="16">
        <f t="shared" si="10"/>
        <v>1</v>
      </c>
      <c r="AR8" s="16">
        <f t="shared" si="11"/>
        <v>1</v>
      </c>
      <c r="AS8" s="26">
        <f t="shared" si="4"/>
        <v>1</v>
      </c>
      <c r="AT8" s="1"/>
    </row>
    <row r="9" spans="1:46">
      <c r="A9" t="str">
        <f>'Model output'!A8</f>
        <v>TCGA-BJ-A18Y</v>
      </c>
      <c r="B9" s="50">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0"/>
        <v>positive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output'!G8)),AND(ISNUMBER(SEARCH("V ",'Model output'!G8)),NOT(ISNUMBER(SEARCH("VI",'Model output'!G8)))),ISNUMBER(SEARCH("five",'Model output'!G8)),ISNUMBER(SEARCH("5",'Model output'!G8))))), "lateral", "central"))</f>
        <v/>
      </c>
      <c r="H9" t="str">
        <f>IF('Model output'!H8="","negative", IF('Model output'!H8=" ", "negative", IF('Model output'!H8="[]", "negative", IF(ISNUMBER(SEARCH("lymph node",'Model output'!H8)),"negative", IF(ISNUMBER(SEARCH("adipose tissue",'Model output'!H8)), "negative", IF(ISNUMBER(SEARCH("neck dissection",'Model output'!H8)),"negative","positive"))))))</f>
        <v>negative</v>
      </c>
      <c r="I9">
        <f>IF('Model output'!I8="","",IF(ISNUMBER('Model output'!I8),'Model output'!I8,1))</f>
        <v>4</v>
      </c>
      <c r="J9">
        <f>IF('Model output'!J8="","",IF(AND(ISNUMBER('Model output'!J8),'Model output'!J8&lt;=I9),'Model output'!J8,IF(ISNUMBER(SEARCH("0/",'Model output'!J8)),0,1)))</f>
        <v>1</v>
      </c>
      <c r="K9" t="str" cm="1">
        <f t="array" ref="K9">IF(COUNT(FIND({0,1,2,3,4,5,6,7,8,9},'Model output'!K8))&gt;0,'Model output'!K8,"")</f>
        <v/>
      </c>
      <c r="L9" s="8" t="str">
        <f t="shared" si="5"/>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v>
      </c>
      <c r="O9" t="str">
        <f>IF('Model output'!M8="","",'Model output'!M8)</f>
        <v>encapsulated follicular variant</v>
      </c>
      <c r="P9" t="str">
        <f>IF('Model output'!N8="","",'Model output'!N8)</f>
        <v>1.4 cm</v>
      </c>
      <c r="Q9" t="str">
        <f t="shared" si="1"/>
        <v>1.4cm</v>
      </c>
      <c r="R9" cm="1">
        <f t="array" ref="R9">IF(Q9="","",IF(ISNUMBER(SEARCH("cm",Q9)),MAX(VALUE(SUBSTITUTE(_xlfn.FILTERXML("&lt;t&gt;&lt;s&gt;"&amp;SUBSTITUTE(Q9,",","&lt;/s&gt;&lt;s&gt;")&amp;"&lt;/s&gt;&lt;/t&gt;","//s"),"cm",""))),IF(ISNUMBER(SEARCH("mm",Q9)), MAX(VALUE(SUBSTITUTE(_xlfn.FILTERXML("&lt;t&gt;&lt;s&gt;"&amp;SUBSTITUTE(Q9,",","&lt;/s&gt;&lt;s&gt;")&amp;"&lt;/s&gt;&lt;/t&gt;","//s"),"mm","")))/10, MAX(VALUE(_xlfn.FILTERXML("&lt;t&gt;&lt;s&gt;"&amp;SUBSTITUTE(Q9,",","&lt;/s&gt;&lt;s&gt;")&amp;"&lt;/s&gt;&lt;/t&gt;","//s"))))))</f>
        <v>1.4</v>
      </c>
      <c r="S9" t="str">
        <f>IF(OR('Model output'!P8="",ISNUMBER(SEARCH("Not identified", 'Model output'!P8)),ISNUMBER(SEARCH("Absent",'Model output'!P8)),ISNUMBER(SEARCH("No",'Model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22" t="str">
        <f>IF('Model output'!S8="","",'Model output'!S8)</f>
        <v>Not identified</v>
      </c>
      <c r="Y9" t="str">
        <f>IF(OR('Model output'!S8="",ISNUMBER(SEARCH("Absent",'Model output'!S8)),ISNUMBER(SEARCH("Not identified",'Model output'!S8)),AND(ISNUMBER(SEARCH("No",'Model output'!S8)),NOT(ISNUMBER(SEARCH("carcinoma",'Model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HRAS61</v>
      </c>
      <c r="AC9" s="9" t="str">
        <f>IF(OR('Model output'!V8="", AND(ISERROR(SEARCH("Positive",'Model output'!V8)), ISNUMBER(SEARCH("Negative",'Model output'!V8))), ISNUMBER(SEARCH("Uninvolved",'Model output'!V8)), ISNUMBER(SEARCH("Free",'Model output'!V8)), ISNUMBER(SEARCH("1 mm",'Model output'!V8)), ISNUMBER(SEARCH("0.1 CM",'Model output'!V8)), ISNUMBER(SEARCH("less than 0.2 mm",'Model output'!V8)), ISNUMBER(SEARCH("less than 0.5 mm",'Model output'!V8)), ISNUMBER(SEARCH("abut",'Model output'!V8))), "negative", "positive")</f>
        <v>negative</v>
      </c>
      <c r="AE9" s="38"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9" t="str">
        <f t="shared" si="2"/>
        <v>1b</v>
      </c>
      <c r="AG9" s="39" t="str">
        <f t="shared" si="3"/>
        <v>1a</v>
      </c>
      <c r="AH9" s="39" t="str">
        <f t="shared" si="6"/>
        <v>0</v>
      </c>
      <c r="AI9" s="44" t="str">
        <f t="shared" si="7"/>
        <v>I</v>
      </c>
      <c r="AJ9" s="38" t="s">
        <v>894</v>
      </c>
      <c r="AK9" s="43" t="s">
        <v>898</v>
      </c>
      <c r="AL9" s="43" t="s">
        <v>899</v>
      </c>
      <c r="AM9" s="43" t="s">
        <v>902</v>
      </c>
      <c r="AN9" s="43" t="s">
        <v>67</v>
      </c>
      <c r="AO9" s="13">
        <f t="shared" ca="1" si="8"/>
        <v>1</v>
      </c>
      <c r="AP9" s="16">
        <f t="shared" si="9"/>
        <v>1</v>
      </c>
      <c r="AQ9" s="16">
        <f t="shared" si="10"/>
        <v>0</v>
      </c>
      <c r="AR9" s="16">
        <f t="shared" si="11"/>
        <v>1</v>
      </c>
      <c r="AS9" s="26">
        <f t="shared" si="4"/>
        <v>1</v>
      </c>
      <c r="AT9" s="1"/>
    </row>
    <row r="10" spans="1:46">
      <c r="A10" t="str">
        <f>'Model output'!A9</f>
        <v>TCGA-BJ-A18Z</v>
      </c>
      <c r="B10" s="50">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output'!G9)),AND(ISNUMBER(SEARCH("V ",'Model output'!G9)),NOT(ISNUMBER(SEARCH("VI",'Model output'!G9)))),ISNUMBER(SEARCH("five",'Model output'!G9)),ISNUMBER(SEARCH("5",'Model output'!G9))))), "lateral", "central"))</f>
        <v>lateral</v>
      </c>
      <c r="H10" t="str">
        <f>IF('Model output'!H9="","negative", IF('Model output'!H9=" ", "negative", IF('Model output'!H9="[]", "negative", IF(ISNUMBER(SEARCH("lymph node",'Model output'!H9)),"negative", IF(ISNUMBER(SEARCH("adipose tissue",'Model output'!H9)), "negative", IF(ISNUMBER(SEARCH("neck dissection",'Model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8" t="str">
        <f t="shared" si="5"/>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v>
      </c>
      <c r="O10" t="str">
        <f>IF('Model output'!M9="","",'Model output'!M9)</f>
        <v>CONVENTIONAL, WITH TALL CELL FEATURES</v>
      </c>
      <c r="P10" t="str">
        <f>IF('Model output'!N9="","",'Model output'!N9)</f>
        <v>3.6 cm</v>
      </c>
      <c r="Q10" t="str">
        <f t="shared" si="1"/>
        <v>3.6cm</v>
      </c>
      <c r="R10" cm="1">
        <f t="array" ref="R10">IF(Q10="","",IF(ISNUMBER(SEARCH("cm",Q10)),MAX(VALUE(SUBSTITUTE(_xlfn.FILTERXML("&lt;t&gt;&lt;s&gt;"&amp;SUBSTITUTE(Q10,",","&lt;/s&gt;&lt;s&gt;")&amp;"&lt;/s&gt;&lt;/t&gt;","//s"),"cm",""))),IF(ISNUMBER(SEARCH("mm",Q10)), MAX(VALUE(SUBSTITUTE(_xlfn.FILTERXML("&lt;t&gt;&lt;s&gt;"&amp;SUBSTITUTE(Q10,",","&lt;/s&gt;&lt;s&gt;")&amp;"&lt;/s&gt;&lt;/t&gt;","//s"),"mm","")))/10, MAX(VALUE(_xlfn.FILTERXML("&lt;t&gt;&lt;s&gt;"&amp;SUBSTITUTE(Q10,",","&lt;/s&gt;&lt;s&gt;")&amp;"&lt;/s&gt;&lt;/t&gt;","//s"))))))</f>
        <v>3.6</v>
      </c>
      <c r="S10" t="str">
        <f>IF(OR('Model output'!P9="",ISNUMBER(SEARCH("Not identified", 'Model output'!P9)),ISNUMBER(SEARCH("Absent",'Model output'!P9)),ISNUMBER(SEARCH("No",'Model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22" t="str">
        <f>IF('Model output'!S9="","",'Model output'!S9)</f>
        <v>Present</v>
      </c>
      <c r="Y10" t="str">
        <f>IF(OR('Model output'!S9="",ISNUMBER(SEARCH("Absent",'Model output'!S9)),ISNUMBER(SEARCH("Not identified",'Model output'!S9)),AND(ISNUMBER(SEARCH("No",'Model output'!S9)),NOT(ISNUMBER(SEARCH("carcinoma",'Model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V600E</v>
      </c>
      <c r="AC10" s="9" t="str">
        <f>IF(OR('Model output'!V9="", AND(ISERROR(SEARCH("Positive",'Model output'!V9)), ISNUMBER(SEARCH("Negative",'Model output'!V9))), ISNUMBER(SEARCH("Uninvolved",'Model output'!V9)), ISNUMBER(SEARCH("Free",'Model output'!V9)), ISNUMBER(SEARCH("1 mm",'Model output'!V9)), ISNUMBER(SEARCH("0.1 CM",'Model output'!V9)), ISNUMBER(SEARCH("less than 0.2 mm",'Model output'!V9)), ISNUMBER(SEARCH("less than 0.5 mm",'Model output'!V9)), ISNUMBER(SEARCH("abut",'Model output'!V9))), "negative", "positive")</f>
        <v>positive</v>
      </c>
      <c r="AE10" s="38"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high</v>
      </c>
      <c r="AF10" s="39" t="str">
        <f t="shared" si="2"/>
        <v>2</v>
      </c>
      <c r="AG10" s="39" t="str">
        <f t="shared" si="3"/>
        <v>1b</v>
      </c>
      <c r="AH10" s="39" t="str">
        <f t="shared" si="6"/>
        <v>0</v>
      </c>
      <c r="AI10" s="44" t="str">
        <f t="shared" si="7"/>
        <v>II</v>
      </c>
      <c r="AJ10" s="38" t="s">
        <v>893</v>
      </c>
      <c r="AK10" s="43" t="s">
        <v>901</v>
      </c>
      <c r="AL10" s="43" t="s">
        <v>898</v>
      </c>
      <c r="AM10" s="43" t="s">
        <v>902</v>
      </c>
      <c r="AN10" s="43" t="s">
        <v>900</v>
      </c>
      <c r="AO10" s="13">
        <f t="shared" si="8"/>
        <v>1</v>
      </c>
      <c r="AP10" s="16">
        <f t="shared" si="9"/>
        <v>1</v>
      </c>
      <c r="AQ10" s="16">
        <f t="shared" si="10"/>
        <v>1</v>
      </c>
      <c r="AR10" s="16">
        <f t="shared" si="11"/>
        <v>1</v>
      </c>
      <c r="AS10" s="26">
        <f t="shared" si="4"/>
        <v>1</v>
      </c>
      <c r="AT10" s="1"/>
    </row>
    <row r="11" spans="1:46">
      <c r="A11" t="str">
        <f>'Model output'!A10</f>
        <v>TCGA-BJ-A191</v>
      </c>
      <c r="B11" s="50">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X</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output'!G10)),AND(ISNUMBER(SEARCH("V ",'Model output'!G10)),NOT(ISNUMBER(SEARCH("VI",'Model output'!G10)))),ISNUMBER(SEARCH("five",'Model output'!G10)),ISNUMBER(SEARCH("5",'Model output'!G10))))), "lateral", "central"))</f>
        <v/>
      </c>
      <c r="H11" t="str">
        <f>IF('Model output'!H10="","negative", IF('Model output'!H10=" ", "negative", IF('Model output'!H10="[]", "negative", IF(ISNUMBER(SEARCH("lymph node",'Model output'!H10)),"negative", IF(ISNUMBER(SEARCH("adipose tissue",'Model output'!H10)), "negative", IF(ISNUMBER(SEARCH("neck dissection",'Model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5"/>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columnar cell variant</v>
      </c>
      <c r="P11" t="str">
        <f>IF('Model output'!N10="","",'Model output'!N10)</f>
        <v>2 cm</v>
      </c>
      <c r="Q11" t="str">
        <f t="shared" si="1"/>
        <v>2cm</v>
      </c>
      <c r="R11" cm="1">
        <f t="array" ref="R11">IF(Q11="","",IF(ISNUMBER(SEARCH("cm",Q11)),MAX(VALUE(SUBSTITUTE(_xlfn.FILTERXML("&lt;t&gt;&lt;s&gt;"&amp;SUBSTITUTE(Q11,",","&lt;/s&gt;&lt;s&gt;")&amp;"&lt;/s&gt;&lt;/t&gt;","//s"),"cm",""))),IF(ISNUMBER(SEARCH("mm",Q11)), MAX(VALUE(SUBSTITUTE(_xlfn.FILTERXML("&lt;t&gt;&lt;s&gt;"&amp;SUBSTITUTE(Q11,",","&lt;/s&gt;&lt;s&gt;")&amp;"&lt;/s&gt;&lt;/t&gt;","//s"),"mm","")))/10, MAX(VALUE(_xlfn.FILTERXML("&lt;t&gt;&lt;s&gt;"&amp;SUBSTITUTE(Q11,",","&lt;/s&gt;&lt;s&gt;")&amp;"&lt;/s&gt;&lt;/t&gt;","//s"))))))</f>
        <v>2</v>
      </c>
      <c r="S11" t="str">
        <f>IF(OR('Model output'!P10="",ISNUMBER(SEARCH("Not identified", 'Model output'!P10)),ISNUMBER(SEARCH("Absent",'Model output'!P10)),ISNUMBER(SEARCH("No",'Model output'!P10)),ISNUMBER(SEARCH("Negative",'Model output'!P10))),"negative","positive")</f>
        <v>positive</v>
      </c>
      <c r="T11">
        <f>IF('Model output'!O10="","",'Model output'!O10)</f>
        <v>1</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22" t="str">
        <f>IF('Model output'!S10="","",'Model output'!S10)</f>
        <v>Not identified</v>
      </c>
      <c r="Y11" t="str">
        <f>IF(OR('Model output'!S10="",ISNUMBER(SEARCH("Absent",'Model output'!S10)),ISNUMBER(SEARCH("Not identified",'Model output'!S10)),AND(ISNUMBER(SEARCH("No",'Model output'!S10)),NOT(ISNUMBER(SEARCH("carcinoma",'Model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9" t="str">
        <f>IF(OR('Model output'!V10="", AND(ISERROR(SEARCH("Positive",'Model output'!V10)), ISNUMBER(SEARCH("Negative",'Model output'!V10))), ISNUMBER(SEARCH("Uninvolved",'Model output'!V10)), ISNUMBER(SEARCH("Free",'Model output'!V10)), ISNUMBER(SEARCH("1 mm",'Model output'!V10)), ISNUMBER(SEARCH("0.1 CM",'Model output'!V10)), ISNUMBER(SEARCH("less than 0.2 mm",'Model output'!V10)), ISNUMBER(SEARCH("less than 0.5 mm",'Model output'!V10)), ISNUMBER(SEARCH("abut",'Model output'!V10))), "negative", "positive")</f>
        <v>negative</v>
      </c>
      <c r="AE11" s="38"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intermediate</v>
      </c>
      <c r="AF11" s="39" t="str">
        <f t="shared" si="2"/>
        <v>1b</v>
      </c>
      <c r="AG11" s="39" t="str">
        <f t="shared" si="3"/>
        <v>0</v>
      </c>
      <c r="AH11" s="39" t="str">
        <f t="shared" si="6"/>
        <v>0</v>
      </c>
      <c r="AI11" s="44" t="str">
        <f t="shared" si="7"/>
        <v>I</v>
      </c>
      <c r="AJ11" s="38" t="s">
        <v>895</v>
      </c>
      <c r="AK11" s="43" t="s">
        <v>898</v>
      </c>
      <c r="AL11" s="43" t="s">
        <v>899</v>
      </c>
      <c r="AM11" s="43" t="s">
        <v>902</v>
      </c>
      <c r="AN11" s="43" t="s">
        <v>67</v>
      </c>
      <c r="AO11" s="13">
        <f t="shared" ca="1" si="8"/>
        <v>1</v>
      </c>
      <c r="AP11" s="16">
        <f t="shared" si="9"/>
        <v>1</v>
      </c>
      <c r="AQ11" s="16">
        <f t="shared" si="10"/>
        <v>1</v>
      </c>
      <c r="AR11" s="16">
        <f t="shared" si="11"/>
        <v>1</v>
      </c>
      <c r="AS11" s="26">
        <f t="shared" si="4"/>
        <v>1</v>
      </c>
      <c r="AT11" s="1"/>
    </row>
    <row r="12" spans="1:46">
      <c r="A12" t="str">
        <f>'Model output'!A11</f>
        <v>TCGA-BJ-A192</v>
      </c>
      <c r="B12" s="50">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x</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output'!G11)),AND(ISNUMBER(SEARCH("V ",'Model output'!G11)),NOT(ISNUMBER(SEARCH("VI",'Model output'!G11)))),ISNUMBER(SEARCH("five",'Model output'!G11)),ISNUMBER(SEARCH("5",'Model output'!G11))))), "lateral", "central"))</f>
        <v/>
      </c>
      <c r="H12" t="str">
        <f>IF('Model output'!H11="","negative", IF('Model output'!H11=" ", "negative", IF('Model output'!H11="[]", "negative", IF(ISNUMBER(SEARCH("lymph node",'Model output'!H11)),"negative", IF(ISNUMBER(SEARCH("adipose tissue",'Model output'!H11)), "negative", IF(ISNUMBER(SEARCH("neck dissection",'Model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5"/>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v>
      </c>
      <c r="P12" t="str">
        <f>IF('Model output'!N11="","",'Model output'!N11)</f>
        <v>5.0 cm</v>
      </c>
      <c r="Q12" t="str">
        <f t="shared" si="1"/>
        <v>5.0cm</v>
      </c>
      <c r="R12" cm="1">
        <f t="array" ref="R12">IF(Q12="","",IF(ISNUMBER(SEARCH("cm",Q12)),MAX(VALUE(SUBSTITUTE(_xlfn.FILTERXML("&lt;t&gt;&lt;s&gt;"&amp;SUBSTITUTE(Q12,",","&lt;/s&gt;&lt;s&gt;")&amp;"&lt;/s&gt;&lt;/t&gt;","//s"),"cm",""))),IF(ISNUMBER(SEARCH("mm",Q12)), MAX(VALUE(SUBSTITUTE(_xlfn.FILTERXML("&lt;t&gt;&lt;s&gt;"&amp;SUBSTITUTE(Q12,",","&lt;/s&gt;&lt;s&gt;")&amp;"&lt;/s&gt;&lt;/t&gt;","//s"),"mm","")))/10, MAX(VALUE(_xlfn.FILTERXML("&lt;t&gt;&lt;s&gt;"&amp;SUBSTITUTE(Q12,",","&lt;/s&gt;&lt;s&gt;")&amp;"&lt;/s&gt;&lt;/t&gt;","//s"))))))</f>
        <v>5</v>
      </c>
      <c r="S12" t="str">
        <f>IF(OR('Model output'!P11="",ISNUMBER(SEARCH("Not identified", 'Model output'!P11)),ISNUMBER(SEARCH("Absent",'Model output'!P11)),ISNUMBER(SEARCH("No",'Model output'!P11)),ISNUMBER(SEARCH("Negative",'Model output'!P11))),"negative","positive")</f>
        <v>negative</v>
      </c>
      <c r="T12">
        <f>IF('Model output'!O11="","",'Model output'!O11)</f>
        <v>1</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positive</v>
      </c>
      <c r="X12" s="22" t="str">
        <f>IF('Model output'!S11="","",'Model output'!S11)</f>
        <v>Not identified</v>
      </c>
      <c r="Y12" t="str">
        <f>IF(OR('Model output'!S11="",ISNUMBER(SEARCH("Absent",'Model output'!S11)),ISNUMBER(SEARCH("Not identified",'Model output'!S11)),AND(ISNUMBER(SEARCH("No",'Model output'!S11)),NOT(ISNUMBER(SEARCH("carcinoma",'Model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9" t="str">
        <f>IF(OR('Model output'!V11="", AND(ISERROR(SEARCH("Positive",'Model output'!V11)), ISNUMBER(SEARCH("Negative",'Model output'!V11))), ISNUMBER(SEARCH("Uninvolved",'Model output'!V11)), ISNUMBER(SEARCH("Free",'Model output'!V11)), ISNUMBER(SEARCH("1 mm",'Model output'!V11)), ISNUMBER(SEARCH("0.1 CM",'Model output'!V11)), ISNUMBER(SEARCH("less than 0.2 mm",'Model output'!V11)), ISNUMBER(SEARCH("less than 0.5 mm",'Model output'!V11)), ISNUMBER(SEARCH("abut",'Model output'!V11))), "negative", "positive")</f>
        <v>negative</v>
      </c>
      <c r="AE12" s="38"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39" t="str">
        <f t="shared" si="2"/>
        <v>3a</v>
      </c>
      <c r="AG12" s="39" t="str">
        <f t="shared" si="3"/>
        <v>0</v>
      </c>
      <c r="AH12" s="39" t="str">
        <f t="shared" si="6"/>
        <v>0</v>
      </c>
      <c r="AI12" s="44" t="str">
        <f t="shared" si="7"/>
        <v>I</v>
      </c>
      <c r="AJ12" s="38" t="s">
        <v>894</v>
      </c>
      <c r="AK12" s="43" t="s">
        <v>904</v>
      </c>
      <c r="AL12" s="43" t="s">
        <v>902</v>
      </c>
      <c r="AM12" s="43" t="s">
        <v>902</v>
      </c>
      <c r="AN12" s="43" t="s">
        <v>67</v>
      </c>
      <c r="AO12" s="13">
        <f t="shared" ca="1" si="8"/>
        <v>1</v>
      </c>
      <c r="AP12" s="16">
        <f t="shared" si="9"/>
        <v>1</v>
      </c>
      <c r="AQ12" s="16">
        <f t="shared" si="10"/>
        <v>1</v>
      </c>
      <c r="AR12" s="16">
        <f t="shared" si="11"/>
        <v>1</v>
      </c>
      <c r="AS12" s="26">
        <f t="shared" si="4"/>
        <v>1</v>
      </c>
      <c r="AT12" s="1"/>
    </row>
    <row r="13" spans="1:46">
      <c r="A13" t="str">
        <f>'Model output'!A12</f>
        <v>TCGA-BJ-A28R</v>
      </c>
      <c r="B13" s="50">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0</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output'!G12)),AND(ISNUMBER(SEARCH("V ",'Model output'!G12)),NOT(ISNUMBER(SEARCH("VI",'Model output'!G12)))),ISNUMBER(SEARCH("five",'Model output'!G12)),ISNUMBER(SEARCH("5",'Model output'!G12))))), "lateral", "central"))</f>
        <v/>
      </c>
      <c r="H13" t="str">
        <f>IF('Model output'!H12="","negative", IF('Model output'!H12=" ", "negative", IF('Model output'!H12="[]", "negative", IF(ISNUMBER(SEARCH("lymph node",'Model output'!H12)),"negative", IF(ISNUMBER(SEARCH("adipose tissue",'Model output'!H12)), "negative", IF(ISNUMBER(SEARCH("neck dissection",'Model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8" t="str">
        <f t="shared" si="5"/>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1.5 cm</v>
      </c>
      <c r="Q13" t="str">
        <f t="shared" si="1"/>
        <v>1.5cm</v>
      </c>
      <c r="R13" cm="1">
        <f t="array" ref="R13">IF(Q13="","",IF(ISNUMBER(SEARCH("cm",Q13)),MAX(VALUE(SUBSTITUTE(_xlfn.FILTERXML("&lt;t&gt;&lt;s&gt;"&amp;SUBSTITUTE(Q13,",","&lt;/s&gt;&lt;s&gt;")&amp;"&lt;/s&gt;&lt;/t&gt;","//s"),"cm",""))),IF(ISNUMBER(SEARCH("mm",Q13)), MAX(VALUE(SUBSTITUTE(_xlfn.FILTERXML("&lt;t&gt;&lt;s&gt;"&amp;SUBSTITUTE(Q13,",","&lt;/s&gt;&lt;s&gt;")&amp;"&lt;/s&gt;&lt;/t&gt;","//s"),"mm","")))/10, MAX(VALUE(_xlfn.FILTERXML("&lt;t&gt;&lt;s&gt;"&amp;SUBSTITUTE(Q13,",","&lt;/s&gt;&lt;s&gt;")&amp;"&lt;/s&gt;&lt;/t&gt;","//s"))))))</f>
        <v>1.5</v>
      </c>
      <c r="S13" t="str">
        <f>IF(OR('Model output'!P12="",ISNUMBER(SEARCH("Not identified", 'Model output'!P12)),ISNUMBER(SEARCH("Absent",'Model output'!P12)),ISNUMBER(SEARCH("No",'Model output'!P12)),ISNUMBER(SEARCH("Negative",'Model output'!P12))),"negative","positive")</f>
        <v>positive</v>
      </c>
      <c r="T13" t="str">
        <f>IF('Model output'!O12="","",'Model output'!O12)</f>
        <v>Unifocal</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22" t="str">
        <f>IF('Model output'!S12="","",'Model output'!S12)</f>
        <v>Not identified</v>
      </c>
      <c r="Y13" t="str">
        <f>IF(OR('Model output'!S12="",ISNUMBER(SEARCH("Absent",'Model output'!S12)),ISNUMBER(SEARCH("Not identified",'Model output'!S12)),AND(ISNUMBER(SEARCH("No",'Model output'!S12)),NOT(ISNUMBER(SEARCH("carcinoma",'Model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9" t="str">
        <f>IF(OR('Model output'!V12="", AND(ISERROR(SEARCH("Positive",'Model output'!V12)), ISNUMBER(SEARCH("Negative",'Model output'!V12))), ISNUMBER(SEARCH("Uninvolved",'Model output'!V12)), ISNUMBER(SEARCH("Free",'Model output'!V12)), ISNUMBER(SEARCH("1 mm",'Model output'!V12)), ISNUMBER(SEARCH("0.1 CM",'Model output'!V12)), ISNUMBER(SEARCH("less than 0.2 mm",'Model output'!V12)), ISNUMBER(SEARCH("less than 0.5 mm",'Model output'!V12)), ISNUMBER(SEARCH("abut",'Model output'!V12))), "negative", "positive")</f>
        <v>negative</v>
      </c>
      <c r="AE13" s="38"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9" t="str">
        <f t="shared" si="2"/>
        <v>1b</v>
      </c>
      <c r="AG13" s="39" t="str">
        <f t="shared" si="3"/>
        <v>0</v>
      </c>
      <c r="AH13" s="39" t="str">
        <f t="shared" si="6"/>
        <v>0</v>
      </c>
      <c r="AI13" s="44" t="str">
        <f t="shared" si="7"/>
        <v>I</v>
      </c>
      <c r="AJ13" s="38" t="s">
        <v>895</v>
      </c>
      <c r="AK13" s="43" t="s">
        <v>898</v>
      </c>
      <c r="AL13" s="43" t="s">
        <v>899</v>
      </c>
      <c r="AM13" s="43" t="s">
        <v>902</v>
      </c>
      <c r="AN13" s="43" t="s">
        <v>67</v>
      </c>
      <c r="AO13" s="13">
        <f t="shared" ca="1" si="8"/>
        <v>1</v>
      </c>
      <c r="AP13" s="16">
        <f t="shared" si="9"/>
        <v>1</v>
      </c>
      <c r="AQ13" s="16">
        <f t="shared" si="10"/>
        <v>1</v>
      </c>
      <c r="AR13" s="16">
        <f t="shared" si="11"/>
        <v>1</v>
      </c>
      <c r="AS13" s="26">
        <f t="shared" si="4"/>
        <v>1</v>
      </c>
      <c r="AT13" s="1"/>
    </row>
    <row r="14" spans="1:46">
      <c r="A14" t="str">
        <f>'Model output'!A13</f>
        <v>TCGA-BJ-A28S</v>
      </c>
      <c r="B14" s="50">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output'!G13)),AND(ISNUMBER(SEARCH("V ",'Model output'!G13)),NOT(ISNUMBER(SEARCH("VI",'Model output'!G13)))),ISNUMBER(SEARCH("five",'Model output'!G13)),ISNUMBER(SEARCH("5",'Model output'!G13))))), "lateral", "central"))</f>
        <v/>
      </c>
      <c r="H14" t="str">
        <f>IF('Model output'!H13="","negative", IF('Model output'!H13=" ", "negative", IF('Model output'!H13="[]", "negative", IF(ISNUMBER(SEARCH("lymph node",'Model output'!H13)),"negative", IF(ISNUMBER(SEARCH("adipose tissue",'Model output'!H13)), "negative", IF(ISNUMBER(SEARCH("neck dissection",'Model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5"/>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follicular variant</v>
      </c>
      <c r="P14" t="str">
        <f>IF('Model output'!N13="","",'Model output'!N13)</f>
        <v>3.4 cm</v>
      </c>
      <c r="Q14" t="str">
        <f t="shared" si="1"/>
        <v>3.4cm</v>
      </c>
      <c r="R14" cm="1">
        <f t="array" ref="R14">IF(Q14="","",IF(ISNUMBER(SEARCH("cm",Q14)),MAX(VALUE(SUBSTITUTE(_xlfn.FILTERXML("&lt;t&gt;&lt;s&gt;"&amp;SUBSTITUTE(Q14,",","&lt;/s&gt;&lt;s&gt;")&amp;"&lt;/s&gt;&lt;/t&gt;","//s"),"cm",""))),IF(ISNUMBER(SEARCH("mm",Q14)), MAX(VALUE(SUBSTITUTE(_xlfn.FILTERXML("&lt;t&gt;&lt;s&gt;"&amp;SUBSTITUTE(Q14,",","&lt;/s&gt;&lt;s&gt;")&amp;"&lt;/s&gt;&lt;/t&gt;","//s"),"mm","")))/10, MAX(VALUE(_xlfn.FILTERXML("&lt;t&gt;&lt;s&gt;"&amp;SUBSTITUTE(Q14,",","&lt;/s&gt;&lt;s&gt;")&amp;"&lt;/s&gt;&lt;/t&gt;","//s"))))))</f>
        <v>3.4</v>
      </c>
      <c r="S14" t="str">
        <f>IF(OR('Model output'!P13="",ISNUMBER(SEARCH("Not identified", 'Model output'!P13)),ISNUMBER(SEARCH("Absent",'Model output'!P13)),ISNUMBER(SEARCH("No",'Model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2" t="str">
        <f>IF('Model output'!S13="","",'Model output'!S13)</f>
        <v>Not identified</v>
      </c>
      <c r="Y14" t="str">
        <f>IF(OR('Model output'!S13="",ISNUMBER(SEARCH("Absent",'Model output'!S13)),ISNUMBER(SEARCH("Not identified",'Model output'!S13)),AND(ISNUMBER(SEARCH("No",'Model output'!S13)),NOT(ISNUMBER(SEARCH("carcinoma",'Model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INDETERMINATE due to poor quality of isolated DNA</v>
      </c>
      <c r="AC14" s="9" t="str">
        <f>IF(OR('Model output'!V13="", AND(ISERROR(SEARCH("Positive",'Model output'!V13)), ISNUMBER(SEARCH("Negative",'Model output'!V13))), ISNUMBER(SEARCH("Uninvolved",'Model output'!V13)), ISNUMBER(SEARCH("Free",'Model output'!V13)), ISNUMBER(SEARCH("1 mm",'Model output'!V13)), ISNUMBER(SEARCH("0.1 CM",'Model output'!V13)), ISNUMBER(SEARCH("less than 0.2 mm",'Model output'!V13)), ISNUMBER(SEARCH("less than 0.5 mm",'Model output'!V13)), ISNUMBER(SEARCH("abut",'Model output'!V13))), "negative", "positive")</f>
        <v>negative</v>
      </c>
      <c r="AE14" s="38"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9" t="str">
        <f t="shared" si="2"/>
        <v>2</v>
      </c>
      <c r="AG14" s="39" t="str">
        <f t="shared" si="3"/>
        <v>0</v>
      </c>
      <c r="AH14" s="39" t="str">
        <f t="shared" si="6"/>
        <v>0</v>
      </c>
      <c r="AI14" s="44" t="str">
        <f t="shared" si="7"/>
        <v>I</v>
      </c>
      <c r="AJ14" s="38" t="s">
        <v>894</v>
      </c>
      <c r="AK14" s="43" t="s">
        <v>901</v>
      </c>
      <c r="AL14" s="43" t="s">
        <v>902</v>
      </c>
      <c r="AM14" s="43" t="s">
        <v>902</v>
      </c>
      <c r="AN14" s="43" t="s">
        <v>67</v>
      </c>
      <c r="AO14" s="13">
        <f t="shared" ca="1" si="8"/>
        <v>1</v>
      </c>
      <c r="AP14" s="16">
        <f t="shared" si="9"/>
        <v>1</v>
      </c>
      <c r="AQ14" s="16">
        <f t="shared" si="10"/>
        <v>1</v>
      </c>
      <c r="AR14" s="16">
        <f t="shared" si="11"/>
        <v>1</v>
      </c>
      <c r="AS14" s="26">
        <f t="shared" si="4"/>
        <v>1</v>
      </c>
      <c r="AT14" s="1"/>
    </row>
    <row r="15" spans="1:46">
      <c r="A15" t="str">
        <f>'Model output'!A14</f>
        <v>TCGA-BJ-A28T</v>
      </c>
      <c r="B15" s="50">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output'!G14)),AND(ISNUMBER(SEARCH("V ",'Model output'!G14)),NOT(ISNUMBER(SEARCH("VI",'Model output'!G14)))),ISNUMBER(SEARCH("five",'Model output'!G14)),ISNUMBER(SEARCH("5",'Model output'!G14))))), "lateral", "central"))</f>
        <v>central</v>
      </c>
      <c r="H15" t="str">
        <f>IF('Model output'!H14="","negative", IF('Model output'!H14=" ", "negative", IF('Model output'!H14="[]", "negative", IF(ISNUMBER(SEARCH("lymph node",'Model output'!H14)),"negative", IF(ISNUMBER(SEARCH("adipose tissue",'Model output'!H14)), "negative", IF(ISNUMBER(SEARCH("neck dissection",'Model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
      </c>
      <c r="L15" s="8" t="str">
        <f t="shared" si="5"/>
        <v/>
      </c>
      <c r="M15" t="str" cm="1">
        <f t="array" ref="M15">IF(L15="","",IF(ISNUMBER(SEARCH("cm",L15)),MAX(VALUE(SUBSTITUTE(_xlfn.FILTERXML("&lt;t&gt;&lt;s&gt;"&amp;SUBSTITUTE(L15,",","&lt;/s&gt;&lt;s&gt;")&amp;"&lt;/s&gt;&lt;/t&gt;","//s"),"cm",""))),MAX(VALUE(SUBSTITUTE(_xlfn.FILTERXML("&lt;t&gt;&lt;s&gt;"&amp;SUBSTITUTE(L15,",","&lt;/s&gt;&lt;s&gt;")&amp;"&lt;/s&gt;&lt;/t&gt;","//s"),"mm","")))/10))</f>
        <v/>
      </c>
      <c r="N15" t="str">
        <f>IF('Model output'!L14="","",'Model output'!L14)</f>
        <v>Papillary</v>
      </c>
      <c r="O15" t="str">
        <f>IF('Model output'!M14="","",'Model output'!M14)</f>
        <v>conventional</v>
      </c>
      <c r="P15" t="str">
        <f>IF('Model output'!N14="","",'Model output'!N14)</f>
        <v>1.3 cm</v>
      </c>
      <c r="Q15" t="str">
        <f t="shared" si="1"/>
        <v>1.3cm</v>
      </c>
      <c r="R15" cm="1">
        <f t="array" ref="R15">IF(Q15="","",IF(ISNUMBER(SEARCH("cm",Q15)),MAX(VALUE(SUBSTITUTE(_xlfn.FILTERXML("&lt;t&gt;&lt;s&gt;"&amp;SUBSTITUTE(Q15,",","&lt;/s&gt;&lt;s&gt;")&amp;"&lt;/s&gt;&lt;/t&gt;","//s"),"cm",""))),IF(ISNUMBER(SEARCH("mm",Q15)), MAX(VALUE(SUBSTITUTE(_xlfn.FILTERXML("&lt;t&gt;&lt;s&gt;"&amp;SUBSTITUTE(Q15,",","&lt;/s&gt;&lt;s&gt;")&amp;"&lt;/s&gt;&lt;/t&gt;","//s"),"mm","")))/10, MAX(VALUE(_xlfn.FILTERXML("&lt;t&gt;&lt;s&gt;"&amp;SUBSTITUTE(Q15,",","&lt;/s&gt;&lt;s&gt;")&amp;"&lt;/s&gt;&lt;/t&gt;","//s"))))))</f>
        <v>1.3</v>
      </c>
      <c r="S15" t="str">
        <f>IF(OR('Model output'!P14="",ISNUMBER(SEARCH("Not identified", 'Model output'!P14)),ISNUMBER(SEARCH("Absent",'Model output'!P14)),ISNUMBER(SEARCH("No",'Model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2" t="str">
        <f>IF('Model output'!S14="","",'Model output'!S14)</f>
        <v>Not identified</v>
      </c>
      <c r="Y15" t="str">
        <f>IF(OR('Model output'!S14="",ISNUMBER(SEARCH("Absent",'Model output'!S14)),ISNUMBER(SEARCH("Not identified",'Model output'!S14)),AND(ISNUMBER(SEARCH("No",'Model output'!S14)),NOT(ISNUMBER(SEARCH("carcinoma",'Model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9" t="str">
        <f>IF(OR('Model output'!V14="", AND(ISERROR(SEARCH("Positive",'Model output'!V14)), ISNUMBER(SEARCH("Negative",'Model output'!V14))), ISNUMBER(SEARCH("Uninvolved",'Model output'!V14)), ISNUMBER(SEARCH("Free",'Model output'!V14)), ISNUMBER(SEARCH("1 mm",'Model output'!V14)), ISNUMBER(SEARCH("0.1 CM",'Model output'!V14)), ISNUMBER(SEARCH("less than 0.2 mm",'Model output'!V14)), ISNUMBER(SEARCH("less than 0.5 mm",'Model output'!V14)), ISNUMBER(SEARCH("abut",'Model output'!V14))), "negative", "positive")</f>
        <v>negative</v>
      </c>
      <c r="AE15" s="38"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intermediate</v>
      </c>
      <c r="AF15" s="39" t="str">
        <f t="shared" si="2"/>
        <v>1b</v>
      </c>
      <c r="AG15" s="39" t="str">
        <f t="shared" si="3"/>
        <v>1a</v>
      </c>
      <c r="AH15" s="39" t="str">
        <f t="shared" si="6"/>
        <v>0</v>
      </c>
      <c r="AI15" s="44" t="str">
        <f t="shared" si="7"/>
        <v>I</v>
      </c>
      <c r="AJ15" s="38" t="s">
        <v>896</v>
      </c>
      <c r="AK15" s="43" t="s">
        <v>898</v>
      </c>
      <c r="AL15" s="43" t="s">
        <v>903</v>
      </c>
      <c r="AM15" s="43" t="s">
        <v>902</v>
      </c>
      <c r="AN15" s="43" t="s">
        <v>67</v>
      </c>
      <c r="AO15" s="13">
        <f t="shared" ca="1" si="8"/>
        <v>1</v>
      </c>
      <c r="AP15" s="16">
        <f t="shared" si="9"/>
        <v>1</v>
      </c>
      <c r="AQ15" s="16">
        <f t="shared" si="10"/>
        <v>1</v>
      </c>
      <c r="AR15" s="16">
        <f t="shared" si="11"/>
        <v>1</v>
      </c>
      <c r="AS15" s="26">
        <f t="shared" si="4"/>
        <v>1</v>
      </c>
      <c r="AT15" s="1"/>
    </row>
    <row r="16" spans="1:46">
      <c r="A16" t="str">
        <f>'Model output'!A15</f>
        <v>TCGA-BJ-A28V</v>
      </c>
      <c r="B16" s="50">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output'!G15)),AND(ISNUMBER(SEARCH("V ",'Model output'!G15)),NOT(ISNUMBER(SEARCH("VI",'Model output'!G15)))),ISNUMBER(SEARCH("five",'Model output'!G15)),ISNUMBER(SEARCH("5",'Model output'!G15))))), "lateral", "central"))</f>
        <v/>
      </c>
      <c r="H16" t="str">
        <f>IF('Model output'!H15="","negative", IF('Model output'!H15=" ", "negative", IF('Model output'!H15="[]", "negative", IF(ISNUMBER(SEARCH("lymph node",'Model output'!H15)),"negative", IF(ISNUMBER(SEARCH("adipose tissue",'Model output'!H15)), "negative", IF(ISNUMBER(SEARCH("neck dissection",'Model output'!H15)),"negative","positive"))))))</f>
        <v>negative</v>
      </c>
      <c r="I16" t="str">
        <f>IF('Model output'!I15="","",IF(ISNUMBER('Model output'!I15),'Model output'!I15,1))</f>
        <v/>
      </c>
      <c r="J16" t="str">
        <f>IF('Model output'!J15="","",IF(AND(ISNUMBER('Model output'!J15),'Model output'!J15&lt;=I16),'Model output'!J15,IF(ISNUMBER(SEARCH("0/",'Model output'!J15)),0,1)))</f>
        <v/>
      </c>
      <c r="K16" t="str" cm="1">
        <f t="array" ref="K16">IF(COUNT(FIND({0,1,2,3,4,5,6,7,8,9},'Model output'!K15))&gt;0,'Model output'!K15,"")</f>
        <v/>
      </c>
      <c r="L16" s="8" t="str">
        <f t="shared" si="5"/>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v>
      </c>
      <c r="O16" t="str">
        <f>IF('Model output'!M15="","",'Model output'!M15)</f>
        <v>follicular variant</v>
      </c>
      <c r="P16" t="str">
        <f>IF('Model output'!N15="","",'Model output'!N15)</f>
        <v>4.5 cm</v>
      </c>
      <c r="Q16" t="str">
        <f t="shared" si="1"/>
        <v>4.5cm</v>
      </c>
      <c r="R16" cm="1">
        <f t="array" ref="R16">IF(Q16="","",IF(ISNUMBER(SEARCH("cm",Q16)),MAX(VALUE(SUBSTITUTE(_xlfn.FILTERXML("&lt;t&gt;&lt;s&gt;"&amp;SUBSTITUTE(Q16,",","&lt;/s&gt;&lt;s&gt;")&amp;"&lt;/s&gt;&lt;/t&gt;","//s"),"cm",""))),IF(ISNUMBER(SEARCH("mm",Q16)), MAX(VALUE(SUBSTITUTE(_xlfn.FILTERXML("&lt;t&gt;&lt;s&gt;"&amp;SUBSTITUTE(Q16,",","&lt;/s&gt;&lt;s&gt;")&amp;"&lt;/s&gt;&lt;/t&gt;","//s"),"mm","")))/10, MAX(VALUE(_xlfn.FILTERXML("&lt;t&gt;&lt;s&gt;"&amp;SUBSTITUTE(Q16,",","&lt;/s&gt;&lt;s&gt;")&amp;"&lt;/s&gt;&lt;/t&gt;","//s"))))))</f>
        <v>4.5</v>
      </c>
      <c r="S16" t="str">
        <f>IF(OR('Model output'!P15="",ISNUMBER(SEARCH("Not identified", 'Model output'!P15)),ISNUMBER(SEARCH("Absent",'Model output'!P15)),ISNUMBER(SEARCH("No",'Model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2" t="str">
        <f>IF('Model output'!S15="","",'Model output'!S15)</f>
        <v>Not identified</v>
      </c>
      <c r="Y16" t="str">
        <f>IF(OR('Model output'!S15="",ISNUMBER(SEARCH("Absent",'Model output'!S15)),ISNUMBER(SEARCH("Not identified",'Model output'!S15)),AND(ISNUMBER(SEARCH("No",'Model output'!S15)),NOT(ISNUMBER(SEARCH("carcinoma",'Model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9" t="str">
        <f>IF(OR('Model output'!V15="", AND(ISERROR(SEARCH("Positive",'Model output'!V15)), ISNUMBER(SEARCH("Negative",'Model output'!V15))), ISNUMBER(SEARCH("Uninvolved",'Model output'!V15)), ISNUMBER(SEARCH("Free",'Model output'!V15)), ISNUMBER(SEARCH("1 mm",'Model output'!V15)), ISNUMBER(SEARCH("0.1 CM",'Model output'!V15)), ISNUMBER(SEARCH("less than 0.2 mm",'Model output'!V15)), ISNUMBER(SEARCH("less than 0.5 mm",'Model output'!V15)), ISNUMBER(SEARCH("abut",'Model output'!V15))), "negative", "positive")</f>
        <v>negative</v>
      </c>
      <c r="AE16" s="38"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low</v>
      </c>
      <c r="AF16" s="39" t="str">
        <f t="shared" si="2"/>
        <v>3a</v>
      </c>
      <c r="AG16" s="39" t="str">
        <f t="shared" si="3"/>
        <v>0</v>
      </c>
      <c r="AH16" s="39" t="str">
        <f t="shared" si="6"/>
        <v>0</v>
      </c>
      <c r="AI16" s="44" t="str">
        <f t="shared" si="7"/>
        <v>II</v>
      </c>
      <c r="AJ16" s="38" t="s">
        <v>894</v>
      </c>
      <c r="AK16" s="43" t="s">
        <v>904</v>
      </c>
      <c r="AL16" s="43" t="s">
        <v>899</v>
      </c>
      <c r="AM16" s="43" t="s">
        <v>902</v>
      </c>
      <c r="AN16" s="43" t="s">
        <v>900</v>
      </c>
      <c r="AO16" s="13">
        <f t="shared" ca="1" si="8"/>
        <v>1</v>
      </c>
      <c r="AP16" s="16">
        <f t="shared" si="9"/>
        <v>1</v>
      </c>
      <c r="AQ16" s="16">
        <f t="shared" si="10"/>
        <v>1</v>
      </c>
      <c r="AR16" s="16">
        <f t="shared" si="11"/>
        <v>1</v>
      </c>
      <c r="AS16" s="26">
        <f t="shared" si="4"/>
        <v>1</v>
      </c>
      <c r="AT16" s="1"/>
    </row>
    <row r="17" spans="1:46">
      <c r="A17" t="str">
        <f>'Model output'!A16</f>
        <v>TCGA-BJ-A28X</v>
      </c>
      <c r="B17" s="50">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3a</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output'!G16)),AND(ISNUMBER(SEARCH("V ",'Model output'!G16)),NOT(ISNUMBER(SEARCH("VI",'Model output'!G16)))),ISNUMBER(SEARCH("five",'Model output'!G16)),ISNUMBER(SEARCH("5",'Model output'!G16))))), "lateral", "central"))</f>
        <v>central</v>
      </c>
      <c r="H17" t="str">
        <f>IF('Model output'!H16="","negative", IF('Model output'!H16=" ", "negative", IF('Model output'!H16="[]", "negative", IF(ISNUMBER(SEARCH("lymph node",'Model output'!H16)),"negative", IF(ISNUMBER(SEARCH("adipose tissue",'Model output'!H16)), "negative", IF(ISNUMBER(SEARCH("neck dissection",'Model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5"/>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tall cell</v>
      </c>
      <c r="P17" t="str">
        <f>IF('Model output'!N16="","",'Model output'!N16)</f>
        <v>1.2 cm</v>
      </c>
      <c r="Q17" t="str">
        <f t="shared" si="1"/>
        <v>1.2cm</v>
      </c>
      <c r="R17" cm="1">
        <f t="array" ref="R17">IF(Q17="","",IF(ISNUMBER(SEARCH("cm",Q17)),MAX(VALUE(SUBSTITUTE(_xlfn.FILTERXML("&lt;t&gt;&lt;s&gt;"&amp;SUBSTITUTE(Q17,",","&lt;/s&gt;&lt;s&gt;")&amp;"&lt;/s&gt;&lt;/t&gt;","//s"),"cm",""))),IF(ISNUMBER(SEARCH("mm",Q17)), MAX(VALUE(SUBSTITUTE(_xlfn.FILTERXML("&lt;t&gt;&lt;s&gt;"&amp;SUBSTITUTE(Q17,",","&lt;/s&gt;&lt;s&gt;")&amp;"&lt;/s&gt;&lt;/t&gt;","//s"),"mm","")))/10, MAX(VALUE(_xlfn.FILTERXML("&lt;t&gt;&lt;s&gt;"&amp;SUBSTITUTE(Q17,",","&lt;/s&gt;&lt;s&gt;")&amp;"&lt;/s&gt;&lt;/t&gt;","//s"))))))</f>
        <v>1.2</v>
      </c>
      <c r="S17" t="str">
        <f>IF(OR('Model output'!P16="",ISNUMBER(SEARCH("Not identified", 'Model output'!P16)),ISNUMBER(SEARCH("Absent",'Model output'!P16)),ISNUMBER(SEARCH("No",'Model output'!P16)),ISNUMBER(SEARCH("Negative",'Model output'!P16))),"negative","positive")</f>
        <v>positive</v>
      </c>
      <c r="T17" t="str">
        <f>IF('Model output'!O16="","",'Model output'!O16)</f>
        <v>two foci</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22" t="str">
        <f>IF('Model output'!S16="","",'Model output'!S16)</f>
        <v>Present</v>
      </c>
      <c r="Y17" t="str">
        <f>IF(OR('Model output'!S16="",ISNUMBER(SEARCH("Absent",'Model output'!S16)),ISNUMBER(SEARCH("Not identified",'Model output'!S16)),AND(ISNUMBER(SEARCH("No",'Model output'!S16)),NOT(ISNUMBER(SEARCH("carcinoma",'Model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9" t="str">
        <f>IF(OR('Model output'!V16="", AND(ISERROR(SEARCH("Positive",'Model output'!V16)), ISNUMBER(SEARCH("Negative",'Model output'!V16))), ISNUMBER(SEARCH("Uninvolved",'Model output'!V16)), ISNUMBER(SEARCH("Free",'Model output'!V16)), ISNUMBER(SEARCH("1 mm",'Model output'!V16)), ISNUMBER(SEARCH("0.1 CM",'Model output'!V16)), ISNUMBER(SEARCH("less than 0.2 mm",'Model output'!V16)), ISNUMBER(SEARCH("less than 0.5 mm",'Model output'!V16)), ISNUMBER(SEARCH("abut",'Model output'!V16))), "negative", "positive")</f>
        <v>positive</v>
      </c>
      <c r="AE17" s="38"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39" t="str">
        <f t="shared" si="2"/>
        <v>1b</v>
      </c>
      <c r="AG17" s="39" t="str">
        <f t="shared" si="3"/>
        <v>1a</v>
      </c>
      <c r="AH17" s="39" t="str">
        <f t="shared" si="6"/>
        <v>0</v>
      </c>
      <c r="AI17" s="44" t="str">
        <f t="shared" si="7"/>
        <v>I</v>
      </c>
      <c r="AJ17" s="38" t="s">
        <v>895</v>
      </c>
      <c r="AK17" s="43" t="s">
        <v>898</v>
      </c>
      <c r="AL17" s="43" t="s">
        <v>903</v>
      </c>
      <c r="AM17" s="43" t="s">
        <v>902</v>
      </c>
      <c r="AN17" s="43" t="s">
        <v>67</v>
      </c>
      <c r="AO17" s="13">
        <f t="shared" si="8"/>
        <v>0</v>
      </c>
      <c r="AP17" s="16">
        <f t="shared" si="9"/>
        <v>1</v>
      </c>
      <c r="AQ17" s="16">
        <f t="shared" si="10"/>
        <v>1</v>
      </c>
      <c r="AR17" s="16">
        <f t="shared" si="11"/>
        <v>1</v>
      </c>
      <c r="AS17" s="26">
        <f t="shared" si="4"/>
        <v>1</v>
      </c>
      <c r="AT17" s="1"/>
    </row>
    <row r="18" spans="1:46">
      <c r="A18" t="str">
        <f>'Model output'!A17</f>
        <v>TCGA-BJ-A28Z</v>
      </c>
      <c r="B18" s="50">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output'!G17)),AND(ISNUMBER(SEARCH("V ",'Model output'!G17)),NOT(ISNUMBER(SEARCH("VI",'Model output'!G17)))),ISNUMBER(SEARCH("five",'Model output'!G17)),ISNUMBER(SEARCH("5",'Model output'!G17))))), "lateral", "central"))</f>
        <v>central</v>
      </c>
      <c r="H18" t="str">
        <f>IF('Model output'!H17="","negative", IF('Model output'!H17=" ", "negative", IF('Model output'!H17="[]", "negative", IF(ISNUMBER(SEARCH("lymph node",'Model output'!H17)),"negative", IF(ISNUMBER(SEARCH("adipose tissue",'Model output'!H17)), "negative", IF(ISNUMBER(SEARCH("neck dissection",'Model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8" t="str">
        <f t="shared" si="5"/>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
      </c>
      <c r="P18" t="str">
        <f>IF('Model output'!N17="","",'Model output'!N17)</f>
        <v>1 cm</v>
      </c>
      <c r="Q18" t="str">
        <f t="shared" si="1"/>
        <v>1cm</v>
      </c>
      <c r="R18" cm="1">
        <f t="array" ref="R18">IF(Q18="","",IF(ISNUMBER(SEARCH("cm",Q18)),MAX(VALUE(SUBSTITUTE(_xlfn.FILTERXML("&lt;t&gt;&lt;s&gt;"&amp;SUBSTITUTE(Q18,",","&lt;/s&gt;&lt;s&gt;")&amp;"&lt;/s&gt;&lt;/t&gt;","//s"),"cm",""))),IF(ISNUMBER(SEARCH("mm",Q18)), MAX(VALUE(SUBSTITUTE(_xlfn.FILTERXML("&lt;t&gt;&lt;s&gt;"&amp;SUBSTITUTE(Q18,",","&lt;/s&gt;&lt;s&gt;")&amp;"&lt;/s&gt;&lt;/t&gt;","//s"),"mm","")))/10, MAX(VALUE(_xlfn.FILTERXML("&lt;t&gt;&lt;s&gt;"&amp;SUBSTITUTE(Q18,",","&lt;/s&gt;&lt;s&gt;")&amp;"&lt;/s&gt;&lt;/t&gt;","//s"))))))</f>
        <v>1</v>
      </c>
      <c r="S18" t="str">
        <f>IF(OR('Model output'!P17="",ISNUMBER(SEARCH("Not identified", 'Model output'!P17)),ISNUMBER(SEARCH("Absent",'Model output'!P17)),ISNUMBER(SEARCH("No",'Model output'!P17)),ISNUMBER(SEARCH("Negative",'Model output'!P17))),"negative","positive")</f>
        <v>negative</v>
      </c>
      <c r="T18" t="str">
        <f>IF('Model output'!O17="","",'Model output'!O17)</f>
        <v>three-focal</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positive</v>
      </c>
      <c r="X18" s="22" t="str">
        <f>IF('Model output'!S17="","",'Model output'!S17)</f>
        <v>Present</v>
      </c>
      <c r="Y18" t="str">
        <f>IF(OR('Model output'!S17="",ISNUMBER(SEARCH("Absent",'Model output'!S17)),ISNUMBER(SEARCH("Not identified",'Model output'!S17)),AND(ISNUMBER(SEARCH("No",'Model output'!S17)),NOT(ISNUMBER(SEARCH("carcinoma",'Model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
      </c>
      <c r="AC18" s="9" t="str">
        <f>IF(OR('Model output'!V17="", AND(ISERROR(SEARCH("Positive",'Model output'!V17)), ISNUMBER(SEARCH("Negative",'Model output'!V17))), ISNUMBER(SEARCH("Uninvolved",'Model output'!V17)), ISNUMBER(SEARCH("Free",'Model output'!V17)), ISNUMBER(SEARCH("1 mm",'Model output'!V17)), ISNUMBER(SEARCH("0.1 CM",'Model output'!V17)), ISNUMBER(SEARCH("less than 0.2 mm",'Model output'!V17)), ISNUMBER(SEARCH("less than 0.5 mm",'Model output'!V17)), ISNUMBER(SEARCH("abut",'Model output'!V17))), "negative", "positive")</f>
        <v>negative</v>
      </c>
      <c r="AE18" s="38"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intermediate</v>
      </c>
      <c r="AF18" s="39" t="str">
        <f t="shared" si="2"/>
        <v>1a</v>
      </c>
      <c r="AG18" s="39" t="str">
        <f t="shared" si="3"/>
        <v>1a</v>
      </c>
      <c r="AH18" s="39" t="str">
        <f t="shared" si="6"/>
        <v>0</v>
      </c>
      <c r="AI18" s="44" t="str">
        <f t="shared" si="7"/>
        <v>I</v>
      </c>
      <c r="AJ18" s="38" t="s">
        <v>895</v>
      </c>
      <c r="AK18" s="43" t="s">
        <v>903</v>
      </c>
      <c r="AL18" s="43" t="s">
        <v>903</v>
      </c>
      <c r="AM18" s="43" t="s">
        <v>902</v>
      </c>
      <c r="AN18" s="43" t="s">
        <v>67</v>
      </c>
      <c r="AO18" s="13">
        <f t="shared" ca="1" si="8"/>
        <v>1</v>
      </c>
      <c r="AP18" s="16">
        <f t="shared" si="9"/>
        <v>1</v>
      </c>
      <c r="AQ18" s="16">
        <f t="shared" si="10"/>
        <v>1</v>
      </c>
      <c r="AR18" s="16">
        <f t="shared" si="11"/>
        <v>1</v>
      </c>
      <c r="AS18" s="26">
        <f t="shared" si="4"/>
        <v>1</v>
      </c>
      <c r="AT18" s="1"/>
    </row>
    <row r="19" spans="1:46">
      <c r="A19" t="str">
        <f>'Model output'!A18</f>
        <v>TCGA-BJ-A290</v>
      </c>
      <c r="B19" s="50">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output'!G18)),AND(ISNUMBER(SEARCH("V ",'Model output'!G18)),NOT(ISNUMBER(SEARCH("VI",'Model output'!G18)))),ISNUMBER(SEARCH("five",'Model output'!G18)),ISNUMBER(SEARCH("5",'Model output'!G18))))), "lateral", "central"))</f>
        <v>central</v>
      </c>
      <c r="H19" t="str">
        <f>IF('Model output'!H18="","negative", IF('Model output'!H18=" ", "negative", IF('Model output'!H18="[]", "negative", IF(ISNUMBER(SEARCH("lymph node",'Model output'!H18)),"negative", IF(ISNUMBER(SEARCH("adipose tissue",'Model output'!H18)), "negative", IF(ISNUMBER(SEARCH("neck dissection",'Model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
      </c>
      <c r="L19" s="8" t="str">
        <f t="shared" si="5"/>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v>
      </c>
      <c r="O19" t="str">
        <f>IF('Model output'!M18="","",'Model output'!M18)</f>
        <v>tall cell features</v>
      </c>
      <c r="P19" t="str">
        <f>IF('Model output'!N18="","",'Model output'!N18)</f>
        <v>4.5 cm</v>
      </c>
      <c r="Q19" t="str">
        <f t="shared" si="1"/>
        <v>4.5cm</v>
      </c>
      <c r="R19" cm="1">
        <f t="array" ref="R19">IF(Q19="","",IF(ISNUMBER(SEARCH("cm",Q19)),MAX(VALUE(SUBSTITUTE(_xlfn.FILTERXML("&lt;t&gt;&lt;s&gt;"&amp;SUBSTITUTE(Q19,",","&lt;/s&gt;&lt;s&gt;")&amp;"&lt;/s&gt;&lt;/t&gt;","//s"),"cm",""))),IF(ISNUMBER(SEARCH("mm",Q19)), MAX(VALUE(SUBSTITUTE(_xlfn.FILTERXML("&lt;t&gt;&lt;s&gt;"&amp;SUBSTITUTE(Q19,",","&lt;/s&gt;&lt;s&gt;")&amp;"&lt;/s&gt;&lt;/t&gt;","//s"),"mm","")))/10, MAX(VALUE(_xlfn.FILTERXML("&lt;t&gt;&lt;s&gt;"&amp;SUBSTITUTE(Q19,",","&lt;/s&gt;&lt;s&gt;")&amp;"&lt;/s&gt;&lt;/t&gt;","//s"))))))</f>
        <v>4.5</v>
      </c>
      <c r="S19" t="str">
        <f>IF(OR('Model output'!P18="",ISNUMBER(SEARCH("Not identified", 'Model output'!P18)),ISNUMBER(SEARCH("Absent",'Model output'!P18)),ISNUMBER(SEARCH("No",'Model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22" t="str">
        <f>IF('Model output'!S18="","",'Model output'!S18)</f>
        <v>Present</v>
      </c>
      <c r="Y19" t="str">
        <f>IF(OR('Model output'!S18="",ISNUMBER(SEARCH("Absent",'Model output'!S18)),ISNUMBER(SEARCH("Not identified",'Model output'!S18)),AND(ISNUMBER(SEARCH("No",'Model output'!S18)),NOT(ISNUMBER(SEARCH("carcinoma",'Model output'!S18)))),ISNUMBER(SEARCH("negative",'Model output'!S18))),"negative",IF(Z19="positive","gETE", "positive"))</f>
        <v>positive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Yes</v>
      </c>
      <c r="AB19" t="str">
        <f>IF(AA19&lt;&gt;"Yes","",IF(OR('Model output'!U18="",ISNUMBER(SEARCH("Not identified",'Model output'!U18))),"",'Model output'!U18))</f>
        <v>BRAF V600E</v>
      </c>
      <c r="AC19" s="9" t="str">
        <f>IF(OR('Model output'!V18="", AND(ISERROR(SEARCH("Positive",'Model output'!V18)), ISNUMBER(SEARCH("Negative",'Model output'!V18))), ISNUMBER(SEARCH("Uninvolved",'Model output'!V18)), ISNUMBER(SEARCH("Free",'Model output'!V18)), ISNUMBER(SEARCH("1 mm",'Model output'!V18)), ISNUMBER(SEARCH("0.1 CM",'Model output'!V18)), ISNUMBER(SEARCH("less than 0.2 mm",'Model output'!V18)), ISNUMBER(SEARCH("less than 0.5 mm",'Model output'!V18)), ISNUMBER(SEARCH("abut",'Model output'!V18))), "negative", "positive")</f>
        <v>positive</v>
      </c>
      <c r="AE19" s="38"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39" t="str">
        <f t="shared" si="2"/>
        <v>3a</v>
      </c>
      <c r="AG19" s="39" t="str">
        <f t="shared" si="3"/>
        <v>1a</v>
      </c>
      <c r="AH19" s="39" t="str">
        <f t="shared" si="6"/>
        <v>0</v>
      </c>
      <c r="AI19" s="44" t="str">
        <f t="shared" si="7"/>
        <v>II</v>
      </c>
      <c r="AJ19" s="38" t="s">
        <v>893</v>
      </c>
      <c r="AK19" s="43" t="s">
        <v>897</v>
      </c>
      <c r="AL19" s="43" t="s">
        <v>903</v>
      </c>
      <c r="AM19" s="43" t="s">
        <v>902</v>
      </c>
      <c r="AN19" s="43" t="s">
        <v>900</v>
      </c>
      <c r="AO19" s="13">
        <f t="shared" si="8"/>
        <v>1</v>
      </c>
      <c r="AP19" s="16">
        <f t="shared" si="9"/>
        <v>0</v>
      </c>
      <c r="AQ19" s="16">
        <f t="shared" si="10"/>
        <v>1</v>
      </c>
      <c r="AR19" s="16">
        <f t="shared" si="11"/>
        <v>1</v>
      </c>
      <c r="AS19" s="26">
        <f t="shared" si="4"/>
        <v>1</v>
      </c>
      <c r="AT19" s="1"/>
    </row>
    <row r="20" spans="1:46">
      <c r="A20" t="str">
        <f>'Model output'!A19</f>
        <v>TCGA-BJ-A291</v>
      </c>
      <c r="B20" s="50">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output'!G19)),AND(ISNUMBER(SEARCH("V ",'Model output'!G19)),NOT(ISNUMBER(SEARCH("VI",'Model output'!G19)))),ISNUMBER(SEARCH("five",'Model output'!G19)),ISNUMBER(SEARCH("5",'Model output'!G19))))), "lateral", "central"))</f>
        <v/>
      </c>
      <c r="H20" t="str">
        <f>IF('Model output'!H19="","negative", IF('Model output'!H19=" ", "negative", IF('Model output'!H19="[]", "negative", IF(ISNUMBER(SEARCH("lymph node",'Model output'!H19)),"negative", IF(ISNUMBER(SEARCH("adipose tissue",'Model output'!H19)), "negative", IF(ISNUMBER(SEARCH("neck dissection",'Model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5"/>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oncocytic, encapsulated with oncolytic features</v>
      </c>
      <c r="P20" t="str">
        <f>IF('Model output'!N19="","",'Model output'!N19)</f>
        <v>1.5 cm</v>
      </c>
      <c r="Q20" t="str">
        <f t="shared" si="1"/>
        <v>1.5cm</v>
      </c>
      <c r="R20" cm="1">
        <f t="array" ref="R20">IF(Q20="","",IF(ISNUMBER(SEARCH("cm",Q20)),MAX(VALUE(SUBSTITUTE(_xlfn.FILTERXML("&lt;t&gt;&lt;s&gt;"&amp;SUBSTITUTE(Q20,",","&lt;/s&gt;&lt;s&gt;")&amp;"&lt;/s&gt;&lt;/t&gt;","//s"),"cm",""))),IF(ISNUMBER(SEARCH("mm",Q20)), MAX(VALUE(SUBSTITUTE(_xlfn.FILTERXML("&lt;t&gt;&lt;s&gt;"&amp;SUBSTITUTE(Q20,",","&lt;/s&gt;&lt;s&gt;")&amp;"&lt;/s&gt;&lt;/t&gt;","//s"),"mm","")))/10, MAX(VALUE(_xlfn.FILTERXML("&lt;t&gt;&lt;s&gt;"&amp;SUBSTITUTE(Q20,",","&lt;/s&gt;&lt;s&gt;")&amp;"&lt;/s&gt;&lt;/t&gt;","//s"))))))</f>
        <v>1.5</v>
      </c>
      <c r="S20" t="str">
        <f>IF(OR('Model output'!P19="",ISNUMBER(SEARCH("Not identified", 'Model output'!P19)),ISNUMBER(SEARCH("Absent",'Model output'!P19)),ISNUMBER(SEARCH("No",'Model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22" t="str">
        <f>IF('Model output'!S19="","",'Model output'!S19)</f>
        <v>Negative</v>
      </c>
      <c r="Y20" t="str">
        <f>IF(OR('Model output'!S19="",ISNUMBER(SEARCH("Absent",'Model output'!S19)),ISNUMBER(SEARCH("Not identified",'Model output'!S19)),AND(ISNUMBER(SEARCH("No",'Model output'!S19)),NOT(ISNUMBER(SEARCH("carcinoma",'Model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9" t="str">
        <f>IF(OR('Model output'!V19="", AND(ISERROR(SEARCH("Positive",'Model output'!V19)), ISNUMBER(SEARCH("Negative",'Model output'!V19))), ISNUMBER(SEARCH("Uninvolved",'Model output'!V19)), ISNUMBER(SEARCH("Free",'Model output'!V19)), ISNUMBER(SEARCH("1 mm",'Model output'!V19)), ISNUMBER(SEARCH("0.1 CM",'Model output'!V19)), ISNUMBER(SEARCH("less than 0.2 mm",'Model output'!V19)), ISNUMBER(SEARCH("less than 0.5 mm",'Model output'!V19)), ISNUMBER(SEARCH("abut",'Model output'!V19))), "negative", "positive")</f>
        <v>negative</v>
      </c>
      <c r="AE20" s="38"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9" t="str">
        <f t="shared" si="2"/>
        <v>1b</v>
      </c>
      <c r="AG20" s="39" t="str">
        <f t="shared" si="3"/>
        <v>0</v>
      </c>
      <c r="AH20" s="39" t="str">
        <f t="shared" si="6"/>
        <v>0</v>
      </c>
      <c r="AI20" s="44" t="str">
        <f t="shared" si="7"/>
        <v>I</v>
      </c>
      <c r="AJ20" s="38" t="s">
        <v>894</v>
      </c>
      <c r="AK20" s="43" t="s">
        <v>898</v>
      </c>
      <c r="AL20" s="43" t="s">
        <v>899</v>
      </c>
      <c r="AM20" s="43" t="s">
        <v>902</v>
      </c>
      <c r="AN20" s="43" t="s">
        <v>67</v>
      </c>
      <c r="AO20" s="13">
        <f t="shared" ca="1" si="8"/>
        <v>1</v>
      </c>
      <c r="AP20" s="16">
        <f t="shared" si="9"/>
        <v>1</v>
      </c>
      <c r="AQ20" s="16">
        <f t="shared" si="10"/>
        <v>1</v>
      </c>
      <c r="AR20" s="16">
        <f t="shared" si="11"/>
        <v>1</v>
      </c>
      <c r="AS20" s="26">
        <f t="shared" si="4"/>
        <v>1</v>
      </c>
      <c r="AT20" s="1"/>
    </row>
    <row r="21" spans="1:46">
      <c r="A21" t="str">
        <f>'Model output'!A20</f>
        <v>TCGA-BJ-A2N7</v>
      </c>
      <c r="B21" s="50">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output'!G20)),AND(ISNUMBER(SEARCH("V ",'Model output'!G20)),NOT(ISNUMBER(SEARCH("VI",'Model output'!G20)))),ISNUMBER(SEARCH("five",'Model output'!G20)),ISNUMBER(SEARCH("5",'Model output'!G20))))), "lateral", "central"))</f>
        <v/>
      </c>
      <c r="H21" t="str">
        <f>IF('Model output'!H20="","negative", IF('Model output'!H20=" ", "negative", IF('Model output'!H20="[]", "negative", IF(ISNUMBER(SEARCH("lymph node",'Model output'!H20)),"negative", IF(ISNUMBER(SEARCH("adipose tissue",'Model output'!H20)), "negative", IF(ISNUMBER(SEARCH("neck dissection",'Model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5"/>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5.0 cm</v>
      </c>
      <c r="Q21" t="str">
        <f t="shared" si="1"/>
        <v>5.0cm</v>
      </c>
      <c r="R21" cm="1">
        <f t="array" ref="R21">IF(Q21="","",IF(ISNUMBER(SEARCH("cm",Q21)),MAX(VALUE(SUBSTITUTE(_xlfn.FILTERXML("&lt;t&gt;&lt;s&gt;"&amp;SUBSTITUTE(Q21,",","&lt;/s&gt;&lt;s&gt;")&amp;"&lt;/s&gt;&lt;/t&gt;","//s"),"cm",""))),IF(ISNUMBER(SEARCH("mm",Q21)), MAX(VALUE(SUBSTITUTE(_xlfn.FILTERXML("&lt;t&gt;&lt;s&gt;"&amp;SUBSTITUTE(Q21,",","&lt;/s&gt;&lt;s&gt;")&amp;"&lt;/s&gt;&lt;/t&gt;","//s"),"mm","")))/10, MAX(VALUE(_xlfn.FILTERXML("&lt;t&gt;&lt;s&gt;"&amp;SUBSTITUTE(Q21,",","&lt;/s&gt;&lt;s&gt;")&amp;"&lt;/s&gt;&lt;/t&gt;","//s"))))))</f>
        <v>5</v>
      </c>
      <c r="S21" t="str">
        <f>IF(OR('Model output'!P20="",ISNUMBER(SEARCH("Not identified", 'Model output'!P20)),ISNUMBER(SEARCH("Absent",'Model output'!P20)),ISNUMBER(SEARCH("No",'Model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EXTENSIVE</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extensive</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22" t="str">
        <f>IF('Model output'!S20="","",'Model output'!S20)</f>
        <v>Not identified</v>
      </c>
      <c r="Y21" t="str">
        <f>IF(OR('Model output'!S20="",ISNUMBER(SEARCH("Absent",'Model output'!S20)),ISNUMBER(SEARCH("Not identified",'Model output'!S20)),AND(ISNUMBER(SEARCH("No",'Model output'!S20)),NOT(ISNUMBER(SEARCH("carcinoma",'Model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9" t="str">
        <f>IF(OR('Model output'!V20="", AND(ISERROR(SEARCH("Positive",'Model output'!V20)), ISNUMBER(SEARCH("Negative",'Model output'!V20))), ISNUMBER(SEARCH("Uninvolved",'Model output'!V20)), ISNUMBER(SEARCH("Free",'Model output'!V20)), ISNUMBER(SEARCH("1 mm",'Model output'!V20)), ISNUMBER(SEARCH("0.1 CM",'Model output'!V20)), ISNUMBER(SEARCH("less than 0.2 mm",'Model output'!V20)), ISNUMBER(SEARCH("less than 0.5 mm",'Model output'!V20)), ISNUMBER(SEARCH("abut",'Model output'!V20))), "negative", "positive")</f>
        <v>negative</v>
      </c>
      <c r="AE21" s="38"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intermediate</v>
      </c>
      <c r="AF21" s="39" t="str">
        <f t="shared" si="2"/>
        <v>3a</v>
      </c>
      <c r="AG21" s="39" t="str">
        <f t="shared" si="3"/>
        <v>0</v>
      </c>
      <c r="AH21" s="39" t="str">
        <f t="shared" si="6"/>
        <v>0</v>
      </c>
      <c r="AI21" s="44" t="str">
        <f t="shared" si="7"/>
        <v>I</v>
      </c>
      <c r="AJ21" s="38" t="s">
        <v>895</v>
      </c>
      <c r="AK21" s="43" t="s">
        <v>904</v>
      </c>
      <c r="AL21" s="43" t="s">
        <v>902</v>
      </c>
      <c r="AM21" s="43" t="s">
        <v>902</v>
      </c>
      <c r="AN21" s="43" t="s">
        <v>67</v>
      </c>
      <c r="AO21" s="13">
        <f t="shared" ca="1" si="8"/>
        <v>1</v>
      </c>
      <c r="AP21" s="16">
        <f t="shared" si="9"/>
        <v>1</v>
      </c>
      <c r="AQ21" s="16">
        <f t="shared" si="10"/>
        <v>1</v>
      </c>
      <c r="AR21" s="16">
        <f t="shared" si="11"/>
        <v>1</v>
      </c>
      <c r="AS21" s="26">
        <f t="shared" si="4"/>
        <v>1</v>
      </c>
      <c r="AT21" s="1"/>
    </row>
    <row r="22" spans="1:46">
      <c r="A22" t="str">
        <f>'Model output'!A21</f>
        <v>TCGA-BJ-A2N8</v>
      </c>
      <c r="B22" s="50">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output'!G21)),AND(ISNUMBER(SEARCH("V ",'Model output'!G21)),NOT(ISNUMBER(SEARCH("VI",'Model output'!G21)))),ISNUMBER(SEARCH("five",'Model output'!G21)),ISNUMBER(SEARCH("5",'Model output'!G21))))), "lateral", "central"))</f>
        <v/>
      </c>
      <c r="H22" t="str">
        <f>IF('Model output'!H21="","negative", IF('Model output'!H21=" ", "negative", IF('Model output'!H21="[]", "negative", IF(ISNUMBER(SEARCH("lymph node",'Model output'!H21)),"negative", IF(ISNUMBER(SEARCH("adipose tissue",'Model output'!H21)), "negative", IF(ISNUMBER(SEARCH("neck dissection",'Model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5"/>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conventional</v>
      </c>
      <c r="P22" t="str">
        <f>IF('Model output'!N21="","",'Model output'!N21)</f>
        <v>1.4 cm</v>
      </c>
      <c r="Q22" t="str">
        <f t="shared" si="1"/>
        <v>1.4cm</v>
      </c>
      <c r="R22" cm="1">
        <f t="array" ref="R22">IF(Q22="","",IF(ISNUMBER(SEARCH("cm",Q22)),MAX(VALUE(SUBSTITUTE(_xlfn.FILTERXML("&lt;t&gt;&lt;s&gt;"&amp;SUBSTITUTE(Q22,",","&lt;/s&gt;&lt;s&gt;")&amp;"&lt;/s&gt;&lt;/t&gt;","//s"),"cm",""))),IF(ISNUMBER(SEARCH("mm",Q22)), MAX(VALUE(SUBSTITUTE(_xlfn.FILTERXML("&lt;t&gt;&lt;s&gt;"&amp;SUBSTITUTE(Q22,",","&lt;/s&gt;&lt;s&gt;")&amp;"&lt;/s&gt;&lt;/t&gt;","//s"),"mm","")))/10, MAX(VALUE(_xlfn.FILTERXML("&lt;t&gt;&lt;s&gt;"&amp;SUBSTITUTE(Q22,",","&lt;/s&gt;&lt;s&gt;")&amp;"&lt;/s&gt;&lt;/t&gt;","//s"))))))</f>
        <v>1.4</v>
      </c>
      <c r="S22" t="str">
        <f>IF(OR('Model output'!P21="",ISNUMBER(SEARCH("Not identified", 'Model output'!P21)),ISNUMBER(SEARCH("Absent",'Model output'!P21)),ISNUMBER(SEARCH("No",'Model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2" t="str">
        <f>IF('Model output'!S21="","",'Model output'!S21)</f>
        <v>Not identified</v>
      </c>
      <c r="Y22" t="str">
        <f>IF(OR('Model output'!S21="",ISNUMBER(SEARCH("Absent",'Model output'!S21)),ISNUMBER(SEARCH("Not identified",'Model output'!S21)),AND(ISNUMBER(SEARCH("No",'Model output'!S21)),NOT(ISNUMBER(SEARCH("carcinoma",'Model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v>
      </c>
      <c r="AC22" s="9" t="str">
        <f>IF(OR('Model output'!V21="", AND(ISERROR(SEARCH("Positive",'Model output'!V21)), ISNUMBER(SEARCH("Negative",'Model output'!V21))), ISNUMBER(SEARCH("Uninvolved",'Model output'!V21)), ISNUMBER(SEARCH("Free",'Model output'!V21)), ISNUMBER(SEARCH("1 mm",'Model output'!V21)), ISNUMBER(SEARCH("0.1 CM",'Model output'!V21)), ISNUMBER(SEARCH("less than 0.2 mm",'Model output'!V21)), ISNUMBER(SEARCH("less than 0.5 mm",'Model output'!V21)), ISNUMBER(SEARCH("abut",'Model output'!V21))), "negative", "positive")</f>
        <v>negative</v>
      </c>
      <c r="AE22" s="38"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39" t="str">
        <f t="shared" si="2"/>
        <v>1b</v>
      </c>
      <c r="AG22" s="39" t="str">
        <f t="shared" si="3"/>
        <v>0</v>
      </c>
      <c r="AH22" s="39" t="str">
        <f t="shared" si="6"/>
        <v>0</v>
      </c>
      <c r="AI22" s="44" t="str">
        <f t="shared" si="7"/>
        <v>I</v>
      </c>
      <c r="AJ22" s="38" t="s">
        <v>895</v>
      </c>
      <c r="AK22" s="43" t="s">
        <v>898</v>
      </c>
      <c r="AL22" s="43" t="s">
        <v>899</v>
      </c>
      <c r="AM22" s="43" t="s">
        <v>902</v>
      </c>
      <c r="AN22" s="43" t="s">
        <v>67</v>
      </c>
      <c r="AO22" s="13">
        <f t="shared" ca="1" si="8"/>
        <v>1</v>
      </c>
      <c r="AP22" s="16">
        <f t="shared" si="9"/>
        <v>1</v>
      </c>
      <c r="AQ22" s="16">
        <f t="shared" si="10"/>
        <v>1</v>
      </c>
      <c r="AR22" s="16">
        <f t="shared" si="11"/>
        <v>1</v>
      </c>
      <c r="AS22" s="26">
        <f t="shared" si="4"/>
        <v>1</v>
      </c>
      <c r="AT22" s="1"/>
    </row>
    <row r="23" spans="1:46">
      <c r="A23" t="str">
        <f>'Model output'!A22</f>
        <v>TCGA-BJ-A2N9</v>
      </c>
      <c r="B23" s="50">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output'!G22)),AND(ISNUMBER(SEARCH("V ",'Model output'!G22)),NOT(ISNUMBER(SEARCH("VI",'Model output'!G22)))),ISNUMBER(SEARCH("five",'Model output'!G22)),ISNUMBER(SEARCH("5",'Model output'!G22))))), "lateral", "central"))</f>
        <v/>
      </c>
      <c r="H23" t="str">
        <f>IF('Model output'!H22="","negative", IF('Model output'!H22=" ", "negative", IF('Model output'!H22="[]", "negative", IF(ISNUMBER(SEARCH("lymph node",'Model output'!H22)),"negative", IF(ISNUMBER(SEARCH("adipose tissue",'Model output'!H22)), "negative", IF(ISNUMBER(SEARCH("neck dissection",'Model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5"/>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encapsulated follicular variant</v>
      </c>
      <c r="P23" t="str">
        <f>IF('Model output'!N22="","",'Model output'!N22)</f>
        <v>2.5 cm</v>
      </c>
      <c r="Q23" t="str">
        <f t="shared" si="1"/>
        <v>2.5cm</v>
      </c>
      <c r="R23" cm="1">
        <f t="array" ref="R23">IF(Q23="","",IF(ISNUMBER(SEARCH("cm",Q23)),MAX(VALUE(SUBSTITUTE(_xlfn.FILTERXML("&lt;t&gt;&lt;s&gt;"&amp;SUBSTITUTE(Q23,",","&lt;/s&gt;&lt;s&gt;")&amp;"&lt;/s&gt;&lt;/t&gt;","//s"),"cm",""))),IF(ISNUMBER(SEARCH("mm",Q23)), MAX(VALUE(SUBSTITUTE(_xlfn.FILTERXML("&lt;t&gt;&lt;s&gt;"&amp;SUBSTITUTE(Q23,",","&lt;/s&gt;&lt;s&gt;")&amp;"&lt;/s&gt;&lt;/t&gt;","//s"),"mm","")))/10, MAX(VALUE(_xlfn.FILTERXML("&lt;t&gt;&lt;s&gt;"&amp;SUBSTITUTE(Q23,",","&lt;/s&gt;&lt;s&gt;")&amp;"&lt;/s&gt;&lt;/t&gt;","//s"))))))</f>
        <v>2.5</v>
      </c>
      <c r="S23" t="str">
        <f>IF(OR('Model output'!P22="",ISNUMBER(SEARCH("Not identified", 'Model output'!P22)),ISNUMBER(SEARCH("Absent",'Model output'!P22)),ISNUMBER(SEARCH("No",'Model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2" t="str">
        <f>IF('Model output'!S22="","",'Model output'!S22)</f>
        <v>Not identified</v>
      </c>
      <c r="Y23" t="str">
        <f>IF(OR('Model output'!S22="",ISNUMBER(SEARCH("Absent",'Model output'!S22)),ISNUMBER(SEARCH("Not identified",'Model output'!S22)),AND(ISNUMBER(SEARCH("No",'Model output'!S22)),NOT(ISNUMBER(SEARCH("carcinoma",'Model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9" t="str">
        <f>IF(OR('Model output'!V22="", AND(ISERROR(SEARCH("Positive",'Model output'!V22)), ISNUMBER(SEARCH("Negative",'Model output'!V22))), ISNUMBER(SEARCH("Uninvolved",'Model output'!V22)), ISNUMBER(SEARCH("Free",'Model output'!V22)), ISNUMBER(SEARCH("1 mm",'Model output'!V22)), ISNUMBER(SEARCH("0.1 CM",'Model output'!V22)), ISNUMBER(SEARCH("less than 0.2 mm",'Model output'!V22)), ISNUMBER(SEARCH("less than 0.5 mm",'Model output'!V22)), ISNUMBER(SEARCH("abut",'Model output'!V22))), "negative", "positive")</f>
        <v>negative</v>
      </c>
      <c r="AE23" s="38"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9" t="str">
        <f t="shared" si="2"/>
        <v>2</v>
      </c>
      <c r="AG23" s="39" t="str">
        <f t="shared" si="3"/>
        <v>0</v>
      </c>
      <c r="AH23" s="39" t="str">
        <f t="shared" si="6"/>
        <v>0</v>
      </c>
      <c r="AI23" s="44" t="str">
        <f t="shared" si="7"/>
        <v>I</v>
      </c>
      <c r="AJ23" s="38" t="s">
        <v>894</v>
      </c>
      <c r="AK23" s="43" t="s">
        <v>901</v>
      </c>
      <c r="AL23" s="43" t="s">
        <v>899</v>
      </c>
      <c r="AM23" s="43" t="s">
        <v>902</v>
      </c>
      <c r="AN23" s="43" t="s">
        <v>67</v>
      </c>
      <c r="AO23" s="13">
        <f t="shared" ca="1" si="8"/>
        <v>1</v>
      </c>
      <c r="AP23" s="16">
        <f t="shared" si="9"/>
        <v>1</v>
      </c>
      <c r="AQ23" s="16">
        <f t="shared" si="10"/>
        <v>1</v>
      </c>
      <c r="AR23" s="16">
        <f t="shared" si="11"/>
        <v>1</v>
      </c>
      <c r="AS23" s="26">
        <f t="shared" si="4"/>
        <v>1</v>
      </c>
      <c r="AT23" s="1"/>
    </row>
    <row r="24" spans="1:46">
      <c r="A24" t="str">
        <f>'Model output'!A23</f>
        <v>TCGA-BJ-A2NA</v>
      </c>
      <c r="B24" s="50">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0</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output'!G23)),AND(ISNUMBER(SEARCH("V ",'Model output'!G23)),NOT(ISNUMBER(SEARCH("VI",'Model output'!G23)))),ISNUMBER(SEARCH("five",'Model output'!G23)),ISNUMBER(SEARCH("5",'Model output'!G23))))), "lateral", "central"))</f>
        <v/>
      </c>
      <c r="H24" t="str">
        <f>IF('Model output'!H23="","negative", IF('Model output'!H23=" ", "negative", IF('Model output'!H23="[]", "negative", IF(ISNUMBER(SEARCH("lymph node",'Model output'!H23)),"negative", IF(ISNUMBER(SEARCH("adipose tissue",'Model output'!H23)), "negative", IF(ISNUMBER(SEARCH("neck dissection",'Model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5"/>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v>
      </c>
      <c r="O24" t="str">
        <f>IF('Model output'!M23="","",'Model output'!M23)</f>
        <v>conventional</v>
      </c>
      <c r="P24" t="str">
        <f>IF('Model output'!N23="","",'Model output'!N23)</f>
        <v>1.5 cm</v>
      </c>
      <c r="Q24" t="str">
        <f t="shared" si="1"/>
        <v>1.5cm</v>
      </c>
      <c r="R24" cm="1">
        <f t="array" ref="R24">IF(Q24="","",IF(ISNUMBER(SEARCH("cm",Q24)),MAX(VALUE(SUBSTITUTE(_xlfn.FILTERXML("&lt;t&gt;&lt;s&gt;"&amp;SUBSTITUTE(Q24,",","&lt;/s&gt;&lt;s&gt;")&amp;"&lt;/s&gt;&lt;/t&gt;","//s"),"cm",""))),IF(ISNUMBER(SEARCH("mm",Q24)), MAX(VALUE(SUBSTITUTE(_xlfn.FILTERXML("&lt;t&gt;&lt;s&gt;"&amp;SUBSTITUTE(Q24,",","&lt;/s&gt;&lt;s&gt;")&amp;"&lt;/s&gt;&lt;/t&gt;","//s"),"mm","")))/10, MAX(VALUE(_xlfn.FILTERXML("&lt;t&gt;&lt;s&gt;"&amp;SUBSTITUTE(Q24,",","&lt;/s&gt;&lt;s&gt;")&amp;"&lt;/s&gt;&lt;/t&gt;","//s"))))))</f>
        <v>1.5</v>
      </c>
      <c r="S24" t="str">
        <f>IF(OR('Model output'!P23="",ISNUMBER(SEARCH("Not identified", 'Model output'!P23)),ISNUMBER(SEARCH("Absent",'Model output'!P23)),ISNUMBER(SEARCH("No",'Model output'!P23)),ISNUMBER(SEARCH("Negative",'Model output'!P23))),"negative","positive")</f>
        <v>negative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2" t="str">
        <f>IF('Model output'!S23="","",'Model output'!S23)</f>
        <v>Present</v>
      </c>
      <c r="Y24" t="str">
        <f>IF(OR('Model output'!S23="",ISNUMBER(SEARCH("Absent",'Model output'!S23)),ISNUMBER(SEARCH("Not identified",'Model output'!S23)),AND(ISNUMBER(SEARCH("No",'Model output'!S23)),NOT(ISNUMBER(SEARCH("carcinoma",'Model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BRAF V600E</v>
      </c>
      <c r="AC24" s="9" t="str">
        <f>IF(OR('Model output'!V23="", AND(ISERROR(SEARCH("Positive",'Model output'!V23)), ISNUMBER(SEARCH("Negative",'Model output'!V23))), ISNUMBER(SEARCH("Uninvolved",'Model output'!V23)), ISNUMBER(SEARCH("Free",'Model output'!V23)), ISNUMBER(SEARCH("1 mm",'Model output'!V23)), ISNUMBER(SEARCH("0.1 CM",'Model output'!V23)), ISNUMBER(SEARCH("less than 0.2 mm",'Model output'!V23)), ISNUMBER(SEARCH("less than 0.5 mm",'Model output'!V23)), ISNUMBER(SEARCH("abut",'Model output'!V23))), "negative", "positive")</f>
        <v>positive</v>
      </c>
      <c r="AE24" s="38"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high</v>
      </c>
      <c r="AF24" s="39" t="str">
        <f t="shared" si="2"/>
        <v>1b</v>
      </c>
      <c r="AG24" s="39" t="str">
        <f t="shared" si="3"/>
        <v>0</v>
      </c>
      <c r="AH24" s="39" t="str">
        <f t="shared" si="6"/>
        <v>0</v>
      </c>
      <c r="AI24" s="44" t="str">
        <f t="shared" si="7"/>
        <v>I</v>
      </c>
      <c r="AJ24" s="38" t="s">
        <v>893</v>
      </c>
      <c r="AK24" s="43" t="s">
        <v>898</v>
      </c>
      <c r="AL24" s="43" t="s">
        <v>899</v>
      </c>
      <c r="AM24" s="43" t="s">
        <v>902</v>
      </c>
      <c r="AN24" s="43" t="s">
        <v>67</v>
      </c>
      <c r="AO24" s="13">
        <f t="shared" si="8"/>
        <v>1</v>
      </c>
      <c r="AP24" s="16">
        <f t="shared" si="9"/>
        <v>1</v>
      </c>
      <c r="AQ24" s="16">
        <f t="shared" si="10"/>
        <v>1</v>
      </c>
      <c r="AR24" s="16">
        <f t="shared" si="11"/>
        <v>1</v>
      </c>
      <c r="AS24" s="26">
        <f t="shared" si="4"/>
        <v>1</v>
      </c>
      <c r="AT24" s="1"/>
    </row>
    <row r="25" spans="1:46">
      <c r="A25" t="str">
        <f>'Model output'!A24</f>
        <v>TCGA-BJ-A2P4</v>
      </c>
      <c r="B25" s="50">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0</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output'!G24)),AND(ISNUMBER(SEARCH("V ",'Model output'!G24)),NOT(ISNUMBER(SEARCH("VI",'Model output'!G24)))),ISNUMBER(SEARCH("five",'Model output'!G24)),ISNUMBER(SEARCH("5",'Model output'!G24))))), "lateral", "central"))</f>
        <v/>
      </c>
      <c r="H25" t="str">
        <f>IF('Model output'!H24="","negative", IF('Model output'!H24=" ", "negative", IF('Model output'!H24="[]", "negative", IF(ISNUMBER(SEARCH("lymph node",'Model output'!H24)),"negative", IF(ISNUMBER(SEARCH("adipose tissue",'Model output'!H24)), "negative", IF(ISNUMBER(SEARCH("neck dissection",'Model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5"/>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v>
      </c>
      <c r="O25" t="str">
        <f>IF('Model output'!M24="","",'Model output'!M24)</f>
        <v/>
      </c>
      <c r="P25" t="str">
        <f>IF('Model output'!N24="","",'Model output'!N24)</f>
        <v>3.3 cm</v>
      </c>
      <c r="Q25" t="str">
        <f t="shared" si="1"/>
        <v>3.3cm</v>
      </c>
      <c r="R25" cm="1">
        <f t="array" ref="R25">IF(Q25="","",IF(ISNUMBER(SEARCH("cm",Q25)),MAX(VALUE(SUBSTITUTE(_xlfn.FILTERXML("&lt;t&gt;&lt;s&gt;"&amp;SUBSTITUTE(Q25,",","&lt;/s&gt;&lt;s&gt;")&amp;"&lt;/s&gt;&lt;/t&gt;","//s"),"cm",""))),IF(ISNUMBER(SEARCH("mm",Q25)), MAX(VALUE(SUBSTITUTE(_xlfn.FILTERXML("&lt;t&gt;&lt;s&gt;"&amp;SUBSTITUTE(Q25,",","&lt;/s&gt;&lt;s&gt;")&amp;"&lt;/s&gt;&lt;/t&gt;","//s"),"mm","")))/10, MAX(VALUE(_xlfn.FILTERXML("&lt;t&gt;&lt;s&gt;"&amp;SUBSTITUTE(Q25,",","&lt;/s&gt;&lt;s&gt;")&amp;"&lt;/s&gt;&lt;/t&gt;","//s"))))))</f>
        <v>3.3</v>
      </c>
      <c r="S25" t="str">
        <f>IF(OR('Model output'!P24="",ISNUMBER(SEARCH("Not identified", 'Model output'!P24)),ISNUMBER(SEARCH("Absent",'Model output'!P24)),ISNUMBER(SEARCH("No",'Model output'!P24)),ISNUMBER(SEARCH("Negative",'Model output'!P24))),"negative","positive")</f>
        <v>negative</v>
      </c>
      <c r="T25">
        <f>IF('Model output'!O24="","",'Model output'!O24)</f>
        <v>1</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22" t="str">
        <f>IF('Model output'!S24="","",'Model output'!S24)</f>
        <v>Not identified</v>
      </c>
      <c r="Y25" t="str">
        <f>IF(OR('Model output'!S24="",ISNUMBER(SEARCH("Absent",'Model output'!S24)),ISNUMBER(SEARCH("Not identified",'Model output'!S24)),AND(ISNUMBER(SEARCH("No",'Model output'!S24)),NOT(ISNUMBER(SEARCH("carcinoma",'Model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HRAS61</v>
      </c>
      <c r="AC25" s="9" t="str">
        <f>IF(OR('Model output'!V24="", AND(ISERROR(SEARCH("Positive",'Model output'!V24)), ISNUMBER(SEARCH("Negative",'Model output'!V24))), ISNUMBER(SEARCH("Uninvolved",'Model output'!V24)), ISNUMBER(SEARCH("Free",'Model output'!V24)), ISNUMBER(SEARCH("1 mm",'Model output'!V24)), ISNUMBER(SEARCH("0.1 CM",'Model output'!V24)), ISNUMBER(SEARCH("less than 0.2 mm",'Model output'!V24)), ISNUMBER(SEARCH("less than 0.5 mm",'Model output'!V24)), ISNUMBER(SEARCH("abut",'Model output'!V24))), "negative", "positive")</f>
        <v>negative</v>
      </c>
      <c r="AE25" s="38"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low</v>
      </c>
      <c r="AF25" s="39" t="str">
        <f t="shared" si="2"/>
        <v>2</v>
      </c>
      <c r="AG25" s="39" t="str">
        <f t="shared" si="3"/>
        <v>0</v>
      </c>
      <c r="AH25" s="39" t="str">
        <f t="shared" si="6"/>
        <v>0</v>
      </c>
      <c r="AI25" s="44" t="str">
        <f t="shared" si="7"/>
        <v>I</v>
      </c>
      <c r="AJ25" s="38" t="s">
        <v>894</v>
      </c>
      <c r="AK25" s="43" t="s">
        <v>901</v>
      </c>
      <c r="AL25" s="43" t="s">
        <v>902</v>
      </c>
      <c r="AM25" s="43" t="s">
        <v>902</v>
      </c>
      <c r="AN25" s="43" t="s">
        <v>67</v>
      </c>
      <c r="AO25" s="13">
        <f t="shared" ca="1" si="8"/>
        <v>1</v>
      </c>
      <c r="AP25" s="16">
        <f t="shared" si="9"/>
        <v>1</v>
      </c>
      <c r="AQ25" s="16">
        <f t="shared" si="10"/>
        <v>1</v>
      </c>
      <c r="AR25" s="16">
        <f t="shared" si="11"/>
        <v>1</v>
      </c>
      <c r="AS25" s="26">
        <f t="shared" si="4"/>
        <v>1</v>
      </c>
      <c r="AT25" s="1"/>
    </row>
    <row r="26" spans="1:46">
      <c r="A26" t="str">
        <f>'Model output'!A25</f>
        <v>TCGA-BJ-A3EZ</v>
      </c>
      <c r="B26" s="50">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0</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output'!G25)),AND(ISNUMBER(SEARCH("V ",'Model output'!G25)),NOT(ISNUMBER(SEARCH("VI",'Model output'!G25)))),ISNUMBER(SEARCH("five",'Model output'!G25)),ISNUMBER(SEARCH("5",'Model output'!G25))))), "lateral", "central"))</f>
        <v>lateral</v>
      </c>
      <c r="H26" t="str">
        <f>IF('Model output'!H25="","negative", IF('Model output'!H25=" ", "negative", IF('Model output'!H25="[]", "negative", IF(ISNUMBER(SEARCH("lymph node",'Model output'!H25)),"negative", IF(ISNUMBER(SEARCH("adipose tissue",'Model output'!H25)), "negative", IF(ISNUMBER(SEARCH("neck dissection",'Model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8" t="str">
        <f t="shared" si="5"/>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conventional</v>
      </c>
      <c r="P26" t="str">
        <f>IF('Model output'!N25="","",'Model output'!N25)</f>
        <v>2.4 cm</v>
      </c>
      <c r="Q26" t="str">
        <f t="shared" si="1"/>
        <v>2.4cm</v>
      </c>
      <c r="R26" cm="1">
        <f t="array" ref="R26">IF(Q26="","",IF(ISNUMBER(SEARCH("cm",Q26)),MAX(VALUE(SUBSTITUTE(_xlfn.FILTERXML("&lt;t&gt;&lt;s&gt;"&amp;SUBSTITUTE(Q26,",","&lt;/s&gt;&lt;s&gt;")&amp;"&lt;/s&gt;&lt;/t&gt;","//s"),"cm",""))),IF(ISNUMBER(SEARCH("mm",Q26)), MAX(VALUE(SUBSTITUTE(_xlfn.FILTERXML("&lt;t&gt;&lt;s&gt;"&amp;SUBSTITUTE(Q26,",","&lt;/s&gt;&lt;s&gt;")&amp;"&lt;/s&gt;&lt;/t&gt;","//s"),"mm","")))/10, MAX(VALUE(_xlfn.FILTERXML("&lt;t&gt;&lt;s&gt;"&amp;SUBSTITUTE(Q26,",","&lt;/s&gt;&lt;s&gt;")&amp;"&lt;/s&gt;&lt;/t&gt;","//s"))))))</f>
        <v>2.4</v>
      </c>
      <c r="S26" t="str">
        <f>IF(OR('Model output'!P25="",ISNUMBER(SEARCH("Not identified", 'Model output'!P25)),ISNUMBER(SEARCH("Absent",'Model output'!P25)),ISNUMBER(SEARCH("No",'Model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2" t="str">
        <f>IF('Model output'!S25="","",'Model output'!S25)</f>
        <v>Present</v>
      </c>
      <c r="Y26" t="str">
        <f>IF(OR('Model output'!S25="",ISNUMBER(SEARCH("Absent",'Model output'!S25)),ISNUMBER(SEARCH("Not identified",'Model output'!S25)),AND(ISNUMBER(SEARCH("No",'Model output'!S25)),NOT(ISNUMBER(SEARCH("carcinoma",'Model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9" t="str">
        <f>IF(OR('Model output'!V25="", AND(ISERROR(SEARCH("Positive",'Model output'!V25)), ISNUMBER(SEARCH("Negative",'Model output'!V25))), ISNUMBER(SEARCH("Uninvolved",'Model output'!V25)), ISNUMBER(SEARCH("Free",'Model output'!V25)), ISNUMBER(SEARCH("1 mm",'Model output'!V25)), ISNUMBER(SEARCH("0.1 CM",'Model output'!V25)), ISNUMBER(SEARCH("less than 0.2 mm",'Model output'!V25)), ISNUMBER(SEARCH("less than 0.5 mm",'Model output'!V25)), ISNUMBER(SEARCH("abut",'Model output'!V25))), "negative", "positive")</f>
        <v>positive</v>
      </c>
      <c r="AE26" s="38"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high</v>
      </c>
      <c r="AF26" s="39" t="str">
        <f t="shared" si="2"/>
        <v>2</v>
      </c>
      <c r="AG26" s="39" t="str">
        <f t="shared" si="3"/>
        <v>1b</v>
      </c>
      <c r="AH26" s="39" t="str">
        <f t="shared" si="6"/>
        <v>0</v>
      </c>
      <c r="AI26" s="44" t="str">
        <f t="shared" si="7"/>
        <v>I</v>
      </c>
      <c r="AJ26" s="38" t="s">
        <v>893</v>
      </c>
      <c r="AK26" s="43" t="s">
        <v>897</v>
      </c>
      <c r="AL26" s="43" t="s">
        <v>898</v>
      </c>
      <c r="AM26" s="43" t="s">
        <v>902</v>
      </c>
      <c r="AN26" s="43" t="s">
        <v>67</v>
      </c>
      <c r="AO26" s="13">
        <f t="shared" si="8"/>
        <v>1</v>
      </c>
      <c r="AP26" s="16">
        <f t="shared" si="9"/>
        <v>0</v>
      </c>
      <c r="AQ26" s="16">
        <f t="shared" si="10"/>
        <v>1</v>
      </c>
      <c r="AR26" s="16">
        <f t="shared" si="11"/>
        <v>1</v>
      </c>
      <c r="AS26" s="26">
        <f t="shared" si="4"/>
        <v>1</v>
      </c>
      <c r="AT26" s="1"/>
    </row>
    <row r="27" spans="1:46">
      <c r="A27" t="str">
        <f>'Model output'!A26</f>
        <v>TCGA-BJ-A3F0</v>
      </c>
      <c r="B27" s="50">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0</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output'!G26)),AND(ISNUMBER(SEARCH("V ",'Model output'!G26)),NOT(ISNUMBER(SEARCH("VI",'Model output'!G26)))),ISNUMBER(SEARCH("five",'Model output'!G26)),ISNUMBER(SEARCH("5",'Model output'!G26))))), "lateral", "central"))</f>
        <v/>
      </c>
      <c r="H27" t="str">
        <f>IF('Model output'!H26="","negative", IF('Model output'!H26=" ", "negative", IF('Model output'!H26="[]", "negative", IF(ISNUMBER(SEARCH("lymph node",'Model output'!H26)),"negative", IF(ISNUMBER(SEARCH("adipose tissue",'Model output'!H26)), "negative", IF(ISNUMBER(SEARCH("neck dissection",'Model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5"/>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v>
      </c>
      <c r="O27" t="str">
        <f>IF('Model output'!M26="","",'Model output'!M26)</f>
        <v>Encapsulated follicular variant</v>
      </c>
      <c r="P27" t="str">
        <f>IF('Model output'!N26="","",'Model output'!N26)</f>
        <v>1.4 cm</v>
      </c>
      <c r="Q27" t="str">
        <f t="shared" si="1"/>
        <v>1.4cm</v>
      </c>
      <c r="R27" cm="1">
        <f t="array" ref="R27">IF(Q27="","",IF(ISNUMBER(SEARCH("cm",Q27)),MAX(VALUE(SUBSTITUTE(_xlfn.FILTERXML("&lt;t&gt;&lt;s&gt;"&amp;SUBSTITUTE(Q27,",","&lt;/s&gt;&lt;s&gt;")&amp;"&lt;/s&gt;&lt;/t&gt;","//s"),"cm",""))),IF(ISNUMBER(SEARCH("mm",Q27)), MAX(VALUE(SUBSTITUTE(_xlfn.FILTERXML("&lt;t&gt;&lt;s&gt;"&amp;SUBSTITUTE(Q27,",","&lt;/s&gt;&lt;s&gt;")&amp;"&lt;/s&gt;&lt;/t&gt;","//s"),"mm","")))/10, MAX(VALUE(_xlfn.FILTERXML("&lt;t&gt;&lt;s&gt;"&amp;SUBSTITUTE(Q27,",","&lt;/s&gt;&lt;s&gt;")&amp;"&lt;/s&gt;&lt;/t&gt;","//s"))))))</f>
        <v>1.4</v>
      </c>
      <c r="S27" t="str">
        <f>IF(OR('Model output'!P26="",ISNUMBER(SEARCH("Not identified", 'Model output'!P26)),ISNUMBER(SEARCH("Absent",'Model output'!P26)),ISNUMBER(SEARCH("No",'Model output'!P26)),ISNUMBER(SEARCH("Negative",'Model output'!P26))),"negative","positive")</f>
        <v>negative</v>
      </c>
      <c r="T27">
        <f>IF('Model output'!O26="","",'Model output'!O26)</f>
        <v>1</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22" t="str">
        <f>IF('Model output'!S26="","",'Model output'!S26)</f>
        <v>Not identified</v>
      </c>
      <c r="Y27" t="str">
        <f>IF(OR('Model output'!S26="",ISNUMBER(SEARCH("Absent",'Model output'!S26)),ISNUMBER(SEARCH("Not identified",'Model output'!S26)),AND(ISNUMBER(SEARCH("No",'Model output'!S26)),NOT(ISNUMBER(SEARCH("carcinoma",'Model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9" t="str">
        <f>IF(OR('Model output'!V26="", AND(ISERROR(SEARCH("Positive",'Model output'!V26)), ISNUMBER(SEARCH("Negative",'Model output'!V26))), ISNUMBER(SEARCH("Uninvolved",'Model output'!V26)), ISNUMBER(SEARCH("Free",'Model output'!V26)), ISNUMBER(SEARCH("1 mm",'Model output'!V26)), ISNUMBER(SEARCH("0.1 CM",'Model output'!V26)), ISNUMBER(SEARCH("less than 0.2 mm",'Model output'!V26)), ISNUMBER(SEARCH("less than 0.5 mm",'Model output'!V26)), ISNUMBER(SEARCH("abut",'Model output'!V26))), "negative", "positive")</f>
        <v>negative</v>
      </c>
      <c r="AE27" s="38"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low</v>
      </c>
      <c r="AF27" s="39" t="str">
        <f t="shared" si="2"/>
        <v>1b</v>
      </c>
      <c r="AG27" s="39" t="str">
        <f t="shared" si="3"/>
        <v>0</v>
      </c>
      <c r="AH27" s="39" t="str">
        <f t="shared" si="6"/>
        <v>0</v>
      </c>
      <c r="AI27" s="44" t="str">
        <f t="shared" si="7"/>
        <v>I</v>
      </c>
      <c r="AJ27" s="38" t="s">
        <v>894</v>
      </c>
      <c r="AK27" s="43" t="s">
        <v>898</v>
      </c>
      <c r="AL27" s="43" t="s">
        <v>902</v>
      </c>
      <c r="AM27" s="43" t="s">
        <v>902</v>
      </c>
      <c r="AN27" s="43" t="s">
        <v>67</v>
      </c>
      <c r="AO27" s="13">
        <f t="shared" ca="1" si="8"/>
        <v>1</v>
      </c>
      <c r="AP27" s="16">
        <f t="shared" si="9"/>
        <v>1</v>
      </c>
      <c r="AQ27" s="16">
        <f t="shared" si="10"/>
        <v>1</v>
      </c>
      <c r="AR27" s="16">
        <f t="shared" si="11"/>
        <v>1</v>
      </c>
      <c r="AS27" s="26">
        <f t="shared" si="4"/>
        <v>1</v>
      </c>
      <c r="AT27" s="1"/>
    </row>
    <row r="28" spans="1:46">
      <c r="A28" t="str">
        <f>'Model output'!A27</f>
        <v>TCGA-BJ-A3PR</v>
      </c>
      <c r="B28" s="50">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0</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output'!G27)),AND(ISNUMBER(SEARCH("V ",'Model output'!G27)),NOT(ISNUMBER(SEARCH("VI",'Model output'!G27)))),ISNUMBER(SEARCH("five",'Model output'!G27)),ISNUMBER(SEARCH("5",'Model output'!G27))))), "lateral", "central"))</f>
        <v/>
      </c>
      <c r="H28" t="str">
        <f>IF('Model output'!H27="","negative", IF('Model output'!H27=" ", "negative", IF('Model output'!H27="[]", "negative", IF(ISNUMBER(SEARCH("lymph node",'Model output'!H27)),"negative", IF(ISNUMBER(SEARCH("adipose tissue",'Model output'!H27)), "negative", IF(ISNUMBER(SEARCH("neck dissection",'Model output'!H27)),"negative","positive"))))))</f>
        <v>negative</v>
      </c>
      <c r="I28" t="str">
        <f>IF('Model output'!I27="","",IF(ISNUMBER('Model output'!I27),'Model output'!I27,1))</f>
        <v/>
      </c>
      <c r="J28">
        <f>IF('Model output'!J27="","",IF(AND(ISNUMBER('Model output'!J27),'Model output'!J27&lt;=I28),'Model output'!J27,IF(ISNUMBER(SEARCH("0/",'Model output'!J27)),0,1)))</f>
        <v>0</v>
      </c>
      <c r="K28" t="str" cm="1">
        <f t="array" ref="K28">IF(COUNT(FIND({0,1,2,3,4,5,6,7,8,9},'Model output'!K27))&gt;0,'Model output'!K27,"")</f>
        <v/>
      </c>
      <c r="L28" s="8" t="str">
        <f t="shared" si="5"/>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v>
      </c>
      <c r="O28" t="str">
        <f>IF('Model output'!M27="","",'Model output'!M27)</f>
        <v/>
      </c>
      <c r="P28" t="str">
        <f>IF('Model output'!N27="","",'Model output'!N27)</f>
        <v>2.5 cm</v>
      </c>
      <c r="Q28" t="str">
        <f t="shared" si="1"/>
        <v>2.5cm</v>
      </c>
      <c r="R28" cm="1">
        <f t="array" ref="R28">IF(Q28="","",IF(ISNUMBER(SEARCH("cm",Q28)),MAX(VALUE(SUBSTITUTE(_xlfn.FILTERXML("&lt;t&gt;&lt;s&gt;"&amp;SUBSTITUTE(Q28,",","&lt;/s&gt;&lt;s&gt;")&amp;"&lt;/s&gt;&lt;/t&gt;","//s"),"cm",""))),IF(ISNUMBER(SEARCH("mm",Q28)), MAX(VALUE(SUBSTITUTE(_xlfn.FILTERXML("&lt;t&gt;&lt;s&gt;"&amp;SUBSTITUTE(Q28,",","&lt;/s&gt;&lt;s&gt;")&amp;"&lt;/s&gt;&lt;/t&gt;","//s"),"mm","")))/10, MAX(VALUE(_xlfn.FILTERXML("&lt;t&gt;&lt;s&gt;"&amp;SUBSTITUTE(Q28,",","&lt;/s&gt;&lt;s&gt;")&amp;"&lt;/s&gt;&lt;/t&gt;","//s"))))))</f>
        <v>2.5</v>
      </c>
      <c r="S28" t="str">
        <f>IF(OR('Model output'!P27="",ISNUMBER(SEARCH("Not identified", 'Model output'!P27)),ISNUMBER(SEARCH("Absent",'Model output'!P27)),ISNUMBER(SEARCH("No",'Model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22" t="str">
        <f>IF('Model output'!S27="","",'Model output'!S27)</f>
        <v>Present</v>
      </c>
      <c r="Y28" t="str">
        <f>IF(OR('Model output'!S27="",ISNUMBER(SEARCH("Absent",'Model output'!S27)),ISNUMBER(SEARCH("Not identified",'Model output'!S27)),AND(ISNUMBER(SEARCH("No",'Model output'!S27)),NOT(ISNUMBER(SEARCH("carcinoma",'Model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9" t="str">
        <f>IF(OR('Model output'!V27="", AND(ISERROR(SEARCH("Positive",'Model output'!V27)), ISNUMBER(SEARCH("Negative",'Model output'!V27))), ISNUMBER(SEARCH("Uninvolved",'Model output'!V27)), ISNUMBER(SEARCH("Free",'Model output'!V27)), ISNUMBER(SEARCH("1 mm",'Model output'!V27)), ISNUMBER(SEARCH("0.1 CM",'Model output'!V27)), ISNUMBER(SEARCH("less than 0.2 mm",'Model output'!V27)), ISNUMBER(SEARCH("less than 0.5 mm",'Model output'!V27)), ISNUMBER(SEARCH("abut",'Model output'!V27))), "negative", "positive")</f>
        <v>positive</v>
      </c>
      <c r="AE28" s="38"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9" t="str">
        <f t="shared" si="2"/>
        <v>2</v>
      </c>
      <c r="AG28" s="39" t="str">
        <f t="shared" si="3"/>
        <v>0</v>
      </c>
      <c r="AH28" s="39" t="str">
        <f t="shared" si="6"/>
        <v>0</v>
      </c>
      <c r="AI28" s="44" t="str">
        <f t="shared" si="7"/>
        <v>I</v>
      </c>
      <c r="AJ28" s="38" t="s">
        <v>893</v>
      </c>
      <c r="AK28" s="43" t="s">
        <v>901</v>
      </c>
      <c r="AL28" s="43" t="s">
        <v>899</v>
      </c>
      <c r="AM28" s="43" t="s">
        <v>902</v>
      </c>
      <c r="AN28" s="43" t="s">
        <v>67</v>
      </c>
      <c r="AO28" s="13">
        <f t="shared" si="8"/>
        <v>1</v>
      </c>
      <c r="AP28" s="16">
        <f t="shared" si="9"/>
        <v>1</v>
      </c>
      <c r="AQ28" s="16">
        <f t="shared" si="10"/>
        <v>1</v>
      </c>
      <c r="AR28" s="16">
        <f t="shared" si="11"/>
        <v>1</v>
      </c>
      <c r="AS28" s="26">
        <f t="shared" si="4"/>
        <v>1</v>
      </c>
      <c r="AT28" s="1"/>
    </row>
    <row r="29" spans="1:46">
      <c r="A29" t="str">
        <f>'Model output'!A28</f>
        <v>TCGA-BJ-A3PT</v>
      </c>
      <c r="B29" s="50">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output'!G28)),AND(ISNUMBER(SEARCH("V ",'Model output'!G28)),NOT(ISNUMBER(SEARCH("VI",'Model output'!G28)))),ISNUMBER(SEARCH("five",'Model output'!G28)),ISNUMBER(SEARCH("5",'Model output'!G28))))), "lateral", "central"))</f>
        <v/>
      </c>
      <c r="H29" t="str">
        <f>IF('Model output'!H28="","negative", IF('Model output'!H28=" ", "negative", IF('Model output'!H28="[]", "negative", IF(ISNUMBER(SEARCH("lymph node",'Model output'!H28)),"negative", IF(ISNUMBER(SEARCH("adipose tissue",'Model output'!H28)), "negative", IF(ISNUMBER(SEARCH("neck dissection",'Model output'!H28)),"negative","positive"))))))</f>
        <v>negative</v>
      </c>
      <c r="I29" t="str">
        <f>IF('Model output'!I28="","",IF(ISNUMBER('Model output'!I28),'Model output'!I28,1))</f>
        <v/>
      </c>
      <c r="J29" t="str">
        <f>IF('Model output'!J28="","",IF(AND(ISNUMBER('Model output'!J28),'Model output'!J28&lt;=I29),'Model output'!J28,IF(ISNUMBER(SEARCH("0/",'Model output'!J28)),0,1)))</f>
        <v/>
      </c>
      <c r="K29" t="str" cm="1">
        <f t="array" ref="K29">IF(COUNT(FIND({0,1,2,3,4,5,6,7,8,9},'Model output'!K28))&gt;0,'Model output'!K28,"")</f>
        <v/>
      </c>
      <c r="L29" s="8" t="str">
        <f t="shared" si="5"/>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follicular variant</v>
      </c>
      <c r="P29" t="str">
        <f>IF('Model output'!N28="","",'Model output'!N28)</f>
        <v>1.5 cm</v>
      </c>
      <c r="Q29" t="str">
        <f t="shared" si="1"/>
        <v>1.5cm</v>
      </c>
      <c r="R29" cm="1">
        <f t="array" ref="R29">IF(Q29="","",IF(ISNUMBER(SEARCH("cm",Q29)),MAX(VALUE(SUBSTITUTE(_xlfn.FILTERXML("&lt;t&gt;&lt;s&gt;"&amp;SUBSTITUTE(Q29,",","&lt;/s&gt;&lt;s&gt;")&amp;"&lt;/s&gt;&lt;/t&gt;","//s"),"cm",""))),IF(ISNUMBER(SEARCH("mm",Q29)), MAX(VALUE(SUBSTITUTE(_xlfn.FILTERXML("&lt;t&gt;&lt;s&gt;"&amp;SUBSTITUTE(Q29,",","&lt;/s&gt;&lt;s&gt;")&amp;"&lt;/s&gt;&lt;/t&gt;","//s"),"mm","")))/10, MAX(VALUE(_xlfn.FILTERXML("&lt;t&gt;&lt;s&gt;"&amp;SUBSTITUTE(Q29,",","&lt;/s&gt;&lt;s&gt;")&amp;"&lt;/s&gt;&lt;/t&gt;","//s"))))))</f>
        <v>1.5</v>
      </c>
      <c r="S29" t="str">
        <f>IF(OR('Model output'!P28="",ISNUMBER(SEARCH("Not identified", 'Model output'!P28)),ISNUMBER(SEARCH("Absent",'Model output'!P28)),ISNUMBER(SEARCH("No",'Model output'!P28)),ISNUMBER(SEARCH("Negative",'Model output'!P28))),"negative","positive")</f>
        <v>negative</v>
      </c>
      <c r="T29">
        <f>IF('Model output'!O28="","",'Model output'!O28)</f>
        <v>2</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positive</v>
      </c>
      <c r="X29" s="22" t="str">
        <f>IF('Model output'!S28="","",'Model output'!S28)</f>
        <v>Present</v>
      </c>
      <c r="Y29" t="str">
        <f>IF(OR('Model output'!S28="",ISNUMBER(SEARCH("Absent",'Model output'!S28)),ISNUMBER(SEARCH("Not identified",'Model output'!S28)),AND(ISNUMBER(SEARCH("No",'Model output'!S28)),NOT(ISNUMBER(SEARCH("carcinoma",'Model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v>
      </c>
      <c r="AC29" s="9" t="str">
        <f>IF(OR('Model output'!V28="", AND(ISERROR(SEARCH("Positive",'Model output'!V28)), ISNUMBER(SEARCH("Negative",'Model output'!V28))), ISNUMBER(SEARCH("Uninvolved",'Model output'!V28)), ISNUMBER(SEARCH("Free",'Model output'!V28)), ISNUMBER(SEARCH("1 mm",'Model output'!V28)), ISNUMBER(SEARCH("0.1 CM",'Model output'!V28)), ISNUMBER(SEARCH("less than 0.2 mm",'Model output'!V28)), ISNUMBER(SEARCH("less than 0.5 mm",'Model output'!V28)), ISNUMBER(SEARCH("abut",'Model output'!V28))), "negative", "positive")</f>
        <v>positive</v>
      </c>
      <c r="AE29" s="38"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39" t="str">
        <f t="shared" si="2"/>
        <v>1b</v>
      </c>
      <c r="AG29" s="39" t="str">
        <f t="shared" si="3"/>
        <v>0</v>
      </c>
      <c r="AH29" s="39" t="str">
        <f t="shared" si="6"/>
        <v>0</v>
      </c>
      <c r="AI29" s="44" t="str">
        <f t="shared" si="7"/>
        <v>I</v>
      </c>
      <c r="AJ29" s="38" t="s">
        <v>893</v>
      </c>
      <c r="AK29" s="43" t="s">
        <v>898</v>
      </c>
      <c r="AL29" s="43" t="s">
        <v>902</v>
      </c>
      <c r="AM29" s="43" t="s">
        <v>902</v>
      </c>
      <c r="AN29" s="43" t="s">
        <v>67</v>
      </c>
      <c r="AO29" s="13">
        <f t="shared" si="8"/>
        <v>1</v>
      </c>
      <c r="AP29" s="16">
        <f t="shared" si="9"/>
        <v>1</v>
      </c>
      <c r="AQ29" s="16">
        <f t="shared" si="10"/>
        <v>1</v>
      </c>
      <c r="AR29" s="16">
        <f t="shared" si="11"/>
        <v>1</v>
      </c>
      <c r="AS29" s="26">
        <f t="shared" si="4"/>
        <v>1</v>
      </c>
      <c r="AT29" s="1"/>
    </row>
    <row r="30" spans="1:46">
      <c r="A30" t="str">
        <f>'Model output'!A29</f>
        <v>TCGA-BJ-A3PU</v>
      </c>
      <c r="B30" s="50">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0</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output'!G29)),AND(ISNUMBER(SEARCH("V ",'Model output'!G29)),NOT(ISNUMBER(SEARCH("VI",'Model output'!G29)))),ISNUMBER(SEARCH("five",'Model output'!G29)),ISNUMBER(SEARCH("5",'Model output'!G29))))), "lateral", "central"))</f>
        <v>central</v>
      </c>
      <c r="H30" t="str">
        <f>IF('Model output'!H29="","negative", IF('Model output'!H29=" ", "negative", IF('Model output'!H29="[]", "negative", IF(ISNUMBER(SEARCH("lymph node",'Model output'!H29)),"negative", IF(ISNUMBER(SEARCH("adipose tissue",'Model output'!H29)), "negative", IF(ISNUMBER(SEARCH("neck dissection",'Model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8" t="str">
        <f t="shared" si="5"/>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v>
      </c>
      <c r="O30" t="str">
        <f>IF('Model output'!M29="","",'Model output'!M29)</f>
        <v>Follicular variant</v>
      </c>
      <c r="P30" t="str">
        <f>IF('Model output'!N29="","",'Model output'!N29)</f>
        <v>2.6 cm</v>
      </c>
      <c r="Q30" t="str">
        <f t="shared" si="1"/>
        <v>2.6cm</v>
      </c>
      <c r="R30" cm="1">
        <f t="array" ref="R30">IF(Q30="","",IF(ISNUMBER(SEARCH("cm",Q30)),MAX(VALUE(SUBSTITUTE(_xlfn.FILTERXML("&lt;t&gt;&lt;s&gt;"&amp;SUBSTITUTE(Q30,",","&lt;/s&gt;&lt;s&gt;")&amp;"&lt;/s&gt;&lt;/t&gt;","//s"),"cm",""))),IF(ISNUMBER(SEARCH("mm",Q30)), MAX(VALUE(SUBSTITUTE(_xlfn.FILTERXML("&lt;t&gt;&lt;s&gt;"&amp;SUBSTITUTE(Q30,",","&lt;/s&gt;&lt;s&gt;")&amp;"&lt;/s&gt;&lt;/t&gt;","//s"),"mm","")))/10, MAX(VALUE(_xlfn.FILTERXML("&lt;t&gt;&lt;s&gt;"&amp;SUBSTITUTE(Q30,",","&lt;/s&gt;&lt;s&gt;")&amp;"&lt;/s&gt;&lt;/t&gt;","//s"))))))</f>
        <v>2.6</v>
      </c>
      <c r="S30" t="str">
        <f>IF(OR('Model output'!P29="",ISNUMBER(SEARCH("Not identified", 'Model output'!P29)),ISNUMBER(SEARCH("Absent",'Model output'!P29)),ISNUMBER(SEARCH("No",'Model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2" t="str">
        <f>IF('Model output'!S29="","",'Model output'!S29)</f>
        <v>Present</v>
      </c>
      <c r="Y30" t="str">
        <f>IF(OR('Model output'!S29="",ISNUMBER(SEARCH("Absent",'Model output'!S29)),ISNUMBER(SEARCH("Not identified",'Model output'!S29)),AND(ISNUMBER(SEARCH("No",'Model output'!S29)),NOT(ISNUMBER(SEARCH("carcinoma",'Model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9" t="str">
        <f>IF(OR('Model output'!V29="", AND(ISERROR(SEARCH("Positive",'Model output'!V29)), ISNUMBER(SEARCH("Negative",'Model output'!V29))), ISNUMBER(SEARCH("Uninvolved",'Model output'!V29)), ISNUMBER(SEARCH("Free",'Model output'!V29)), ISNUMBER(SEARCH("1 mm",'Model output'!V29)), ISNUMBER(SEARCH("0.1 CM",'Model output'!V29)), ISNUMBER(SEARCH("less than 0.2 mm",'Model output'!V29)), ISNUMBER(SEARCH("less than 0.5 mm",'Model output'!V29)), ISNUMBER(SEARCH("abut",'Model output'!V29))), "negative", "positive")</f>
        <v>positive</v>
      </c>
      <c r="AE30" s="38"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high</v>
      </c>
      <c r="AF30" s="39" t="str">
        <f t="shared" si="2"/>
        <v>2</v>
      </c>
      <c r="AG30" s="39" t="str">
        <f t="shared" si="3"/>
        <v>1a</v>
      </c>
      <c r="AH30" s="39" t="str">
        <f t="shared" si="6"/>
        <v>0</v>
      </c>
      <c r="AI30" s="44" t="str">
        <f t="shared" si="7"/>
        <v>I</v>
      </c>
      <c r="AJ30" s="38" t="s">
        <v>893</v>
      </c>
      <c r="AK30" s="43" t="s">
        <v>897</v>
      </c>
      <c r="AL30" s="43" t="s">
        <v>903</v>
      </c>
      <c r="AM30" s="43" t="s">
        <v>902</v>
      </c>
      <c r="AN30" s="43" t="s">
        <v>67</v>
      </c>
      <c r="AO30" s="13">
        <f t="shared" si="8"/>
        <v>1</v>
      </c>
      <c r="AP30" s="16">
        <f t="shared" si="9"/>
        <v>0</v>
      </c>
      <c r="AQ30" s="16">
        <f t="shared" si="10"/>
        <v>1</v>
      </c>
      <c r="AR30" s="16">
        <f t="shared" si="11"/>
        <v>1</v>
      </c>
      <c r="AS30" s="26">
        <f t="shared" si="4"/>
        <v>1</v>
      </c>
      <c r="AT30" s="1"/>
    </row>
    <row r="31" spans="1:46">
      <c r="A31" t="str">
        <f>'Model output'!A30</f>
        <v>TCGA-BJ-A45D</v>
      </c>
      <c r="B31" s="50">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output'!G30)),AND(ISNUMBER(SEARCH("V ",'Model output'!G30)),NOT(ISNUMBER(SEARCH("VI",'Model output'!G30)))),ISNUMBER(SEARCH("five",'Model output'!G30)),ISNUMBER(SEARCH("5",'Model output'!G30))))), "lateral", "central"))</f>
        <v/>
      </c>
      <c r="H31" t="str">
        <f>IF('Model output'!H30="","negative", IF('Model output'!H30=" ", "negative", IF('Model output'!H30="[]", "negative", IF(ISNUMBER(SEARCH("lymph node",'Model output'!H30)),"negative", IF(ISNUMBER(SEARCH("adipose tissue",'Model output'!H30)), "negative", IF(ISNUMBER(SEARCH("neck dissection",'Model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5"/>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v>
      </c>
      <c r="O31" t="str">
        <f>IF('Model output'!M30="","",'Model output'!M30)</f>
        <v>encapsulated follicular variant</v>
      </c>
      <c r="P31" t="str">
        <f>IF('Model output'!N30="","",'Model output'!N30)</f>
        <v>2.5 cm</v>
      </c>
      <c r="Q31" t="str">
        <f t="shared" si="1"/>
        <v>2.5cm</v>
      </c>
      <c r="R31" cm="1">
        <f t="array" ref="R31">IF(Q31="","",IF(ISNUMBER(SEARCH("cm",Q31)),MAX(VALUE(SUBSTITUTE(_xlfn.FILTERXML("&lt;t&gt;&lt;s&gt;"&amp;SUBSTITUTE(Q31,",","&lt;/s&gt;&lt;s&gt;")&amp;"&lt;/s&gt;&lt;/t&gt;","//s"),"cm",""))),IF(ISNUMBER(SEARCH("mm",Q31)), MAX(VALUE(SUBSTITUTE(_xlfn.FILTERXML("&lt;t&gt;&lt;s&gt;"&amp;SUBSTITUTE(Q31,",","&lt;/s&gt;&lt;s&gt;")&amp;"&lt;/s&gt;&lt;/t&gt;","//s"),"mm","")))/10, MAX(VALUE(_xlfn.FILTERXML("&lt;t&gt;&lt;s&gt;"&amp;SUBSTITUTE(Q31,",","&lt;/s&gt;&lt;s&gt;")&amp;"&lt;/s&gt;&lt;/t&gt;","//s"))))))</f>
        <v>2.5</v>
      </c>
      <c r="S31" t="str">
        <f>IF(OR('Model output'!P30="",ISNUMBER(SEARCH("Not identified", 'Model output'!P30)),ISNUMBER(SEARCH("Absent",'Model output'!P30)),ISNUMBER(SEARCH("No",'Model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2" t="str">
        <f>IF('Model output'!S30="","",'Model output'!S30)</f>
        <v>Not identified</v>
      </c>
      <c r="Y31" t="str">
        <f>IF(OR('Model output'!S30="",ISNUMBER(SEARCH("Absent",'Model output'!S30)),ISNUMBER(SEARCH("Not identified",'Model output'!S30)),AND(ISNUMBER(SEARCH("No",'Model output'!S30)),NOT(ISNUMBER(SEARCH("carcinoma",'Model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9" t="str">
        <f>IF(OR('Model output'!V30="", AND(ISERROR(SEARCH("Positive",'Model output'!V30)), ISNUMBER(SEARCH("Negative",'Model output'!V30))), ISNUMBER(SEARCH("Uninvolved",'Model output'!V30)), ISNUMBER(SEARCH("Free",'Model output'!V30)), ISNUMBER(SEARCH("1 mm",'Model output'!V30)), ISNUMBER(SEARCH("0.1 CM",'Model output'!V30)), ISNUMBER(SEARCH("less than 0.2 mm",'Model output'!V30)), ISNUMBER(SEARCH("less than 0.5 mm",'Model output'!V30)), ISNUMBER(SEARCH("abut",'Model output'!V30))), "negative", "positive")</f>
        <v>negative</v>
      </c>
      <c r="AE31" s="38"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intermediate</v>
      </c>
      <c r="AF31" s="39" t="str">
        <f t="shared" si="2"/>
        <v>2</v>
      </c>
      <c r="AG31" s="39" t="str">
        <f t="shared" si="3"/>
        <v>0</v>
      </c>
      <c r="AH31" s="39" t="str">
        <f t="shared" si="6"/>
        <v>0</v>
      </c>
      <c r="AI31" s="44" t="str">
        <f t="shared" si="7"/>
        <v>I</v>
      </c>
      <c r="AJ31" s="38" t="s">
        <v>894</v>
      </c>
      <c r="AK31" s="43" t="s">
        <v>901</v>
      </c>
      <c r="AL31" s="43" t="s">
        <v>899</v>
      </c>
      <c r="AM31" s="43" t="s">
        <v>902</v>
      </c>
      <c r="AN31" s="43" t="s">
        <v>67</v>
      </c>
      <c r="AO31" s="13">
        <f t="shared" ca="1" si="8"/>
        <v>0</v>
      </c>
      <c r="AP31" s="16">
        <f t="shared" si="9"/>
        <v>1</v>
      </c>
      <c r="AQ31" s="16">
        <f t="shared" si="10"/>
        <v>1</v>
      </c>
      <c r="AR31" s="16">
        <f t="shared" si="11"/>
        <v>1</v>
      </c>
      <c r="AS31" s="26">
        <f t="shared" si="4"/>
        <v>1</v>
      </c>
      <c r="AT31" s="1"/>
    </row>
    <row r="32" spans="1:46">
      <c r="A32" t="str">
        <f>'Model output'!A31</f>
        <v>TCGA-BJ-A45E</v>
      </c>
      <c r="B32" s="50">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X</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output'!G31)),AND(ISNUMBER(SEARCH("V ",'Model output'!G31)),NOT(ISNUMBER(SEARCH("VI",'Model output'!G31)))),ISNUMBER(SEARCH("five",'Model output'!G31)),ISNUMBER(SEARCH("5",'Model output'!G31))))), "lateral", "central"))</f>
        <v/>
      </c>
      <c r="H32" t="str">
        <f>IF('Model output'!H31="","negative", IF('Model output'!H31=" ", "negative", IF('Model output'!H31="[]", "negative", IF(ISNUMBER(SEARCH("lymph node",'Model output'!H31)),"negative", IF(ISNUMBER(SEARCH("adipose tissue",'Model output'!H31)), "negative", IF(ISNUMBER(SEARCH("neck dissection",'Model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5"/>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v>
      </c>
      <c r="O32" t="str">
        <f>IF('Model output'!M31="","",'Model output'!M31)</f>
        <v>microcarcinoma, oncocytic/warthin-like variant</v>
      </c>
      <c r="P32" t="str">
        <f>IF('Model output'!N31="","",'Model output'!N31)</f>
        <v>0.5 cm</v>
      </c>
      <c r="Q32" t="str">
        <f t="shared" si="1"/>
        <v>0.5cm</v>
      </c>
      <c r="R32" cm="1">
        <f t="array" ref="R32">IF(Q32="","",IF(ISNUMBER(SEARCH("cm",Q32)),MAX(VALUE(SUBSTITUTE(_xlfn.FILTERXML("&lt;t&gt;&lt;s&gt;"&amp;SUBSTITUTE(Q32,",","&lt;/s&gt;&lt;s&gt;")&amp;"&lt;/s&gt;&lt;/t&gt;","//s"),"cm",""))),IF(ISNUMBER(SEARCH("mm",Q32)), MAX(VALUE(SUBSTITUTE(_xlfn.FILTERXML("&lt;t&gt;&lt;s&gt;"&amp;SUBSTITUTE(Q32,",","&lt;/s&gt;&lt;s&gt;")&amp;"&lt;/s&gt;&lt;/t&gt;","//s"),"mm","")))/10, MAX(VALUE(_xlfn.FILTERXML("&lt;t&gt;&lt;s&gt;"&amp;SUBSTITUTE(Q32,",","&lt;/s&gt;&lt;s&gt;")&amp;"&lt;/s&gt;&lt;/t&gt;","//s"))))))</f>
        <v>0.5</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22" t="str">
        <f>IF('Model output'!S31="","",'Model output'!S31)</f>
        <v>Not Identified</v>
      </c>
      <c r="Y32" t="str">
        <f>IF(OR('Model output'!S31="",ISNUMBER(SEARCH("Absent",'Model output'!S31)),ISNUMBER(SEARCH("Not identified",'Model output'!S31)),AND(ISNUMBER(SEARCH("No",'Model output'!S31)),NOT(ISNUMBER(SEARCH("carcinoma",'Model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9" t="str">
        <f>IF(OR('Model output'!V31="", AND(ISERROR(SEARCH("Positive",'Model output'!V31)), ISNUMBER(SEARCH("Negative",'Model output'!V31))), ISNUMBER(SEARCH("Uninvolved",'Model output'!V31)), ISNUMBER(SEARCH("Free",'Model output'!V31)), ISNUMBER(SEARCH("1 mm",'Model output'!V31)), ISNUMBER(SEARCH("0.1 CM",'Model output'!V31)), ISNUMBER(SEARCH("less than 0.2 mm",'Model output'!V31)), ISNUMBER(SEARCH("less than 0.5 mm",'Model output'!V31)), ISNUMBER(SEARCH("abut",'Model output'!V31))), "negative", "positive")</f>
        <v>negative</v>
      </c>
      <c r="AE32" s="38"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9" t="str">
        <f t="shared" si="2"/>
        <v>1a</v>
      </c>
      <c r="AG32" s="39" t="str">
        <f t="shared" si="3"/>
        <v>0</v>
      </c>
      <c r="AH32" s="39" t="str">
        <f t="shared" si="6"/>
        <v>0</v>
      </c>
      <c r="AI32" s="44" t="str">
        <f t="shared" si="7"/>
        <v>I</v>
      </c>
      <c r="AJ32" s="38" t="s">
        <v>894</v>
      </c>
      <c r="AK32" s="43" t="s">
        <v>903</v>
      </c>
      <c r="AL32" s="43" t="s">
        <v>899</v>
      </c>
      <c r="AM32" s="43" t="s">
        <v>902</v>
      </c>
      <c r="AN32" s="43" t="s">
        <v>67</v>
      </c>
      <c r="AO32" s="13">
        <f t="shared" ca="1" si="8"/>
        <v>0</v>
      </c>
      <c r="AP32" s="16">
        <f t="shared" si="9"/>
        <v>1</v>
      </c>
      <c r="AQ32" s="16">
        <f t="shared" si="10"/>
        <v>1</v>
      </c>
      <c r="AR32" s="16">
        <f t="shared" si="11"/>
        <v>1</v>
      </c>
      <c r="AS32" s="26">
        <f t="shared" si="4"/>
        <v>1</v>
      </c>
      <c r="AT32" s="1"/>
    </row>
    <row r="33" spans="1:46">
      <c r="A33" t="str">
        <f>'Model output'!A32</f>
        <v>TCGA-BJ-A45G</v>
      </c>
      <c r="B33" s="50">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output'!G32)),AND(ISNUMBER(SEARCH("V ",'Model output'!G32)),NOT(ISNUMBER(SEARCH("VI",'Model output'!G32)))),ISNUMBER(SEARCH("five",'Model output'!G32)),ISNUMBER(SEARCH("5",'Model output'!G32))))), "lateral", "central"))</f>
        <v>central</v>
      </c>
      <c r="H33" t="str">
        <f>IF('Model output'!H32="","negative", IF('Model output'!H32=" ", "negative", IF('Model output'!H32="[]", "negative", IF(ISNUMBER(SEARCH("lymph node",'Model output'!H32)),"negative", IF(ISNUMBER(SEARCH("adipose tissue",'Model output'!H32)), "negative", IF(ISNUMBER(SEARCH("neck dissection",'Model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5"/>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encapsulated follicular variant</v>
      </c>
      <c r="P33" t="str">
        <f>IF('Model output'!N32="","",'Model output'!N32)</f>
        <v>2.5 cm</v>
      </c>
      <c r="Q33" t="str">
        <f t="shared" si="1"/>
        <v>2.5cm</v>
      </c>
      <c r="R33" cm="1">
        <f t="array" ref="R33">IF(Q33="","",IF(ISNUMBER(SEARCH("cm",Q33)),MAX(VALUE(SUBSTITUTE(_xlfn.FILTERXML("&lt;t&gt;&lt;s&gt;"&amp;SUBSTITUTE(Q33,",","&lt;/s&gt;&lt;s&gt;")&amp;"&lt;/s&gt;&lt;/t&gt;","//s"),"cm",""))),IF(ISNUMBER(SEARCH("mm",Q33)), MAX(VALUE(SUBSTITUTE(_xlfn.FILTERXML("&lt;t&gt;&lt;s&gt;"&amp;SUBSTITUTE(Q33,",","&lt;/s&gt;&lt;s&gt;")&amp;"&lt;/s&gt;&lt;/t&gt;","//s"),"mm","")))/10, MAX(VALUE(_xlfn.FILTERXML("&lt;t&gt;&lt;s&gt;"&amp;SUBSTITUTE(Q33,",","&lt;/s&gt;&lt;s&gt;")&amp;"&lt;/s&gt;&lt;/t&gt;","//s"))))))</f>
        <v>2.5</v>
      </c>
      <c r="S33" t="str">
        <f>IF(OR('Model output'!P32="",ISNUMBER(SEARCH("Not identified", 'Model output'!P32)),ISNUMBER(SEARCH("Absent",'Model output'!P32)),ISNUMBER(SEARCH("No",'Model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22" t="str">
        <f>IF('Model output'!S32="","",'Model output'!S32)</f>
        <v>Not Identified</v>
      </c>
      <c r="Y33" t="str">
        <f>IF(OR('Model output'!S32="",ISNUMBER(SEARCH("Absent",'Model output'!S32)),ISNUMBER(SEARCH("Not identified",'Model output'!S32)),AND(ISNUMBER(SEARCH("No",'Model output'!S32)),NOT(ISNUMBER(SEARCH("carcinoma",'Model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9" t="str">
        <f>IF(OR('Model output'!V32="", AND(ISERROR(SEARCH("Positive",'Model output'!V32)), ISNUMBER(SEARCH("Negative",'Model output'!V32))), ISNUMBER(SEARCH("Uninvolved",'Model output'!V32)), ISNUMBER(SEARCH("Free",'Model output'!V32)), ISNUMBER(SEARCH("1 mm",'Model output'!V32)), ISNUMBER(SEARCH("0.1 CM",'Model output'!V32)), ISNUMBER(SEARCH("less than 0.2 mm",'Model output'!V32)), ISNUMBER(SEARCH("less than 0.5 mm",'Model output'!V32)), ISNUMBER(SEARCH("abut",'Model output'!V32))), "negative", "positive")</f>
        <v>negative</v>
      </c>
      <c r="AE33" s="38"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9" t="str">
        <f t="shared" si="2"/>
        <v>2</v>
      </c>
      <c r="AG33" s="39" t="str">
        <f t="shared" si="3"/>
        <v>1a</v>
      </c>
      <c r="AH33" s="39" t="str">
        <f t="shared" si="6"/>
        <v>0</v>
      </c>
      <c r="AI33" s="44" t="str">
        <f t="shared" si="7"/>
        <v>I</v>
      </c>
      <c r="AJ33" s="38" t="s">
        <v>895</v>
      </c>
      <c r="AK33" s="43" t="s">
        <v>901</v>
      </c>
      <c r="AL33" s="43" t="s">
        <v>903</v>
      </c>
      <c r="AM33" s="43" t="s">
        <v>902</v>
      </c>
      <c r="AN33" s="43" t="s">
        <v>67</v>
      </c>
      <c r="AO33" s="13">
        <f t="shared" ca="1" si="8"/>
        <v>1</v>
      </c>
      <c r="AP33" s="16">
        <f t="shared" si="9"/>
        <v>1</v>
      </c>
      <c r="AQ33" s="16">
        <f t="shared" si="10"/>
        <v>1</v>
      </c>
      <c r="AR33" s="16">
        <f t="shared" si="11"/>
        <v>1</v>
      </c>
      <c r="AS33" s="26">
        <f t="shared" si="4"/>
        <v>1</v>
      </c>
      <c r="AT33" s="1"/>
    </row>
    <row r="34" spans="1:46">
      <c r="A34" t="str">
        <f>'Model output'!A33</f>
        <v>TCGA-BJ-A45H</v>
      </c>
      <c r="B34" s="50">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output'!G33)),AND(ISNUMBER(SEARCH("V ",'Model output'!G33)),NOT(ISNUMBER(SEARCH("VI",'Model output'!G33)))),ISNUMBER(SEARCH("five",'Model output'!G33)),ISNUMBER(SEARCH("5",'Model output'!G33))))), "lateral", "central"))</f>
        <v/>
      </c>
      <c r="H34" t="str">
        <f>IF('Model output'!H33="","negative", IF('Model output'!H33=" ", "negative", IF('Model output'!H33="[]", "negative", IF(ISNUMBER(SEARCH("lymph node",'Model output'!H33)),"negative", IF(ISNUMBER(SEARCH("adipose tissue",'Model output'!H33)), "negative", IF(ISNUMBER(SEARCH("neck dissection",'Model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5"/>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v>
      </c>
      <c r="O34" t="str">
        <f>IF('Model output'!M33="","",'Model output'!M33)</f>
        <v>conventional</v>
      </c>
      <c r="P34" t="str">
        <f>IF('Model output'!N33="","",'Model output'!N33)</f>
        <v>1.5 cm</v>
      </c>
      <c r="Q34" t="str">
        <f t="shared" si="1"/>
        <v>1.5cm</v>
      </c>
      <c r="R34" cm="1">
        <f t="array" ref="R34">IF(Q34="","",IF(ISNUMBER(SEARCH("cm",Q34)),MAX(VALUE(SUBSTITUTE(_xlfn.FILTERXML("&lt;t&gt;&lt;s&gt;"&amp;SUBSTITUTE(Q34,",","&lt;/s&gt;&lt;s&gt;")&amp;"&lt;/s&gt;&lt;/t&gt;","//s"),"cm",""))),IF(ISNUMBER(SEARCH("mm",Q34)), MAX(VALUE(SUBSTITUTE(_xlfn.FILTERXML("&lt;t&gt;&lt;s&gt;"&amp;SUBSTITUTE(Q34,",","&lt;/s&gt;&lt;s&gt;")&amp;"&lt;/s&gt;&lt;/t&gt;","//s"),"mm","")))/10, MAX(VALUE(_xlfn.FILTERXML("&lt;t&gt;&lt;s&gt;"&amp;SUBSTITUTE(Q34,",","&lt;/s&gt;&lt;s&gt;")&amp;"&lt;/s&gt;&lt;/t&gt;","//s"))))))</f>
        <v>1.5</v>
      </c>
      <c r="S34" t="str">
        <f>IF(OR('Model output'!P33="",ISNUMBER(SEARCH("Not identified", 'Model output'!P33)),ISNUMBER(SEARCH("Absent",'Model output'!P33)),ISNUMBER(SEARCH("No",'Model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22" t="str">
        <f>IF('Model output'!S33="","",'Model output'!S33)</f>
        <v>Present</v>
      </c>
      <c r="Y34" t="str">
        <f>IF(OR('Model output'!S33="",ISNUMBER(SEARCH("Absent",'Model output'!S33)),ISNUMBER(SEARCH("Not identified",'Model output'!S33)),AND(ISNUMBER(SEARCH("No",'Model output'!S33)),NOT(ISNUMBER(SEARCH("carcinoma",'Model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BRAF V600E, NRAS61, HRAS61, KRAS12/13</v>
      </c>
      <c r="AC34" s="9" t="str">
        <f>IF(OR('Model output'!V33="", AND(ISERROR(SEARCH("Positive",'Model output'!V33)), ISNUMBER(SEARCH("Negative",'Model output'!V33))), ISNUMBER(SEARCH("Uninvolved",'Model output'!V33)), ISNUMBER(SEARCH("Free",'Model output'!V33)), ISNUMBER(SEARCH("1 mm",'Model output'!V33)), ISNUMBER(SEARCH("0.1 CM",'Model output'!V33)), ISNUMBER(SEARCH("less than 0.2 mm",'Model output'!V33)), ISNUMBER(SEARCH("less than 0.5 mm",'Model output'!V33)), ISNUMBER(SEARCH("abut",'Model output'!V33))), "negative", "positive")</f>
        <v>positive</v>
      </c>
      <c r="AE34" s="38"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high</v>
      </c>
      <c r="AF34" s="39" t="str">
        <f t="shared" si="2"/>
        <v>1b</v>
      </c>
      <c r="AG34" s="39" t="str">
        <f t="shared" si="3"/>
        <v>0</v>
      </c>
      <c r="AH34" s="39" t="str">
        <f t="shared" si="6"/>
        <v>0</v>
      </c>
      <c r="AI34" s="44" t="str">
        <f t="shared" si="7"/>
        <v>I</v>
      </c>
      <c r="AJ34" s="38" t="s">
        <v>893</v>
      </c>
      <c r="AK34" s="43" t="s">
        <v>897</v>
      </c>
      <c r="AL34" s="43" t="s">
        <v>902</v>
      </c>
      <c r="AM34" s="43" t="s">
        <v>902</v>
      </c>
      <c r="AN34" s="43" t="s">
        <v>67</v>
      </c>
      <c r="AO34" s="13">
        <f t="shared" si="8"/>
        <v>1</v>
      </c>
      <c r="AP34" s="16">
        <f t="shared" si="9"/>
        <v>0</v>
      </c>
      <c r="AQ34" s="16">
        <f t="shared" si="10"/>
        <v>1</v>
      </c>
      <c r="AR34" s="16">
        <f t="shared" si="11"/>
        <v>1</v>
      </c>
      <c r="AS34" s="26">
        <f t="shared" si="4"/>
        <v>1</v>
      </c>
      <c r="AT34" s="1"/>
    </row>
    <row r="35" spans="1:46">
      <c r="A35" t="str">
        <f>'Model output'!A34</f>
        <v>TCGA-BJ-A45I</v>
      </c>
      <c r="B35" s="50">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output'!G34)),AND(ISNUMBER(SEARCH("V ",'Model output'!G34)),NOT(ISNUMBER(SEARCH("VI",'Model output'!G34)))),ISNUMBER(SEARCH("five",'Model output'!G34)),ISNUMBER(SEARCH("5",'Model output'!G34))))), "lateral", "central"))</f>
        <v/>
      </c>
      <c r="H35" t="str">
        <f>IF('Model output'!H34="","negative", IF('Model output'!H34=" ", "negative", IF('Model output'!H34="[]", "negative", IF(ISNUMBER(SEARCH("lymph node",'Model output'!H34)),"negative", IF(ISNUMBER(SEARCH("adipose tissue",'Model output'!H34)), "negative", IF(ISNUMBER(SEARCH("neck dissection",'Model output'!H34)),"negative","positive"))))))</f>
        <v>negative</v>
      </c>
      <c r="I35">
        <f>IF('Model output'!I34="","",IF(ISNUMBER('Model output'!I34),'Model output'!I34,1))</f>
        <v>6</v>
      </c>
      <c r="J35">
        <f>IF('Model output'!J34="","",IF(AND(ISNUMBER('Model output'!J34),'Model output'!J34&lt;=I35),'Model output'!J34,IF(ISNUMBER(SEARCH("0/",'Model output'!J34)),0,1)))</f>
        <v>0</v>
      </c>
      <c r="K35" t="str" cm="1">
        <f t="array" ref="K35">IF(COUNT(FIND({0,1,2,3,4,5,6,7,8,9},'Model output'!K34))&gt;0,'Model output'!K34,"")</f>
        <v/>
      </c>
      <c r="L35" s="8" t="str">
        <f t="shared" si="5"/>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v>
      </c>
      <c r="O35" t="str">
        <f>IF('Model output'!M34="","",'Model output'!M34)</f>
        <v>tall cell variant</v>
      </c>
      <c r="P35" t="str">
        <f>IF('Model output'!N34="","",'Model output'!N34)</f>
        <v>2.1 cm</v>
      </c>
      <c r="Q35" t="str">
        <f t="shared" si="1"/>
        <v>2.1cm</v>
      </c>
      <c r="R35" cm="1">
        <f t="array" ref="R35">IF(Q35="","",IF(ISNUMBER(SEARCH("cm",Q35)),MAX(VALUE(SUBSTITUTE(_xlfn.FILTERXML("&lt;t&gt;&lt;s&gt;"&amp;SUBSTITUTE(Q35,",","&lt;/s&gt;&lt;s&gt;")&amp;"&lt;/s&gt;&lt;/t&gt;","//s"),"cm",""))),IF(ISNUMBER(SEARCH("mm",Q35)), MAX(VALUE(SUBSTITUTE(_xlfn.FILTERXML("&lt;t&gt;&lt;s&gt;"&amp;SUBSTITUTE(Q35,",","&lt;/s&gt;&lt;s&gt;")&amp;"&lt;/s&gt;&lt;/t&gt;","//s"),"mm","")))/10, MAX(VALUE(_xlfn.FILTERXML("&lt;t&gt;&lt;s&gt;"&amp;SUBSTITUTE(Q35,",","&lt;/s&gt;&lt;s&gt;")&amp;"&lt;/s&gt;&lt;/t&gt;","//s"))))))</f>
        <v>2.1</v>
      </c>
      <c r="S35" t="str">
        <f>IF(OR('Model output'!P34="",ISNUMBER(SEARCH("Not identified", 'Model output'!P34)),ISNUMBER(SEARCH("Absent",'Model output'!P34)),ISNUMBER(SEARCH("No",'Model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22" t="str">
        <f>IF('Model output'!S34="","",'Model output'!S34)</f>
        <v>Present</v>
      </c>
      <c r="Y35" t="str">
        <f>IF(OR('Model output'!S34="",ISNUMBER(SEARCH("Absent",'Model output'!S34)),ISNUMBER(SEARCH("Not identified",'Model output'!S34)),AND(ISNUMBER(SEARCH("No",'Model output'!S34)),NOT(ISNUMBER(SEARCH("carcinoma",'Model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BRAF V600E</v>
      </c>
      <c r="AC35" s="9" t="str">
        <f>IF(OR('Model output'!V34="", AND(ISERROR(SEARCH("Positive",'Model output'!V34)), ISNUMBER(SEARCH("Negative",'Model output'!V34))), ISNUMBER(SEARCH("Uninvolved",'Model output'!V34)), ISNUMBER(SEARCH("Free",'Model output'!V34)), ISNUMBER(SEARCH("1 mm",'Model output'!V34)), ISNUMBER(SEARCH("0.1 CM",'Model output'!V34)), ISNUMBER(SEARCH("less than 0.2 mm",'Model output'!V34)), ISNUMBER(SEARCH("less than 0.5 mm",'Model output'!V34)), ISNUMBER(SEARCH("abut",'Model output'!V34))), "negative", "positive")</f>
        <v>positive</v>
      </c>
      <c r="AE35" s="38"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9" t="str">
        <f t="shared" si="2"/>
        <v>2</v>
      </c>
      <c r="AG35" s="39" t="str">
        <f t="shared" si="3"/>
        <v>0</v>
      </c>
      <c r="AH35" s="39" t="str">
        <f t="shared" si="6"/>
        <v>0</v>
      </c>
      <c r="AI35" s="44" t="str">
        <f t="shared" si="7"/>
        <v>I</v>
      </c>
      <c r="AJ35" s="38" t="s">
        <v>893</v>
      </c>
      <c r="AK35" s="43" t="s">
        <v>897</v>
      </c>
      <c r="AL35" s="43" t="s">
        <v>899</v>
      </c>
      <c r="AM35" s="43" t="s">
        <v>902</v>
      </c>
      <c r="AN35" s="43" t="s">
        <v>67</v>
      </c>
      <c r="AO35" s="13">
        <f t="shared" si="8"/>
        <v>1</v>
      </c>
      <c r="AP35" s="16">
        <f t="shared" si="9"/>
        <v>0</v>
      </c>
      <c r="AQ35" s="16">
        <f t="shared" si="10"/>
        <v>1</v>
      </c>
      <c r="AR35" s="16">
        <f t="shared" si="11"/>
        <v>1</v>
      </c>
      <c r="AS35" s="26">
        <f t="shared" si="4"/>
        <v>1</v>
      </c>
      <c r="AT35" s="1"/>
    </row>
    <row r="36" spans="1:46">
      <c r="A36" t="str">
        <f>'Model output'!A35</f>
        <v>TCGA-BJ-A45J</v>
      </c>
      <c r="B36" s="50">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X</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output'!G35)),AND(ISNUMBER(SEARCH("V ",'Model output'!G35)),NOT(ISNUMBER(SEARCH("VI",'Model output'!G35)))),ISNUMBER(SEARCH("five",'Model output'!G35)),ISNUMBER(SEARCH("5",'Model output'!G35))))), "lateral", "central"))</f>
        <v>central</v>
      </c>
      <c r="H36" t="str">
        <f>IF('Model output'!H35="","negative", IF('Model output'!H35=" ", "negative", IF('Model output'!H35="[]", "negative", IF(ISNUMBER(SEARCH("lymph node",'Model output'!H35)),"negative", IF(ISNUMBER(SEARCH("adipose tissue",'Model output'!H35)), "negative", IF(ISNUMBER(SEARCH("neck dissection",'Model output'!H35)),"negative","positive"))))))</f>
        <v>negative</v>
      </c>
      <c r="I36">
        <f>IF('Model output'!I35="","",IF(ISNUMBER('Model output'!I35),'Model output'!I35,1))</f>
        <v>2</v>
      </c>
      <c r="J36">
        <f>IF('Model output'!J35="","",IF(AND(ISNUMBER('Model output'!J35),'Model output'!J35&lt;=I36),'Model output'!J35,IF(ISNUMBER(SEARCH("0/",'Model output'!J35)),0,1)))</f>
        <v>2</v>
      </c>
      <c r="K36" t="str" cm="1">
        <f t="array" ref="K36">IF(COUNT(FIND({0,1,2,3,4,5,6,7,8,9},'Model output'!K35))&gt;0,'Model output'!K35,"")</f>
        <v>0.3 cm</v>
      </c>
      <c r="L36" s="8" t="str">
        <f t="shared" si="5"/>
        <v>0.3cm</v>
      </c>
      <c r="M36" cm="1">
        <f t="array" ref="M36">IF(L36="","",IF(ISNUMBER(SEARCH("cm",L36)),MAX(VALUE(SUBSTITUTE(_xlfn.FILTERXML("&lt;t&gt;&lt;s&gt;"&amp;SUBSTITUTE(L36,",","&lt;/s&gt;&lt;s&gt;")&amp;"&lt;/s&gt;&lt;/t&gt;","//s"),"cm",""))),MAX(VALUE(SUBSTITUTE(_xlfn.FILTERXML("&lt;t&gt;&lt;s&gt;"&amp;SUBSTITUTE(L36,",","&lt;/s&gt;&lt;s&gt;")&amp;"&lt;/s&gt;&lt;/t&gt;","//s"),"mm","")))/10))</f>
        <v>0.3</v>
      </c>
      <c r="N36" t="str">
        <f>IF('Model output'!L35="","",'Model output'!L35)</f>
        <v>papillary</v>
      </c>
      <c r="O36" t="str">
        <f>IF('Model output'!M35="","",'Model output'!M35)</f>
        <v>tall cell variant</v>
      </c>
      <c r="P36" t="str">
        <f>IF('Model output'!N35="","",'Model output'!N35)</f>
        <v>0.3 cm</v>
      </c>
      <c r="Q36" t="str">
        <f t="shared" si="1"/>
        <v>0.3cm</v>
      </c>
      <c r="R36" cm="1">
        <f t="array" ref="R36">IF(Q36="","",IF(ISNUMBER(SEARCH("cm",Q36)),MAX(VALUE(SUBSTITUTE(_xlfn.FILTERXML("&lt;t&gt;&lt;s&gt;"&amp;SUBSTITUTE(Q36,",","&lt;/s&gt;&lt;s&gt;")&amp;"&lt;/s&gt;&lt;/t&gt;","//s"),"cm",""))),IF(ISNUMBER(SEARCH("mm",Q36)), MAX(VALUE(SUBSTITUTE(_xlfn.FILTERXML("&lt;t&gt;&lt;s&gt;"&amp;SUBSTITUTE(Q36,",","&lt;/s&gt;&lt;s&gt;")&amp;"&lt;/s&gt;&lt;/t&gt;","//s"),"mm","")))/10, MAX(VALUE(_xlfn.FILTERXML("&lt;t&gt;&lt;s&gt;"&amp;SUBSTITUTE(Q36,",","&lt;/s&gt;&lt;s&gt;")&amp;"&lt;/s&gt;&lt;/t&gt;","//s"))))))</f>
        <v>0.3</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22" t="str">
        <f>IF('Model output'!S35="","",'Model output'!S35)</f>
        <v>Not Identified</v>
      </c>
      <c r="Y36" t="str">
        <f>IF(OR('Model output'!S35="",ISNUMBER(SEARCH("Absent",'Model output'!S35)),ISNUMBER(SEARCH("Not identified",'Model output'!S35)),AND(ISNUMBER(SEARCH("No",'Model output'!S35)),NOT(ISNUMBER(SEARCH("carcinoma",'Model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BRAF V600E</v>
      </c>
      <c r="AC36" s="9" t="str">
        <f>IF(OR('Model output'!V35="", AND(ISERROR(SEARCH("Positive",'Model output'!V35)), ISNUMBER(SEARCH("Negative",'Model output'!V35))), ISNUMBER(SEARCH("Uninvolved",'Model output'!V35)), ISNUMBER(SEARCH("Free",'Model output'!V35)), ISNUMBER(SEARCH("1 mm",'Model output'!V35)), ISNUMBER(SEARCH("0.1 CM",'Model output'!V35)), ISNUMBER(SEARCH("less than 0.2 mm",'Model output'!V35)), ISNUMBER(SEARCH("less than 0.5 mm",'Model output'!V35)), ISNUMBER(SEARCH("abut",'Model output'!V35))), "negative", "positive")</f>
        <v>negative</v>
      </c>
      <c r="AE36" s="38"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intermediate</v>
      </c>
      <c r="AF36" s="39" t="str">
        <f t="shared" si="2"/>
        <v>1a</v>
      </c>
      <c r="AG36" s="39" t="str">
        <f t="shared" si="3"/>
        <v>1a</v>
      </c>
      <c r="AH36" s="39" t="str">
        <f t="shared" si="6"/>
        <v>0</v>
      </c>
      <c r="AI36" s="44" t="str">
        <f t="shared" si="7"/>
        <v>I</v>
      </c>
      <c r="AJ36" s="38" t="s">
        <v>895</v>
      </c>
      <c r="AK36" s="43" t="s">
        <v>903</v>
      </c>
      <c r="AL36" s="43" t="s">
        <v>903</v>
      </c>
      <c r="AM36" s="43" t="s">
        <v>902</v>
      </c>
      <c r="AN36" s="43" t="s">
        <v>67</v>
      </c>
      <c r="AO36" s="13">
        <f t="shared" ca="1" si="8"/>
        <v>1</v>
      </c>
      <c r="AP36" s="16">
        <f t="shared" si="9"/>
        <v>1</v>
      </c>
      <c r="AQ36" s="16">
        <f t="shared" si="10"/>
        <v>1</v>
      </c>
      <c r="AR36" s="16">
        <f t="shared" si="11"/>
        <v>1</v>
      </c>
      <c r="AS36" s="26">
        <f t="shared" si="4"/>
        <v>1</v>
      </c>
      <c r="AT36" s="1"/>
    </row>
    <row r="37" spans="1:46">
      <c r="A37" t="str">
        <f>'Model output'!A36</f>
        <v>TCGA-BJ-A45K</v>
      </c>
      <c r="B37" s="50">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0</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output'!G36)),AND(ISNUMBER(SEARCH("V ",'Model output'!G36)),NOT(ISNUMBER(SEARCH("VI",'Model output'!G36)))),ISNUMBER(SEARCH("five",'Model output'!G36)),ISNUMBER(SEARCH("5",'Model output'!G36))))), "lateral", "central"))</f>
        <v/>
      </c>
      <c r="H37" t="str">
        <f>IF('Model output'!H36="","negative", IF('Model output'!H36=" ", "negative", IF('Model output'!H36="[]", "negative", IF(ISNUMBER(SEARCH("lymph node",'Model output'!H36)),"negative", IF(ISNUMBER(SEARCH("adipose tissue",'Model output'!H36)), "negative", IF(ISNUMBER(SEARCH("neck dissection",'Model output'!H36)),"negative","positive"))))))</f>
        <v>negative</v>
      </c>
      <c r="I37" t="str">
        <f>IF('Model output'!I36="","",IF(ISNUMBER('Model output'!I36),'Model output'!I36,1))</f>
        <v/>
      </c>
      <c r="J37">
        <f>IF('Model output'!J36="","",IF(AND(ISNUMBER('Model output'!J36),'Model output'!J36&lt;=I37),'Model output'!J36,IF(ISNUMBER(SEARCH("0/",'Model output'!J36)),0,1)))</f>
        <v>0</v>
      </c>
      <c r="K37" t="str" cm="1">
        <f t="array" ref="K37">IF(COUNT(FIND({0,1,2,3,4,5,6,7,8,9},'Model output'!K36))&gt;0,'Model output'!K36,"")</f>
        <v/>
      </c>
      <c r="L37" s="8" t="str">
        <f t="shared" si="5"/>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non-encapsulated</v>
      </c>
      <c r="P37" t="str">
        <f>IF('Model output'!N36="","",'Model output'!N36)</f>
        <v>2.3 cm</v>
      </c>
      <c r="Q37" t="str">
        <f t="shared" si="1"/>
        <v>2.3cm</v>
      </c>
      <c r="R37" cm="1">
        <f t="array" ref="R37">IF(Q37="","",IF(ISNUMBER(SEARCH("cm",Q37)),MAX(VALUE(SUBSTITUTE(_xlfn.FILTERXML("&lt;t&gt;&lt;s&gt;"&amp;SUBSTITUTE(Q37,",","&lt;/s&gt;&lt;s&gt;")&amp;"&lt;/s&gt;&lt;/t&gt;","//s"),"cm",""))),IF(ISNUMBER(SEARCH("mm",Q37)), MAX(VALUE(SUBSTITUTE(_xlfn.FILTERXML("&lt;t&gt;&lt;s&gt;"&amp;SUBSTITUTE(Q37,",","&lt;/s&gt;&lt;s&gt;")&amp;"&lt;/s&gt;&lt;/t&gt;","//s"),"mm","")))/10, MAX(VALUE(_xlfn.FILTERXML("&lt;t&gt;&lt;s&gt;"&amp;SUBSTITUTE(Q37,",","&lt;/s&gt;&lt;s&gt;")&amp;"&lt;/s&gt;&lt;/t&gt;","//s"))))))</f>
        <v>2.2999999999999998</v>
      </c>
      <c r="S37" t="str">
        <f>IF(OR('Model output'!P36="",ISNUMBER(SEARCH("Not identified", 'Model output'!P36)),ISNUMBER(SEARCH("Absent",'Model output'!P36)),ISNUMBER(SEARCH("No",'Model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22" t="str">
        <f>IF('Model output'!S36="","",'Model output'!S36)</f>
        <v>Not identified</v>
      </c>
      <c r="Y37" t="str">
        <f>IF(OR('Model output'!S36="",ISNUMBER(SEARCH("Absent",'Model output'!S36)),ISNUMBER(SEARCH("Not identified",'Model output'!S36)),AND(ISNUMBER(SEARCH("No",'Model output'!S36)),NOT(ISNUMBER(SEARCH("carcinoma",'Model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9" t="str">
        <f>IF(OR('Model output'!V36="", AND(ISERROR(SEARCH("Positive",'Model output'!V36)), ISNUMBER(SEARCH("Negative",'Model output'!V36))), ISNUMBER(SEARCH("Uninvolved",'Model output'!V36)), ISNUMBER(SEARCH("Free",'Model output'!V36)), ISNUMBER(SEARCH("1 mm",'Model output'!V36)), ISNUMBER(SEARCH("0.1 CM",'Model output'!V36)), ISNUMBER(SEARCH("less than 0.2 mm",'Model output'!V36)), ISNUMBER(SEARCH("less than 0.5 mm",'Model output'!V36)), ISNUMBER(SEARCH("abut",'Model output'!V36))), "negative", "positive")</f>
        <v>negative</v>
      </c>
      <c r="AE37" s="38"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low</v>
      </c>
      <c r="AF37" s="39" t="str">
        <f t="shared" si="2"/>
        <v>2</v>
      </c>
      <c r="AG37" s="39" t="str">
        <f t="shared" si="3"/>
        <v>0</v>
      </c>
      <c r="AH37" s="39" t="str">
        <f t="shared" si="6"/>
        <v>0</v>
      </c>
      <c r="AI37" s="44" t="str">
        <f t="shared" si="7"/>
        <v>I</v>
      </c>
      <c r="AJ37" s="38" t="s">
        <v>894</v>
      </c>
      <c r="AK37" s="43" t="s">
        <v>901</v>
      </c>
      <c r="AL37" s="43" t="s">
        <v>899</v>
      </c>
      <c r="AM37" s="43" t="s">
        <v>902</v>
      </c>
      <c r="AN37" s="43" t="s">
        <v>67</v>
      </c>
      <c r="AO37" s="13">
        <f t="shared" ca="1" si="8"/>
        <v>1</v>
      </c>
      <c r="AP37" s="16">
        <f t="shared" si="9"/>
        <v>1</v>
      </c>
      <c r="AQ37" s="16">
        <f t="shared" si="10"/>
        <v>1</v>
      </c>
      <c r="AR37" s="16">
        <f t="shared" si="11"/>
        <v>1</v>
      </c>
      <c r="AS37" s="26">
        <f t="shared" si="4"/>
        <v>1</v>
      </c>
      <c r="AT37" s="1"/>
    </row>
    <row r="38" spans="1:46">
      <c r="A38" t="str">
        <f>'Model output'!A37</f>
        <v>TCGA-BJ-A4O8</v>
      </c>
      <c r="B38" s="50">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0</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output'!G37)),AND(ISNUMBER(SEARCH("V ",'Model output'!G37)),NOT(ISNUMBER(SEARCH("VI",'Model output'!G37)))),ISNUMBER(SEARCH("five",'Model output'!G37)),ISNUMBER(SEARCH("5",'Model output'!G37))))), "lateral", "central"))</f>
        <v>central</v>
      </c>
      <c r="H38" t="str">
        <f>IF('Model output'!H37="","negative", IF('Model output'!H37=" ", "negative", IF('Model output'!H37="[]", "negative", IF(ISNUMBER(SEARCH("lymph node",'Model output'!H37)),"negative", IF(ISNUMBER(SEARCH("adipose tissue",'Model output'!H37)), "negative", IF(ISNUMBER(SEARCH("neck dissection",'Model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
      </c>
      <c r="L38" s="8" t="str">
        <f t="shared" si="5"/>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v>
      </c>
      <c r="O38" t="str">
        <f>IF('Model output'!M37="","",'Model output'!M37)</f>
        <v>conventional</v>
      </c>
      <c r="P38" t="str">
        <f>IF('Model output'!N37="","",'Model output'!N37)</f>
        <v>1.5 cm</v>
      </c>
      <c r="Q38" t="str">
        <f t="shared" si="1"/>
        <v>1.5cm</v>
      </c>
      <c r="R38" cm="1">
        <f t="array" ref="R38">IF(Q38="","",IF(ISNUMBER(SEARCH("cm",Q38)),MAX(VALUE(SUBSTITUTE(_xlfn.FILTERXML("&lt;t&gt;&lt;s&gt;"&amp;SUBSTITUTE(Q38,",","&lt;/s&gt;&lt;s&gt;")&amp;"&lt;/s&gt;&lt;/t&gt;","//s"),"cm",""))),IF(ISNUMBER(SEARCH("mm",Q38)), MAX(VALUE(SUBSTITUTE(_xlfn.FILTERXML("&lt;t&gt;&lt;s&gt;"&amp;SUBSTITUTE(Q38,",","&lt;/s&gt;&lt;s&gt;")&amp;"&lt;/s&gt;&lt;/t&gt;","//s"),"mm","")))/10, MAX(VALUE(_xlfn.FILTERXML("&lt;t&gt;&lt;s&gt;"&amp;SUBSTITUTE(Q38,",","&lt;/s&gt;&lt;s&gt;")&amp;"&lt;/s&gt;&lt;/t&gt;","//s"))))))</f>
        <v>1.5</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22" t="str">
        <f>IF('Model output'!S37="","",'Model output'!S37)</f>
        <v>Present, minimal</v>
      </c>
      <c r="Y38" t="str">
        <f>IF(OR('Model output'!S37="",ISNUMBER(SEARCH("Absent",'Model output'!S37)),ISNUMBER(SEARCH("Not identified",'Model output'!S37)),AND(ISNUMBER(SEARCH("No",'Model output'!S37)),NOT(ISNUMBER(SEARCH("carcinoma",'Model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 V600E</v>
      </c>
      <c r="AC38" s="9" t="str">
        <f>IF(OR('Model output'!V37="", AND(ISERROR(SEARCH("Positive",'Model output'!V37)), ISNUMBER(SEARCH("Negative",'Model output'!V37))), ISNUMBER(SEARCH("Uninvolved",'Model output'!V37)), ISNUMBER(SEARCH("Free",'Model output'!V37)), ISNUMBER(SEARCH("1 mm",'Model output'!V37)), ISNUMBER(SEARCH("0.1 CM",'Model output'!V37)), ISNUMBER(SEARCH("less than 0.2 mm",'Model output'!V37)), ISNUMBER(SEARCH("less than 0.5 mm",'Model output'!V37)), ISNUMBER(SEARCH("abut",'Model output'!V37))), "negative", "positive")</f>
        <v>negative</v>
      </c>
      <c r="AE38" s="38"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intermediate</v>
      </c>
      <c r="AF38" s="39" t="str">
        <f t="shared" si="2"/>
        <v>1b</v>
      </c>
      <c r="AG38" s="39" t="str">
        <f t="shared" si="3"/>
        <v>1a</v>
      </c>
      <c r="AH38" s="39" t="str">
        <f t="shared" si="6"/>
        <v>0</v>
      </c>
      <c r="AI38" s="44" t="str">
        <f t="shared" si="7"/>
        <v>I</v>
      </c>
      <c r="AJ38" s="38" t="s">
        <v>895</v>
      </c>
      <c r="AK38" s="43" t="s">
        <v>898</v>
      </c>
      <c r="AL38" s="43" t="s">
        <v>903</v>
      </c>
      <c r="AM38" s="43" t="s">
        <v>902</v>
      </c>
      <c r="AN38" s="43" t="s">
        <v>67</v>
      </c>
      <c r="AO38" s="13">
        <f t="shared" ca="1" si="8"/>
        <v>1</v>
      </c>
      <c r="AP38" s="16">
        <f t="shared" si="9"/>
        <v>1</v>
      </c>
      <c r="AQ38" s="16">
        <f t="shared" si="10"/>
        <v>1</v>
      </c>
      <c r="AR38" s="16">
        <f t="shared" si="11"/>
        <v>1</v>
      </c>
      <c r="AS38" s="26">
        <f t="shared" si="4"/>
        <v>1</v>
      </c>
      <c r="AT38" s="1"/>
    </row>
    <row r="39" spans="1:46">
      <c r="A39" t="str">
        <f>'Model output'!A38</f>
        <v>TCGA-BJ-A4O9</v>
      </c>
      <c r="B39" s="50">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0</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output'!G38)),AND(ISNUMBER(SEARCH("V ",'Model output'!G38)),NOT(ISNUMBER(SEARCH("VI",'Model output'!G38)))),ISNUMBER(SEARCH("five",'Model output'!G38)),ISNUMBER(SEARCH("5",'Model output'!G38))))), "lateral", "central"))</f>
        <v/>
      </c>
      <c r="H39" t="str">
        <f>IF('Model output'!H38="","negative", IF('Model output'!H38=" ", "negative", IF('Model output'!H38="[]", "negative", IF(ISNUMBER(SEARCH("lymph node",'Model output'!H38)),"negative", IF(ISNUMBER(SEARCH("adipose tissue",'Model output'!H38)), "negative", IF(ISNUMBER(SEARCH("neck dissection",'Model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8" t="str">
        <f t="shared" si="5"/>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v>
      </c>
      <c r="O39" t="str">
        <f>IF('Model output'!M38="","",'Model output'!M38)</f>
        <v>encapsulated follicular variant</v>
      </c>
      <c r="P39" t="str">
        <f>IF('Model output'!N38="","",'Model output'!N38)</f>
        <v>3.8 cm</v>
      </c>
      <c r="Q39" t="str">
        <f t="shared" si="1"/>
        <v>3.8cm</v>
      </c>
      <c r="R39" cm="1">
        <f t="array" ref="R39">IF(Q39="","",IF(ISNUMBER(SEARCH("cm",Q39)),MAX(VALUE(SUBSTITUTE(_xlfn.FILTERXML("&lt;t&gt;&lt;s&gt;"&amp;SUBSTITUTE(Q39,",","&lt;/s&gt;&lt;s&gt;")&amp;"&lt;/s&gt;&lt;/t&gt;","//s"),"cm",""))),IF(ISNUMBER(SEARCH("mm",Q39)), MAX(VALUE(SUBSTITUTE(_xlfn.FILTERXML("&lt;t&gt;&lt;s&gt;"&amp;SUBSTITUTE(Q39,",","&lt;/s&gt;&lt;s&gt;")&amp;"&lt;/s&gt;&lt;/t&gt;","//s"),"mm","")))/10, MAX(VALUE(_xlfn.FILTERXML("&lt;t&gt;&lt;s&gt;"&amp;SUBSTITUTE(Q39,",","&lt;/s&gt;&lt;s&gt;")&amp;"&lt;/s&gt;&lt;/t&gt;","//s"))))))</f>
        <v>3.8</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2" t="str">
        <f>IF('Model output'!S38="","",'Model output'!S38)</f>
        <v>Not Identified</v>
      </c>
      <c r="Y39" t="str">
        <f>IF(OR('Model output'!S38="",ISNUMBER(SEARCH("Absent",'Model output'!S38)),ISNUMBER(SEARCH("Not identified",'Model output'!S38)),AND(ISNUMBER(SEARCH("No",'Model output'!S38)),NOT(ISNUMBER(SEARCH("carcinoma",'Model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BRAF V600E</v>
      </c>
      <c r="AC39" s="9" t="str">
        <f>IF(OR('Model output'!V38="", AND(ISERROR(SEARCH("Positive",'Model output'!V38)), ISNUMBER(SEARCH("Negative",'Model output'!V38))), ISNUMBER(SEARCH("Uninvolved",'Model output'!V38)), ISNUMBER(SEARCH("Free",'Model output'!V38)), ISNUMBER(SEARCH("1 mm",'Model output'!V38)), ISNUMBER(SEARCH("0.1 CM",'Model output'!V38)), ISNUMBER(SEARCH("less than 0.2 mm",'Model output'!V38)), ISNUMBER(SEARCH("less than 0.5 mm",'Model output'!V38)), ISNUMBER(SEARCH("abut",'Model output'!V38))), "negative", "positive")</f>
        <v>negative</v>
      </c>
      <c r="AE39" s="38"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low</v>
      </c>
      <c r="AF39" s="39" t="str">
        <f t="shared" si="2"/>
        <v>2</v>
      </c>
      <c r="AG39" s="39" t="str">
        <f t="shared" si="3"/>
        <v>0</v>
      </c>
      <c r="AH39" s="39" t="str">
        <f t="shared" si="6"/>
        <v>0</v>
      </c>
      <c r="AI39" s="44" t="str">
        <f t="shared" si="7"/>
        <v>I</v>
      </c>
      <c r="AJ39" s="38" t="s">
        <v>894</v>
      </c>
      <c r="AK39" s="43" t="s">
        <v>901</v>
      </c>
      <c r="AL39" s="43" t="s">
        <v>899</v>
      </c>
      <c r="AM39" s="43" t="s">
        <v>902</v>
      </c>
      <c r="AN39" s="43" t="s">
        <v>67</v>
      </c>
      <c r="AO39" s="13">
        <f t="shared" ca="1" si="8"/>
        <v>1</v>
      </c>
      <c r="AP39" s="16">
        <f t="shared" si="9"/>
        <v>1</v>
      </c>
      <c r="AQ39" s="16">
        <f t="shared" si="10"/>
        <v>1</v>
      </c>
      <c r="AR39" s="16">
        <f t="shared" si="11"/>
        <v>1</v>
      </c>
      <c r="AS39" s="26">
        <f t="shared" si="4"/>
        <v>1</v>
      </c>
      <c r="AT39" s="1"/>
    </row>
    <row r="40" spans="1:46">
      <c r="A40" t="str">
        <f>'Model output'!A39</f>
        <v>TCGA-DE-A0Y2</v>
      </c>
      <c r="B40" s="50">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output'!G39)),AND(ISNUMBER(SEARCH("V ",'Model output'!G39)),NOT(ISNUMBER(SEARCH("VI",'Model output'!G39)))),ISNUMBER(SEARCH("five",'Model output'!G39)),ISNUMBER(SEARCH("5",'Model output'!G39))))), "lateral", "central"))</f>
        <v>lateral</v>
      </c>
      <c r="H40" t="str">
        <f>IF('Model output'!H39="","negative", IF('Model output'!H39=" ", "negative", IF('Model output'!H39="[]", "negative", IF(ISNUMBER(SEARCH("lymph node",'Model output'!H39)),"negative", IF(ISNUMBER(SEARCH("adipose tissue",'Model output'!H39)), "negative", IF(ISNUMBER(SEARCH("neck dissection",'Model output'!H39)),"negative","positive"))))))</f>
        <v>negative</v>
      </c>
      <c r="I40" t="str">
        <f>IF('Model output'!I39="","",IF(ISNUMBER('Model output'!I39),'Model output'!I39,1))</f>
        <v/>
      </c>
      <c r="J40">
        <f>IF('Model output'!J39="","",IF(AND(ISNUMBER('Model output'!J39),'Model output'!J39&lt;=I40),'Model output'!J39,IF(ISNUMBER(SEARCH("0/",'Model output'!J39)),0,1)))</f>
        <v>5</v>
      </c>
      <c r="K40" t="str" cm="1">
        <f t="array" ref="K40">IF(COUNT(FIND({0,1,2,3,4,5,6,7,8,9},'Model output'!K39))&gt;0,'Model output'!K39,"")</f>
        <v>5 mm diameter</v>
      </c>
      <c r="L40" s="8" t="str">
        <f t="shared" si="5"/>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cm</v>
      </c>
      <c r="Q40" t="str">
        <f t="shared" si="1"/>
        <v>2.4cm</v>
      </c>
      <c r="R40" cm="1">
        <f t="array" ref="R40">IF(Q40="","",IF(ISNUMBER(SEARCH("cm",Q40)),MAX(VALUE(SUBSTITUTE(_xlfn.FILTERXML("&lt;t&gt;&lt;s&gt;"&amp;SUBSTITUTE(Q40,",","&lt;/s&gt;&lt;s&gt;")&amp;"&lt;/s&gt;&lt;/t&gt;","//s"),"cm",""))),IF(ISNUMBER(SEARCH("mm",Q40)), MAX(VALUE(SUBSTITUTE(_xlfn.FILTERXML("&lt;t&gt;&lt;s&gt;"&amp;SUBSTITUTE(Q40,",","&lt;/s&gt;&lt;s&gt;")&amp;"&lt;/s&gt;&lt;/t&gt;","//s"),"mm","")))/10, MAX(VALUE(_xlfn.FILTERXML("&lt;t&gt;&lt;s&gt;"&amp;SUBSTITUTE(Q40,",","&lt;/s&gt;&lt;s&gt;")&amp;"&lt;/s&gt;&lt;/t&gt;","//s"))))))</f>
        <v>2.4</v>
      </c>
      <c r="S40" t="str">
        <f>IF(OR('Model output'!P39="",ISNUMBER(SEARCH("Not identified", 'Model output'!P39)),ISNUMBER(SEARCH("Absent",'Model output'!P39)),ISNUMBER(SEARCH("No",'Model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2" t="str">
        <f>IF('Model output'!S39="","",'Model output'!S39)</f>
        <v>Not identified</v>
      </c>
      <c r="Y40" t="str">
        <f>IF(OR('Model output'!S39="",ISNUMBER(SEARCH("Absent",'Model output'!S39)),ISNUMBER(SEARCH("Not identified",'Model output'!S39)),AND(ISNUMBER(SEARCH("No",'Model output'!S39)),NOT(ISNUMBER(SEARCH("carcinoma",'Model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9" t="str">
        <f>IF(OR('Model output'!V39="", AND(ISERROR(SEARCH("Positive",'Model output'!V39)), ISNUMBER(SEARCH("Negative",'Model output'!V39))), ISNUMBER(SEARCH("Uninvolved",'Model output'!V39)), ISNUMBER(SEARCH("Free",'Model output'!V39)), ISNUMBER(SEARCH("1 mm",'Model output'!V39)), ISNUMBER(SEARCH("0.1 CM",'Model output'!V39)), ISNUMBER(SEARCH("less than 0.2 mm",'Model output'!V39)), ISNUMBER(SEARCH("less than 0.5 mm",'Model output'!V39)), ISNUMBER(SEARCH("abut",'Model output'!V39))), "negative", "positive")</f>
        <v>positive</v>
      </c>
      <c r="AE40" s="38" t="str" cm="1">
        <f t="array" ref="AE40">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high</v>
      </c>
      <c r="AF40" s="39" t="str">
        <f t="shared" si="2"/>
        <v>2</v>
      </c>
      <c r="AG40" s="39" t="str">
        <f t="shared" si="3"/>
        <v>1b</v>
      </c>
      <c r="AH40" s="39" t="str">
        <f t="shared" si="6"/>
        <v>0</v>
      </c>
      <c r="AI40" s="44" t="str">
        <f t="shared" si="7"/>
        <v>I</v>
      </c>
      <c r="AJ40" s="38" t="s">
        <v>895</v>
      </c>
      <c r="AK40" s="43" t="s">
        <v>901</v>
      </c>
      <c r="AL40" s="43" t="s">
        <v>903</v>
      </c>
      <c r="AM40" s="43" t="s">
        <v>902</v>
      </c>
      <c r="AN40" s="43" t="s">
        <v>67</v>
      </c>
      <c r="AO40" s="13">
        <f t="shared" si="8"/>
        <v>0</v>
      </c>
      <c r="AP40" s="16">
        <f t="shared" si="9"/>
        <v>1</v>
      </c>
      <c r="AQ40" s="16">
        <f t="shared" si="10"/>
        <v>0</v>
      </c>
      <c r="AR40" s="16">
        <f t="shared" si="11"/>
        <v>1</v>
      </c>
      <c r="AS40" s="26">
        <f t="shared" si="4"/>
        <v>1</v>
      </c>
      <c r="AT40" s="1"/>
    </row>
    <row r="41" spans="1:46">
      <c r="A41" t="str">
        <f>'Model output'!A40</f>
        <v>TCGA-DE-A2OL</v>
      </c>
      <c r="B41" s="50">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output'!G40)),AND(ISNUMBER(SEARCH("V ",'Model output'!G40)),NOT(ISNUMBER(SEARCH("VI",'Model output'!G40)))),ISNUMBER(SEARCH("five",'Model output'!G40)),ISNUMBER(SEARCH("5",'Model output'!G40))))), "lateral", "central"))</f>
        <v/>
      </c>
      <c r="H41" t="str">
        <f>IF('Model output'!H40="","negative", IF('Model output'!H40=" ", "negative", IF('Model output'!H40="[]", "negative", IF(ISNUMBER(SEARCH("lymph node",'Model output'!H40)),"negative", IF(ISNUMBER(SEARCH("adipose tissue",'Model output'!H40)), "negative", IF(ISNUMBER(SEARCH("neck dissection",'Model output'!H40)),"negative","positive"))))))</f>
        <v>negative</v>
      </c>
      <c r="I41" t="str">
        <f>IF('Model output'!I40="","",IF(ISNUMBER('Model output'!I40),'Model output'!I40,1))</f>
        <v/>
      </c>
      <c r="J41" t="str">
        <f>IF('Model output'!J40="","",IF(AND(ISNUMBER('Model output'!J40),'Model output'!J40&lt;=I41),'Model output'!J40,IF(ISNUMBER(SEARCH("0/",'Model output'!J40)),0,1)))</f>
        <v/>
      </c>
      <c r="K41" t="str" cm="1">
        <f t="array" ref="K41">IF(COUNT(FIND({0,1,2,3,4,5,6,7,8,9},'Model output'!K40))&gt;0,'Model output'!K40,"")</f>
        <v/>
      </c>
      <c r="L41" s="8" t="str">
        <f t="shared" si="5"/>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 variant</v>
      </c>
      <c r="P41" t="str">
        <f>IF('Model output'!N40="","",'Model output'!N40)</f>
        <v>2.9 cm</v>
      </c>
      <c r="Q41" t="str">
        <f t="shared" si="1"/>
        <v>2.9cm</v>
      </c>
      <c r="R41" cm="1">
        <f t="array" ref="R41">IF(Q41="","",IF(ISNUMBER(SEARCH("cm",Q41)),MAX(VALUE(SUBSTITUTE(_xlfn.FILTERXML("&lt;t&gt;&lt;s&gt;"&amp;SUBSTITUTE(Q41,",","&lt;/s&gt;&lt;s&gt;")&amp;"&lt;/s&gt;&lt;/t&gt;","//s"),"cm",""))),IF(ISNUMBER(SEARCH("mm",Q41)), MAX(VALUE(SUBSTITUTE(_xlfn.FILTERXML("&lt;t&gt;&lt;s&gt;"&amp;SUBSTITUTE(Q41,",","&lt;/s&gt;&lt;s&gt;")&amp;"&lt;/s&gt;&lt;/t&gt;","//s"),"mm","")))/10, MAX(VALUE(_xlfn.FILTERXML("&lt;t&gt;&lt;s&gt;"&amp;SUBSTITUTE(Q41,",","&lt;/s&gt;&lt;s&gt;")&amp;"&lt;/s&gt;&lt;/t&gt;","//s"))))))</f>
        <v>2.9</v>
      </c>
      <c r="S41" t="str">
        <f>IF(OR('Model output'!P40="",ISNUMBER(SEARCH("Not identified", 'Model output'!P40)),ISNUMBER(SEARCH("Absent",'Model output'!P40)),ISNUMBER(SEARCH("No",'Model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2" t="str">
        <f>IF('Model output'!S40="","",'Model output'!S40)</f>
        <v>negative</v>
      </c>
      <c r="Y41" t="str">
        <f>IF(OR('Model output'!S40="",ISNUMBER(SEARCH("Absent",'Model output'!S40)),ISNUMBER(SEARCH("Not identified",'Model output'!S40)),AND(ISNUMBER(SEARCH("No",'Model output'!S40)),NOT(ISNUMBER(SEARCH("carcinoma",'Model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9" t="str">
        <f>IF(OR('Model output'!V40="", AND(ISERROR(SEARCH("Positive",'Model output'!V40)), ISNUMBER(SEARCH("Negative",'Model output'!V40))), ISNUMBER(SEARCH("Uninvolved",'Model output'!V40)), ISNUMBER(SEARCH("Free",'Model output'!V40)), ISNUMBER(SEARCH("1 mm",'Model output'!V40)), ISNUMBER(SEARCH("0.1 CM",'Model output'!V40)), ISNUMBER(SEARCH("less than 0.2 mm",'Model output'!V40)), ISNUMBER(SEARCH("less than 0.5 mm",'Model output'!V40)), ISNUMBER(SEARCH("abut",'Model output'!V40))), "negative", "positive")</f>
        <v>negative</v>
      </c>
      <c r="AE41" s="38"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low</v>
      </c>
      <c r="AF41" s="39" t="str">
        <f t="shared" si="2"/>
        <v>2</v>
      </c>
      <c r="AG41" s="39" t="str">
        <f t="shared" si="3"/>
        <v>0</v>
      </c>
      <c r="AH41" s="39" t="str">
        <f t="shared" si="6"/>
        <v>0</v>
      </c>
      <c r="AI41" s="44" t="str">
        <f t="shared" si="7"/>
        <v>I</v>
      </c>
      <c r="AJ41" s="38" t="s">
        <v>894</v>
      </c>
      <c r="AK41" s="43" t="s">
        <v>901</v>
      </c>
      <c r="AL41" s="43" t="s">
        <v>902</v>
      </c>
      <c r="AM41" s="43" t="s">
        <v>902</v>
      </c>
      <c r="AN41" s="43" t="s">
        <v>67</v>
      </c>
      <c r="AO41" s="13">
        <f t="shared" ca="1" si="8"/>
        <v>1</v>
      </c>
      <c r="AP41" s="16">
        <f t="shared" si="9"/>
        <v>1</v>
      </c>
      <c r="AQ41" s="16">
        <f t="shared" si="10"/>
        <v>1</v>
      </c>
      <c r="AR41" s="16">
        <f t="shared" si="11"/>
        <v>1</v>
      </c>
      <c r="AS41" s="26">
        <f t="shared" si="4"/>
        <v>1</v>
      </c>
      <c r="AT41" s="1"/>
    </row>
    <row r="42" spans="1:46">
      <c r="A42" t="str">
        <f>'Model output'!A41</f>
        <v>TCGA-DE-A3KN</v>
      </c>
      <c r="B42" s="50">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output'!G41)),AND(ISNUMBER(SEARCH("V ",'Model output'!G41)),NOT(ISNUMBER(SEARCH("VI",'Model output'!G41)))),ISNUMBER(SEARCH("five",'Model output'!G41)),ISNUMBER(SEARCH("5",'Model output'!G41))))), "lateral", "central"))</f>
        <v>central</v>
      </c>
      <c r="H42" t="str">
        <f>IF('Model output'!H41="","negative", IF('Model output'!H41=" ", "negative", IF('Model output'!H41="[]", "negative", IF(ISNUMBER(SEARCH("lymph node",'Model output'!H41)),"negative", IF(ISNUMBER(SEARCH("adipose tissue",'Model output'!H41)), "negative", IF(ISNUMBER(SEARCH("neck dissection",'Model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5"/>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v>
      </c>
      <c r="O42" t="str">
        <f>IF('Model output'!M41="","",'Model output'!M41)</f>
        <v>mixed follicular and papillary variants</v>
      </c>
      <c r="P42" t="str">
        <f>IF('Model output'!N41="","",'Model output'!N41)</f>
        <v>4.5 cm</v>
      </c>
      <c r="Q42" t="str">
        <f t="shared" si="1"/>
        <v>4.5cm</v>
      </c>
      <c r="R42" cm="1">
        <f t="array" ref="R42">IF(Q42="","",IF(ISNUMBER(SEARCH("cm",Q42)),MAX(VALUE(SUBSTITUTE(_xlfn.FILTERXML("&lt;t&gt;&lt;s&gt;"&amp;SUBSTITUTE(Q42,",","&lt;/s&gt;&lt;s&gt;")&amp;"&lt;/s&gt;&lt;/t&gt;","//s"),"cm",""))),IF(ISNUMBER(SEARCH("mm",Q42)), MAX(VALUE(SUBSTITUTE(_xlfn.FILTERXML("&lt;t&gt;&lt;s&gt;"&amp;SUBSTITUTE(Q42,",","&lt;/s&gt;&lt;s&gt;")&amp;"&lt;/s&gt;&lt;/t&gt;","//s"),"mm","")))/10, MAX(VALUE(_xlfn.FILTERXML("&lt;t&gt;&lt;s&gt;"&amp;SUBSTITUTE(Q42,",","&lt;/s&gt;&lt;s&gt;")&amp;"&lt;/s&gt;&lt;/t&gt;","//s"))))))</f>
        <v>4.5</v>
      </c>
      <c r="S42" t="str">
        <f>IF(OR('Model output'!P41="",ISNUMBER(SEARCH("Not identified", 'Model output'!P41)),ISNUMBER(SEARCH("Absent",'Model output'!P41)),ISNUMBER(SEARCH("No",'Model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22" t="str">
        <f>IF('Model output'!S41="","",'Model output'!S41)</f>
        <v>present, focal extension into perithyroidal soft tissues (C4)</v>
      </c>
      <c r="Y42" t="str">
        <f>IF(OR('Model output'!S41="",ISNUMBER(SEARCH("Absent",'Model output'!S41)),ISNUMBER(SEARCH("Not identified",'Model output'!S41)),AND(ISNUMBER(SEARCH("No",'Model output'!S41)),NOT(ISNUMBER(SEARCH("carcinoma",'Model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9" t="str">
        <f>IF(OR('Model output'!V41="", AND(ISERROR(SEARCH("Positive",'Model output'!V41)), ISNUMBER(SEARCH("Negative",'Model output'!V41))), ISNUMBER(SEARCH("Uninvolved",'Model output'!V41)), ISNUMBER(SEARCH("Free",'Model output'!V41)), ISNUMBER(SEARCH("1 mm",'Model output'!V41)), ISNUMBER(SEARCH("0.1 CM",'Model output'!V41)), ISNUMBER(SEARCH("less than 0.2 mm",'Model output'!V41)), ISNUMBER(SEARCH("less than 0.5 mm",'Model output'!V41)), ISNUMBER(SEARCH("abut",'Model output'!V41))), "negative", "positive")</f>
        <v>negative</v>
      </c>
      <c r="AE42" s="38"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intermediate</v>
      </c>
      <c r="AF42" s="39" t="str">
        <f t="shared" si="2"/>
        <v>3a</v>
      </c>
      <c r="AG42" s="39" t="str">
        <f t="shared" si="3"/>
        <v>1a</v>
      </c>
      <c r="AH42" s="39" t="str">
        <f t="shared" si="6"/>
        <v>0</v>
      </c>
      <c r="AI42" s="44" t="str">
        <f t="shared" si="7"/>
        <v>I</v>
      </c>
      <c r="AJ42" s="38" t="s">
        <v>895</v>
      </c>
      <c r="AK42" s="43" t="s">
        <v>904</v>
      </c>
      <c r="AL42" s="43" t="s">
        <v>903</v>
      </c>
      <c r="AM42" s="43" t="s">
        <v>902</v>
      </c>
      <c r="AN42" s="43" t="s">
        <v>67</v>
      </c>
      <c r="AO42" s="13">
        <f t="shared" ca="1" si="8"/>
        <v>1</v>
      </c>
      <c r="AP42" s="16">
        <f t="shared" si="9"/>
        <v>1</v>
      </c>
      <c r="AQ42" s="16">
        <f t="shared" si="10"/>
        <v>1</v>
      </c>
      <c r="AR42" s="16">
        <f t="shared" si="11"/>
        <v>1</v>
      </c>
      <c r="AS42" s="26">
        <f t="shared" si="4"/>
        <v>1</v>
      </c>
      <c r="AT42" s="1"/>
    </row>
    <row r="43" spans="1:46">
      <c r="A43" t="str">
        <f>'Model output'!A42</f>
        <v>TCGA-DE-A4M9</v>
      </c>
      <c r="B43" s="50">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output'!G42)),AND(ISNUMBER(SEARCH("V ",'Model output'!G42)),NOT(ISNUMBER(SEARCH("VI",'Model output'!G42)))),ISNUMBER(SEARCH("five",'Model output'!G42)),ISNUMBER(SEARCH("5",'Model output'!G42))))), "lateral", "central"))</f>
        <v/>
      </c>
      <c r="H43" t="str">
        <f>IF('Model output'!H42="","negative", IF('Model output'!H42=" ", "negative", IF('Model output'!H42="[]", "negative", IF(ISNUMBER(SEARCH("lymph node",'Model output'!H42)),"negative", IF(ISNUMBER(SEARCH("adipose tissue",'Model output'!H42)), "negative", IF(ISNUMBER(SEARCH("neck dissection",'Model output'!H42)),"negative","positive"))))))</f>
        <v>negative</v>
      </c>
      <c r="I43" t="str">
        <f>IF('Model output'!I42="","",IF(ISNUMBER('Model output'!I42),'Model output'!I42,1))</f>
        <v/>
      </c>
      <c r="J43" t="str">
        <f>IF('Model output'!J42="","",IF(AND(ISNUMBER('Model output'!J42),'Model output'!J42&lt;=I43),'Model output'!J42,IF(ISNUMBER(SEARCH("0/",'Model output'!J42)),0,1)))</f>
        <v/>
      </c>
      <c r="K43" t="str" cm="1">
        <f t="array" ref="K43">IF(COUNT(FIND({0,1,2,3,4,5,6,7,8,9},'Model output'!K42))&gt;0,'Model output'!K42,"")</f>
        <v/>
      </c>
      <c r="L43" s="8" t="str">
        <f t="shared" si="5"/>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
      </c>
      <c r="P43" t="str">
        <f>IF('Model output'!N42="","",'Model output'!N42)</f>
        <v>3.0 cm</v>
      </c>
      <c r="Q43" t="str">
        <f t="shared" si="1"/>
        <v>3.0cm</v>
      </c>
      <c r="R43" cm="1">
        <f t="array" ref="R43">IF(Q43="","",IF(ISNUMBER(SEARCH("cm",Q43)),MAX(VALUE(SUBSTITUTE(_xlfn.FILTERXML("&lt;t&gt;&lt;s&gt;"&amp;SUBSTITUTE(Q43,",","&lt;/s&gt;&lt;s&gt;")&amp;"&lt;/s&gt;&lt;/t&gt;","//s"),"cm",""))),IF(ISNUMBER(SEARCH("mm",Q43)), MAX(VALUE(SUBSTITUTE(_xlfn.FILTERXML("&lt;t&gt;&lt;s&gt;"&amp;SUBSTITUTE(Q43,",","&lt;/s&gt;&lt;s&gt;")&amp;"&lt;/s&gt;&lt;/t&gt;","//s"),"mm","")))/10, MAX(VALUE(_xlfn.FILTERXML("&lt;t&gt;&lt;s&gt;"&amp;SUBSTITUTE(Q43,",","&lt;/s&gt;&lt;s&gt;")&amp;"&lt;/s&gt;&lt;/t&gt;","//s"))))))</f>
        <v>3</v>
      </c>
      <c r="S43" t="str">
        <f>IF(OR('Model output'!P42="",ISNUMBER(SEARCH("Not identified", 'Model output'!P42)),ISNUMBER(SEARCH("Absent",'Model output'!P42)),ISNUMBER(SEARCH("No",'Model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&lt;4</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minimal</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22" t="str">
        <f>IF('Model output'!S42="","",'Model output'!S42)</f>
        <v>Not identified</v>
      </c>
      <c r="Y43" t="str">
        <f>IF(OR('Model output'!S42="",ISNUMBER(SEARCH("Absent",'Model output'!S42)),ISNUMBER(SEARCH("Not identified",'Model output'!S42)),AND(ISNUMBER(SEARCH("No",'Model output'!S42)),NOT(ISNUMBER(SEARCH("carcinoma",'Model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9" t="str">
        <f>IF(OR('Model output'!V42="", AND(ISERROR(SEARCH("Positive",'Model output'!V42)), ISNUMBER(SEARCH("Negative",'Model output'!V42))), ISNUMBER(SEARCH("Uninvolved",'Model output'!V42)), ISNUMBER(SEARCH("Free",'Model output'!V42)), ISNUMBER(SEARCH("1 mm",'Model output'!V42)), ISNUMBER(SEARCH("0.1 CM",'Model output'!V42)), ISNUMBER(SEARCH("less than 0.2 mm",'Model output'!V42)), ISNUMBER(SEARCH("less than 0.5 mm",'Model output'!V42)), ISNUMBER(SEARCH("abut",'Model output'!V42))), "negative", "positive")</f>
        <v>positive</v>
      </c>
      <c r="AE43" s="38"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9" t="str">
        <f t="shared" si="2"/>
        <v>2</v>
      </c>
      <c r="AG43" s="39" t="str">
        <f t="shared" si="3"/>
        <v>0</v>
      </c>
      <c r="AH43" s="39" t="str">
        <f t="shared" si="6"/>
        <v>0</v>
      </c>
      <c r="AI43" s="44" t="str">
        <f t="shared" si="7"/>
        <v>I</v>
      </c>
      <c r="AJ43" s="38" t="s">
        <v>893</v>
      </c>
      <c r="AK43" s="43" t="s">
        <v>901</v>
      </c>
      <c r="AL43" s="43" t="s">
        <v>902</v>
      </c>
      <c r="AM43" s="43" t="s">
        <v>902</v>
      </c>
      <c r="AN43" s="43" t="s">
        <v>67</v>
      </c>
      <c r="AO43" s="13">
        <f t="shared" si="8"/>
        <v>1</v>
      </c>
      <c r="AP43" s="16">
        <f t="shared" si="9"/>
        <v>1</v>
      </c>
      <c r="AQ43" s="16">
        <f t="shared" si="10"/>
        <v>1</v>
      </c>
      <c r="AR43" s="16">
        <f t="shared" si="11"/>
        <v>1</v>
      </c>
      <c r="AS43" s="26">
        <f t="shared" si="4"/>
        <v>1</v>
      </c>
      <c r="AT43" s="1"/>
    </row>
    <row r="44" spans="1:46">
      <c r="A44" t="str">
        <f>'Model output'!A43</f>
        <v>TCGA-DE-A4MA</v>
      </c>
      <c r="B44" s="50">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output'!G43)),AND(ISNUMBER(SEARCH("V ",'Model output'!G43)),NOT(ISNUMBER(SEARCH("VI",'Model output'!G43)))),ISNUMBER(SEARCH("five",'Model output'!G43)),ISNUMBER(SEARCH("5",'Model output'!G43))))), "lateral", "central"))</f>
        <v>central</v>
      </c>
      <c r="H44" t="str">
        <f>IF('Model output'!H43="","negative", IF('Model output'!H43=" ", "negative", IF('Model output'!H43="[]", "negative", IF(ISNUMBER(SEARCH("lymph node",'Model output'!H43)),"negative", IF(ISNUMBER(SEARCH("adipose tissue",'Model output'!H43)), "negative", IF(ISNUMBER(SEARCH("neck dissection",'Model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0.5 cm</v>
      </c>
      <c r="L44" s="8" t="str">
        <f t="shared" si="5"/>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v>
      </c>
      <c r="O44" t="str">
        <f>IF('Model output'!M43="","",'Model output'!M43)</f>
        <v>usual, with focal oncocytic cytoplasmic features</v>
      </c>
      <c r="P44" t="str">
        <f>IF('Model output'!N43="","",'Model output'!N43)</f>
        <v>4.2 cm</v>
      </c>
      <c r="Q44" t="str">
        <f t="shared" si="1"/>
        <v>4.2cm</v>
      </c>
      <c r="R44" cm="1">
        <f t="array" ref="R44">IF(Q44="","",IF(ISNUMBER(SEARCH("cm",Q44)),MAX(VALUE(SUBSTITUTE(_xlfn.FILTERXML("&lt;t&gt;&lt;s&gt;"&amp;SUBSTITUTE(Q44,",","&lt;/s&gt;&lt;s&gt;")&amp;"&lt;/s&gt;&lt;/t&gt;","//s"),"cm",""))),IF(ISNUMBER(SEARCH("mm",Q44)), MAX(VALUE(SUBSTITUTE(_xlfn.FILTERXML("&lt;t&gt;&lt;s&gt;"&amp;SUBSTITUTE(Q44,",","&lt;/s&gt;&lt;s&gt;")&amp;"&lt;/s&gt;&lt;/t&gt;","//s"),"mm","")))/10, MAX(VALUE(_xlfn.FILTERXML("&lt;t&gt;&lt;s&gt;"&amp;SUBSTITUTE(Q44,",","&lt;/s&gt;&lt;s&gt;")&amp;"&lt;/s&gt;&lt;/t&gt;","//s"))))))</f>
        <v>4.2</v>
      </c>
      <c r="S44" t="str">
        <f>IF(OR('Model output'!P43="",ISNUMBER(SEARCH("Not identified", 'Model output'!P43)),ISNUMBER(SEARCH("Absent",'Model output'!P43)),ISNUMBER(SEARCH("No",'Model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22" t="str">
        <f>IF('Model output'!S43="","",'Model output'!S43)</f>
        <v>Focus suspicious for extra thyroidal involvement of adipose tissue</v>
      </c>
      <c r="Y44" t="str">
        <f>IF(OR('Model output'!S43="",ISNUMBER(SEARCH("Absent",'Model output'!S43)),ISNUMBER(SEARCH("Not identified",'Model output'!S43)),AND(ISNUMBER(SEARCH("No",'Model output'!S43)),NOT(ISNUMBER(SEARCH("carcinoma",'Model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9" t="str">
        <f>IF(OR('Model output'!V43="", AND(ISERROR(SEARCH("Positive",'Model output'!V43)), ISNUMBER(SEARCH("Negative",'Model output'!V43))), ISNUMBER(SEARCH("Uninvolved",'Model output'!V43)), ISNUMBER(SEARCH("Free",'Model output'!V43)), ISNUMBER(SEARCH("1 mm",'Model output'!V43)), ISNUMBER(SEARCH("0.1 CM",'Model output'!V43)), ISNUMBER(SEARCH("less than 0.2 mm",'Model output'!V43)), ISNUMBER(SEARCH("less than 0.5 mm",'Model output'!V43)), ISNUMBER(SEARCH("abut",'Model output'!V43))), "negative", "positive")</f>
        <v>positive</v>
      </c>
      <c r="AE44" s="38"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39" t="str">
        <f t="shared" si="2"/>
        <v>3a</v>
      </c>
      <c r="AG44" s="39" t="str">
        <f t="shared" si="3"/>
        <v>1a</v>
      </c>
      <c r="AH44" s="39" t="str">
        <f t="shared" si="6"/>
        <v>0</v>
      </c>
      <c r="AI44" s="44" t="str">
        <f t="shared" si="7"/>
        <v>I</v>
      </c>
      <c r="AJ44" s="38" t="s">
        <v>895</v>
      </c>
      <c r="AK44" s="43" t="s">
        <v>904</v>
      </c>
      <c r="AL44" s="43" t="s">
        <v>903</v>
      </c>
      <c r="AM44" s="43" t="s">
        <v>902</v>
      </c>
      <c r="AN44" s="43" t="s">
        <v>67</v>
      </c>
      <c r="AO44" s="13">
        <f t="shared" si="8"/>
        <v>0</v>
      </c>
      <c r="AP44" s="16">
        <f t="shared" si="9"/>
        <v>1</v>
      </c>
      <c r="AQ44" s="16">
        <f t="shared" si="10"/>
        <v>1</v>
      </c>
      <c r="AR44" s="16">
        <f t="shared" si="11"/>
        <v>1</v>
      </c>
      <c r="AS44" s="26">
        <f t="shared" si="4"/>
        <v>1</v>
      </c>
      <c r="AT44" s="1"/>
    </row>
    <row r="45" spans="1:46">
      <c r="A45" t="str">
        <f>'Model output'!A44</f>
        <v>TCGA-DE-A4MC</v>
      </c>
      <c r="B45" s="50">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output'!G44)),AND(ISNUMBER(SEARCH("V ",'Model output'!G44)),NOT(ISNUMBER(SEARCH("VI",'Model output'!G44)))),ISNUMBER(SEARCH("five",'Model output'!G44)),ISNUMBER(SEARCH("5",'Model output'!G44))))), "lateral", "central"))</f>
        <v>lateral</v>
      </c>
      <c r="H45" t="str">
        <f>IF('Model output'!H44="","negative", IF('Model output'!H44=" ", "negative", IF('Model output'!H44="[]", "negative", IF(ISNUMBER(SEARCH("lymph node",'Model output'!H44)),"negative", IF(ISNUMBER(SEARCH("adipose tissue",'Model output'!H44)), "negative", IF(ISNUMBER(SEARCH("neck dissection",'Model output'!H44)),"negative","positive"))))))</f>
        <v>negative</v>
      </c>
      <c r="I45">
        <f>IF('Model output'!I44="","",IF(ISNUMBER('Model output'!I44),'Model output'!I44,1))</f>
        <v>1</v>
      </c>
      <c r="J45">
        <f>IF('Model output'!J44="","",IF(AND(ISNUMBER('Model output'!J44),'Model output'!J44&lt;=I45),'Model output'!J44,IF(ISNUMBER(SEARCH("0/",'Model output'!J44)),0,1)))</f>
        <v>1</v>
      </c>
      <c r="K45" t="str" cm="1">
        <f t="array" ref="K45">IF(COUNT(FIND({0,1,2,3,4,5,6,7,8,9},'Model output'!K44))&gt;0,'Model output'!K44,"")</f>
        <v>7mm</v>
      </c>
      <c r="L45" s="8" t="str">
        <f t="shared" si="5"/>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cm</v>
      </c>
      <c r="Q45" t="str">
        <f t="shared" si="1"/>
        <v>2.8cm</v>
      </c>
      <c r="R45" cm="1">
        <f t="array" ref="R45">IF(Q45="","",IF(ISNUMBER(SEARCH("cm",Q45)),MAX(VALUE(SUBSTITUTE(_xlfn.FILTERXML("&lt;t&gt;&lt;s&gt;"&amp;SUBSTITUTE(Q45,",","&lt;/s&gt;&lt;s&gt;")&amp;"&lt;/s&gt;&lt;/t&gt;","//s"),"cm",""))),IF(ISNUMBER(SEARCH("mm",Q45)), MAX(VALUE(SUBSTITUTE(_xlfn.FILTERXML("&lt;t&gt;&lt;s&gt;"&amp;SUBSTITUTE(Q45,",","&lt;/s&gt;&lt;s&gt;")&amp;"&lt;/s&gt;&lt;/t&gt;","//s"),"mm","")))/10, MAX(VALUE(_xlfn.FILTERXML("&lt;t&gt;&lt;s&gt;"&amp;SUBSTITUTE(Q45,",","&lt;/s&gt;&lt;s&gt;")&amp;"&lt;/s&gt;&lt;/t&gt;","//s"))))))</f>
        <v>2.8</v>
      </c>
      <c r="S45" t="str">
        <f>IF(OR('Model output'!P44="",ISNUMBER(SEARCH("Not identified", 'Model output'!P44)),ISNUMBER(SEARCH("Absent",'Model output'!P44)),ISNUMBER(SEARCH("No",'Model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22" t="str">
        <f>IF('Model output'!S44="","",'Model output'!S44)</f>
        <v>present</v>
      </c>
      <c r="Y45" t="str">
        <f>IF(OR('Model output'!S44="",ISNUMBER(SEARCH("Absent",'Model output'!S44)),ISNUMBER(SEARCH("Not identified",'Model output'!S44)),AND(ISNUMBER(SEARCH("No",'Model output'!S44)),NOT(ISNUMBER(SEARCH("carcinoma",'Model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9" t="str">
        <f>IF(OR('Model output'!V44="", AND(ISERROR(SEARCH("Positive",'Model output'!V44)), ISNUMBER(SEARCH("Negative",'Model output'!V44))), ISNUMBER(SEARCH("Uninvolved",'Model output'!V44)), ISNUMBER(SEARCH("Free",'Model output'!V44)), ISNUMBER(SEARCH("1 mm",'Model output'!V44)), ISNUMBER(SEARCH("0.1 CM",'Model output'!V44)), ISNUMBER(SEARCH("less than 0.2 mm",'Model output'!V44)), ISNUMBER(SEARCH("less than 0.5 mm",'Model output'!V44)), ISNUMBER(SEARCH("abut",'Model output'!V44))), "negative", "positive")</f>
        <v>positive</v>
      </c>
      <c r="AE45" s="38" t="str" cm="1">
        <f t="array" ref="AE45">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high</v>
      </c>
      <c r="AF45" s="39" t="str">
        <f t="shared" si="2"/>
        <v>2</v>
      </c>
      <c r="AG45" s="39" t="str">
        <f t="shared" si="3"/>
        <v>1b</v>
      </c>
      <c r="AH45" s="39" t="str">
        <f t="shared" si="6"/>
        <v>0</v>
      </c>
      <c r="AI45" s="44" t="str">
        <f t="shared" si="7"/>
        <v>I</v>
      </c>
      <c r="AJ45" s="38" t="s">
        <v>895</v>
      </c>
      <c r="AK45" s="43" t="s">
        <v>901</v>
      </c>
      <c r="AL45" s="43" t="s">
        <v>898</v>
      </c>
      <c r="AM45" s="43" t="s">
        <v>899</v>
      </c>
      <c r="AN45" s="43" t="s">
        <v>67</v>
      </c>
      <c r="AO45" s="13">
        <f t="shared" si="8"/>
        <v>0</v>
      </c>
      <c r="AP45" s="16">
        <f t="shared" si="9"/>
        <v>1</v>
      </c>
      <c r="AQ45" s="16">
        <f t="shared" si="10"/>
        <v>1</v>
      </c>
      <c r="AR45" s="16">
        <f t="shared" si="11"/>
        <v>1</v>
      </c>
      <c r="AS45" s="26">
        <f t="shared" si="4"/>
        <v>1</v>
      </c>
      <c r="AT45" s="1"/>
    </row>
    <row r="46" spans="1:46">
      <c r="A46" t="str">
        <f>'Model output'!A45</f>
        <v>TCGA-DE-A4MD</v>
      </c>
      <c r="B46" s="50">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109"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output'!G45)),AND(ISNUMBER(SEARCH("V ",'Model output'!G45)),NOT(ISNUMBER(SEARCH("VI",'Model output'!G45)))),ISNUMBER(SEARCH("five",'Model output'!G45)),ISNUMBER(SEARCH("5",'Model output'!G45))))), "lateral", "central"))</f>
        <v>lateral</v>
      </c>
      <c r="H46" t="str">
        <f>IF('Model output'!H45="","negative", IF('Model output'!H45=" ", "negative", IF('Model output'!H45="[]", "negative", IF(ISNUMBER(SEARCH("lymph node",'Model output'!H45)),"negative", IF(ISNUMBER(SEARCH("adipose tissue",'Model output'!H45)), "negative", IF(ISNUMBER(SEARCH("neck dissection",'Model output'!H45)),"negative","positive"))))))</f>
        <v>negative</v>
      </c>
      <c r="I46">
        <f>IF('Model output'!I45="","",IF(ISNUMBER('Model output'!I45),'Model output'!I45,1))</f>
        <v>10</v>
      </c>
      <c r="J46">
        <f>IF('Model output'!J45="","",IF(AND(ISNUMBER('Model output'!J45),'Model output'!J45&lt;=I46),'Model output'!J45,IF(ISNUMBER(SEARCH("0/",'Model output'!J45)),0,1)))</f>
        <v>7</v>
      </c>
      <c r="K46" t="str" cm="1">
        <f t="array" ref="K46">IF(COUNT(FIND({0,1,2,3,4,5,6,7,8,9},'Model output'!K45))&gt;0,'Model output'!K45,"")</f>
        <v>6.0 cm by gross examination</v>
      </c>
      <c r="L46" s="8" t="str">
        <f t="shared" si="5"/>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microcarcinoma, conventional</v>
      </c>
      <c r="P46" t="str">
        <f>IF('Model output'!N45="","",'Model output'!N45)</f>
        <v>6.0 cm superior to inferior and 4.5 cm anterior to posterior</v>
      </c>
      <c r="Q46" t="str">
        <f t="shared" si="1"/>
        <v>6.0cm,4.5cm</v>
      </c>
      <c r="R46" cm="1">
        <f t="array" ref="R46">IF(Q46="","",IF(ISNUMBER(SEARCH("cm",Q46)),MAX(VALUE(SUBSTITUTE(_xlfn.FILTERXML("&lt;t&gt;&lt;s&gt;"&amp;SUBSTITUTE(Q46,",","&lt;/s&gt;&lt;s&gt;")&amp;"&lt;/s&gt;&lt;/t&gt;","//s"),"cm",""))),IF(ISNUMBER(SEARCH("mm",Q46)), MAX(VALUE(SUBSTITUTE(_xlfn.FILTERXML("&lt;t&gt;&lt;s&gt;"&amp;SUBSTITUTE(Q46,",","&lt;/s&gt;&lt;s&gt;")&amp;"&lt;/s&gt;&lt;/t&gt;","//s"),"mm","")))/10, MAX(VALUE(_xlfn.FILTERXML("&lt;t&gt;&lt;s&gt;"&amp;SUBSTITUTE(Q46,",","&lt;/s&gt;&lt;s&gt;")&amp;"&lt;/s&gt;&lt;/t&gt;","//s"))))))</f>
        <v>6</v>
      </c>
      <c r="S46" t="str">
        <f>IF(OR('Model output'!P45="",ISNUMBER(SEARCH("Not identified", 'Model output'!P45)),ISNUMBER(SEARCH("Absent",'Model output'!P45)),ISNUMBER(SEARCH("No",'Model output'!P45)),ISNUMBER(SEARCH("Negative",'Model output'!P45))),"negative","positive")</f>
        <v>positive</v>
      </c>
      <c r="T46">
        <f>IF('Model output'!O45="","",'Model output'!O45)</f>
        <v>2</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&lt;4</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minimal</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22" t="str">
        <f>IF('Model output'!S45="","",'Model output'!S45)</f>
        <v>Not identified</v>
      </c>
      <c r="Y46" t="str">
        <f>IF(OR('Model output'!S45="",ISNUMBER(SEARCH("Absent",'Model output'!S45)),ISNUMBER(SEARCH("Not identified",'Model output'!S45)),AND(ISNUMBER(SEARCH("No",'Model output'!S45)),NOT(ISNUMBER(SEARCH("carcinoma",'Model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9" t="str">
        <f>IF(OR('Model output'!V45="", AND(ISERROR(SEARCH("Positive",'Model output'!V45)), ISNUMBER(SEARCH("Negative",'Model output'!V45))), ISNUMBER(SEARCH("Uninvolved",'Model output'!V45)), ISNUMBER(SEARCH("Free",'Model output'!V45)), ISNUMBER(SEARCH("1 mm",'Model output'!V45)), ISNUMBER(SEARCH("0.1 CM",'Model output'!V45)), ISNUMBER(SEARCH("less than 0.2 mm",'Model output'!V45)), ISNUMBER(SEARCH("less than 0.5 mm",'Model output'!V45)), ISNUMBER(SEARCH("abut",'Model output'!V45))), "negative", "positive")</f>
        <v>positive</v>
      </c>
      <c r="AE46" s="38"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9" t="str">
        <f t="shared" si="2"/>
        <v>3a</v>
      </c>
      <c r="AG46" s="39" t="str">
        <f t="shared" si="3"/>
        <v>1b</v>
      </c>
      <c r="AH46" s="39" t="str">
        <f t="shared" si="6"/>
        <v>0</v>
      </c>
      <c r="AI46" s="44" t="str">
        <f t="shared" si="7"/>
        <v>II</v>
      </c>
      <c r="AJ46" s="38" t="s">
        <v>893</v>
      </c>
      <c r="AK46" s="43" t="s">
        <v>904</v>
      </c>
      <c r="AL46" s="43" t="s">
        <v>898</v>
      </c>
      <c r="AM46" s="43" t="s">
        <v>902</v>
      </c>
      <c r="AN46" s="43" t="s">
        <v>900</v>
      </c>
      <c r="AO46" s="13">
        <f t="shared" si="8"/>
        <v>1</v>
      </c>
      <c r="AP46" s="16">
        <f t="shared" si="9"/>
        <v>1</v>
      </c>
      <c r="AQ46" s="16">
        <f t="shared" si="10"/>
        <v>1</v>
      </c>
      <c r="AR46" s="16">
        <f t="shared" si="11"/>
        <v>1</v>
      </c>
      <c r="AS46" s="26">
        <f t="shared" si="4"/>
        <v>1</v>
      </c>
      <c r="AT46" s="1"/>
    </row>
    <row r="47" spans="1:46">
      <c r="A47" t="str">
        <f>'Model output'!A46</f>
        <v>TCGA-DE-A69J</v>
      </c>
      <c r="B47" s="50">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output'!G46)),AND(ISNUMBER(SEARCH("V ",'Model output'!G46)),NOT(ISNUMBER(SEARCH("VI",'Model output'!G46)))),ISNUMBER(SEARCH("five",'Model output'!G46)),ISNUMBER(SEARCH("5",'Model output'!G46))))), "lateral", "central"))</f>
        <v/>
      </c>
      <c r="H47" t="str">
        <f>IF('Model output'!H46="","negative", IF('Model output'!H46=" ", "negative", IF('Model output'!H46="[]", "negative", IF(ISNUMBER(SEARCH("lymph node",'Model output'!H46)),"negative", IF(ISNUMBER(SEARCH("adipose tissue",'Model output'!H46)), "negative", IF(ISNUMBER(SEARCH("neck dissection",'Model output'!H46)),"negative","positive"))))))</f>
        <v>negative</v>
      </c>
      <c r="I47" t="str">
        <f>IF('Model output'!I46="","",IF(ISNUMBER('Model output'!I46),'Model output'!I46,1))</f>
        <v/>
      </c>
      <c r="J47" t="str">
        <f>IF('Model output'!J46="","",IF(AND(ISNUMBER('Model output'!J46),'Model output'!J46&lt;=I47),'Model output'!J46,IF(ISNUMBER(SEARCH("0/",'Model output'!J46)),0,1)))</f>
        <v/>
      </c>
      <c r="K47" t="str" cm="1">
        <f t="array" ref="K47">IF(COUNT(FIND({0,1,2,3,4,5,6,7,8,9},'Model output'!K46))&gt;0,'Model output'!K46,"")</f>
        <v/>
      </c>
      <c r="L47" s="8" t="str">
        <f t="shared" si="5"/>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
      </c>
      <c r="P47" t="str">
        <f>IF('Model output'!N46="","",'Model output'!N46)</f>
        <v>2.5 cm in greatest dimension (right upper pole), 1.7 cm in greatest dimension (right lower pole)</v>
      </c>
      <c r="Q47" t="str">
        <f t="shared" si="1"/>
        <v>2.5cm,1.7cm</v>
      </c>
      <c r="R47" cm="1">
        <f t="array" ref="R47">IF(Q47="","",IF(ISNUMBER(SEARCH("cm",Q47)),MAX(VALUE(SUBSTITUTE(_xlfn.FILTERXML("&lt;t&gt;&lt;s&gt;"&amp;SUBSTITUTE(Q47,",","&lt;/s&gt;&lt;s&gt;")&amp;"&lt;/s&gt;&lt;/t&gt;","//s"),"cm",""))),IF(ISNUMBER(SEARCH("mm",Q47)), MAX(VALUE(SUBSTITUTE(_xlfn.FILTERXML("&lt;t&gt;&lt;s&gt;"&amp;SUBSTITUTE(Q47,",","&lt;/s&gt;&lt;s&gt;")&amp;"&lt;/s&gt;&lt;/t&gt;","//s"),"mm","")))/10, MAX(VALUE(_xlfn.FILTERXML("&lt;t&gt;&lt;s&gt;"&amp;SUBSTITUTE(Q47,",","&lt;/s&gt;&lt;s&gt;")&amp;"&lt;/s&gt;&lt;/t&gt;","//s"))))))</f>
        <v>2.5</v>
      </c>
      <c r="S47" t="str">
        <f>IF(OR('Model output'!P46="",ISNUMBER(SEARCH("Not identified", 'Model output'!P46)),ISNUMBER(SEARCH("Absent",'Model output'!P46)),ISNUMBER(SEARCH("No",'Model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2" t="str">
        <f>IF('Model output'!S46="","",'Model output'!S46)</f>
        <v>not identified</v>
      </c>
      <c r="Y47" t="str">
        <f>IF(OR('Model output'!S46="",ISNUMBER(SEARCH("Absent",'Model output'!S46)),ISNUMBER(SEARCH("Not identified",'Model output'!S46)),AND(ISNUMBER(SEARCH("No",'Model output'!S46)),NOT(ISNUMBER(SEARCH("carcinoma",'Model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9" t="str">
        <f>IF(OR('Model output'!V46="", AND(ISERROR(SEARCH("Positive",'Model output'!V46)), ISNUMBER(SEARCH("Negative",'Model output'!V46))), ISNUMBER(SEARCH("Uninvolved",'Model output'!V46)), ISNUMBER(SEARCH("Free",'Model output'!V46)), ISNUMBER(SEARCH("1 mm",'Model output'!V46)), ISNUMBER(SEARCH("0.1 CM",'Model output'!V46)), ISNUMBER(SEARCH("less than 0.2 mm",'Model output'!V46)), ISNUMBER(SEARCH("less than 0.5 mm",'Model output'!V46)), ISNUMBER(SEARCH("abut",'Model output'!V46))), "negative", "positive")</f>
        <v>negative</v>
      </c>
      <c r="AE47" s="38"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low</v>
      </c>
      <c r="AF47" s="39" t="str">
        <f t="shared" si="2"/>
        <v>2</v>
      </c>
      <c r="AG47" s="39" t="str">
        <f t="shared" si="3"/>
        <v>0</v>
      </c>
      <c r="AH47" s="39" t="str">
        <f t="shared" si="6"/>
        <v>0</v>
      </c>
      <c r="AI47" s="44" t="str">
        <f t="shared" si="7"/>
        <v>I</v>
      </c>
      <c r="AJ47" s="38" t="s">
        <v>894</v>
      </c>
      <c r="AK47" s="43" t="s">
        <v>901</v>
      </c>
      <c r="AL47" s="43" t="s">
        <v>902</v>
      </c>
      <c r="AM47" s="43" t="s">
        <v>902</v>
      </c>
      <c r="AN47" s="43" t="s">
        <v>67</v>
      </c>
      <c r="AO47" s="13">
        <f t="shared" ca="1" si="8"/>
        <v>1</v>
      </c>
      <c r="AP47" s="16">
        <f t="shared" si="9"/>
        <v>1</v>
      </c>
      <c r="AQ47" s="16">
        <f t="shared" si="10"/>
        <v>1</v>
      </c>
      <c r="AR47" s="16">
        <f t="shared" si="11"/>
        <v>1</v>
      </c>
      <c r="AS47" s="26">
        <f t="shared" si="4"/>
        <v>1</v>
      </c>
      <c r="AT47" s="1"/>
    </row>
    <row r="48" spans="1:46">
      <c r="A48" t="str">
        <f>'Model output'!A47</f>
        <v>TCGA-DJ-A13L</v>
      </c>
      <c r="B48" s="50">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
      </c>
      <c r="F48" t="str">
        <f t="shared" si="12"/>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output'!G47)),AND(ISNUMBER(SEARCH("V ",'Model output'!G47)),NOT(ISNUMBER(SEARCH("VI",'Model output'!G47)))),ISNUMBER(SEARCH("five",'Model output'!G47)),ISNUMBER(SEARCH("5",'Model output'!G47))))), "lateral", "central"))</f>
        <v/>
      </c>
      <c r="H48" t="str">
        <f>IF('Model output'!H47="","negative", IF('Model output'!H47=" ", "negative", IF('Model output'!H47="[]", "negative", IF(ISNUMBER(SEARCH("lymph node",'Model output'!H47)),"negative", IF(ISNUMBER(SEARCH("adipose tissue",'Model output'!H47)), "negative", IF(ISNUMBER(SEARCH("neck dissection",'Model output'!H47)),"negative","positive"))))))</f>
        <v>negative</v>
      </c>
      <c r="I48">
        <f>IF('Model output'!I47="","",IF(ISNUMBER('Model output'!I47),'Model output'!I47,1))</f>
        <v>17</v>
      </c>
      <c r="J48">
        <f>IF('Model output'!J47="","",IF(AND(ISNUMBER('Model output'!J47),'Model output'!J47&lt;=I48),'Model output'!J47,IF(ISNUMBER(SEARCH("0/",'Model output'!J47)),0,1)))</f>
        <v>2</v>
      </c>
      <c r="K48" t="str" cm="1">
        <f t="array" ref="K48">IF(COUNT(FIND({0,1,2,3,4,5,6,7,8,9},'Model output'!K47))&gt;0,'Model output'!K47,"")</f>
        <v/>
      </c>
      <c r="L48" s="8" t="str">
        <f t="shared" si="5"/>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tall cell variant</v>
      </c>
      <c r="P48" t="str">
        <f>IF('Model output'!N47="","",'Model output'!N47)</f>
        <v>1.4 cm</v>
      </c>
      <c r="Q48" t="str">
        <f t="shared" si="1"/>
        <v>1.4cm</v>
      </c>
      <c r="R48" cm="1">
        <f t="array" ref="R48">IF(Q48="","",IF(ISNUMBER(SEARCH("cm",Q48)),MAX(VALUE(SUBSTITUTE(_xlfn.FILTERXML("&lt;t&gt;&lt;s&gt;"&amp;SUBSTITUTE(Q48,",","&lt;/s&gt;&lt;s&gt;")&amp;"&lt;/s&gt;&lt;/t&gt;","//s"),"cm",""))),IF(ISNUMBER(SEARCH("mm",Q48)), MAX(VALUE(SUBSTITUTE(_xlfn.FILTERXML("&lt;t&gt;&lt;s&gt;"&amp;SUBSTITUTE(Q48,",","&lt;/s&gt;&lt;s&gt;")&amp;"&lt;/s&gt;&lt;/t&gt;","//s"),"mm","")))/10, MAX(VALUE(_xlfn.FILTERXML("&lt;t&gt;&lt;s&gt;"&amp;SUBSTITUTE(Q48,",","&lt;/s&gt;&lt;s&gt;")&amp;"&lt;/s&gt;&lt;/t&gt;","//s"))))))</f>
        <v>1.4</v>
      </c>
      <c r="S48" t="str">
        <f>IF(OR('Model output'!P47="",ISNUMBER(SEARCH("Not identified", 'Model output'!P47)),ISNUMBER(SEARCH("Absent",'Model output'!P47)),ISNUMBER(SEARCH("No",'Model output'!P47)),ISNUMBER(SEARCH("Negative",'Model output'!P47))),"negative","positive")</f>
        <v>negative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2" t="str">
        <f>IF('Model output'!S47="","",'Model output'!S47)</f>
        <v>No definite extrathyroidal extension is noted</v>
      </c>
      <c r="Y48" t="str">
        <f>IF(OR('Model output'!S47="",ISNUMBER(SEARCH("Absent",'Model output'!S47)),ISNUMBER(SEARCH("Not identified",'Model output'!S47)),AND(ISNUMBER(SEARCH("No",'Model output'!S47)),NOT(ISNUMBER(SEARCH("carcinoma",'Model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9" t="str">
        <f>IF(OR('Model output'!V47="", AND(ISERROR(SEARCH("Positive",'Model output'!V47)), ISNUMBER(SEARCH("Negative",'Model output'!V47))), ISNUMBER(SEARCH("Uninvolved",'Model output'!V47)), ISNUMBER(SEARCH("Free",'Model output'!V47)), ISNUMBER(SEARCH("1 mm",'Model output'!V47)), ISNUMBER(SEARCH("0.1 CM",'Model output'!V47)), ISNUMBER(SEARCH("less than 0.2 mm",'Model output'!V47)), ISNUMBER(SEARCH("less than 0.5 mm",'Model output'!V47)), ISNUMBER(SEARCH("abut",'Model output'!V47))), "negative", "positive")</f>
        <v>negative</v>
      </c>
      <c r="AE48" s="38"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9" t="str">
        <f t="shared" si="2"/>
        <v>1b</v>
      </c>
      <c r="AG48" s="39" t="str">
        <f t="shared" si="3"/>
        <v>1a</v>
      </c>
      <c r="AH48" s="39" t="str">
        <f t="shared" si="6"/>
        <v>0</v>
      </c>
      <c r="AI48" s="44" t="str">
        <f t="shared" si="7"/>
        <v>II</v>
      </c>
      <c r="AJ48" s="38" t="s">
        <v>895</v>
      </c>
      <c r="AK48" s="43" t="s">
        <v>898</v>
      </c>
      <c r="AL48" s="43" t="s">
        <v>902</v>
      </c>
      <c r="AM48" s="43" t="s">
        <v>902</v>
      </c>
      <c r="AN48" s="43" t="s">
        <v>67</v>
      </c>
      <c r="AO48" s="13">
        <f t="shared" ca="1" si="8"/>
        <v>1</v>
      </c>
      <c r="AP48" s="16">
        <f t="shared" si="9"/>
        <v>1</v>
      </c>
      <c r="AQ48" s="16">
        <f t="shared" si="10"/>
        <v>0</v>
      </c>
      <c r="AR48" s="16">
        <f t="shared" si="11"/>
        <v>1</v>
      </c>
      <c r="AS48" s="26">
        <f t="shared" si="4"/>
        <v>0</v>
      </c>
      <c r="AT48" s="1"/>
    </row>
    <row r="49" spans="1:46">
      <c r="A49" t="str">
        <f>'Model output'!A48</f>
        <v>TCGA-DJ-A13M</v>
      </c>
      <c r="B49" s="50">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0</v>
      </c>
      <c r="F49" t="str">
        <f t="shared" si="12"/>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output'!G48)),AND(ISNUMBER(SEARCH("V ",'Model output'!G48)),NOT(ISNUMBER(SEARCH("VI",'Model output'!G48)))),ISNUMBER(SEARCH("five",'Model output'!G48)),ISNUMBER(SEARCH("5",'Model output'!G48))))), "lateral", "central"))</f>
        <v/>
      </c>
      <c r="H49" t="str">
        <f>IF('Model output'!H48="","negative", IF('Model output'!H48=" ", "negative", IF('Model output'!H48="[]", "negative", IF(ISNUMBER(SEARCH("lymph node",'Model output'!H48)),"negative", IF(ISNUMBER(SEARCH("adipose tissue",'Model output'!H48)), "negative", IF(ISNUMBER(SEARCH("neck dissection",'Model output'!H48)),"negative","positive"))))))</f>
        <v>negative</v>
      </c>
      <c r="I49">
        <f>IF('Model output'!I48="","",IF(ISNUMBER('Model output'!I48),'Model output'!I48,1))</f>
        <v>4</v>
      </c>
      <c r="J49">
        <f>IF('Model output'!J48="","",IF(AND(ISNUMBER('Model output'!J48),'Model output'!J48&lt;=I49),'Model output'!J48,IF(ISNUMBER(SEARCH("0/",'Model output'!J48)),0,1)))</f>
        <v>0</v>
      </c>
      <c r="K49" t="str" cm="1">
        <f t="array" ref="K49">IF(COUNT(FIND({0,1,2,3,4,5,6,7,8,9},'Model output'!K48))&gt;0,'Model output'!K48,"")</f>
        <v/>
      </c>
      <c r="L49" s="8" t="str">
        <f t="shared" si="5"/>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follicular variant</v>
      </c>
      <c r="P49" t="str">
        <f>IF('Model output'!N48="","",'Model output'!N48)</f>
        <v>2.0 cm</v>
      </c>
      <c r="Q49" t="str">
        <f t="shared" si="1"/>
        <v>2.0cm</v>
      </c>
      <c r="R49" cm="1">
        <f t="array" ref="R49">IF(Q49="","",IF(ISNUMBER(SEARCH("cm",Q49)),MAX(VALUE(SUBSTITUTE(_xlfn.FILTERXML("&lt;t&gt;&lt;s&gt;"&amp;SUBSTITUTE(Q49,",","&lt;/s&gt;&lt;s&gt;")&amp;"&lt;/s&gt;&lt;/t&gt;","//s"),"cm",""))),IF(ISNUMBER(SEARCH("mm",Q49)), MAX(VALUE(SUBSTITUTE(_xlfn.FILTERXML("&lt;t&gt;&lt;s&gt;"&amp;SUBSTITUTE(Q49,",","&lt;/s&gt;&lt;s&gt;")&amp;"&lt;/s&gt;&lt;/t&gt;","//s"),"mm","")))/10, MAX(VALUE(_xlfn.FILTERXML("&lt;t&gt;&lt;s&gt;"&amp;SUBSTITUTE(Q49,",","&lt;/s&gt;&lt;s&gt;")&amp;"&lt;/s&gt;&lt;/t&gt;","//s"))))))</f>
        <v>2</v>
      </c>
      <c r="S49" t="str">
        <f>IF(OR('Model output'!P48="",ISNUMBER(SEARCH("Not identified", 'Model output'!P48)),ISNUMBER(SEARCH("Absent",'Model output'!P48)),ISNUMBER(SEARCH("No",'Model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22" t="str">
        <f>IF('Model output'!S48="","",'Model output'!S48)</f>
        <v>Not identified</v>
      </c>
      <c r="Y49" t="str">
        <f>IF(OR('Model output'!S48="",ISNUMBER(SEARCH("Absent",'Model output'!S48)),ISNUMBER(SEARCH("Not identified",'Model output'!S48)),AND(ISNUMBER(SEARCH("No",'Model output'!S48)),NOT(ISNUMBER(SEARCH("carcinoma",'Model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9" t="str">
        <f>IF(OR('Model output'!V48="", AND(ISERROR(SEARCH("Positive",'Model output'!V48)), ISNUMBER(SEARCH("Negative",'Model output'!V48))), ISNUMBER(SEARCH("Uninvolved",'Model output'!V48)), ISNUMBER(SEARCH("Free",'Model output'!V48)), ISNUMBER(SEARCH("1 mm",'Model output'!V48)), ISNUMBER(SEARCH("0.1 CM",'Model output'!V48)), ISNUMBER(SEARCH("less than 0.2 mm",'Model output'!V48)), ISNUMBER(SEARCH("less than 0.5 mm",'Model output'!V48)), ISNUMBER(SEARCH("abut",'Model output'!V48))), "negative", "positive")</f>
        <v>negative</v>
      </c>
      <c r="AE49" s="38"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low</v>
      </c>
      <c r="AF49" s="39" t="str">
        <f t="shared" si="2"/>
        <v>1b</v>
      </c>
      <c r="AG49" s="39" t="str">
        <f t="shared" si="3"/>
        <v>0</v>
      </c>
      <c r="AH49" s="39" t="str">
        <f t="shared" si="6"/>
        <v>0</v>
      </c>
      <c r="AI49" s="44" t="str">
        <f t="shared" si="7"/>
        <v>I</v>
      </c>
      <c r="AJ49" s="38" t="s">
        <v>894</v>
      </c>
      <c r="AK49" s="43" t="s">
        <v>898</v>
      </c>
      <c r="AL49" s="43" t="s">
        <v>899</v>
      </c>
      <c r="AM49" s="43" t="s">
        <v>902</v>
      </c>
      <c r="AN49" s="43" t="s">
        <v>67</v>
      </c>
      <c r="AO49" s="13">
        <f t="shared" ca="1" si="8"/>
        <v>1</v>
      </c>
      <c r="AP49" s="16">
        <f t="shared" si="9"/>
        <v>1</v>
      </c>
      <c r="AQ49" s="16">
        <f t="shared" si="10"/>
        <v>1</v>
      </c>
      <c r="AR49" s="16">
        <f t="shared" si="11"/>
        <v>1</v>
      </c>
      <c r="AS49" s="26">
        <f t="shared" si="4"/>
        <v>1</v>
      </c>
      <c r="AT49" s="1"/>
    </row>
    <row r="50" spans="1:46">
      <c r="A50" t="str">
        <f>'Model output'!A49</f>
        <v>TCGA-DJ-A13O</v>
      </c>
      <c r="B50" s="50">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X</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X</v>
      </c>
      <c r="F50" t="str">
        <f t="shared" si="12"/>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output'!G49)),AND(ISNUMBER(SEARCH("V ",'Model output'!G49)),NOT(ISNUMBER(SEARCH("VI",'Model output'!G49)))),ISNUMBER(SEARCH("five",'Model output'!G49)),ISNUMBER(SEARCH("5",'Model output'!G49))))), "lateral", "central"))</f>
        <v/>
      </c>
      <c r="H50" t="str">
        <f>IF('Model output'!H49="","negative", IF('Model output'!H49=" ", "negative", IF('Model output'!H49="[]", "negative", IF(ISNUMBER(SEARCH("lymph node",'Model output'!H49)),"negative", IF(ISNUMBER(SEARCH("adipose tissue",'Model output'!H49)), "negative", IF(ISNUMBER(SEARCH("neck dissection",'Model output'!H49)),"negative","positive"))))))</f>
        <v>negative</v>
      </c>
      <c r="I50">
        <f>IF('Model output'!I49="","",IF(ISNUMBER('Model output'!I49),'Model output'!I49,1))</f>
        <v>2</v>
      </c>
      <c r="J50">
        <f>IF('Model output'!J49="","",IF(AND(ISNUMBER('Model output'!J49),'Model output'!J49&lt;=I50),'Model output'!J49,IF(ISNUMBER(SEARCH("0/",'Model output'!J49)),0,1)))</f>
        <v>0</v>
      </c>
      <c r="K50" t="str" cm="1">
        <f t="array" ref="K50">IF(COUNT(FIND({0,1,2,3,4,5,6,7,8,9},'Model output'!K49))&gt;0,'Model output'!K49,"")</f>
        <v/>
      </c>
      <c r="L50" s="8" t="str">
        <f t="shared" si="5"/>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v>
      </c>
      <c r="P50" t="str">
        <f>IF('Model output'!N49="","",'Model output'!N49)</f>
        <v>1.1 cm</v>
      </c>
      <c r="Q50" t="str">
        <f t="shared" si="1"/>
        <v>1.1cm</v>
      </c>
      <c r="R50" cm="1">
        <f t="array" ref="R50">IF(Q50="","",IF(ISNUMBER(SEARCH("cm",Q50)),MAX(VALUE(SUBSTITUTE(_xlfn.FILTERXML("&lt;t&gt;&lt;s&gt;"&amp;SUBSTITUTE(Q50,",","&lt;/s&gt;&lt;s&gt;")&amp;"&lt;/s&gt;&lt;/t&gt;","//s"),"cm",""))),IF(ISNUMBER(SEARCH("mm",Q50)), MAX(VALUE(SUBSTITUTE(_xlfn.FILTERXML("&lt;t&gt;&lt;s&gt;"&amp;SUBSTITUTE(Q50,",","&lt;/s&gt;&lt;s&gt;")&amp;"&lt;/s&gt;&lt;/t&gt;","//s"),"mm","")))/10, MAX(VALUE(_xlfn.FILTERXML("&lt;t&gt;&lt;s&gt;"&amp;SUBSTITUTE(Q50,",","&lt;/s&gt;&lt;s&gt;")&amp;"&lt;/s&gt;&lt;/t&gt;","//s"))))))</f>
        <v>1.1000000000000001</v>
      </c>
      <c r="S50" t="str">
        <f>IF(OR('Model output'!P49="",ISNUMBER(SEARCH("Not identified", 'Model output'!P49)),ISNUMBER(SEARCH("Absent",'Model output'!P49)),ISNUMBER(SEARCH("No",'Model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2" t="str">
        <f>IF('Model output'!S49="","",'Model output'!S49)</f>
        <v>Not identified</v>
      </c>
      <c r="Y50" t="str">
        <f>IF(OR('Model output'!S49="",ISNUMBER(SEARCH("Absent",'Model output'!S49)),ISNUMBER(SEARCH("Not identified",'Model output'!S49)),AND(ISNUMBER(SEARCH("No",'Model output'!S49)),NOT(ISNUMBER(SEARCH("carcinoma",'Model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9" t="str">
        <f>IF(OR('Model output'!V49="", AND(ISERROR(SEARCH("Positive",'Model output'!V49)), ISNUMBER(SEARCH("Negative",'Model output'!V49))), ISNUMBER(SEARCH("Uninvolved",'Model output'!V49)), ISNUMBER(SEARCH("Free",'Model output'!V49)), ISNUMBER(SEARCH("1 mm",'Model output'!V49)), ISNUMBER(SEARCH("0.1 CM",'Model output'!V49)), ISNUMBER(SEARCH("less than 0.2 mm",'Model output'!V49)), ISNUMBER(SEARCH("less than 0.5 mm",'Model output'!V49)), ISNUMBER(SEARCH("abut",'Model output'!V49))), "negative", "positive")</f>
        <v>negative</v>
      </c>
      <c r="AE50" s="38"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low</v>
      </c>
      <c r="AF50" s="39" t="str">
        <f t="shared" si="2"/>
        <v>1b</v>
      </c>
      <c r="AG50" s="39" t="str">
        <f t="shared" si="3"/>
        <v>0</v>
      </c>
      <c r="AH50" s="39" t="str">
        <f t="shared" si="6"/>
        <v>0</v>
      </c>
      <c r="AI50" s="44" t="str">
        <f t="shared" si="7"/>
        <v>I</v>
      </c>
      <c r="AJ50" s="38" t="s">
        <v>895</v>
      </c>
      <c r="AK50" s="43" t="s">
        <v>898</v>
      </c>
      <c r="AL50" s="43" t="s">
        <v>899</v>
      </c>
      <c r="AM50" s="43" t="s">
        <v>902</v>
      </c>
      <c r="AN50" s="43" t="s">
        <v>67</v>
      </c>
      <c r="AO50" s="13">
        <f t="shared" ca="1" si="8"/>
        <v>0</v>
      </c>
      <c r="AP50" s="16">
        <f t="shared" si="9"/>
        <v>1</v>
      </c>
      <c r="AQ50" s="16">
        <f t="shared" si="10"/>
        <v>1</v>
      </c>
      <c r="AR50" s="16">
        <f t="shared" si="11"/>
        <v>1</v>
      </c>
      <c r="AS50" s="26">
        <f t="shared" si="4"/>
        <v>1</v>
      </c>
      <c r="AT50" s="1"/>
    </row>
    <row r="51" spans="1:46">
      <c r="A51" t="str">
        <f>'Model output'!A50</f>
        <v>TCGA-DJ-A13R</v>
      </c>
      <c r="B51" s="50">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output'!G50)),AND(ISNUMBER(SEARCH("V ",'Model output'!G50)),NOT(ISNUMBER(SEARCH("VI",'Model output'!G50)))),ISNUMBER(SEARCH("five",'Model output'!G50)),ISNUMBER(SEARCH("5",'Model output'!G50))))), "lateral", "central"))</f>
        <v/>
      </c>
      <c r="H51" t="str">
        <f>IF('Model output'!H50="","negative", IF('Model output'!H50=" ", "negative", IF('Model output'!H50="[]", "negative", IF(ISNUMBER(SEARCH("lymph node",'Model output'!H50)),"negative", IF(ISNUMBER(SEARCH("adipose tissue",'Model output'!H50)), "negative", IF(ISNUMBER(SEARCH("neck dissection",'Model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5"/>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 follicular variant with oncocytic features</v>
      </c>
      <c r="O51" t="str">
        <f>IF('Model output'!M50="","",'Model output'!M50)</f>
        <v>follicular variant with oncocytic features</v>
      </c>
      <c r="P51" t="str">
        <f>IF('Model output'!N50="","",'Model output'!N50)</f>
        <v>5 cm</v>
      </c>
      <c r="Q51" t="str">
        <f t="shared" si="1"/>
        <v>5cm</v>
      </c>
      <c r="R51" cm="1">
        <f t="array" ref="R51">IF(Q51="","",IF(ISNUMBER(SEARCH("cm",Q51)),MAX(VALUE(SUBSTITUTE(_xlfn.FILTERXML("&lt;t&gt;&lt;s&gt;"&amp;SUBSTITUTE(Q51,",","&lt;/s&gt;&lt;s&gt;")&amp;"&lt;/s&gt;&lt;/t&gt;","//s"),"cm",""))),IF(ISNUMBER(SEARCH("mm",Q51)), MAX(VALUE(SUBSTITUTE(_xlfn.FILTERXML("&lt;t&gt;&lt;s&gt;"&amp;SUBSTITUTE(Q51,",","&lt;/s&gt;&lt;s&gt;")&amp;"&lt;/s&gt;&lt;/t&gt;","//s"),"mm","")))/10, MAX(VALUE(_xlfn.FILTERXML("&lt;t&gt;&lt;s&gt;"&amp;SUBSTITUTE(Q51,",","&lt;/s&gt;&lt;s&gt;")&amp;"&lt;/s&gt;&lt;/t&gt;","//s"))))))</f>
        <v>5</v>
      </c>
      <c r="S51" t="str">
        <f>IF(OR('Model output'!P50="",ISNUMBER(SEARCH("Not identified", 'Model output'!P50)),ISNUMBER(SEARCH("Absent",'Model output'!P50)),ISNUMBER(SEARCH("No",'Model output'!P50)),ISNUMBER(SEARCH("Negative",'Model output'!P50))),"negative","positive")</f>
        <v>negative</v>
      </c>
      <c r="T51">
        <f>IF('Model output'!O50="","",'Model output'!O50)</f>
        <v>2</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22" t="str">
        <f>IF('Model output'!S50="","",'Model output'!S50)</f>
        <v>Not Identified</v>
      </c>
      <c r="Y51" t="str">
        <f>IF(OR('Model output'!S50="",ISNUMBER(SEARCH("Absent",'Model output'!S50)),ISNUMBER(SEARCH("Not identified",'Model output'!S50)),AND(ISNUMBER(SEARCH("No",'Model output'!S50)),NOT(ISNUMBER(SEARCH("carcinoma",'Model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9" t="str">
        <f>IF(OR('Model output'!V50="", AND(ISERROR(SEARCH("Positive",'Model output'!V50)), ISNUMBER(SEARCH("Negative",'Model output'!V50))), ISNUMBER(SEARCH("Uninvolved",'Model output'!V50)), ISNUMBER(SEARCH("Free",'Model output'!V50)), ISNUMBER(SEARCH("1 mm",'Model output'!V50)), ISNUMBER(SEARCH("0.1 CM",'Model output'!V50)), ISNUMBER(SEARCH("less than 0.2 mm",'Model output'!V50)), ISNUMBER(SEARCH("less than 0.5 mm",'Model output'!V50)), ISNUMBER(SEARCH("abut",'Model output'!V50))), "negative", "positive")</f>
        <v>negative</v>
      </c>
      <c r="AE51" s="38"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low</v>
      </c>
      <c r="AF51" s="39" t="str">
        <f t="shared" si="2"/>
        <v>3a</v>
      </c>
      <c r="AG51" s="39" t="str">
        <f t="shared" si="3"/>
        <v>0</v>
      </c>
      <c r="AH51" s="39" t="str">
        <f t="shared" si="6"/>
        <v>0</v>
      </c>
      <c r="AI51" s="44" t="str">
        <f t="shared" si="7"/>
        <v>I</v>
      </c>
      <c r="AJ51" s="38" t="s">
        <v>894</v>
      </c>
      <c r="AK51" s="43" t="s">
        <v>904</v>
      </c>
      <c r="AL51" s="43" t="s">
        <v>899</v>
      </c>
      <c r="AM51" s="43" t="s">
        <v>902</v>
      </c>
      <c r="AN51" s="43" t="s">
        <v>67</v>
      </c>
      <c r="AO51" s="13">
        <f t="shared" ca="1" si="8"/>
        <v>1</v>
      </c>
      <c r="AP51" s="16">
        <f t="shared" si="9"/>
        <v>1</v>
      </c>
      <c r="AQ51" s="16">
        <f t="shared" si="10"/>
        <v>1</v>
      </c>
      <c r="AR51" s="16">
        <f t="shared" si="11"/>
        <v>1</v>
      </c>
      <c r="AS51" s="26">
        <f t="shared" si="4"/>
        <v>1</v>
      </c>
      <c r="AT51" s="1"/>
    </row>
    <row r="52" spans="1:46">
      <c r="A52" t="str">
        <f>'Model output'!A51</f>
        <v>TCGA-DJ-A13S</v>
      </c>
      <c r="B52" s="50">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t="str">
        <f t="shared" si="12"/>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output'!G51)),AND(ISNUMBER(SEARCH("V ",'Model output'!G51)),NOT(ISNUMBER(SEARCH("VI",'Model output'!G51)))),ISNUMBER(SEARCH("five",'Model output'!G51)),ISNUMBER(SEARCH("5",'Model output'!G51))))), "lateral", "central"))</f>
        <v/>
      </c>
      <c r="H52" t="str">
        <f>IF('Model output'!H51="","negative", IF('Model output'!H51=" ", "negative", IF('Model output'!H51="[]", "negative", IF(ISNUMBER(SEARCH("lymph node",'Model output'!H51)),"negative", IF(ISNUMBER(SEARCH("adipose tissue",'Model output'!H51)), "negative", IF(ISNUMBER(SEARCH("neck dissection",'Model output'!H51)),"negative","positive"))))))</f>
        <v>negative</v>
      </c>
      <c r="I52" t="str">
        <f>IF('Model output'!I51="","",IF(ISNUMBER('Model output'!I51),'Model output'!I51,1))</f>
        <v/>
      </c>
      <c r="J52" t="str">
        <f>IF('Model output'!J51="","",IF(AND(ISNUMBER('Model output'!J51),'Model output'!J51&lt;=I52),'Model output'!J51,IF(ISNUMBER(SEARCH("0/",'Model output'!J51)),0,1)))</f>
        <v/>
      </c>
      <c r="K52" t="str" cm="1">
        <f t="array" ref="K52">IF(COUNT(FIND({0,1,2,3,4,5,6,7,8,9},'Model output'!K51))&gt;0,'Model output'!K51,"")</f>
        <v/>
      </c>
      <c r="L52" s="8" t="str">
        <f t="shared" si="5"/>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v>
      </c>
      <c r="O52" t="str">
        <f>IF('Model output'!M51="","",'Model output'!M51)</f>
        <v>follicular variant</v>
      </c>
      <c r="P52" t="str">
        <f>IF('Model output'!N51="","",'Model output'!N51)</f>
        <v>1.8 cm</v>
      </c>
      <c r="Q52" t="str">
        <f t="shared" si="1"/>
        <v>1.8cm</v>
      </c>
      <c r="R52" cm="1">
        <f t="array" ref="R52">IF(Q52="","",IF(ISNUMBER(SEARCH("cm",Q52)),MAX(VALUE(SUBSTITUTE(_xlfn.FILTERXML("&lt;t&gt;&lt;s&gt;"&amp;SUBSTITUTE(Q52,",","&lt;/s&gt;&lt;s&gt;")&amp;"&lt;/s&gt;&lt;/t&gt;","//s"),"cm",""))),IF(ISNUMBER(SEARCH("mm",Q52)), MAX(VALUE(SUBSTITUTE(_xlfn.FILTERXML("&lt;t&gt;&lt;s&gt;"&amp;SUBSTITUTE(Q52,",","&lt;/s&gt;&lt;s&gt;")&amp;"&lt;/s&gt;&lt;/t&gt;","//s"),"mm","")))/10, MAX(VALUE(_xlfn.FILTERXML("&lt;t&gt;&lt;s&gt;"&amp;SUBSTITUTE(Q52,",","&lt;/s&gt;&lt;s&gt;")&amp;"&lt;/s&gt;&lt;/t&gt;","//s"))))))</f>
        <v>1.8</v>
      </c>
      <c r="S52" t="str">
        <f>IF(OR('Model output'!P51="",ISNUMBER(SEARCH("Not identified", 'Model output'!P51)),ISNUMBER(SEARCH("Absent",'Model output'!P51)),ISNUMBER(SEARCH("No",'Model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2" t="str">
        <f>IF('Model output'!S51="","",'Model output'!S51)</f>
        <v>Not identified</v>
      </c>
      <c r="Y52" t="str">
        <f>IF(OR('Model output'!S51="",ISNUMBER(SEARCH("Absent",'Model output'!S51)),ISNUMBER(SEARCH("Not identified",'Model output'!S51)),AND(ISNUMBER(SEARCH("No",'Model output'!S51)),NOT(ISNUMBER(SEARCH("carcinoma",'Model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9" t="str">
        <f>IF(OR('Model output'!V51="", AND(ISERROR(SEARCH("Positive",'Model output'!V51)), ISNUMBER(SEARCH("Negative",'Model output'!V51))), ISNUMBER(SEARCH("Uninvolved",'Model output'!V51)), ISNUMBER(SEARCH("Free",'Model output'!V51)), ISNUMBER(SEARCH("1 mm",'Model output'!V51)), ISNUMBER(SEARCH("0.1 CM",'Model output'!V51)), ISNUMBER(SEARCH("less than 0.2 mm",'Model output'!V51)), ISNUMBER(SEARCH("less than 0.5 mm",'Model output'!V51)), ISNUMBER(SEARCH("abut",'Model output'!V51))), "negative", "positive")</f>
        <v>negative</v>
      </c>
      <c r="AE52" s="38"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low</v>
      </c>
      <c r="AF52" s="39" t="str">
        <f t="shared" si="2"/>
        <v>1b</v>
      </c>
      <c r="AG52" s="39" t="str">
        <f t="shared" si="3"/>
        <v>0</v>
      </c>
      <c r="AH52" s="39" t="str">
        <f t="shared" si="6"/>
        <v>0</v>
      </c>
      <c r="AI52" s="44" t="str">
        <f t="shared" si="7"/>
        <v>I</v>
      </c>
      <c r="AJ52" s="38" t="s">
        <v>894</v>
      </c>
      <c r="AK52" s="43" t="s">
        <v>898</v>
      </c>
      <c r="AL52" s="43" t="s">
        <v>902</v>
      </c>
      <c r="AM52" s="43" t="s">
        <v>902</v>
      </c>
      <c r="AN52" s="43" t="s">
        <v>67</v>
      </c>
      <c r="AO52" s="13">
        <f t="shared" ca="1" si="8"/>
        <v>1</v>
      </c>
      <c r="AP52" s="16">
        <f t="shared" si="9"/>
        <v>1</v>
      </c>
      <c r="AQ52" s="16">
        <f t="shared" si="10"/>
        <v>1</v>
      </c>
      <c r="AR52" s="16">
        <f t="shared" si="11"/>
        <v>1</v>
      </c>
      <c r="AS52" s="26">
        <f t="shared" si="4"/>
        <v>1</v>
      </c>
      <c r="AT52" s="1"/>
    </row>
    <row r="53" spans="1:46">
      <c r="A53" t="str">
        <f>'Model output'!A52</f>
        <v>TCGA-DJ-A13T</v>
      </c>
      <c r="B53" s="50">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1</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0</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0</v>
      </c>
      <c r="F53" t="str">
        <f t="shared" si="12"/>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output'!G52)),AND(ISNUMBER(SEARCH("V ",'Model output'!G52)),NOT(ISNUMBER(SEARCH("VI",'Model output'!G52)))),ISNUMBER(SEARCH("five",'Model output'!G52)),ISNUMBER(SEARCH("5",'Model output'!G52))))), "lateral", "central"))</f>
        <v/>
      </c>
      <c r="H53" t="str">
        <f>IF('Model output'!H52="","negative", IF('Model output'!H52=" ", "negative", IF('Model output'!H52="[]", "negative", IF(ISNUMBER(SEARCH("lymph node",'Model output'!H52)),"negative", IF(ISNUMBER(SEARCH("adipose tissue",'Model output'!H52)), "negative", IF(ISNUMBER(SEARCH("neck dissection",'Model output'!H52)),"negative","positive"))))))</f>
        <v>negative</v>
      </c>
      <c r="I53">
        <f>IF('Model output'!I52="","",IF(ISNUMBER('Model output'!I52),'Model output'!I52,1))</f>
        <v>7</v>
      </c>
      <c r="J53">
        <f>IF('Model output'!J52="","",IF(AND(ISNUMBER('Model output'!J52),'Model output'!J52&lt;=I53),'Model output'!J52,IF(ISNUMBER(SEARCH("0/",'Model output'!J52)),0,1)))</f>
        <v>0</v>
      </c>
      <c r="K53" t="str" cm="1">
        <f t="array" ref="K53">IF(COUNT(FIND({0,1,2,3,4,5,6,7,8,9},'Model output'!K52))&gt;0,'Model output'!K52,"")</f>
        <v/>
      </c>
      <c r="L53" s="8" t="str">
        <f t="shared" si="5"/>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v>
      </c>
      <c r="O53" t="str">
        <f>IF('Model output'!M52="","",'Model output'!M52)</f>
        <v>classical</v>
      </c>
      <c r="P53" t="str">
        <f>IF('Model output'!N52="","",'Model output'!N52)</f>
        <v>2.2 cm</v>
      </c>
      <c r="Q53" t="str">
        <f t="shared" si="1"/>
        <v>2.2cm</v>
      </c>
      <c r="R53" cm="1">
        <f t="array" ref="R53">IF(Q53="","",IF(ISNUMBER(SEARCH("cm",Q53)),MAX(VALUE(SUBSTITUTE(_xlfn.FILTERXML("&lt;t&gt;&lt;s&gt;"&amp;SUBSTITUTE(Q53,",","&lt;/s&gt;&lt;s&gt;")&amp;"&lt;/s&gt;&lt;/t&gt;","//s"),"cm",""))),IF(ISNUMBER(SEARCH("mm",Q53)), MAX(VALUE(SUBSTITUTE(_xlfn.FILTERXML("&lt;t&gt;&lt;s&gt;"&amp;SUBSTITUTE(Q53,",","&lt;/s&gt;&lt;s&gt;")&amp;"&lt;/s&gt;&lt;/t&gt;","//s"),"mm","")))/10, MAX(VALUE(_xlfn.FILTERXML("&lt;t&gt;&lt;s&gt;"&amp;SUBSTITUTE(Q53,",","&lt;/s&gt;&lt;s&gt;")&amp;"&lt;/s&gt;&lt;/t&gt;","//s"))))))</f>
        <v>2.2000000000000002</v>
      </c>
      <c r="S53" t="str">
        <f>IF(OR('Model output'!P52="",ISNUMBER(SEARCH("Not identified", 'Model output'!P52)),ISNUMBER(SEARCH("Absent",'Model output'!P52)),ISNUMBER(SEARCH("No",'Model output'!P52)),ISNUMBER(SEARCH("Negative",'Model output'!P52))),"negative","positive")</f>
        <v>positive</v>
      </c>
      <c r="T53">
        <f>IF('Model output'!O52="","",'Model output'!O52)</f>
        <v>1</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positive</v>
      </c>
      <c r="X53" s="22" t="str">
        <f>IF('Model output'!S52="","",'Model output'!S52)</f>
        <v>Not identified</v>
      </c>
      <c r="Y53" t="str">
        <f>IF(OR('Model output'!S52="",ISNUMBER(SEARCH("Absent",'Model output'!S52)),ISNUMBER(SEARCH("Not identified",'Model output'!S52)),AND(ISNUMBER(SEARCH("No",'Model output'!S52)),NOT(ISNUMBER(SEARCH("carcinoma",'Model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9" t="str">
        <f>IF(OR('Model output'!V52="", AND(ISERROR(SEARCH("Positive",'Model output'!V52)), ISNUMBER(SEARCH("Negative",'Model output'!V52))), ISNUMBER(SEARCH("Uninvolved",'Model output'!V52)), ISNUMBER(SEARCH("Free",'Model output'!V52)), ISNUMBER(SEARCH("1 mm",'Model output'!V52)), ISNUMBER(SEARCH("0.1 CM",'Model output'!V52)), ISNUMBER(SEARCH("less than 0.2 mm",'Model output'!V52)), ISNUMBER(SEARCH("less than 0.5 mm",'Model output'!V52)), ISNUMBER(SEARCH("abut",'Model output'!V52))), "negative", "positive")</f>
        <v>negative</v>
      </c>
      <c r="AE53" s="38"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AND(ISNUMBER(J53),J53&gt;=5),M53=""),AND(AND(ISNUMBER(J53),J53&gt;=5),AND(ISNUMBER(M53),M53&gt;=1)),AND(ISNUMBER(SERACH("papillary",N53)),OR(Y53="positive",Z53="positive"), ISNUMBER(SEARCH("BRAF",AB53)))),"intermediate","low"))</f>
        <v>intermediate</v>
      </c>
      <c r="AF53" s="39" t="str">
        <f t="shared" si="2"/>
        <v>2</v>
      </c>
      <c r="AG53" s="39" t="str">
        <f t="shared" si="3"/>
        <v>0</v>
      </c>
      <c r="AH53" s="39" t="str">
        <f t="shared" si="6"/>
        <v>0</v>
      </c>
      <c r="AI53" s="44" t="str">
        <f t="shared" si="7"/>
        <v>I</v>
      </c>
      <c r="AJ53" s="38" t="s">
        <v>895</v>
      </c>
      <c r="AK53" s="43" t="s">
        <v>901</v>
      </c>
      <c r="AL53" s="43" t="s">
        <v>899</v>
      </c>
      <c r="AM53" s="43" t="s">
        <v>902</v>
      </c>
      <c r="AN53" s="43" t="s">
        <v>67</v>
      </c>
      <c r="AO53" s="13">
        <f t="shared" ca="1" si="8"/>
        <v>1</v>
      </c>
      <c r="AP53" s="16">
        <f t="shared" si="9"/>
        <v>1</v>
      </c>
      <c r="AQ53" s="16">
        <f t="shared" si="10"/>
        <v>1</v>
      </c>
      <c r="AR53" s="16">
        <f t="shared" si="11"/>
        <v>1</v>
      </c>
      <c r="AS53" s="26">
        <f t="shared" si="4"/>
        <v>1</v>
      </c>
    </row>
    <row r="54" spans="1:46">
      <c r="A54" t="str">
        <f>'Model output'!A53</f>
        <v>TCGA-DJ-A13U</v>
      </c>
      <c r="B54" s="50">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
      </c>
      <c r="F54" t="str">
        <f t="shared" si="12"/>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output'!G53)),AND(ISNUMBER(SEARCH("V ",'Model output'!G53)),NOT(ISNUMBER(SEARCH("VI",'Model output'!G53)))),ISNUMBER(SEARCH("five",'Model output'!G53)),ISNUMBER(SEARCH("5",'Model output'!G53))))), "lateral", "central"))</f>
        <v/>
      </c>
      <c r="H54" t="str">
        <f>IF('Model output'!H53="","negative", IF('Model output'!H53=" ", "negative", IF('Model output'!H53="[]", "negative", IF(ISNUMBER(SEARCH("lymph node",'Model output'!H53)),"negative", IF(ISNUMBER(SEARCH("adipose tissue",'Model output'!H53)), "negative", IF(ISNUMBER(SEARCH("neck dissection",'Model output'!H53)),"negative","positive"))))))</f>
        <v>negative</v>
      </c>
      <c r="I54" t="str">
        <f>IF('Model output'!I53="","",IF(ISNUMBER('Model output'!I53),'Model output'!I53,1))</f>
        <v/>
      </c>
      <c r="J54" t="str">
        <f>IF('Model output'!J53="","",IF(AND(ISNUMBER('Model output'!J53),'Model output'!J53&lt;=I54),'Model output'!J53,IF(ISNUMBER(SEARCH("0/",'Model output'!J53)),0,1)))</f>
        <v/>
      </c>
      <c r="K54" t="str" cm="1">
        <f t="array" ref="K54">IF(COUNT(FIND({0,1,2,3,4,5,6,7,8,9},'Model output'!K53))&gt;0,'Model output'!K53,"")</f>
        <v/>
      </c>
      <c r="L54" s="8" t="str">
        <f t="shared" si="5"/>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v>
      </c>
      <c r="O54" t="str">
        <f>IF('Model output'!M53="","",'Model output'!M53)</f>
        <v>classic</v>
      </c>
      <c r="P54" t="str">
        <f>IF('Model output'!N53="","",'Model output'!N53)</f>
        <v>1.1 cm</v>
      </c>
      <c r="Q54" t="str">
        <f t="shared" si="1"/>
        <v>1.1cm</v>
      </c>
      <c r="R54" cm="1">
        <f t="array" ref="R54">IF(Q54="","",IF(ISNUMBER(SEARCH("cm",Q54)),MAX(VALUE(SUBSTITUTE(_xlfn.FILTERXML("&lt;t&gt;&lt;s&gt;"&amp;SUBSTITUTE(Q54,",","&lt;/s&gt;&lt;s&gt;")&amp;"&lt;/s&gt;&lt;/t&gt;","//s"),"cm",""))),IF(ISNUMBER(SEARCH("mm",Q54)), MAX(VALUE(SUBSTITUTE(_xlfn.FILTERXML("&lt;t&gt;&lt;s&gt;"&amp;SUBSTITUTE(Q54,",","&lt;/s&gt;&lt;s&gt;")&amp;"&lt;/s&gt;&lt;/t&gt;","//s"),"mm","")))/10, MAX(VALUE(_xlfn.FILTERXML("&lt;t&gt;&lt;s&gt;"&amp;SUBSTITUTE(Q54,",","&lt;/s&gt;&lt;s&gt;")&amp;"&lt;/s&gt;&lt;/t&gt;","//s"))))))</f>
        <v>1.1000000000000001</v>
      </c>
      <c r="S54" t="str">
        <f>IF(OR('Model output'!P53="",ISNUMBER(SEARCH("Not identified", 'Model output'!P53)),ISNUMBER(SEARCH("Absent",'Model output'!P53)),ISNUMBER(SEARCH("No",'Model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single focus</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s="22" t="str">
        <f>IF('Model output'!S53="","",'Model output'!S53)</f>
        <v>Invades perithyroid fibroadipose tissue</v>
      </c>
      <c r="Y54" t="str">
        <f>IF(OR('Model output'!S53="",ISNUMBER(SEARCH("Absent",'Model output'!S53)),ISNUMBER(SEARCH("Not identified",'Model output'!S53)),AND(ISNUMBER(SEARCH("No",'Model output'!S53)),NOT(ISNUMBER(SEARCH("carcinoma",'Model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9" t="str">
        <f>IF(OR('Model output'!V53="", AND(ISERROR(SEARCH("Positive",'Model output'!V53)), ISNUMBER(SEARCH("Negative",'Model output'!V53))), ISNUMBER(SEARCH("Uninvolved",'Model output'!V53)), ISNUMBER(SEARCH("Free",'Model output'!V53)), ISNUMBER(SEARCH("1 mm",'Model output'!V53)), ISNUMBER(SEARCH("0.1 CM",'Model output'!V53)), ISNUMBER(SEARCH("less than 0.2 mm",'Model output'!V53)), ISNUMBER(SEARCH("less than 0.5 mm",'Model output'!V53)), ISNUMBER(SEARCH("abut",'Model output'!V53))), "negative", "positive")</f>
        <v>negative</v>
      </c>
      <c r="AE54" s="38"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AND(ISNUMBER(J54),J54&gt;=5),M54=""),AND(AND(ISNUMBER(J54),J54&gt;=5),AND(ISNUMBER(M54),M54&gt;=1)),AND(ISNUMBER(SERACH("papillary",N54)),OR(Y54="positive",Z54="positive"), ISNUMBER(SEARCH("BRAF",AB54)))),"intermediate","low"))</f>
        <v>intermediate</v>
      </c>
      <c r="AF54" s="39" t="str">
        <f t="shared" si="2"/>
        <v>1b</v>
      </c>
      <c r="AG54" s="39" t="str">
        <f t="shared" si="3"/>
        <v>0</v>
      </c>
      <c r="AH54" s="39" t="str">
        <f t="shared" si="6"/>
        <v>0</v>
      </c>
      <c r="AI54" s="44" t="str">
        <f t="shared" si="7"/>
        <v>I</v>
      </c>
      <c r="AJ54" s="38" t="s">
        <v>895</v>
      </c>
      <c r="AK54" s="43" t="s">
        <v>898</v>
      </c>
      <c r="AL54" s="43" t="s">
        <v>902</v>
      </c>
      <c r="AM54" s="43" t="s">
        <v>899</v>
      </c>
      <c r="AN54" s="43" t="s">
        <v>67</v>
      </c>
      <c r="AO54" s="13">
        <f t="shared" ca="1" si="8"/>
        <v>1</v>
      </c>
      <c r="AP54" s="16">
        <f t="shared" si="9"/>
        <v>1</v>
      </c>
      <c r="AQ54" s="16">
        <f t="shared" si="10"/>
        <v>1</v>
      </c>
      <c r="AR54" s="16">
        <f t="shared" si="11"/>
        <v>1</v>
      </c>
      <c r="AS54" s="26">
        <f t="shared" si="4"/>
        <v>1</v>
      </c>
    </row>
    <row r="55" spans="1:46">
      <c r="A55" t="str">
        <f>'Model output'!A54</f>
        <v>TCGA-DJ-A13V</v>
      </c>
      <c r="B55" s="50">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2</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
      </c>
      <c r="F55" t="str">
        <f t="shared" si="12"/>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output'!G54)),AND(ISNUMBER(SEARCH("V ",'Model output'!G54)),NOT(ISNUMBER(SEARCH("VI",'Model output'!G54)))),ISNUMBER(SEARCH("five",'Model output'!G54)),ISNUMBER(SEARCH("5",'Model output'!G54))))), "lateral", "central"))</f>
        <v>central</v>
      </c>
      <c r="H55" t="str">
        <f>IF('Model output'!H54="","negative", IF('Model output'!H54=" ", "negative", IF('Model output'!H54="[]", "negative", IF(ISNUMBER(SEARCH("lymph node",'Model output'!H54)),"negative", IF(ISNUMBER(SEARCH("adipose tissue",'Model output'!H54)), "negative", IF(ISNUMBER(SEARCH("neck dissection",'Model output'!H54)),"negative","positive"))))))</f>
        <v>negative</v>
      </c>
      <c r="I55">
        <f>IF('Model output'!I54="","",IF(ISNUMBER('Model output'!I54),'Model output'!I54,1))</f>
        <v>20</v>
      </c>
      <c r="J55">
        <f>IF('Model output'!J54="","",IF(AND(ISNUMBER('Model output'!J54),'Model output'!J54&lt;=I55),'Model output'!J54,IF(ISNUMBER(SEARCH("0/",'Model output'!J54)),0,1)))</f>
        <v>7</v>
      </c>
      <c r="K55" t="str" cm="1">
        <f t="array" ref="K55">IF(COUNT(FIND({0,1,2,3,4,5,6,7,8,9},'Model output'!K54))&gt;0,'Model output'!K54,"")</f>
        <v>1.4 cm</v>
      </c>
      <c r="L55" s="8" t="str">
        <f t="shared" si="5"/>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v>
      </c>
      <c r="O55" t="str">
        <f>IF('Model output'!M54="","",'Model output'!M54)</f>
        <v>classical</v>
      </c>
      <c r="P55" t="str">
        <f>IF('Model output'!N54="","",'Model output'!N54)</f>
        <v>2.9 cm</v>
      </c>
      <c r="Q55" t="str">
        <f t="shared" si="1"/>
        <v>2.9cm</v>
      </c>
      <c r="R55" cm="1">
        <f t="array" ref="R55">IF(Q55="","",IF(ISNUMBER(SEARCH("cm",Q55)),MAX(VALUE(SUBSTITUTE(_xlfn.FILTERXML("&lt;t&gt;&lt;s&gt;"&amp;SUBSTITUTE(Q55,",","&lt;/s&gt;&lt;s&gt;")&amp;"&lt;/s&gt;&lt;/t&gt;","//s"),"cm",""))),IF(ISNUMBER(SEARCH("mm",Q55)), MAX(VALUE(SUBSTITUTE(_xlfn.FILTERXML("&lt;t&gt;&lt;s&gt;"&amp;SUBSTITUTE(Q55,",","&lt;/s&gt;&lt;s&gt;")&amp;"&lt;/s&gt;&lt;/t&gt;","//s"),"mm","")))/10, MAX(VALUE(_xlfn.FILTERXML("&lt;t&gt;&lt;s&gt;"&amp;SUBSTITUTE(Q55,",","&lt;/s&gt;&lt;s&gt;")&amp;"&lt;/s&gt;&lt;/t&gt;","//s"))))))</f>
        <v>2.9</v>
      </c>
      <c r="S55" t="str">
        <f>IF(OR('Model output'!P54="",ISNUMBER(SEARCH("Not identified", 'Model output'!P54)),ISNUMBER(SEARCH("Absent",'Model output'!P54)),ISNUMBER(SEARCH("No",'Model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s="22" t="str">
        <f>IF('Model output'!S54="","",'Model output'!S54)</f>
        <v>invades: extrathyroidal fibroadipose tissue</v>
      </c>
      <c r="Y55" t="str">
        <f>IF(OR('Model output'!S54="",ISNUMBER(SEARCH("Absent",'Model output'!S54)),ISNUMBER(SEARCH("Not identified",'Model output'!S54)),AND(ISNUMBER(SEARCH("No",'Model output'!S54)),NOT(ISNUMBER(SEARCH("carcinoma",'Model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9" t="str">
        <f>IF(OR('Model output'!V54="", AND(ISERROR(SEARCH("Positive",'Model output'!V54)), ISNUMBER(SEARCH("Negative",'Model output'!V54))), ISNUMBER(SEARCH("Uninvolved",'Model output'!V54)), ISNUMBER(SEARCH("Free",'Model output'!V54)), ISNUMBER(SEARCH("1 mm",'Model output'!V54)), ISNUMBER(SEARCH("0.1 CM",'Model output'!V54)), ISNUMBER(SEARCH("less than 0.2 mm",'Model output'!V54)), ISNUMBER(SEARCH("less than 0.5 mm",'Model output'!V54)), ISNUMBER(SEARCH("abut",'Model output'!V54))), "negative", "positive")</f>
        <v>negative</v>
      </c>
      <c r="AE55" s="38"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AND(ISNUMBER(J55),J55&gt;=5),M55=""),AND(AND(ISNUMBER(J55),J55&gt;=5),AND(ISNUMBER(M55),M55&gt;=1)),AND(ISNUMBER(SERACH("papillary",N55)),OR(Y55="positive",Z55="positive"), ISNUMBER(SEARCH("BRAF",AB55)))),"intermediate","low"))</f>
        <v>intermediate</v>
      </c>
      <c r="AF55" s="39" t="str">
        <f t="shared" si="2"/>
        <v>2</v>
      </c>
      <c r="AG55" s="39" t="str">
        <f t="shared" si="3"/>
        <v>1a</v>
      </c>
      <c r="AH55" s="39" t="str">
        <f t="shared" si="6"/>
        <v>0</v>
      </c>
      <c r="AI55" s="44" t="str">
        <f t="shared" si="7"/>
        <v>I</v>
      </c>
      <c r="AJ55" s="38" t="s">
        <v>895</v>
      </c>
      <c r="AK55" s="43" t="s">
        <v>901</v>
      </c>
      <c r="AL55" s="43" t="s">
        <v>903</v>
      </c>
      <c r="AM55" s="43" t="s">
        <v>902</v>
      </c>
      <c r="AN55" s="43" t="s">
        <v>67</v>
      </c>
      <c r="AO55" s="13">
        <f t="shared" ca="1" si="8"/>
        <v>1</v>
      </c>
      <c r="AP55" s="16">
        <f t="shared" si="9"/>
        <v>1</v>
      </c>
      <c r="AQ55" s="16">
        <f t="shared" si="10"/>
        <v>1</v>
      </c>
      <c r="AR55" s="16">
        <f t="shared" si="11"/>
        <v>1</v>
      </c>
      <c r="AS55" s="26">
        <f t="shared" si="4"/>
        <v>1</v>
      </c>
      <c r="AT55" s="10"/>
    </row>
    <row r="56" spans="1:46">
      <c r="A56" t="str">
        <f>'Model output'!A55</f>
        <v>TCGA-DJ-A13W</v>
      </c>
      <c r="B56" s="50">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
      </c>
      <c r="F56" t="str">
        <f t="shared" si="12"/>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output'!G55)),AND(ISNUMBER(SEARCH("V ",'Model output'!G55)),NOT(ISNUMBER(SEARCH("VI",'Model output'!G55)))),ISNUMBER(SEARCH("five",'Model output'!G55)),ISNUMBER(SEARCH("5",'Model output'!G55))))), "lateral", "central"))</f>
        <v/>
      </c>
      <c r="H56" t="str">
        <f>IF('Model output'!H55="","negative", IF('Model output'!H55=" ", "negative", IF('Model output'!H55="[]", "negative", IF(ISNUMBER(SEARCH("lymph node",'Model output'!H55)),"negative", IF(ISNUMBER(SEARCH("adipose tissue",'Model output'!H55)), "negative", IF(ISNUMBER(SEARCH("neck dissection",'Model output'!H55)),"negative","positive"))))))</f>
        <v>negative</v>
      </c>
      <c r="I56" t="str">
        <f>IF('Model output'!I55="","",IF(ISNUMBER('Model output'!I55),'Model output'!I55,1))</f>
        <v/>
      </c>
      <c r="J56" t="str">
        <f>IF('Model output'!J55="","",IF(AND(ISNUMBER('Model output'!J55),'Model output'!J55&lt;=I56),'Model output'!J55,IF(ISNUMBER(SEARCH("0/",'Model output'!J55)),0,1)))</f>
        <v/>
      </c>
      <c r="K56" t="str" cm="1">
        <f t="array" ref="K56">IF(COUNT(FIND({0,1,2,3,4,5,6,7,8,9},'Model output'!K55))&gt;0,'Model output'!K55,"")</f>
        <v/>
      </c>
      <c r="L56" s="8" t="str">
        <f t="shared" si="5"/>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v>
      </c>
      <c r="O56" t="str">
        <f>IF('Model output'!M55="","",'Model output'!M55)</f>
        <v>follicular variant</v>
      </c>
      <c r="P56" t="str">
        <f>IF('Model output'!N55="","",'Model output'!N55)</f>
        <v>2.0 cm</v>
      </c>
      <c r="Q56" t="str">
        <f t="shared" si="1"/>
        <v>2.0cm</v>
      </c>
      <c r="R56" cm="1">
        <f t="array" ref="R56">IF(Q56="","",IF(ISNUMBER(SEARCH("cm",Q56)),MAX(VALUE(SUBSTITUTE(_xlfn.FILTERXML("&lt;t&gt;&lt;s&gt;"&amp;SUBSTITUTE(Q56,",","&lt;/s&gt;&lt;s&gt;")&amp;"&lt;/s&gt;&lt;/t&gt;","//s"),"cm",""))),IF(ISNUMBER(SEARCH("mm",Q56)), MAX(VALUE(SUBSTITUTE(_xlfn.FILTERXML("&lt;t&gt;&lt;s&gt;"&amp;SUBSTITUTE(Q56,",","&lt;/s&gt;&lt;s&gt;")&amp;"&lt;/s&gt;&lt;/t&gt;","//s"),"mm","")))/10, MAX(VALUE(_xlfn.FILTERXML("&lt;t&gt;&lt;s&gt;"&amp;SUBSTITUTE(Q56,",","&lt;/s&gt;&lt;s&gt;")&amp;"&lt;/s&gt;&lt;/t&gt;","//s"))))))</f>
        <v>2</v>
      </c>
      <c r="S56" t="str">
        <f>IF(OR('Model output'!P55="",ISNUMBER(SEARCH("Not identified", 'Model output'!P55)),ISNUMBER(SEARCH("Absent",'Model output'!P55)),ISNUMBER(SEARCH("No",'Model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22" t="str">
        <f>IF('Model output'!S55="","",'Model output'!S55)</f>
        <v>Not Identified</v>
      </c>
      <c r="Y56" t="str">
        <f>IF(OR('Model output'!S55="",ISNUMBER(SEARCH("Absent",'Model output'!S55)),ISNUMBER(SEARCH("Not identified",'Model output'!S55)),AND(ISNUMBER(SEARCH("No",'Model output'!S55)),NOT(ISNUMBER(SEARCH("carcinoma",'Model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9" t="str">
        <f>IF(OR('Model output'!V55="", AND(ISERROR(SEARCH("Positive",'Model output'!V55)), ISNUMBER(SEARCH("Negative",'Model output'!V55))), ISNUMBER(SEARCH("Uninvolved",'Model output'!V55)), ISNUMBER(SEARCH("Free",'Model output'!V55)), ISNUMBER(SEARCH("1 mm",'Model output'!V55)), ISNUMBER(SEARCH("0.1 CM",'Model output'!V55)), ISNUMBER(SEARCH("less than 0.2 mm",'Model output'!V55)), ISNUMBER(SEARCH("less than 0.5 mm",'Model output'!V55)), ISNUMBER(SEARCH("abut",'Model output'!V55))), "negative", "positive")</f>
        <v>negative</v>
      </c>
      <c r="AE56" s="38"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AND(ISNUMBER(J56),J56&gt;=5),M56=""),AND(AND(ISNUMBER(J56),J56&gt;=5),AND(ISNUMBER(M56),M56&gt;=1)),AND(ISNUMBER(SERACH("papillary",N56)),OR(Y56="positive",Z56="positive"), ISNUMBER(SEARCH("BRAF",AB56)))),"intermediate","low"))</f>
        <v>low</v>
      </c>
      <c r="AF56" s="39" t="str">
        <f t="shared" si="2"/>
        <v>1b</v>
      </c>
      <c r="AG56" s="39" t="str">
        <f t="shared" si="3"/>
        <v>0</v>
      </c>
      <c r="AH56" s="39" t="str">
        <f t="shared" si="6"/>
        <v>0</v>
      </c>
      <c r="AI56" s="44" t="str">
        <f t="shared" si="7"/>
        <v>I</v>
      </c>
      <c r="AJ56" s="38" t="s">
        <v>894</v>
      </c>
      <c r="AK56" s="43" t="s">
        <v>898</v>
      </c>
      <c r="AL56" s="43" t="s">
        <v>899</v>
      </c>
      <c r="AM56" s="43" t="s">
        <v>902</v>
      </c>
      <c r="AN56" s="43" t="s">
        <v>67</v>
      </c>
      <c r="AO56" s="13">
        <f t="shared" ca="1" si="8"/>
        <v>1</v>
      </c>
      <c r="AP56" s="16">
        <f t="shared" si="9"/>
        <v>1</v>
      </c>
      <c r="AQ56" s="16">
        <f t="shared" si="10"/>
        <v>1</v>
      </c>
      <c r="AR56" s="16">
        <f t="shared" si="11"/>
        <v>1</v>
      </c>
      <c r="AS56" s="26">
        <f t="shared" si="4"/>
        <v>1</v>
      </c>
    </row>
    <row r="57" spans="1:46">
      <c r="A57" t="str">
        <f>'Model output'!A56</f>
        <v>TCGA-DJ-A13X</v>
      </c>
      <c r="B57" s="50">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12"/>
        <v>negative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output'!G56)),AND(ISNUMBER(SEARCH("V ",'Model output'!G56)),NOT(ISNUMBER(SEARCH("VI",'Model output'!G56)))),ISNUMBER(SEARCH("five",'Model output'!G56)),ISNUMBER(SEARCH("5",'Model output'!G56))))), "lateral", "central"))</f>
        <v/>
      </c>
      <c r="H57" t="str">
        <f>IF('Model output'!H56="","negative", IF('Model output'!H56=" ", "negative", IF('Model output'!H56="[]", "negative", IF(ISNUMBER(SEARCH("lymph node",'Model output'!H56)),"negative", IF(ISNUMBER(SEARCH("adipose tissue",'Model output'!H56)), "negative", IF(ISNUMBER(SEARCH("neck dissection",'Model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
      </c>
      <c r="L57" s="8" t="str">
        <f t="shared" si="5"/>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v>
      </c>
      <c r="O57" t="str">
        <f>IF('Model output'!M56="","",'Model output'!M56)</f>
        <v>follicular variant</v>
      </c>
      <c r="P57" t="str">
        <f>IF('Model output'!N56="","",'Model output'!N56)</f>
        <v>6.5 cm</v>
      </c>
      <c r="Q57" t="str">
        <f t="shared" si="1"/>
        <v>6.5cm</v>
      </c>
      <c r="R57" cm="1">
        <f t="array" ref="R57">IF(Q57="","",IF(ISNUMBER(SEARCH("cm",Q57)),MAX(VALUE(SUBSTITUTE(_xlfn.FILTERXML("&lt;t&gt;&lt;s&gt;"&amp;SUBSTITUTE(Q57,",","&lt;/s&gt;&lt;s&gt;")&amp;"&lt;/s&gt;&lt;/t&gt;","//s"),"cm",""))),IF(ISNUMBER(SEARCH("mm",Q57)), MAX(VALUE(SUBSTITUTE(_xlfn.FILTERXML("&lt;t&gt;&lt;s&gt;"&amp;SUBSTITUTE(Q57,",","&lt;/s&gt;&lt;s&gt;")&amp;"&lt;/s&gt;&lt;/t&gt;","//s"),"mm","")))/10, MAX(VALUE(_xlfn.FILTERXML("&lt;t&gt;&lt;s&gt;"&amp;SUBSTITUTE(Q57,",","&lt;/s&gt;&lt;s&gt;")&amp;"&lt;/s&gt;&lt;/t&gt;","//s"))))))</f>
        <v>6.5</v>
      </c>
      <c r="S57" t="str">
        <f>IF(OR('Model output'!P56="",ISNUMBER(SEARCH("Not identified", 'Model output'!P56)),ISNUMBER(SEARCH("Absent",'Model output'!P56)),ISNUMBER(SEARCH("No",'Model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22" t="str">
        <f>IF('Model output'!S56="","",'Model output'!S56)</f>
        <v>Not identified</v>
      </c>
      <c r="Y57" t="str">
        <f>IF(OR('Model output'!S56="",ISNUMBER(SEARCH("Absent",'Model output'!S56)),ISNUMBER(SEARCH("Not identified",'Model output'!S56)),AND(ISNUMBER(SEARCH("No",'Model output'!S56)),NOT(ISNUMBER(SEARCH("carcinoma",'Model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9" t="str">
        <f>IF(OR('Model output'!V56="", AND(ISERROR(SEARCH("Positive",'Model output'!V56)), ISNUMBER(SEARCH("Negative",'Model output'!V56))), ISNUMBER(SEARCH("Uninvolved",'Model output'!V56)), ISNUMBER(SEARCH("Free",'Model output'!V56)), ISNUMBER(SEARCH("1 mm",'Model output'!V56)), ISNUMBER(SEARCH("0.1 CM",'Model output'!V56)), ISNUMBER(SEARCH("less than 0.2 mm",'Model output'!V56)), ISNUMBER(SEARCH("less than 0.5 mm",'Model output'!V56)), ISNUMBER(SEARCH("abut",'Model output'!V56))), "negative", "positive")</f>
        <v>negative</v>
      </c>
      <c r="AE57" s="38"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AND(ISNUMBER(J57),J57&gt;=5),M57=""),AND(AND(ISNUMBER(J57),J57&gt;=5),AND(ISNUMBER(M57),M57&gt;=1)),AND(ISNUMBER(SERACH("papillary",N57)),OR(Y57="positive",Z57="positive"), ISNUMBER(SEARCH("BRAF",AB57)))),"intermediate","low"))</f>
        <v>low</v>
      </c>
      <c r="AF57" s="39" t="str">
        <f t="shared" si="2"/>
        <v>3a</v>
      </c>
      <c r="AG57" s="39" t="str">
        <f t="shared" si="3"/>
        <v>0</v>
      </c>
      <c r="AH57" s="39" t="str">
        <f t="shared" si="6"/>
        <v>0</v>
      </c>
      <c r="AI57" s="44" t="str">
        <f t="shared" si="7"/>
        <v>I</v>
      </c>
      <c r="AJ57" s="38" t="s">
        <v>894</v>
      </c>
      <c r="AK57" s="43" t="s">
        <v>904</v>
      </c>
      <c r="AL57" s="43" t="s">
        <v>899</v>
      </c>
      <c r="AM57" s="43" t="s">
        <v>902</v>
      </c>
      <c r="AN57" s="43" t="s">
        <v>67</v>
      </c>
      <c r="AO57" s="13">
        <f t="shared" ca="1" si="8"/>
        <v>1</v>
      </c>
      <c r="AP57" s="16">
        <f t="shared" si="9"/>
        <v>1</v>
      </c>
      <c r="AQ57" s="16">
        <f t="shared" si="10"/>
        <v>1</v>
      </c>
      <c r="AR57" s="16">
        <f t="shared" si="11"/>
        <v>1</v>
      </c>
      <c r="AS57" s="26">
        <f t="shared" si="4"/>
        <v>1</v>
      </c>
    </row>
    <row r="58" spans="1:46">
      <c r="A58" t="str">
        <f>'Model output'!A57</f>
        <v>TCGA-DJ-A1QG</v>
      </c>
      <c r="B58" s="50">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
      </c>
      <c r="F58" t="str">
        <f t="shared" si="12"/>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output'!G57)),AND(ISNUMBER(SEARCH("V ",'Model output'!G57)),NOT(ISNUMBER(SEARCH("VI",'Model output'!G57)))),ISNUMBER(SEARCH("five",'Model output'!G57)),ISNUMBER(SEARCH("5",'Model output'!G57))))), "lateral", "central"))</f>
        <v/>
      </c>
      <c r="H58" t="str">
        <f>IF('Model output'!H57="","negative", IF('Model output'!H57=" ", "negative", IF('Model output'!H57="[]", "negative", IF(ISNUMBER(SEARCH("lymph node",'Model output'!H57)),"negative", IF(ISNUMBER(SEARCH("adipose tissue",'Model output'!H57)), "negative", IF(ISNUMBER(SEARCH("neck dissection",'Model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8" t="str">
        <f t="shared" si="5"/>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classical, follicular variant, microcarcinoma</v>
      </c>
      <c r="P58" t="str">
        <f>IF('Model output'!N57="","",'Model output'!N57)</f>
        <v>1.8 cm (right lobe), 1.1 cm (right lobe), 0.5 cm (right lobe), and 0.1 cm (left lobe)</v>
      </c>
      <c r="Q58" t="str">
        <f t="shared" si="1"/>
        <v>1.8cm,1.1cm,0.5cm,0.1cm</v>
      </c>
      <c r="R58" cm="1">
        <f t="array" ref="R58">IF(Q58="","",IF(ISNUMBER(SEARCH("cm",Q58)),MAX(VALUE(SUBSTITUTE(_xlfn.FILTERXML("&lt;t&gt;&lt;s&gt;"&amp;SUBSTITUTE(Q58,",","&lt;/s&gt;&lt;s&gt;")&amp;"&lt;/s&gt;&lt;/t&gt;","//s"),"cm",""))),IF(ISNUMBER(SEARCH("mm",Q58)), MAX(VALUE(SUBSTITUTE(_xlfn.FILTERXML("&lt;t&gt;&lt;s&gt;"&amp;SUBSTITUTE(Q58,",","&lt;/s&gt;&lt;s&gt;")&amp;"&lt;/s&gt;&lt;/t&gt;","//s"),"mm","")))/10, MAX(VALUE(_xlfn.FILTERXML("&lt;t&gt;&lt;s&gt;"&amp;SUBSTITUTE(Q58,",","&lt;/s&gt;&lt;s&gt;")&amp;"&lt;/s&gt;&lt;/t&gt;","//s"))))))</f>
        <v>1.8</v>
      </c>
      <c r="S58" t="str">
        <f>IF(OR('Model output'!P57="",ISNUMBER(SEARCH("Not identified", 'Model output'!P57)),ISNUMBER(SEARCH("Absent",'Model output'!P57)),ISNUMBER(SEARCH("No",'Model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s="22" t="str">
        <f>IF('Model output'!S57="","",'Model output'!S57)</f>
        <v>Not identified</v>
      </c>
      <c r="Y58" t="str">
        <f>IF(OR('Model output'!S57="",ISNUMBER(SEARCH("Absent",'Model output'!S57)),ISNUMBER(SEARCH("Not identified",'Model output'!S57)),AND(ISNUMBER(SEARCH("No",'Model output'!S57)),NOT(ISNUMBER(SEARCH("carcinoma",'Model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9" t="str">
        <f>IF(OR('Model output'!V57="", AND(ISERROR(SEARCH("Positive",'Model output'!V57)), ISNUMBER(SEARCH("Negative",'Model output'!V57))), ISNUMBER(SEARCH("Uninvolved",'Model output'!V57)), ISNUMBER(SEARCH("Free",'Model output'!V57)), ISNUMBER(SEARCH("1 mm",'Model output'!V57)), ISNUMBER(SEARCH("0.1 CM",'Model output'!V57)), ISNUMBER(SEARCH("less than 0.2 mm",'Model output'!V57)), ISNUMBER(SEARCH("less than 0.5 mm",'Model output'!V57)), ISNUMBER(SEARCH("abut",'Model output'!V57))), "negative", "positive")</f>
        <v>negative</v>
      </c>
      <c r="AE58" s="38"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AND(ISNUMBER(J58),J58&gt;=5),M58=""),AND(AND(ISNUMBER(J58),J58&gt;=5),AND(ISNUMBER(M58),M58&gt;=1)),AND(ISNUMBER(SERACH("papillary",N58)),OR(Y58="positive",Z58="positive"), ISNUMBER(SEARCH("BRAF",AB58)))),"intermediate","low"))</f>
        <v>low</v>
      </c>
      <c r="AF58" s="39" t="str">
        <f t="shared" si="2"/>
        <v>1b</v>
      </c>
      <c r="AG58" s="39" t="str">
        <f t="shared" si="3"/>
        <v>0</v>
      </c>
      <c r="AH58" s="39" t="str">
        <f t="shared" si="6"/>
        <v>0</v>
      </c>
      <c r="AI58" s="44" t="str">
        <f t="shared" si="7"/>
        <v>I</v>
      </c>
      <c r="AJ58" s="38" t="s">
        <v>894</v>
      </c>
      <c r="AK58" s="43" t="s">
        <v>898</v>
      </c>
      <c r="AL58" s="43" t="s">
        <v>899</v>
      </c>
      <c r="AM58" s="43" t="s">
        <v>902</v>
      </c>
      <c r="AN58" s="43" t="s">
        <v>67</v>
      </c>
      <c r="AO58" s="13">
        <f t="shared" ca="1" si="8"/>
        <v>1</v>
      </c>
      <c r="AP58" s="16">
        <f t="shared" si="9"/>
        <v>1</v>
      </c>
      <c r="AQ58" s="16">
        <f t="shared" si="10"/>
        <v>1</v>
      </c>
      <c r="AR58" s="16">
        <f t="shared" si="11"/>
        <v>1</v>
      </c>
      <c r="AS58" s="26">
        <f t="shared" si="4"/>
        <v>1</v>
      </c>
    </row>
    <row r="59" spans="1:46">
      <c r="A59" t="str">
        <f>'Model output'!A58</f>
        <v>TCGA-DJ-A1QH</v>
      </c>
      <c r="B59" s="50">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1b</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12"/>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output'!G58)),AND(ISNUMBER(SEARCH("V ",'Model output'!G58)),NOT(ISNUMBER(SEARCH("VI",'Model output'!G58)))),ISNUMBER(SEARCH("five",'Model output'!G58)),ISNUMBER(SEARCH("5",'Model output'!G58))))), "lateral", "central"))</f>
        <v>central</v>
      </c>
      <c r="H59" t="str">
        <f>IF('Model output'!H58="","negative", IF('Model output'!H58=" ", "negative", IF('Model output'!H58="[]", "negative", IF(ISNUMBER(SEARCH("lymph node",'Model output'!H58)),"negative", IF(ISNUMBER(SEARCH("adipose tissue",'Model output'!H58)), "negative", IF(ISNUMBER(SEARCH("neck dissection",'Model output'!H58)),"negative","positive"))))))</f>
        <v>negative</v>
      </c>
      <c r="I59">
        <f>IF('Model output'!I58="","",IF(ISNUMBER('Model output'!I58),'Model output'!I58,1))</f>
        <v>4</v>
      </c>
      <c r="J59">
        <f>IF('Model output'!J58="","",IF(AND(ISNUMBER('Model output'!J58),'Model output'!J58&lt;=I59),'Model output'!J58,IF(ISNUMBER(SEARCH("0/",'Model output'!J58)),0,1)))</f>
        <v>4</v>
      </c>
      <c r="K59" t="str" cm="1">
        <f t="array" ref="K59">IF(COUNT(FIND({0,1,2,3,4,5,6,7,8,9},'Model output'!K58))&gt;0,'Model output'!K58,"")</f>
        <v>1.0 cm</v>
      </c>
      <c r="L59" s="8" t="str">
        <f t="shared" si="5"/>
        <v>1.0cm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v>
      </c>
      <c r="O59" t="str">
        <f>IF('Model output'!M58="","",'Model output'!M58)</f>
        <v>tall cell variant</v>
      </c>
      <c r="P59" t="str">
        <f>IF('Model output'!N58="","",'Model output'!N58)</f>
        <v>7.0 cm</v>
      </c>
      <c r="Q59" t="str">
        <f t="shared" si="1"/>
        <v>7.0cm</v>
      </c>
      <c r="R59" cm="1">
        <f t="array" ref="R59">IF(Q59="","",IF(ISNUMBER(SEARCH("cm",Q59)),MAX(VALUE(SUBSTITUTE(_xlfn.FILTERXML("&lt;t&gt;&lt;s&gt;"&amp;SUBSTITUTE(Q59,",","&lt;/s&gt;&lt;s&gt;")&amp;"&lt;/s&gt;&lt;/t&gt;","//s"),"cm",""))),IF(ISNUMBER(SEARCH("mm",Q59)), MAX(VALUE(SUBSTITUTE(_xlfn.FILTERXML("&lt;t&gt;&lt;s&gt;"&amp;SUBSTITUTE(Q59,",","&lt;/s&gt;&lt;s&gt;")&amp;"&lt;/s&gt;&lt;/t&gt;","//s"),"mm","")))/10, MAX(VALUE(_xlfn.FILTERXML("&lt;t&gt;&lt;s&gt;"&amp;SUBSTITUTE(Q59,",","&lt;/s&gt;&lt;s&gt;")&amp;"&lt;/s&gt;&lt;/t&gt;","//s"))))))</f>
        <v>7</v>
      </c>
      <c r="S59" t="str">
        <f>IF(OR('Model output'!P58="",ISNUMBER(SEARCH("Not identified", 'Model output'!P58)),ISNUMBER(SEARCH("Absent",'Model output'!P58)),ISNUMBER(SEARCH("No",'Model output'!P58)),ISNUMBER(SEARCH("Negative",'Model output'!P58))),"negative","positive")</f>
        <v>negative</v>
      </c>
      <c r="T59">
        <f>IF('Model output'!O58="","",'Model output'!O58)</f>
        <v>2</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positive</v>
      </c>
      <c r="X59" s="22" t="str">
        <f>IF('Model output'!S58="","",'Model output'!S58)</f>
        <v>Present</v>
      </c>
      <c r="Y59" t="str">
        <f>IF(OR('Model output'!S58="",ISNUMBER(SEARCH("Absent",'Model output'!S58)),ISNUMBER(SEARCH("Not identified",'Model output'!S58)),AND(ISNUMBER(SEARCH("No",'Model output'!S58)),NOT(ISNUMBER(SEARCH("carcinoma",'Model output'!S58)))),ISNUMBER(SEARCH("negative",'Model output'!S58))),"negative",IF(Z59="positive","gETE", "positive"))</f>
        <v>positive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negative</v>
      </c>
      <c r="AA59" t="str">
        <f>IF('Model output'!T58="","",IF('Model output'!T58="Not mentioned", "No", "Yes"))</f>
        <v/>
      </c>
      <c r="AB59" t="str">
        <f>IF(AA59&lt;&gt;"Yes","",IF(OR('Model output'!U58="",ISNUMBER(SEARCH("Not identified",'Model output'!U58))),"",'Model output'!U58))</f>
        <v/>
      </c>
      <c r="AC59" s="9" t="str">
        <f>IF(OR('Model output'!V58="", AND(ISERROR(SEARCH("Positive",'Model output'!V58)), ISNUMBER(SEARCH("Negative",'Model output'!V58))), ISNUMBER(SEARCH("Uninvolved",'Model output'!V58)), ISNUMBER(SEARCH("Free",'Model output'!V58)), ISNUMBER(SEARCH("1 mm",'Model output'!V58)), ISNUMBER(SEARCH("0.1 CM",'Model output'!V58)), ISNUMBER(SEARCH("less than 0.2 mm",'Model output'!V58)), ISNUMBER(SEARCH("less than 0.5 mm",'Model output'!V58)), ISNUMBER(SEARCH("abut",'Model output'!V58))), "negative", "positive")</f>
        <v>negative</v>
      </c>
      <c r="AE59" s="38" t="str" cm="1">
        <f t="array" aca="1" ref="AE59" ca="1">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AND(ISNUMBER(J59),J59&gt;=5),M59=""),AND(AND(ISNUMBER(J59),J59&gt;=5),AND(ISNUMBER(M59),M59&gt;=1)),AND(ISNUMBER(SERACH("papillary",N59)),OR(Y59="positive",Z59="positive"), ISNUMBER(SEARCH("BRAF",AB59)))),"intermediate","low"))</f>
        <v>intermediate</v>
      </c>
      <c r="AF59" s="39" t="str">
        <f t="shared" si="2"/>
        <v>3a</v>
      </c>
      <c r="AG59" s="39" t="str">
        <f t="shared" si="3"/>
        <v>1a</v>
      </c>
      <c r="AH59" s="39" t="str">
        <f t="shared" si="6"/>
        <v>0</v>
      </c>
      <c r="AI59" s="44" t="str">
        <f t="shared" si="7"/>
        <v>II</v>
      </c>
      <c r="AJ59" s="38" t="s">
        <v>893</v>
      </c>
      <c r="AK59" s="43" t="s">
        <v>897</v>
      </c>
      <c r="AL59" s="43" t="s">
        <v>903</v>
      </c>
      <c r="AM59" s="43" t="s">
        <v>902</v>
      </c>
      <c r="AN59" s="43" t="s">
        <v>900</v>
      </c>
      <c r="AO59" s="13">
        <f t="shared" ca="1" si="8"/>
        <v>0</v>
      </c>
      <c r="AP59" s="16">
        <f t="shared" si="9"/>
        <v>0</v>
      </c>
      <c r="AQ59" s="16">
        <f t="shared" si="10"/>
        <v>1</v>
      </c>
      <c r="AR59" s="16">
        <f t="shared" si="11"/>
        <v>1</v>
      </c>
      <c r="AS59" s="26">
        <f t="shared" si="4"/>
        <v>1</v>
      </c>
    </row>
    <row r="60" spans="1:46">
      <c r="A60" t="str">
        <f>'Model output'!A59</f>
        <v>TCGA-DJ-A1QL</v>
      </c>
      <c r="B60" s="50">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1</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0</v>
      </c>
      <c r="F60" t="str">
        <f t="shared" si="12"/>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output'!G59)),AND(ISNUMBER(SEARCH("V ",'Model output'!G59)),NOT(ISNUMBER(SEARCH("VI",'Model output'!G59)))),ISNUMBER(SEARCH("five",'Model output'!G59)),ISNUMBER(SEARCH("5",'Model output'!G59))))), "lateral", "central"))</f>
        <v/>
      </c>
      <c r="H60" t="str">
        <f>IF('Model output'!H59="","negative", IF('Model output'!H59=" ", "negative", IF('Model output'!H59="[]", "negative", IF(ISNUMBER(SEARCH("lymph node",'Model output'!H59)),"negative", IF(ISNUMBER(SEARCH("adipose tissue",'Model output'!H59)), "negative", IF(ISNUMBER(SEARCH("neck dissection",'Model output'!H59)),"negative","positive"))))))</f>
        <v>negative</v>
      </c>
      <c r="I60" t="str">
        <f>IF('Model output'!I59="","",IF(ISNUMBER('Model output'!I59),'Model output'!I59,1))</f>
        <v/>
      </c>
      <c r="J60" t="str">
        <f>IF('Model output'!J59="","",IF(AND(ISNUMBER('Model output'!J59),'Model output'!J59&lt;=I60),'Model output'!J59,IF(ISNUMBER(SEARCH("0/",'Model output'!J59)),0,1)))</f>
        <v/>
      </c>
      <c r="K60" t="str" cm="1">
        <f t="array" ref="K60">IF(COUNT(FIND({0,1,2,3,4,5,6,7,8,9},'Model output'!K59))&gt;0,'Model output'!K59,"")</f>
        <v/>
      </c>
      <c r="L60" s="8" t="str">
        <f t="shared" si="5"/>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follicular carcinoma</v>
      </c>
      <c r="O60" t="str">
        <f>IF('Model output'!M59="","",'Model output'!M59)</f>
        <v>follicular variant</v>
      </c>
      <c r="P60" t="str">
        <f>IF('Model output'!N59="","",'Model output'!N59)</f>
        <v>2.2 cm</v>
      </c>
      <c r="Q60" t="str">
        <f t="shared" si="1"/>
        <v>2.2cm</v>
      </c>
      <c r="R60" cm="1">
        <f t="array" ref="R60">IF(Q60="","",IF(ISNUMBER(SEARCH("cm",Q60)),MAX(VALUE(SUBSTITUTE(_xlfn.FILTERXML("&lt;t&gt;&lt;s&gt;"&amp;SUBSTITUTE(Q60,",","&lt;/s&gt;&lt;s&gt;")&amp;"&lt;/s&gt;&lt;/t&gt;","//s"),"cm",""))),IF(ISNUMBER(SEARCH("mm",Q60)), MAX(VALUE(SUBSTITUTE(_xlfn.FILTERXML("&lt;t&gt;&lt;s&gt;"&amp;SUBSTITUTE(Q60,",","&lt;/s&gt;&lt;s&gt;")&amp;"&lt;/s&gt;&lt;/t&gt;","//s"),"mm","")))/10, MAX(VALUE(_xlfn.FILTERXML("&lt;t&gt;&lt;s&gt;"&amp;SUBSTITUTE(Q60,",","&lt;/s&gt;&lt;s&gt;")&amp;"&lt;/s&gt;&lt;/t&gt;","//s"))))))</f>
        <v>2.2000000000000002</v>
      </c>
      <c r="S60" t="str">
        <f>IF(OR('Model output'!P59="",ISNUMBER(SEARCH("Not identified", 'Model output'!P59)),ISNUMBER(SEARCH("Absent",'Model output'!P59)),ISNUMBER(SEARCH("No",'Model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22" t="str">
        <f>IF('Model output'!S59="","",'Model output'!S59)</f>
        <v>Not identified</v>
      </c>
      <c r="Y60" t="str">
        <f>IF(OR('Model output'!S59="",ISNUMBER(SEARCH("Absent",'Model output'!S59)),ISNUMBER(SEARCH("Not identified",'Model output'!S59)),AND(ISNUMBER(SEARCH("No",'Model output'!S59)),NOT(ISNUMBER(SEARCH("carcinoma",'Model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9" t="str">
        <f>IF(OR('Model output'!V59="", AND(ISERROR(SEARCH("Positive",'Model output'!V59)), ISNUMBER(SEARCH("Negative",'Model output'!V59))), ISNUMBER(SEARCH("Uninvolved",'Model output'!V59)), ISNUMBER(SEARCH("Free",'Model output'!V59)), ISNUMBER(SEARCH("1 mm",'Model output'!V59)), ISNUMBER(SEARCH("0.1 CM",'Model output'!V59)), ISNUMBER(SEARCH("less than 0.2 mm",'Model output'!V59)), ISNUMBER(SEARCH("less than 0.5 mm",'Model output'!V59)), ISNUMBER(SEARCH("abut",'Model output'!V59))), "negative", "positive")</f>
        <v>negative</v>
      </c>
      <c r="AE60" s="38"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AND(ISNUMBER(J60),J60&gt;=5),M60=""),AND(AND(ISNUMBER(J60),J60&gt;=5),AND(ISNUMBER(M60),M60&gt;=1)),AND(ISNUMBER(SERACH("papillary",N60)),OR(Y60="positive",Z60="positive"), ISNUMBER(SEARCH("BRAF",AB60)))),"intermediate","low"))</f>
        <v>low</v>
      </c>
      <c r="AF60" s="39" t="str">
        <f t="shared" si="2"/>
        <v>2</v>
      </c>
      <c r="AG60" s="39" t="str">
        <f t="shared" si="3"/>
        <v>0</v>
      </c>
      <c r="AH60" s="39" t="str">
        <f t="shared" si="6"/>
        <v>0</v>
      </c>
      <c r="AI60" s="44" t="str">
        <f t="shared" si="7"/>
        <v>I</v>
      </c>
      <c r="AJ60" s="38" t="s">
        <v>894</v>
      </c>
      <c r="AK60" s="43" t="s">
        <v>901</v>
      </c>
      <c r="AL60" s="43" t="s">
        <v>902</v>
      </c>
      <c r="AM60" s="43" t="s">
        <v>902</v>
      </c>
      <c r="AN60" s="43" t="s">
        <v>67</v>
      </c>
      <c r="AO60" s="13">
        <f t="shared" ca="1" si="8"/>
        <v>1</v>
      </c>
      <c r="AP60" s="16">
        <f t="shared" si="9"/>
        <v>1</v>
      </c>
      <c r="AQ60" s="16">
        <f t="shared" si="10"/>
        <v>1</v>
      </c>
      <c r="AR60" s="16">
        <f t="shared" si="11"/>
        <v>1</v>
      </c>
      <c r="AS60" s="26">
        <f t="shared" si="4"/>
        <v>1</v>
      </c>
    </row>
    <row r="61" spans="1:46">
      <c r="A61" t="str">
        <f>'Model output'!A60</f>
        <v>TCGA-DJ-A1QM</v>
      </c>
      <c r="B61" s="50">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1</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12"/>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output'!G60)),AND(ISNUMBER(SEARCH("V ",'Model output'!G60)),NOT(ISNUMBER(SEARCH("VI",'Model output'!G60)))),ISNUMBER(SEARCH("five",'Model output'!G60)),ISNUMBER(SEARCH("5",'Model output'!G60))))), "lateral", "central"))</f>
        <v/>
      </c>
      <c r="H61" t="str">
        <f>IF('Model output'!H60="","negative", IF('Model output'!H60=" ", "negative", IF('Model output'!H60="[]", "negative", IF(ISNUMBER(SEARCH("lymph node",'Model output'!H60)),"negative", IF(ISNUMBER(SEARCH("adipose tissue",'Model output'!H60)), "negative", IF(ISNUMBER(SEARCH("neck dissection",'Model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8" t="str">
        <f t="shared" si="5"/>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microcarcinoma with tall cell features</v>
      </c>
      <c r="P61" t="str">
        <f>IF('Model output'!N60="","",'Model output'!N60)</f>
        <v>0.7 cm</v>
      </c>
      <c r="Q61" t="str">
        <f t="shared" si="1"/>
        <v>0.7cm</v>
      </c>
      <c r="R61" cm="1">
        <f t="array" ref="R61">IF(Q61="","",IF(ISNUMBER(SEARCH("cm",Q61)),MAX(VALUE(SUBSTITUTE(_xlfn.FILTERXML("&lt;t&gt;&lt;s&gt;"&amp;SUBSTITUTE(Q61,",","&lt;/s&gt;&lt;s&gt;")&amp;"&lt;/s&gt;&lt;/t&gt;","//s"),"cm",""))),IF(ISNUMBER(SEARCH("mm",Q61)), MAX(VALUE(SUBSTITUTE(_xlfn.FILTERXML("&lt;t&gt;&lt;s&gt;"&amp;SUBSTITUTE(Q61,",","&lt;/s&gt;&lt;s&gt;")&amp;"&lt;/s&gt;&lt;/t&gt;","//s"),"mm","")))/10, MAX(VALUE(_xlfn.FILTERXML("&lt;t&gt;&lt;s&gt;"&amp;SUBSTITUTE(Q61,",","&lt;/s&gt;&lt;s&gt;")&amp;"&lt;/s&gt;&lt;/t&gt;","//s"))))))</f>
        <v>0.7</v>
      </c>
      <c r="S61" t="str">
        <f>IF(OR('Model output'!P60="",ISNUMBER(SEARCH("Not identified", 'Model output'!P60)),ISNUMBER(SEARCH("Absent",'Model output'!P60)),ISNUMBER(SEARCH("No",'Model output'!P60)),ISNUMBER(SEARCH("Negative",'Model output'!P60))),"negative","positive")</f>
        <v>negative</v>
      </c>
      <c r="T61">
        <f>IF('Model output'!O60="","",'Model output'!O60)</f>
        <v>1</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22" t="str">
        <f>IF('Model output'!S60="","",'Model output'!S60)</f>
        <v>Not identified</v>
      </c>
      <c r="Y61" t="str">
        <f>IF(OR('Model output'!S60="",ISNUMBER(SEARCH("Absent",'Model output'!S60)),ISNUMBER(SEARCH("Not identified",'Model output'!S60)),AND(ISNUMBER(SEARCH("No",'Model output'!S60)),NOT(ISNUMBER(SEARCH("carcinoma",'Model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9" t="str">
        <f>IF(OR('Model output'!V60="", AND(ISERROR(SEARCH("Positive",'Model output'!V60)), ISNUMBER(SEARCH("Negative",'Model output'!V60))), ISNUMBER(SEARCH("Uninvolved",'Model output'!V60)), ISNUMBER(SEARCH("Free",'Model output'!V60)), ISNUMBER(SEARCH("1 mm",'Model output'!V60)), ISNUMBER(SEARCH("0.1 CM",'Model output'!V60)), ISNUMBER(SEARCH("less than 0.2 mm",'Model output'!V60)), ISNUMBER(SEARCH("less than 0.5 mm",'Model output'!V60)), ISNUMBER(SEARCH("abut",'Model output'!V60))), "negative", "positive")</f>
        <v>negative</v>
      </c>
      <c r="AE61" s="38"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AND(ISNUMBER(J61),J61&gt;=5),M61=""),AND(AND(ISNUMBER(J61),J61&gt;=5),AND(ISNUMBER(M61),M61&gt;=1)),AND(ISNUMBER(SERACH("papillary",N61)),OR(Y61="positive",Z61="positive"), ISNUMBER(SEARCH("BRAF",AB61)))),"intermediate","low"))</f>
        <v>intermediate</v>
      </c>
      <c r="AF61" s="39" t="str">
        <f t="shared" si="2"/>
        <v>1a</v>
      </c>
      <c r="AG61" s="39" t="str">
        <f t="shared" si="3"/>
        <v>0</v>
      </c>
      <c r="AH61" s="39" t="str">
        <f t="shared" si="6"/>
        <v>0</v>
      </c>
      <c r="AI61" s="44" t="str">
        <f t="shared" si="7"/>
        <v>I</v>
      </c>
      <c r="AJ61" s="38" t="s">
        <v>895</v>
      </c>
      <c r="AK61" s="43" t="s">
        <v>903</v>
      </c>
      <c r="AL61" s="43" t="s">
        <v>899</v>
      </c>
      <c r="AM61" s="43" t="s">
        <v>902</v>
      </c>
      <c r="AN61" s="43" t="s">
        <v>67</v>
      </c>
      <c r="AO61" s="13">
        <f t="shared" ca="1" si="8"/>
        <v>1</v>
      </c>
      <c r="AP61" s="16">
        <f t="shared" si="9"/>
        <v>1</v>
      </c>
      <c r="AQ61" s="16">
        <f t="shared" si="10"/>
        <v>1</v>
      </c>
      <c r="AR61" s="16">
        <f t="shared" si="11"/>
        <v>1</v>
      </c>
      <c r="AS61" s="26">
        <f t="shared" si="4"/>
        <v>1</v>
      </c>
    </row>
    <row r="62" spans="1:46">
      <c r="A62" t="str">
        <f>'Model output'!A61</f>
        <v>TCGA-DJ-A1QN</v>
      </c>
      <c r="B62" s="50">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
      </c>
      <c r="F62" t="str">
        <f t="shared" si="12"/>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output'!G61)),AND(ISNUMBER(SEARCH("V ",'Model output'!G61)),NOT(ISNUMBER(SEARCH("VI",'Model output'!G61)))),ISNUMBER(SEARCH("five",'Model output'!G61)),ISNUMBER(SEARCH("5",'Model output'!G61))))), "lateral", "central"))</f>
        <v/>
      </c>
      <c r="H62" t="str">
        <f>IF('Model output'!H61="","negative", IF('Model output'!H61=" ", "negative", IF('Model output'!H61="[]", "negative", IF(ISNUMBER(SEARCH("lymph node",'Model output'!H61)),"negative", IF(ISNUMBER(SEARCH("adipose tissue",'Model output'!H61)), "negative", IF(ISNUMBER(SEARCH("neck dissection",'Model output'!H61)),"negative","positive"))))))</f>
        <v>negative</v>
      </c>
      <c r="I62" t="str">
        <f>IF('Model output'!I61="","",IF(ISNUMBER('Model output'!I61),'Model output'!I61,1))</f>
        <v/>
      </c>
      <c r="J62" t="str">
        <f>IF('Model output'!J61="","",IF(AND(ISNUMBER('Model output'!J61),'Model output'!J61&lt;=I62),'Model output'!J61,IF(ISNUMBER(SEARCH("0/",'Model output'!J61)),0,1)))</f>
        <v/>
      </c>
      <c r="K62" t="str" cm="1">
        <f t="array" ref="K62">IF(COUNT(FIND({0,1,2,3,4,5,6,7,8,9},'Model output'!K61))&gt;0,'Model output'!K61,"")</f>
        <v/>
      </c>
      <c r="L62" s="8" t="str">
        <f t="shared" si="5"/>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microcarcinoma, classical, follicular variant</v>
      </c>
      <c r="P62" t="str">
        <f>IF('Model output'!N61="","",'Model output'!N61)</f>
        <v>1.5 cm for the classical type, 1.2 cm for the follicular variant, 0.1 cm for the microcarcinoma</v>
      </c>
      <c r="Q62" t="str">
        <f>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P62)), ISNUMBER(SEARCH("mm", P62))), SUBSTITUTE(P62, "cm", "mm"), P62),"cm.","cm"),"cm;","cm,"),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1.5cm,1.2cm,0.1cm</v>
      </c>
      <c r="R62" cm="1">
        <f t="array" ref="R62">IF(Q62="","",IF(ISNUMBER(SEARCH("cm",Q62)),MAX(VALUE(SUBSTITUTE(_xlfn.FILTERXML("&lt;t&gt;&lt;s&gt;"&amp;SUBSTITUTE(Q62,",","&lt;/s&gt;&lt;s&gt;")&amp;"&lt;/s&gt;&lt;/t&gt;","//s"),"cm",""))),IF(ISNUMBER(SEARCH("mm",Q62)), MAX(VALUE(SUBSTITUTE(_xlfn.FILTERXML("&lt;t&gt;&lt;s&gt;"&amp;SUBSTITUTE(Q62,",","&lt;/s&gt;&lt;s&gt;")&amp;"&lt;/s&gt;&lt;/t&gt;","//s"),"mm","")))/10, MAX(VALUE(_xlfn.FILTERXML("&lt;t&gt;&lt;s&gt;"&amp;SUBSTITUTE(Q62,",","&lt;/s&gt;&lt;s&gt;")&amp;"&lt;/s&gt;&lt;/t&gt;","//s"))))))</f>
        <v>1.5</v>
      </c>
      <c r="S62" t="str">
        <f>IF(OR('Model output'!P61="",ISNUMBER(SEARCH("Not identified", 'Model output'!P61)),ISNUMBER(SEARCH("Absent",'Model output'!P61)),ISNUMBER(SEARCH("No",'Model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22" t="str">
        <f>IF('Model output'!S61="","",'Model output'!S61)</f>
        <v/>
      </c>
      <c r="Y62" t="str">
        <f>IF(OR('Model output'!S61="",ISNUMBER(SEARCH("Absent",'Model output'!S61)),ISNUMBER(SEARCH("Not identified",'Model output'!S61)),AND(ISNUMBER(SEARCH("No",'Model output'!S61)),NOT(ISNUMBER(SEARCH("carcinoma",'Model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9" t="str">
        <f>IF(OR('Model output'!V61="", AND(ISERROR(SEARCH("Positive",'Model output'!V61)), ISNUMBER(SEARCH("Negative",'Model output'!V61))), ISNUMBER(SEARCH("Uninvolved",'Model output'!V61)), ISNUMBER(SEARCH("Free",'Model output'!V61)), ISNUMBER(SEARCH("1 mm",'Model output'!V61)), ISNUMBER(SEARCH("0.1 CM",'Model output'!V61)), ISNUMBER(SEARCH("less than 0.2 mm",'Model output'!V61)), ISNUMBER(SEARCH("less than 0.5 mm",'Model output'!V61)), ISNUMBER(SEARCH("abut",'Model output'!V61))), "negative", "positive")</f>
        <v>negative</v>
      </c>
      <c r="AE62" s="38"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AND(ISNUMBER(J62),J62&gt;=5),M62=""),AND(AND(ISNUMBER(J62),J62&gt;=5),AND(ISNUMBER(M62),M62&gt;=1)),AND(ISNUMBER(SERACH("papillary",N62)),OR(Y62="positive",Z62="positive"), ISNUMBER(SEARCH("BRAF",AB62)))),"intermediate","low"))</f>
        <v>low</v>
      </c>
      <c r="AF62" s="39" t="str">
        <f t="shared" si="2"/>
        <v>1b</v>
      </c>
      <c r="AG62" s="39" t="str">
        <f t="shared" si="3"/>
        <v>0</v>
      </c>
      <c r="AH62" s="39" t="str">
        <f t="shared" si="6"/>
        <v>0</v>
      </c>
      <c r="AI62" s="44" t="str">
        <f t="shared" si="7"/>
        <v>I</v>
      </c>
      <c r="AJ62" s="38" t="s">
        <v>894</v>
      </c>
      <c r="AK62" s="43" t="s">
        <v>898</v>
      </c>
      <c r="AL62" s="43" t="s">
        <v>902</v>
      </c>
      <c r="AM62" s="43" t="s">
        <v>902</v>
      </c>
      <c r="AN62" s="43" t="s">
        <v>67</v>
      </c>
      <c r="AO62" s="13">
        <f t="shared" ca="1" si="8"/>
        <v>1</v>
      </c>
      <c r="AP62" s="16">
        <f t="shared" si="9"/>
        <v>1</v>
      </c>
      <c r="AQ62" s="16">
        <f t="shared" si="10"/>
        <v>1</v>
      </c>
      <c r="AR62" s="16">
        <f t="shared" si="11"/>
        <v>1</v>
      </c>
      <c r="AS62" s="26">
        <f t="shared" si="4"/>
        <v>1</v>
      </c>
    </row>
    <row r="63" spans="1:46">
      <c r="A63" t="str">
        <f>'Model output'!A62</f>
        <v>TCGA-DJ-A1QO</v>
      </c>
      <c r="B63" s="50">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X</v>
      </c>
      <c r="F63" t="str">
        <f t="shared" si="12"/>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output'!G62)),AND(ISNUMBER(SEARCH("V ",'Model output'!G62)),NOT(ISNUMBER(SEARCH("VI",'Model output'!G62)))),ISNUMBER(SEARCH("five",'Model output'!G62)),ISNUMBER(SEARCH("5",'Model output'!G62))))), "lateral", "central"))</f>
        <v/>
      </c>
      <c r="H63" t="str">
        <f>IF('Model output'!H62="","negative", IF('Model output'!H62=" ", "negative", IF('Model output'!H62="[]", "negative", IF(ISNUMBER(SEARCH("lymph node",'Model output'!H62)),"negative", IF(ISNUMBER(SEARCH("adipose tissue",'Model output'!H62)), "negative", IF(ISNUMBER(SEARCH("neck dissection",'Model output'!H62)),"negative","positive"))))))</f>
        <v>negative</v>
      </c>
      <c r="I63" t="str">
        <f>IF('Model output'!I62="","",IF(ISNUMBER('Model output'!I62),'Model output'!I62,1))</f>
        <v/>
      </c>
      <c r="J63" t="str">
        <f>IF('Model output'!J62="","",IF(AND(ISNUMBER('Model output'!J62),'Model output'!J62&lt;=I63),'Model output'!J62,IF(ISNUMBER(SEARCH("0/",'Model output'!J62)),0,1)))</f>
        <v/>
      </c>
      <c r="K63" t="str" cm="1">
        <f t="array" ref="K63">IF(COUNT(FIND({0,1,2,3,4,5,6,7,8,9},'Model output'!K62))&gt;0,'Model output'!K62,"")</f>
        <v/>
      </c>
      <c r="L63" s="8" t="str">
        <f t="shared" si="5"/>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v>
      </c>
      <c r="O63" t="str">
        <f>IF('Model output'!M62="","",'Model output'!M62)</f>
        <v>classic with tall cell features</v>
      </c>
      <c r="P63" t="str">
        <f>IF('Model output'!N62="","",'Model output'!N62)</f>
        <v>2.2 cm</v>
      </c>
      <c r="Q63" t="str">
        <f t="shared" ref="Q63:Q124" si="13">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P63)), ISNUMBER(SEARCH("mm", P63))), SUBSTITUTE(P63, "cm", "mm"), P63),"cm.","cm"),"cm;","cm,"),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2.2cm</v>
      </c>
      <c r="R63" cm="1">
        <f t="array" ref="R63">IF(Q63="","",IF(ISNUMBER(SEARCH("cm",Q63)),MAX(VALUE(SUBSTITUTE(_xlfn.FILTERXML("&lt;t&gt;&lt;s&gt;"&amp;SUBSTITUTE(Q63,",","&lt;/s&gt;&lt;s&gt;")&amp;"&lt;/s&gt;&lt;/t&gt;","//s"),"cm",""))),IF(ISNUMBER(SEARCH("mm",Q63)), MAX(VALUE(SUBSTITUTE(_xlfn.FILTERXML("&lt;t&gt;&lt;s&gt;"&amp;SUBSTITUTE(Q63,",","&lt;/s&gt;&lt;s&gt;")&amp;"&lt;/s&gt;&lt;/t&gt;","//s"),"mm","")))/10, MAX(VALUE(_xlfn.FILTERXML("&lt;t&gt;&lt;s&gt;"&amp;SUBSTITUTE(Q63,",","&lt;/s&gt;&lt;s&gt;")&amp;"&lt;/s&gt;&lt;/t&gt;","//s"))))))</f>
        <v>2.2000000000000002</v>
      </c>
      <c r="S63" t="str">
        <f>IF(OR('Model output'!P62="",ISNUMBER(SEARCH("Not identified", 'Model output'!P62)),ISNUMBER(SEARCH("Absent",'Model output'!P62)),ISNUMBER(SEARCH("No",'Model output'!P62)),ISNUMBER(SEARCH("Negative",'Model output'!P62))),"negative","positive")</f>
        <v>negative</v>
      </c>
      <c r="T63">
        <f>IF('Model output'!O62="","",'Model output'!O62)</f>
        <v>1</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s="22" t="str">
        <f>IF('Model output'!S62="","",'Model output'!S62)</f>
        <v>invades :the extrathyroidal adipose tissue</v>
      </c>
      <c r="Y63" t="str">
        <f>IF(OR('Model output'!S62="",ISNUMBER(SEARCH("Absent",'Model output'!S62)),ISNUMBER(SEARCH("Not identified",'Model output'!S62)),AND(ISNUMBER(SEARCH("No",'Model output'!S62)),NOT(ISNUMBER(SEARCH("carcinoma",'Model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9" t="str">
        <f>IF(OR('Model output'!V62="", AND(ISERROR(SEARCH("Positive",'Model output'!V62)), ISNUMBER(SEARCH("Negative",'Model output'!V62))), ISNUMBER(SEARCH("Uninvolved",'Model output'!V62)), ISNUMBER(SEARCH("Free",'Model output'!V62)), ISNUMBER(SEARCH("1 mm",'Model output'!V62)), ISNUMBER(SEARCH("0.1 CM",'Model output'!V62)), ISNUMBER(SEARCH("less than 0.2 mm",'Model output'!V62)), ISNUMBER(SEARCH("less than 0.5 mm",'Model output'!V62)), ISNUMBER(SEARCH("abut",'Model output'!V62))), "negative", "positive")</f>
        <v>positive</v>
      </c>
      <c r="AE63" s="38"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AND(ISNUMBER(J63),J63&gt;=5),M63=""),AND(AND(ISNUMBER(J63),J63&gt;=5),AND(ISNUMBER(M63),M63&gt;=1)),AND(ISNUMBER(SERACH("papillary",N63)),OR(Y63="positive",Z63="positive"), ISNUMBER(SEARCH("BRAF",AB63)))),"intermediate","low"))</f>
        <v>high</v>
      </c>
      <c r="AF63" s="39" t="str">
        <f t="shared" si="2"/>
        <v>2</v>
      </c>
      <c r="AG63" s="39" t="str">
        <f t="shared" si="3"/>
        <v>0</v>
      </c>
      <c r="AH63" s="39" t="str">
        <f t="shared" si="6"/>
        <v>0</v>
      </c>
      <c r="AI63" s="44" t="str">
        <f t="shared" si="7"/>
        <v>I</v>
      </c>
      <c r="AJ63" s="38" t="s">
        <v>893</v>
      </c>
      <c r="AK63" s="43" t="s">
        <v>901</v>
      </c>
      <c r="AL63" s="43" t="s">
        <v>902</v>
      </c>
      <c r="AM63" s="43" t="s">
        <v>902</v>
      </c>
      <c r="AN63" s="43" t="s">
        <v>67</v>
      </c>
      <c r="AO63" s="13">
        <f t="shared" si="8"/>
        <v>1</v>
      </c>
      <c r="AP63" s="16">
        <f t="shared" si="9"/>
        <v>1</v>
      </c>
      <c r="AQ63" s="16">
        <f t="shared" si="10"/>
        <v>1</v>
      </c>
      <c r="AR63" s="16">
        <f t="shared" si="11"/>
        <v>1</v>
      </c>
      <c r="AS63" s="26">
        <f t="shared" si="4"/>
        <v>1</v>
      </c>
    </row>
    <row r="64" spans="1:46">
      <c r="A64" t="str">
        <f>'Model output'!A63</f>
        <v>TCGA-DJ-A1QQ</v>
      </c>
      <c r="B64" s="50">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2</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X</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X</v>
      </c>
      <c r="F64" t="str">
        <f t="shared" si="12"/>
        <v>negative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output'!G63)),AND(ISNUMBER(SEARCH("V ",'Model output'!G63)),NOT(ISNUMBER(SEARCH("VI",'Model output'!G63)))),ISNUMBER(SEARCH("five",'Model output'!G63)),ISNUMBER(SEARCH("5",'Model output'!G63))))), "lateral", "central"))</f>
        <v/>
      </c>
      <c r="H64" t="str">
        <f>IF('Model output'!H63="","negative", IF('Model output'!H63=" ", "negative", IF('Model output'!H63="[]", "negative", IF(ISNUMBER(SEARCH("lymph node",'Model output'!H63)),"negative", IF(ISNUMBER(SEARCH("adipose tissue",'Model output'!H63)), "negative", IF(ISNUMBER(SEARCH("neck dissection",'Model output'!H63)),"negative","positive"))))))</f>
        <v>negative</v>
      </c>
      <c r="I64">
        <f>IF('Model output'!I63="","",IF(ISNUMBER('Model output'!I63),'Model output'!I63,1))</f>
        <v>1</v>
      </c>
      <c r="J64">
        <f>IF('Model output'!J63="","",IF(AND(ISNUMBER('Model output'!J63),'Model output'!J63&lt;=I64),'Model output'!J63,IF(ISNUMBER(SEARCH("0/",'Model output'!J63)),0,1)))</f>
        <v>0</v>
      </c>
      <c r="K64" t="str" cm="1">
        <f t="array" ref="K64">IF(COUNT(FIND({0,1,2,3,4,5,6,7,8,9},'Model output'!K63))&gt;0,'Model output'!K63,"")</f>
        <v/>
      </c>
      <c r="L64" s="8" t="str">
        <f t="shared" si="5"/>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v>
      </c>
      <c r="O64" t="str">
        <f>IF('Model output'!M63="","",'Model output'!M63)</f>
        <v>classic, microcarcinoma</v>
      </c>
      <c r="P64" t="str">
        <f>IF('Model output'!N63="","",'Model output'!N63)</f>
        <v>3 cm (left lobe and isthmus), 1.2 cm (right lobe), 0.4 cm (microcarcinoma)</v>
      </c>
      <c r="Q64" t="str">
        <f t="shared" si="13"/>
        <v>3cm,1.2cm,0.4cm</v>
      </c>
      <c r="R64" cm="1">
        <f t="array" ref="R64">IF(Q64="","",IF(ISNUMBER(SEARCH("cm",Q64)),MAX(VALUE(SUBSTITUTE(_xlfn.FILTERXML("&lt;t&gt;&lt;s&gt;"&amp;SUBSTITUTE(Q64,",","&lt;/s&gt;&lt;s&gt;")&amp;"&lt;/s&gt;&lt;/t&gt;","//s"),"cm",""))),IF(ISNUMBER(SEARCH("mm",Q64)), MAX(VALUE(SUBSTITUTE(_xlfn.FILTERXML("&lt;t&gt;&lt;s&gt;"&amp;SUBSTITUTE(Q64,",","&lt;/s&gt;&lt;s&gt;")&amp;"&lt;/s&gt;&lt;/t&gt;","//s"),"mm","")))/10, MAX(VALUE(_xlfn.FILTERXML("&lt;t&gt;&lt;s&gt;"&amp;SUBSTITUTE(Q64,",","&lt;/s&gt;&lt;s&gt;")&amp;"&lt;/s&gt;&lt;/t&gt;","//s"))))))</f>
        <v>3</v>
      </c>
      <c r="S64" t="str">
        <f>IF(OR('Model output'!P63="",ISNUMBER(SEARCH("Not identified", 'Model output'!P63)),ISNUMBER(SEARCH("Absent",'Model output'!P63)),ISNUMBER(SEARCH("No",'Model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22" t="str">
        <f>IF('Model output'!S63="","",'Model output'!S63)</f>
        <v>invades: the perithyroidal adipose tissue, Focal</v>
      </c>
      <c r="Y64" t="str">
        <f>IF(OR('Model output'!S63="",ISNUMBER(SEARCH("Absent",'Model output'!S63)),ISNUMBER(SEARCH("Not identified",'Model output'!S63)),AND(ISNUMBER(SEARCH("No",'Model output'!S63)),NOT(ISNUMBER(SEARCH("carcinoma",'Model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9" t="str">
        <f>IF(OR('Model output'!V63="", AND(ISERROR(SEARCH("Positive",'Model output'!V63)), ISNUMBER(SEARCH("Negative",'Model output'!V63))), ISNUMBER(SEARCH("Uninvolved",'Model output'!V63)), ISNUMBER(SEARCH("Free",'Model output'!V63)), ISNUMBER(SEARCH("1 mm",'Model output'!V63)), ISNUMBER(SEARCH("0.1 CM",'Model output'!V63)), ISNUMBER(SEARCH("less than 0.2 mm",'Model output'!V63)), ISNUMBER(SEARCH("less than 0.5 mm",'Model output'!V63)), ISNUMBER(SEARCH("abut",'Model output'!V63))), "negative", "positive")</f>
        <v>negative</v>
      </c>
      <c r="AE64" s="38"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AND(ISNUMBER(J64),J64&gt;=5),M64=""),AND(AND(ISNUMBER(J64),J64&gt;=5),AND(ISNUMBER(M64),M64&gt;=1)),AND(ISNUMBER(SERACH("papillary",N64)),OR(Y64="positive",Z64="positive"), ISNUMBER(SEARCH("BRAF",AB64)))),"intermediate","low"))</f>
        <v>intermediate</v>
      </c>
      <c r="AF64" s="39" t="str">
        <f t="shared" si="2"/>
        <v>2</v>
      </c>
      <c r="AG64" s="39" t="str">
        <f t="shared" si="3"/>
        <v>0</v>
      </c>
      <c r="AH64" s="39" t="str">
        <f t="shared" si="6"/>
        <v>0</v>
      </c>
      <c r="AI64" s="44" t="str">
        <f t="shared" si="7"/>
        <v>I</v>
      </c>
      <c r="AJ64" s="38" t="s">
        <v>895</v>
      </c>
      <c r="AK64" s="43" t="s">
        <v>901</v>
      </c>
      <c r="AL64" s="43" t="s">
        <v>899</v>
      </c>
      <c r="AM64" s="43" t="s">
        <v>902</v>
      </c>
      <c r="AN64" s="43" t="s">
        <v>67</v>
      </c>
      <c r="AO64" s="13">
        <f t="shared" ca="1" si="8"/>
        <v>1</v>
      </c>
      <c r="AP64" s="16">
        <f t="shared" si="9"/>
        <v>1</v>
      </c>
      <c r="AQ64" s="16">
        <f t="shared" si="10"/>
        <v>1</v>
      </c>
      <c r="AR64" s="16">
        <f t="shared" si="11"/>
        <v>1</v>
      </c>
      <c r="AS64" s="26">
        <f t="shared" si="4"/>
        <v>1</v>
      </c>
    </row>
    <row r="65" spans="1:45">
      <c r="A65" t="str">
        <f>'Model output'!A64</f>
        <v>TCGA-DJ-A2PN</v>
      </c>
      <c r="B65" s="50">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0</v>
      </c>
      <c r="F65" t="str">
        <f t="shared" si="12"/>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output'!G64)),AND(ISNUMBER(SEARCH("V ",'Model output'!G64)),NOT(ISNUMBER(SEARCH("VI",'Model output'!G64)))),ISNUMBER(SEARCH("five",'Model output'!G64)),ISNUMBER(SEARCH("5",'Model output'!G64))))), "lateral", "central"))</f>
        <v/>
      </c>
      <c r="H65" t="str">
        <f>IF('Model output'!H64="","negative", IF('Model output'!H64=" ", "negative", IF('Model output'!H64="[]", "negative", IF(ISNUMBER(SEARCH("lymph node",'Model output'!H64)),"negative", IF(ISNUMBER(SEARCH("adipose tissue",'Model output'!H64)), "negative", IF(ISNUMBER(SEARCH("neck dissection",'Model output'!H64)),"negative","positive"))))))</f>
        <v>negative</v>
      </c>
      <c r="I65" t="str">
        <f>IF('Model output'!I64="","",IF(ISNUMBER('Model output'!I64),'Model output'!I64,1))</f>
        <v/>
      </c>
      <c r="J65" t="str">
        <f>IF('Model output'!J64="","",IF(AND(ISNUMBER('Model output'!J64),'Model output'!J64&lt;=I65),'Model output'!J64,IF(ISNUMBER(SEARCH("0/",'Model output'!J64)),0,1)))</f>
        <v/>
      </c>
      <c r="K65" t="str" cm="1">
        <f t="array" ref="K65">IF(COUNT(FIND({0,1,2,3,4,5,6,7,8,9},'Model output'!K64))&gt;0,'Model output'!K64,"")</f>
        <v/>
      </c>
      <c r="L65" s="8" t="str">
        <f t="shared" si="5"/>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classic</v>
      </c>
      <c r="P65" t="str">
        <f>IF('Model output'!N64="","",'Model output'!N64)</f>
        <v>1.3 cm</v>
      </c>
      <c r="Q65" t="str">
        <f t="shared" si="13"/>
        <v>1.3cm</v>
      </c>
      <c r="R65" cm="1">
        <f t="array" ref="R65">IF(Q65="","",IF(ISNUMBER(SEARCH("cm",Q65)),MAX(VALUE(SUBSTITUTE(_xlfn.FILTERXML("&lt;t&gt;&lt;s&gt;"&amp;SUBSTITUTE(Q65,",","&lt;/s&gt;&lt;s&gt;")&amp;"&lt;/s&gt;&lt;/t&gt;","//s"),"cm",""))),IF(ISNUMBER(SEARCH("mm",Q65)), MAX(VALUE(SUBSTITUTE(_xlfn.FILTERXML("&lt;t&gt;&lt;s&gt;"&amp;SUBSTITUTE(Q65,",","&lt;/s&gt;&lt;s&gt;")&amp;"&lt;/s&gt;&lt;/t&gt;","//s"),"mm","")))/10, MAX(VALUE(_xlfn.FILTERXML("&lt;t&gt;&lt;s&gt;"&amp;SUBSTITUTE(Q65,",","&lt;/s&gt;&lt;s&gt;")&amp;"&lt;/s&gt;&lt;/t&gt;","//s"))))))</f>
        <v>1.3</v>
      </c>
      <c r="S65" t="str">
        <f>IF(OR('Model output'!P64="",ISNUMBER(SEARCH("Not identified", 'Model output'!P64)),ISNUMBER(SEARCH("Absent",'Model output'!P64)),ISNUMBER(SEARCH("No",'Model output'!P64)),ISNUMBER(SEARCH("Negative",'Model output'!P64))),"negative","positive")</f>
        <v>negative</v>
      </c>
      <c r="T65">
        <f>IF('Model output'!O64="","",'Model output'!O64)</f>
        <v>2</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positive</v>
      </c>
      <c r="X65" s="22" t="str">
        <f>IF('Model output'!S64="","",'Model output'!S64)</f>
        <v>Not identified</v>
      </c>
      <c r="Y65" t="str">
        <f>IF(OR('Model output'!S64="",ISNUMBER(SEARCH("Absent",'Model output'!S64)),ISNUMBER(SEARCH("Not identified",'Model output'!S64)),AND(ISNUMBER(SEARCH("No",'Model output'!S64)),NOT(ISNUMBER(SEARCH("carcinoma",'Model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9" t="str">
        <f>IF(OR('Model output'!V64="", AND(ISERROR(SEARCH("Positive",'Model output'!V64)), ISNUMBER(SEARCH("Negative",'Model output'!V64))), ISNUMBER(SEARCH("Uninvolved",'Model output'!V64)), ISNUMBER(SEARCH("Free",'Model output'!V64)), ISNUMBER(SEARCH("1 mm",'Model output'!V64)), ISNUMBER(SEARCH("0.1 CM",'Model output'!V64)), ISNUMBER(SEARCH("less than 0.2 mm",'Model output'!V64)), ISNUMBER(SEARCH("less than 0.5 mm",'Model output'!V64)), ISNUMBER(SEARCH("abut",'Model output'!V64))), "negative", "positive")</f>
        <v>negative</v>
      </c>
      <c r="AE65" s="38"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AND(ISNUMBER(J65),J65&gt;=5),M65=""),AND(AND(ISNUMBER(J65),J65&gt;=5),AND(ISNUMBER(M65),M65&gt;=1)),AND(ISNUMBER(SERACH("papillary",N65)),OR(Y65="positive",Z65="positive"), ISNUMBER(SEARCH("BRAF",AB65)))),"intermediate","low"))</f>
        <v>low</v>
      </c>
      <c r="AF65" s="39" t="str">
        <f t="shared" si="2"/>
        <v>1b</v>
      </c>
      <c r="AG65" s="39" t="str">
        <f t="shared" si="3"/>
        <v>0</v>
      </c>
      <c r="AH65" s="39" t="str">
        <f t="shared" si="6"/>
        <v>0</v>
      </c>
      <c r="AI65" s="44" t="str">
        <f t="shared" si="7"/>
        <v>I</v>
      </c>
      <c r="AJ65" s="38" t="s">
        <v>894</v>
      </c>
      <c r="AK65" s="43" t="s">
        <v>898</v>
      </c>
      <c r="AL65" s="43" t="s">
        <v>902</v>
      </c>
      <c r="AM65" s="43" t="s">
        <v>902</v>
      </c>
      <c r="AN65" s="43" t="s">
        <v>67</v>
      </c>
      <c r="AO65" s="13">
        <f t="shared" ca="1" si="8"/>
        <v>1</v>
      </c>
      <c r="AP65" s="16">
        <f t="shared" si="9"/>
        <v>1</v>
      </c>
      <c r="AQ65" s="16">
        <f t="shared" si="10"/>
        <v>1</v>
      </c>
      <c r="AR65" s="16">
        <f t="shared" si="11"/>
        <v>1</v>
      </c>
      <c r="AS65" s="26">
        <f t="shared" si="4"/>
        <v>1</v>
      </c>
    </row>
    <row r="66" spans="1:45">
      <c r="A66" t="str">
        <f>'Model output'!A65</f>
        <v>TCGA-DJ-A2PP</v>
      </c>
      <c r="B66" s="50">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3</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X</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X</v>
      </c>
      <c r="F66" t="str">
        <f t="shared" si="12"/>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output'!G65)),AND(ISNUMBER(SEARCH("V ",'Model output'!G65)),NOT(ISNUMBER(SEARCH("VI",'Model output'!G65)))),ISNUMBER(SEARCH("five",'Model output'!G65)),ISNUMBER(SEARCH("5",'Model output'!G65))))), "lateral", "central"))</f>
        <v/>
      </c>
      <c r="H66" t="str">
        <f>IF('Model output'!H65="","negative", IF('Model output'!H65=" ", "negative", IF('Model output'!H65="[]", "negative", IF(ISNUMBER(SEARCH("lymph node",'Model output'!H65)),"negative", IF(ISNUMBER(SEARCH("adipose tissue",'Model output'!H65)), "negative", IF(ISNUMBER(SEARCH("neck dissection",'Model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8" t="str">
        <f t="shared" si="5"/>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v>
      </c>
      <c r="O66" t="str">
        <f>IF('Model output'!M65="","",'Model output'!M65)</f>
        <v>follicular variant with oncocytic features</v>
      </c>
      <c r="P66" t="str">
        <f>IF('Model output'!N65="","",'Model output'!N65)</f>
        <v>3.6 cm</v>
      </c>
      <c r="Q66" t="str">
        <f t="shared" si="13"/>
        <v>3.6cm</v>
      </c>
      <c r="R66" cm="1">
        <f t="array" ref="R66">IF(Q66="","",IF(ISNUMBER(SEARCH("cm",Q66)),MAX(VALUE(SUBSTITUTE(_xlfn.FILTERXML("&lt;t&gt;&lt;s&gt;"&amp;SUBSTITUTE(Q66,",","&lt;/s&gt;&lt;s&gt;")&amp;"&lt;/s&gt;&lt;/t&gt;","//s"),"cm",""))),IF(ISNUMBER(SEARCH("mm",Q66)), MAX(VALUE(SUBSTITUTE(_xlfn.FILTERXML("&lt;t&gt;&lt;s&gt;"&amp;SUBSTITUTE(Q66,",","&lt;/s&gt;&lt;s&gt;")&amp;"&lt;/s&gt;&lt;/t&gt;","//s"),"mm","")))/10, MAX(VALUE(_xlfn.FILTERXML("&lt;t&gt;&lt;s&gt;"&amp;SUBSTITUTE(Q66,",","&lt;/s&gt;&lt;s&gt;")&amp;"&lt;/s&gt;&lt;/t&gt;","//s"))))))</f>
        <v>3.6</v>
      </c>
      <c r="S66" t="str">
        <f>IF(OR('Model output'!P65="",ISNUMBER(SEARCH("Not identified", 'Model output'!P65)),ISNUMBER(SEARCH("Absent",'Model output'!P65)),ISNUMBER(SEARCH("No",'Model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22" t="str">
        <f>IF('Model output'!S65="","",'Model output'!S65)</f>
        <v>Not Identified</v>
      </c>
      <c r="Y66" t="str">
        <f>IF(OR('Model output'!S65="",ISNUMBER(SEARCH("Absent",'Model output'!S65)),ISNUMBER(SEARCH("Not identified",'Model output'!S65)),AND(ISNUMBER(SEARCH("No",'Model output'!S65)),NOT(ISNUMBER(SEARCH("carcinoma",'Model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9" t="str">
        <f>IF(OR('Model output'!V65="", AND(ISERROR(SEARCH("Positive",'Model output'!V65)), ISNUMBER(SEARCH("Negative",'Model output'!V65))), ISNUMBER(SEARCH("Uninvolved",'Model output'!V65)), ISNUMBER(SEARCH("Free",'Model output'!V65)), ISNUMBER(SEARCH("1 mm",'Model output'!V65)), ISNUMBER(SEARCH("0.1 CM",'Model output'!V65)), ISNUMBER(SEARCH("less than 0.2 mm",'Model output'!V65)), ISNUMBER(SEARCH("less than 0.5 mm",'Model output'!V65)), ISNUMBER(SEARCH("abut",'Model output'!V65))), "negative", "positive")</f>
        <v>negative</v>
      </c>
      <c r="AE66" s="38"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AND(ISNUMBER(J66),J66&gt;=5),M66=""),AND(AND(ISNUMBER(J66),J66&gt;=5),AND(ISNUMBER(M66),M66&gt;=1)),AND(ISNUMBER(SERACH("papillary",N66)),OR(Y66="positive",Z66="positive"), ISNUMBER(SEARCH("BRAF",AB66)))),"intermediate","low"))</f>
        <v>low</v>
      </c>
      <c r="AF66" s="39" t="str">
        <f t="shared" si="2"/>
        <v>2</v>
      </c>
      <c r="AG66" s="39" t="str">
        <f t="shared" si="3"/>
        <v>0</v>
      </c>
      <c r="AH66" s="39" t="str">
        <f t="shared" si="6"/>
        <v>0</v>
      </c>
      <c r="AI66" s="44" t="str">
        <f t="shared" si="7"/>
        <v>I</v>
      </c>
      <c r="AJ66" s="38" t="s">
        <v>894</v>
      </c>
      <c r="AK66" s="43" t="s">
        <v>901</v>
      </c>
      <c r="AL66" s="43" t="s">
        <v>899</v>
      </c>
      <c r="AM66" s="43" t="s">
        <v>902</v>
      </c>
      <c r="AN66" s="43" t="s">
        <v>67</v>
      </c>
      <c r="AO66" s="13">
        <f t="shared" ca="1" si="8"/>
        <v>1</v>
      </c>
      <c r="AP66" s="16">
        <f t="shared" si="9"/>
        <v>1</v>
      </c>
      <c r="AQ66" s="16">
        <f t="shared" si="10"/>
        <v>1</v>
      </c>
      <c r="AR66" s="16">
        <f t="shared" si="11"/>
        <v>1</v>
      </c>
      <c r="AS66" s="26">
        <f t="shared" si="4"/>
        <v>1</v>
      </c>
    </row>
    <row r="67" spans="1:45">
      <c r="A67" t="str">
        <f>'Model output'!A66</f>
        <v>TCGA-DJ-A2PQ</v>
      </c>
      <c r="B67" s="50">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1a</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
      </c>
      <c r="F67" t="str">
        <f t="shared" si="12"/>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output'!G66)),AND(ISNUMBER(SEARCH("V ",'Model output'!G66)),NOT(ISNUMBER(SEARCH("VI",'Model output'!G66)))),ISNUMBER(SEARCH("five",'Model output'!G66)),ISNUMBER(SEARCH("5",'Model output'!G66))))), "lateral", "central"))</f>
        <v>central</v>
      </c>
      <c r="H67" t="str">
        <f>IF('Model output'!H66="","negative", IF('Model output'!H66=" ", "negative", IF('Model output'!H66="[]", "negative", IF(ISNUMBER(SEARCH("lymph node",'Model output'!H66)),"negative", IF(ISNUMBER(SEARCH("adipose tissue",'Model output'!H66)), "negative", IF(ISNUMBER(SEARCH("neck dissection",'Model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 cm</v>
      </c>
      <c r="L67" s="8" t="str">
        <f t="shared" si="5"/>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v>
      </c>
      <c r="O67" t="str">
        <f>IF('Model output'!M66="","",'Model output'!M66)</f>
        <v>classical</v>
      </c>
      <c r="P67" t="str">
        <f>IF('Model output'!N66="","",'Model output'!N66)</f>
        <v>3.5 cm</v>
      </c>
      <c r="Q67" t="str">
        <f t="shared" si="13"/>
        <v>3.5cm</v>
      </c>
      <c r="R67" cm="1">
        <f t="array" ref="R67">IF(Q67="","",IF(ISNUMBER(SEARCH("cm",Q67)),MAX(VALUE(SUBSTITUTE(_xlfn.FILTERXML("&lt;t&gt;&lt;s&gt;"&amp;SUBSTITUTE(Q67,",","&lt;/s&gt;&lt;s&gt;")&amp;"&lt;/s&gt;&lt;/t&gt;","//s"),"cm",""))),IF(ISNUMBER(SEARCH("mm",Q67)), MAX(VALUE(SUBSTITUTE(_xlfn.FILTERXML("&lt;t&gt;&lt;s&gt;"&amp;SUBSTITUTE(Q67,",","&lt;/s&gt;&lt;s&gt;")&amp;"&lt;/s&gt;&lt;/t&gt;","//s"),"mm","")))/10, MAX(VALUE(_xlfn.FILTERXML("&lt;t&gt;&lt;s&gt;"&amp;SUBSTITUTE(Q67,",","&lt;/s&gt;&lt;s&gt;")&amp;"&lt;/s&gt;&lt;/t&gt;","//s"))))))</f>
        <v>3.5</v>
      </c>
      <c r="S67" t="str">
        <f>IF(OR('Model output'!P66="",ISNUMBER(SEARCH("Not identified", 'Model output'!P66)),ISNUMBER(SEARCH("Absent",'Model output'!P66)),ISNUMBER(SEARCH("No",'Model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22" t="str">
        <f>IF('Model output'!S66="","",'Model output'!S66)</f>
        <v>Not identified</v>
      </c>
      <c r="Y67" t="str">
        <f>IF(OR('Model output'!S66="",ISNUMBER(SEARCH("Absent",'Model output'!S66)),ISNUMBER(SEARCH("Not identified",'Model output'!S66)),AND(ISNUMBER(SEARCH("No",'Model output'!S66)),NOT(ISNUMBER(SEARCH("carcinoma",'Model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9" t="str">
        <f>IF(OR('Model output'!V66="", AND(ISERROR(SEARCH("Positive",'Model output'!V66)), ISNUMBER(SEARCH("Negative",'Model output'!V66))), ISNUMBER(SEARCH("Uninvolved",'Model output'!V66)), ISNUMBER(SEARCH("Free",'Model output'!V66)), ISNUMBER(SEARCH("1 mm",'Model output'!V66)), ISNUMBER(SEARCH("0.1 CM",'Model output'!V66)), ISNUMBER(SEARCH("less than 0.2 mm",'Model output'!V66)), ISNUMBER(SEARCH("less than 0.5 mm",'Model output'!V66)), ISNUMBER(SEARCH("abut",'Model output'!V66))), "negative", "positive")</f>
        <v>negative</v>
      </c>
      <c r="AE67" s="38"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AND(ISNUMBER(J67),J67&gt;=5),M67=""),AND(AND(ISNUMBER(J67),J67&gt;=5),AND(ISNUMBER(M67),M67&gt;=1)),AND(ISNUMBER(SERACH("papillary",N67)),OR(Y67="positive",Z67="positive"), ISNUMBER(SEARCH("BRAF",AB67)))),"intermediate","low"))</f>
        <v>intermediate</v>
      </c>
      <c r="AF67" s="39" t="str">
        <f t="shared" ref="AF67:AF127" si="14">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39" t="str">
        <f t="shared" ref="AG67:AG127" si="15">IF(AND(ISNUMBER(J67),J67&gt;0),
IF(G67="lateral", "1b","1a"), "0")</f>
        <v>1a</v>
      </c>
      <c r="AH67" s="39" t="str">
        <f t="shared" si="6"/>
        <v>0</v>
      </c>
      <c r="AI67" s="44" t="str">
        <f t="shared" si="7"/>
        <v>I</v>
      </c>
      <c r="AJ67" s="38" t="s">
        <v>895</v>
      </c>
      <c r="AK67" s="43" t="s">
        <v>901</v>
      </c>
      <c r="AL67" s="43" t="s">
        <v>903</v>
      </c>
      <c r="AM67" s="43" t="s">
        <v>902</v>
      </c>
      <c r="AN67" s="43" t="s">
        <v>67</v>
      </c>
      <c r="AO67" s="13">
        <f t="shared" ca="1" si="8"/>
        <v>1</v>
      </c>
      <c r="AP67" s="16">
        <f t="shared" si="9"/>
        <v>1</v>
      </c>
      <c r="AQ67" s="16">
        <f t="shared" si="10"/>
        <v>1</v>
      </c>
      <c r="AR67" s="16">
        <f t="shared" si="11"/>
        <v>1</v>
      </c>
      <c r="AS67" s="26">
        <f t="shared" ref="AS67:AS130" si="16">IF(AI67=AN67,1,0)</f>
        <v>1</v>
      </c>
    </row>
    <row r="68" spans="1:45">
      <c r="A68" t="str">
        <f>'Model output'!A67</f>
        <v>TCGA-DJ-A2PR</v>
      </c>
      <c r="B68" s="50">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1a</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
      </c>
      <c r="F68" t="str">
        <f t="shared" si="12"/>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output'!G67)),AND(ISNUMBER(SEARCH("V ",'Model output'!G67)),NOT(ISNUMBER(SEARCH("VI",'Model output'!G67)))),ISNUMBER(SEARCH("five",'Model output'!G67)),ISNUMBER(SEARCH("5",'Model output'!G67))))), "lateral", "central"))</f>
        <v>central</v>
      </c>
      <c r="H68" t="str">
        <f>IF('Model output'!H67="","negative", IF('Model output'!H67=" ", "negative", IF('Model output'!H67="[]", "negative", IF(ISNUMBER(SEARCH("lymph node",'Model output'!H67)),"negative", IF(ISNUMBER(SEARCH("adipose tissue",'Model output'!H67)), "negative", IF(ISNUMBER(SEARCH("neck dissection",'Model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ref="L68:L128" si="17">LOWER(SUBSTITUTE(SUBSTITUTE(SUBSTITUTE(SUBSTITUTE(SUBSTITUTE(SUBSTITUTE(SUBSTITUTE(SUBSTITUTE(SUBSTITUTE(SUBSTITUTE(SUBSTITUTE(SUBSTITUTE(SUBSTITUTE(SUBSTITUTE(SUBSTITUTE(SUBSTITUTE(SUBSTITUTE(K68,"cm.","cm"), "gross examination", ""), "Level IV", ""), "paratracheal", ""), "tissue", ""), "diameter", ""), "right", ""), "up to", ""), "to", ","), "by", ""), "x", ","), "'", ""), "[", ""), "]", ""), "(", ""), ")", ""), " ", ""))</f>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classic</v>
      </c>
      <c r="P68" t="str">
        <f>IF('Model output'!N67="","",'Model output'!N67)</f>
        <v>2cm</v>
      </c>
      <c r="Q68" t="str">
        <f t="shared" si="13"/>
        <v>2cm</v>
      </c>
      <c r="R68" cm="1">
        <f t="array" ref="R68">IF(Q68="","",IF(ISNUMBER(SEARCH("cm",Q68)),MAX(VALUE(SUBSTITUTE(_xlfn.FILTERXML("&lt;t&gt;&lt;s&gt;"&amp;SUBSTITUTE(Q68,",","&lt;/s&gt;&lt;s&gt;")&amp;"&lt;/s&gt;&lt;/t&gt;","//s"),"cm",""))),IF(ISNUMBER(SEARCH("mm",Q68)), MAX(VALUE(SUBSTITUTE(_xlfn.FILTERXML("&lt;t&gt;&lt;s&gt;"&amp;SUBSTITUTE(Q68,",","&lt;/s&gt;&lt;s&gt;")&amp;"&lt;/s&gt;&lt;/t&gt;","//s"),"mm","")))/10, MAX(VALUE(_xlfn.FILTERXML("&lt;t&gt;&lt;s&gt;"&amp;SUBSTITUTE(Q68,",","&lt;/s&gt;&lt;s&gt;")&amp;"&lt;/s&gt;&lt;/t&gt;","//s"))))))</f>
        <v>2</v>
      </c>
      <c r="S68" t="str">
        <f>IF(OR('Model output'!P67="",ISNUMBER(SEARCH("Not identified", 'Model output'!P67)),ISNUMBER(SEARCH("Absent",'Model output'!P67)),ISNUMBER(SEARCH("No",'Model output'!P67)),ISNUMBER(SEARCH("Negative",'Model output'!P67))),"negative","positive")</f>
        <v>negative</v>
      </c>
      <c r="T68">
        <f>IF('Model output'!O67="","",'Model output'!O67)</f>
        <v>2</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22" t="str">
        <f>IF('Model output'!S67="","",'Model output'!S67)</f>
        <v>Present, extrathyroidal adipose tissue</v>
      </c>
      <c r="Y68" t="str">
        <f>IF(OR('Model output'!S67="",ISNUMBER(SEARCH("Absent",'Model output'!S67)),ISNUMBER(SEARCH("Not identified",'Model output'!S67)),AND(ISNUMBER(SEARCH("No",'Model output'!S67)),NOT(ISNUMBER(SEARCH("carcinoma",'Model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9" t="str">
        <f>IF(OR('Model output'!V67="", AND(ISERROR(SEARCH("Positive",'Model output'!V67)), ISNUMBER(SEARCH("Negative",'Model output'!V67))), ISNUMBER(SEARCH("Uninvolved",'Model output'!V67)), ISNUMBER(SEARCH("Free",'Model output'!V67)), ISNUMBER(SEARCH("1 mm",'Model output'!V67)), ISNUMBER(SEARCH("0.1 CM",'Model output'!V67)), ISNUMBER(SEARCH("less than 0.2 mm",'Model output'!V67)), ISNUMBER(SEARCH("less than 0.5 mm",'Model output'!V67)), ISNUMBER(SEARCH("abut",'Model output'!V67))), "negative", "positive")</f>
        <v>negative</v>
      </c>
      <c r="AE68" s="38"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AND(ISNUMBER(J68),J68&gt;=5),M68=""),AND(AND(ISNUMBER(J68),J68&gt;=5),AND(ISNUMBER(M68),M68&gt;=1)),AND(ISNUMBER(SERACH("papillary",N68)),OR(Y68="positive",Z68="positive"), ISNUMBER(SEARCH("BRAF",AB68)))),"intermediate","low"))</f>
        <v>intermediate</v>
      </c>
      <c r="AF68" s="39" t="str">
        <f t="shared" si="14"/>
        <v>1b</v>
      </c>
      <c r="AG68" s="39" t="str">
        <f t="shared" si="15"/>
        <v>1a</v>
      </c>
      <c r="AH68" s="39" t="str">
        <f t="shared" ref="AH68:AH128" si="18">IF(OR(H68="unknown"),"x",IF(H68="negative","0","1"))</f>
        <v>0</v>
      </c>
      <c r="AI68" s="44" t="str">
        <f t="shared" ref="AI68:AI128" si="19">IF(AND(B68&lt;55,AH68="0"),"I",
IF(AND(B68&lt;55,AH68="1"),"II",
IF(AH68="1","IVB",
IF(AND(AF68="4b",AH68="0"),"IVA",
IF(AND(AF68="4a",AH68="0"),"III",
IF(AND(OR(AF68="3a",AF68="3b",AF68="3"),AH68="0"),"II",
IF(AND(AF68="2",OR(AG68="1",AG68="1a",AG68="1b"),AH68="0"),"II",
IF(AND(OR(AF68="1a",AF68="1b",AF68="1"),OR(AG68="1",AG68="1a",AG68="1b"),AH68="0"),"II","I"
))))))))</f>
        <v>I</v>
      </c>
      <c r="AJ68" s="38" t="s">
        <v>895</v>
      </c>
      <c r="AK68" s="43" t="s">
        <v>898</v>
      </c>
      <c r="AL68" s="43" t="s">
        <v>903</v>
      </c>
      <c r="AM68" s="43" t="s">
        <v>902</v>
      </c>
      <c r="AN68" s="43" t="s">
        <v>67</v>
      </c>
      <c r="AO68" s="13">
        <f t="shared" ref="AO68:AO99" ca="1" si="20">IF(AE68=AJ68,1,0)</f>
        <v>1</v>
      </c>
      <c r="AP68" s="16">
        <f t="shared" ref="AP68:AP99" si="21">IF(AF68=AK68, 1, IF(AND(AF68="x", AK68="0"), 1, IF(AND(AF68="0", AK68="x"), 1, 0)))</f>
        <v>1</v>
      </c>
      <c r="AQ68" s="16">
        <f t="shared" ref="AQ68:AQ99" si="22">IF(AG68=AL68, 1, IF(AND(AG68="x", AL68="0"), 1, IF(AND(AG68="0", AL68="x"), 1, 0)))</f>
        <v>1</v>
      </c>
      <c r="AR68" s="16">
        <f t="shared" ref="AR68:AR99" si="23">IF(AH68=AM68, 1, IF(AND(AH68="x", AM68="0"), 1, IF(AND(AH68="0", AM68="x"), 1, 0)))</f>
        <v>1</v>
      </c>
      <c r="AS68" s="26">
        <f t="shared" si="16"/>
        <v>1</v>
      </c>
    </row>
    <row r="69" spans="1:45">
      <c r="A69" t="str">
        <f>'Model output'!A68</f>
        <v>TCGA-DJ-A2PS</v>
      </c>
      <c r="B69" s="50">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1</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1a</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
      </c>
      <c r="F69" t="str">
        <f t="shared" si="12"/>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output'!G68)),AND(ISNUMBER(SEARCH("V ",'Model output'!G68)),NOT(ISNUMBER(SEARCH("VI",'Model output'!G68)))),ISNUMBER(SEARCH("five",'Model output'!G68)),ISNUMBER(SEARCH("5",'Model output'!G68))))), "lateral", "central"))</f>
        <v>central</v>
      </c>
      <c r="H69" t="str">
        <f>IF('Model output'!H68="","negative", IF('Model output'!H68=" ", "negative", IF('Model output'!H68="[]", "negative", IF(ISNUMBER(SEARCH("lymph node",'Model output'!H68)),"negative", IF(ISNUMBER(SEARCH("adipose tissue",'Model output'!H68)), "negative", IF(ISNUMBER(SEARCH("neck dissection",'Model output'!H68)),"negative","positive"))))))</f>
        <v>negative</v>
      </c>
      <c r="I69">
        <f>IF('Model output'!I68="","",IF(ISNUMBER('Model output'!I68),'Model output'!I68,1))</f>
        <v>3</v>
      </c>
      <c r="J69">
        <f>IF('Model output'!J68="","",IF(AND(ISNUMBER('Model output'!J68),'Model output'!J68&lt;=I69),'Model output'!J68,IF(ISNUMBER(SEARCH("0/",'Model output'!J68)),0,1)))</f>
        <v>2</v>
      </c>
      <c r="K69" t="str" cm="1">
        <f t="array" ref="K69">IF(COUNT(FIND({0,1,2,3,4,5,6,7,8,9},'Model output'!K68))&gt;0,'Model output'!K68,"")</f>
        <v>0.2cm</v>
      </c>
      <c r="L69" s="8" t="str">
        <f t="shared" si="17"/>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classical, tall and microcarcinoma variants</v>
      </c>
      <c r="P69" t="str">
        <f>IF('Model output'!N68="","",'Model output'!N68)</f>
        <v>1.1 cm</v>
      </c>
      <c r="Q69" t="str">
        <f t="shared" si="13"/>
        <v>1.1cm</v>
      </c>
      <c r="R69" cm="1">
        <f t="array" ref="R69">IF(Q69="","",IF(ISNUMBER(SEARCH("cm",Q69)),MAX(VALUE(SUBSTITUTE(_xlfn.FILTERXML("&lt;t&gt;&lt;s&gt;"&amp;SUBSTITUTE(Q69,",","&lt;/s&gt;&lt;s&gt;")&amp;"&lt;/s&gt;&lt;/t&gt;","//s"),"cm",""))),IF(ISNUMBER(SEARCH("mm",Q69)), MAX(VALUE(SUBSTITUTE(_xlfn.FILTERXML("&lt;t&gt;&lt;s&gt;"&amp;SUBSTITUTE(Q69,",","&lt;/s&gt;&lt;s&gt;")&amp;"&lt;/s&gt;&lt;/t&gt;","//s"),"mm","")))/10, MAX(VALUE(_xlfn.FILTERXML("&lt;t&gt;&lt;s&gt;"&amp;SUBSTITUTE(Q69,",","&lt;/s&gt;&lt;s&gt;")&amp;"&lt;/s&gt;&lt;/t&gt;","//s"))))))</f>
        <v>1.1000000000000001</v>
      </c>
      <c r="S69" t="str">
        <f>IF(OR('Model output'!P68="",ISNUMBER(SEARCH("Not identified", 'Model output'!P68)),ISNUMBER(SEARCH("Absent",'Model output'!P68)),ISNUMBER(SEARCH("No",'Model output'!P68)),ISNUMBER(SEARCH("Negative",'Model output'!P68))),"negative","positive")</f>
        <v>negative</v>
      </c>
      <c r="T69">
        <f>IF('Model output'!O68="","",'Model output'!O68)</f>
        <v>4</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22" t="str">
        <f>IF('Model output'!S68="","",'Model output'!S68)</f>
        <v>Very focal extra-thyroid extension Into adipose tissue by the Isthmic microcarcinoma</v>
      </c>
      <c r="Y69" t="str">
        <f>IF(OR('Model output'!S68="",ISNUMBER(SEARCH("Absent",'Model output'!S68)),ISNUMBER(SEARCH("Not identified",'Model output'!S68)),AND(ISNUMBER(SEARCH("No",'Model output'!S68)),NOT(ISNUMBER(SEARCH("carcinoma",'Model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9" t="str">
        <f>IF(OR('Model output'!V68="", AND(ISERROR(SEARCH("Positive",'Model output'!V68)), ISNUMBER(SEARCH("Negative",'Model output'!V68))), ISNUMBER(SEARCH("Uninvolved",'Model output'!V68)), ISNUMBER(SEARCH("Free",'Model output'!V68)), ISNUMBER(SEARCH("1 mm",'Model output'!V68)), ISNUMBER(SEARCH("0.1 CM",'Model output'!V68)), ISNUMBER(SEARCH("less than 0.2 mm",'Model output'!V68)), ISNUMBER(SEARCH("less than 0.5 mm",'Model output'!V68)), ISNUMBER(SEARCH("abut",'Model output'!V68))), "negative", "positive")</f>
        <v>negative</v>
      </c>
      <c r="AE69" s="38"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AND(ISNUMBER(J69),J69&gt;=5),M69=""),AND(AND(ISNUMBER(J69),J69&gt;=5),AND(ISNUMBER(M69),M69&gt;=1)),AND(ISNUMBER(SERACH("papillary",N69)),OR(Y69="positive",Z69="positive"), ISNUMBER(SEARCH("BRAF",AB69)))),"intermediate","low"))</f>
        <v>intermediate</v>
      </c>
      <c r="AF69" s="39" t="str">
        <f t="shared" si="14"/>
        <v>1b</v>
      </c>
      <c r="AG69" s="39" t="str">
        <f t="shared" si="15"/>
        <v>1a</v>
      </c>
      <c r="AH69" s="39" t="str">
        <f t="shared" si="18"/>
        <v>0</v>
      </c>
      <c r="AI69" s="44" t="str">
        <f t="shared" si="19"/>
        <v>I</v>
      </c>
      <c r="AJ69" s="38" t="s">
        <v>895</v>
      </c>
      <c r="AK69" s="43" t="s">
        <v>898</v>
      </c>
      <c r="AL69" s="43" t="s">
        <v>903</v>
      </c>
      <c r="AM69" s="43" t="s">
        <v>902</v>
      </c>
      <c r="AN69" s="43" t="s">
        <v>67</v>
      </c>
      <c r="AO69" s="13">
        <f t="shared" ca="1" si="20"/>
        <v>1</v>
      </c>
      <c r="AP69" s="16">
        <f t="shared" si="21"/>
        <v>1</v>
      </c>
      <c r="AQ69" s="16">
        <f t="shared" si="22"/>
        <v>1</v>
      </c>
      <c r="AR69" s="16">
        <f t="shared" si="23"/>
        <v>1</v>
      </c>
      <c r="AS69" s="26">
        <f t="shared" si="16"/>
        <v>1</v>
      </c>
    </row>
    <row r="70" spans="1:45">
      <c r="A70" t="str">
        <f>'Model output'!A69</f>
        <v>TCGA-DJ-A2PV</v>
      </c>
      <c r="B70" s="50">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3</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2"/>
        <v>negative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output'!G69)),AND(ISNUMBER(SEARCH("V ",'Model output'!G69)),NOT(ISNUMBER(SEARCH("VI",'Model output'!G69)))),ISNUMBER(SEARCH("five",'Model output'!G69)),ISNUMBER(SEARCH("5",'Model output'!G69))))), "lateral", "central"))</f>
        <v/>
      </c>
      <c r="H70" t="str">
        <f>IF('Model output'!H69="","negative", IF('Model output'!H69=" ", "negative", IF('Model output'!H69="[]", "negative", IF(ISNUMBER(SEARCH("lymph node",'Model output'!H69)),"negative", IF(ISNUMBER(SEARCH("adipose tissue",'Model output'!H69)), "negative", IF(ISNUMBER(SEARCH("neck dissection",'Model output'!H69)),"negative","positive"))))))</f>
        <v>negative</v>
      </c>
      <c r="I70">
        <f>IF('Model output'!I69="","",IF(ISNUMBER('Model output'!I69),'Model output'!I69,1))</f>
        <v>7</v>
      </c>
      <c r="J70">
        <f>IF('Model output'!J69="","",IF(AND(ISNUMBER('Model output'!J69),'Model output'!J69&lt;=I70),'Model output'!J69,IF(ISNUMBER(SEARCH("0/",'Model output'!J69)),0,1)))</f>
        <v>0</v>
      </c>
      <c r="K70" t="str" cm="1">
        <f t="array" ref="K70">IF(COUNT(FIND({0,1,2,3,4,5,6,7,8,9},'Model output'!K69))&gt;0,'Model output'!K69,"")</f>
        <v/>
      </c>
      <c r="L70" s="8" t="str">
        <f t="shared" si="17"/>
        <v/>
      </c>
      <c r="M70" t="str" cm="1">
        <f t="array" ref="M70">IF(L70="","",IF(ISNUMBER(SEARCH("cm",L70)),MAX(VALUE(SUBSTITUTE(_xlfn.FILTERXML("&lt;t&gt;&lt;s&gt;"&amp;SUBSTITUTE(L70,",","&lt;/s&gt;&lt;s&gt;")&amp;"&lt;/s&gt;&lt;/t&gt;","//s"),"cm",""))),MAX(VALUE(SUBSTITUTE(_xlfn.FILTERXML("&lt;t&gt;&lt;s&gt;"&amp;SUBSTITUTE(L70,",","&lt;/s&gt;&lt;s&gt;")&amp;"&lt;/s&gt;&lt;/t&gt;","//s"),"mm","")))/10))</f>
        <v/>
      </c>
      <c r="N70" t="str">
        <f>IF('Model output'!L69="","",'Model output'!L69)</f>
        <v>papillary</v>
      </c>
      <c r="O70" t="str">
        <f>IF('Model output'!M69="","",'Model output'!M69)</f>
        <v>classical</v>
      </c>
      <c r="P70" t="str">
        <f>IF('Model output'!N69="","",'Model output'!N69)</f>
        <v>3.4 cm</v>
      </c>
      <c r="Q70" t="str">
        <f t="shared" si="13"/>
        <v>3.4cm</v>
      </c>
      <c r="R70" cm="1">
        <f t="array" ref="R70">IF(Q70="","",IF(ISNUMBER(SEARCH("cm",Q70)),MAX(VALUE(SUBSTITUTE(_xlfn.FILTERXML("&lt;t&gt;&lt;s&gt;"&amp;SUBSTITUTE(Q70,",","&lt;/s&gt;&lt;s&gt;")&amp;"&lt;/s&gt;&lt;/t&gt;","//s"),"cm",""))),IF(ISNUMBER(SEARCH("mm",Q70)), MAX(VALUE(SUBSTITUTE(_xlfn.FILTERXML("&lt;t&gt;&lt;s&gt;"&amp;SUBSTITUTE(Q70,",","&lt;/s&gt;&lt;s&gt;")&amp;"&lt;/s&gt;&lt;/t&gt;","//s"),"mm","")))/10, MAX(VALUE(_xlfn.FILTERXML("&lt;t&gt;&lt;s&gt;"&amp;SUBSTITUTE(Q70,",","&lt;/s&gt;&lt;s&gt;")&amp;"&lt;/s&gt;&lt;/t&gt;","//s"))))))</f>
        <v>3.4</v>
      </c>
      <c r="S70" t="str">
        <f>IF(OR('Model output'!P69="",ISNUMBER(SEARCH("Not identified", 'Model output'!P69)),ISNUMBER(SEARCH("Absent",'Model output'!P69)),ISNUMBER(SEARCH("No",'Model output'!P69)),ISNUMBER(SEARCH("Negative",'Model output'!P69))),"negative","positive")</f>
        <v>negative</v>
      </c>
      <c r="T70">
        <f>IF('Model output'!O69="","",'Model output'!O69)</f>
        <v>2</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22" t="str">
        <f>IF('Model output'!S69="","",'Model output'!S69)</f>
        <v>Not Identified</v>
      </c>
      <c r="Y70" t="str">
        <f>IF(OR('Model output'!S69="",ISNUMBER(SEARCH("Absent",'Model output'!S69)),ISNUMBER(SEARCH("Not identified",'Model output'!S69)),AND(ISNUMBER(SEARCH("No",'Model output'!S69)),NOT(ISNUMBER(SEARCH("carcinoma",'Model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9" t="str">
        <f>IF(OR('Model output'!V69="", AND(ISERROR(SEARCH("Positive",'Model output'!V69)), ISNUMBER(SEARCH("Negative",'Model output'!V69))), ISNUMBER(SEARCH("Uninvolved",'Model output'!V69)), ISNUMBER(SEARCH("Free",'Model output'!V69)), ISNUMBER(SEARCH("1 mm",'Model output'!V69)), ISNUMBER(SEARCH("0.1 CM",'Model output'!V69)), ISNUMBER(SEARCH("less than 0.2 mm",'Model output'!V69)), ISNUMBER(SEARCH("less than 0.5 mm",'Model output'!V69)), ISNUMBER(SEARCH("abut",'Model output'!V69))), "negative", "positive")</f>
        <v>negative</v>
      </c>
      <c r="AE70" s="38"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AND(ISNUMBER(J70),J70&gt;=5),M70=""),AND(AND(ISNUMBER(J70),J70&gt;=5),AND(ISNUMBER(M70),M70&gt;=1)),AND(ISNUMBER(SERACH("papillary",N70)),OR(Y70="positive",Z70="positive"), ISNUMBER(SEARCH("BRAF",AB70)))),"intermediate","low"))</f>
        <v>low</v>
      </c>
      <c r="AF70" s="39" t="str">
        <f t="shared" si="14"/>
        <v>2</v>
      </c>
      <c r="AG70" s="39" t="str">
        <f t="shared" si="15"/>
        <v>0</v>
      </c>
      <c r="AH70" s="39" t="str">
        <f t="shared" si="18"/>
        <v>0</v>
      </c>
      <c r="AI70" s="44" t="str">
        <f t="shared" si="19"/>
        <v>I</v>
      </c>
      <c r="AJ70" s="38" t="s">
        <v>894</v>
      </c>
      <c r="AK70" s="43" t="s">
        <v>901</v>
      </c>
      <c r="AL70" s="43" t="s">
        <v>899</v>
      </c>
      <c r="AM70" s="43" t="s">
        <v>902</v>
      </c>
      <c r="AN70" s="43" t="s">
        <v>67</v>
      </c>
      <c r="AO70" s="13">
        <f t="shared" ca="1" si="20"/>
        <v>1</v>
      </c>
      <c r="AP70" s="16">
        <f t="shared" si="21"/>
        <v>1</v>
      </c>
      <c r="AQ70" s="16">
        <f t="shared" si="22"/>
        <v>1</v>
      </c>
      <c r="AR70" s="16">
        <f t="shared" si="23"/>
        <v>1</v>
      </c>
      <c r="AS70" s="26">
        <f t="shared" si="16"/>
        <v>1</v>
      </c>
    </row>
    <row r="71" spans="1:45">
      <c r="A71" t="str">
        <f>'Model output'!A70</f>
        <v>TCGA-DJ-A2PW</v>
      </c>
      <c r="B71" s="50">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0</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2"/>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output'!G70)),AND(ISNUMBER(SEARCH("V ",'Model output'!G70)),NOT(ISNUMBER(SEARCH("VI",'Model output'!G70)))),ISNUMBER(SEARCH("five",'Model output'!G70)),ISNUMBER(SEARCH("5",'Model output'!G70))))), "lateral", "central"))</f>
        <v/>
      </c>
      <c r="H71" t="str">
        <f>IF('Model output'!H70="","negative", IF('Model output'!H70=" ", "negative", IF('Model output'!H70="[]", "negative", IF(ISNUMBER(SEARCH("lymph node",'Model output'!H70)),"negative", IF(ISNUMBER(SEARCH("adipose tissue",'Model output'!H70)), "negative", IF(ISNUMBER(SEARCH("neck dissection",'Model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8" t="str">
        <f t="shared" si="17"/>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v>
      </c>
      <c r="O71" t="str">
        <f>IF('Model output'!M70="","",'Model output'!M70)</f>
        <v>classical</v>
      </c>
      <c r="P71" t="str">
        <f>IF('Model output'!N70="","",'Model output'!N70)</f>
        <v>4.6 cm, 2.0 cm, 3.5 cm</v>
      </c>
      <c r="Q71" t="str">
        <f t="shared" si="13"/>
        <v>4.6cm,2.0cm,3.5cm</v>
      </c>
      <c r="R71" cm="1">
        <f t="array" ref="R71">IF(Q71="","",IF(ISNUMBER(SEARCH("cm",Q71)),MAX(VALUE(SUBSTITUTE(_xlfn.FILTERXML("&lt;t&gt;&lt;s&gt;"&amp;SUBSTITUTE(Q71,",","&lt;/s&gt;&lt;s&gt;")&amp;"&lt;/s&gt;&lt;/t&gt;","//s"),"cm",""))),IF(ISNUMBER(SEARCH("mm",Q71)), MAX(VALUE(SUBSTITUTE(_xlfn.FILTERXML("&lt;t&gt;&lt;s&gt;"&amp;SUBSTITUTE(Q71,",","&lt;/s&gt;&lt;s&gt;")&amp;"&lt;/s&gt;&lt;/t&gt;","//s"),"mm","")))/10, MAX(VALUE(_xlfn.FILTERXML("&lt;t&gt;&lt;s&gt;"&amp;SUBSTITUTE(Q71,",","&lt;/s&gt;&lt;s&gt;")&amp;"&lt;/s&gt;&lt;/t&gt;","//s"))))))</f>
        <v>4.5999999999999996</v>
      </c>
      <c r="S71" t="str">
        <f>IF(OR('Model output'!P70="",ISNUMBER(SEARCH("Not identified", 'Model output'!P70)),ISNUMBER(SEARCH("Absent",'Model output'!P70)),ISNUMBER(SEARCH("No",'Model output'!P70)),ISNUMBER(SEARCH("Negative",'Model output'!P70))),"negative","positive")</f>
        <v>negative</v>
      </c>
      <c r="T71" t="str">
        <f>IF('Model output'!O70="","",'Model output'!O70)</f>
        <v>Three foci</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22" t="str">
        <f>IF('Model output'!S70="","",'Model output'!S70)</f>
        <v>Not identified</v>
      </c>
      <c r="Y71" t="str">
        <f>IF(OR('Model output'!S70="",ISNUMBER(SEARCH("Absent",'Model output'!S70)),ISNUMBER(SEARCH("Not identified",'Model output'!S70)),AND(ISNUMBER(SEARCH("No",'Model output'!S70)),NOT(ISNUMBER(SEARCH("carcinoma",'Model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
      </c>
      <c r="AB71" t="str">
        <f>IF(AA71&lt;&gt;"Yes","",IF(OR('Model output'!U70="",ISNUMBER(SEARCH("Not identified",'Model output'!U70))),"",'Model output'!U70))</f>
        <v/>
      </c>
      <c r="AC71" s="9" t="str">
        <f>IF(OR('Model output'!V70="", AND(ISERROR(SEARCH("Positive",'Model output'!V70)), ISNUMBER(SEARCH("Negative",'Model output'!V70))), ISNUMBER(SEARCH("Uninvolved",'Model output'!V70)), ISNUMBER(SEARCH("Free",'Model output'!V70)), ISNUMBER(SEARCH("1 mm",'Model output'!V70)), ISNUMBER(SEARCH("0.1 CM",'Model output'!V70)), ISNUMBER(SEARCH("less than 0.2 mm",'Model output'!V70)), ISNUMBER(SEARCH("less than 0.5 mm",'Model output'!V70)), ISNUMBER(SEARCH("abut",'Model output'!V70))), "negative", "positive")</f>
        <v>negative</v>
      </c>
      <c r="AE71" s="38"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AND(ISNUMBER(J71),J71&gt;=5),M71=""),AND(AND(ISNUMBER(J71),J71&gt;=5),AND(ISNUMBER(M71),M71&gt;=1)),AND(ISNUMBER(SERACH("papillary",N71)),OR(Y71="positive",Z71="positive"), ISNUMBER(SEARCH("BRAF",AB71)))),"intermediate","low"))</f>
        <v>low</v>
      </c>
      <c r="AF71" s="39" t="str">
        <f t="shared" si="14"/>
        <v>3a</v>
      </c>
      <c r="AG71" s="39" t="str">
        <f t="shared" si="15"/>
        <v>1a</v>
      </c>
      <c r="AH71" s="39" t="str">
        <f t="shared" si="18"/>
        <v>0</v>
      </c>
      <c r="AI71" s="44" t="str">
        <f t="shared" si="19"/>
        <v>II</v>
      </c>
      <c r="AJ71" s="38" t="s">
        <v>894</v>
      </c>
      <c r="AK71" s="43" t="s">
        <v>904</v>
      </c>
      <c r="AL71" s="43" t="s">
        <v>903</v>
      </c>
      <c r="AM71" s="43" t="s">
        <v>902</v>
      </c>
      <c r="AN71" s="43" t="s">
        <v>900</v>
      </c>
      <c r="AO71" s="13">
        <f t="shared" ca="1" si="20"/>
        <v>1</v>
      </c>
      <c r="AP71" s="16">
        <f t="shared" si="21"/>
        <v>1</v>
      </c>
      <c r="AQ71" s="16">
        <f t="shared" si="22"/>
        <v>1</v>
      </c>
      <c r="AR71" s="16">
        <f t="shared" si="23"/>
        <v>1</v>
      </c>
      <c r="AS71" s="26">
        <f t="shared" si="16"/>
        <v>1</v>
      </c>
    </row>
    <row r="72" spans="1:45">
      <c r="A72" t="str">
        <f>'Model output'!A71</f>
        <v>TCGA-DJ-A2PX</v>
      </c>
      <c r="B72" s="50">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x</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x</v>
      </c>
      <c r="F72" t="str">
        <f t="shared" si="12"/>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output'!G71)),AND(ISNUMBER(SEARCH("V ",'Model output'!G71)),NOT(ISNUMBER(SEARCH("VI",'Model output'!G71)))),ISNUMBER(SEARCH("five",'Model output'!G71)),ISNUMBER(SEARCH("5",'Model output'!G71))))), "lateral", "central"))</f>
        <v/>
      </c>
      <c r="H72" t="str">
        <f>IF('Model output'!H71="","negative", IF('Model output'!H71=" ", "negative", IF('Model output'!H71="[]", "negative", IF(ISNUMBER(SEARCH("lymph node",'Model output'!H71)),"negative", IF(ISNUMBER(SEARCH("adipose tissue",'Model output'!H71)), "negative", IF(ISNUMBER(SEARCH("neck dissection",'Model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
      </c>
      <c r="L72" s="8" t="str">
        <f t="shared" si="17"/>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v>
      </c>
      <c r="O72" t="str">
        <f>IF('Model output'!M71="","",'Model output'!M71)</f>
        <v>follicular variant</v>
      </c>
      <c r="P72" t="str">
        <f>IF('Model output'!N71="","",'Model output'!N71)</f>
        <v>1.2 cm</v>
      </c>
      <c r="Q72" t="str">
        <f t="shared" si="13"/>
        <v>1.2cm</v>
      </c>
      <c r="R72" cm="1">
        <f t="array" ref="R72">IF(Q72="","",IF(ISNUMBER(SEARCH("cm",Q72)),MAX(VALUE(SUBSTITUTE(_xlfn.FILTERXML("&lt;t&gt;&lt;s&gt;"&amp;SUBSTITUTE(Q72,",","&lt;/s&gt;&lt;s&gt;")&amp;"&lt;/s&gt;&lt;/t&gt;","//s"),"cm",""))),IF(ISNUMBER(SEARCH("mm",Q72)), MAX(VALUE(SUBSTITUTE(_xlfn.FILTERXML("&lt;t&gt;&lt;s&gt;"&amp;SUBSTITUTE(Q72,",","&lt;/s&gt;&lt;s&gt;")&amp;"&lt;/s&gt;&lt;/t&gt;","//s"),"mm","")))/10, MAX(VALUE(_xlfn.FILTERXML("&lt;t&gt;&lt;s&gt;"&amp;SUBSTITUTE(Q72,",","&lt;/s&gt;&lt;s&gt;")&amp;"&lt;/s&gt;&lt;/t&gt;","//s"))))))</f>
        <v>1.2</v>
      </c>
      <c r="S72" t="str">
        <f>IF(OR('Model output'!P71="",ISNUMBER(SEARCH("Not identified", 'Model output'!P71)),ISNUMBER(SEARCH("Absent",'Model output'!P71)),ISNUMBER(SEARCH("No",'Model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22" t="str">
        <f>IF('Model output'!S71="","",'Model output'!S71)</f>
        <v>Not identified</v>
      </c>
      <c r="Y72" t="str">
        <f>IF(OR('Model output'!S71="",ISNUMBER(SEARCH("Absent",'Model output'!S71)),ISNUMBER(SEARCH("Not identified",'Model output'!S71)),AND(ISNUMBER(SEARCH("No",'Model output'!S71)),NOT(ISNUMBER(SEARCH("carcinoma",'Model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9" t="str">
        <f>IF(OR('Model output'!V71="", AND(ISERROR(SEARCH("Positive",'Model output'!V71)), ISNUMBER(SEARCH("Negative",'Model output'!V71))), ISNUMBER(SEARCH("Uninvolved",'Model output'!V71)), ISNUMBER(SEARCH("Free",'Model output'!V71)), ISNUMBER(SEARCH("1 mm",'Model output'!V71)), ISNUMBER(SEARCH("0.1 CM",'Model output'!V71)), ISNUMBER(SEARCH("less than 0.2 mm",'Model output'!V71)), ISNUMBER(SEARCH("less than 0.5 mm",'Model output'!V71)), ISNUMBER(SEARCH("abut",'Model output'!V71))), "negative", "positive")</f>
        <v>negative</v>
      </c>
      <c r="AE72" s="38"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AND(ISNUMBER(J72),J72&gt;=5),M72=""),AND(AND(ISNUMBER(J72),J72&gt;=5),AND(ISNUMBER(M72),M72&gt;=1)),AND(ISNUMBER(SERACH("papillary",N72)),OR(Y72="positive",Z72="positive"), ISNUMBER(SEARCH("BRAF",AB72)))),"intermediate","low"))</f>
        <v>low</v>
      </c>
      <c r="AF72" s="39" t="str">
        <f t="shared" si="14"/>
        <v>1b</v>
      </c>
      <c r="AG72" s="39" t="str">
        <f t="shared" si="15"/>
        <v>0</v>
      </c>
      <c r="AH72" s="39" t="str">
        <f t="shared" si="18"/>
        <v>0</v>
      </c>
      <c r="AI72" s="44" t="str">
        <f t="shared" si="19"/>
        <v>I</v>
      </c>
      <c r="AJ72" s="38" t="s">
        <v>894</v>
      </c>
      <c r="AK72" s="43" t="s">
        <v>898</v>
      </c>
      <c r="AL72" s="43" t="s">
        <v>899</v>
      </c>
      <c r="AM72" s="43" t="s">
        <v>902</v>
      </c>
      <c r="AN72" s="43" t="s">
        <v>67</v>
      </c>
      <c r="AO72" s="13">
        <f t="shared" ca="1" si="20"/>
        <v>1</v>
      </c>
      <c r="AP72" s="16">
        <f t="shared" si="21"/>
        <v>1</v>
      </c>
      <c r="AQ72" s="16">
        <f t="shared" si="22"/>
        <v>1</v>
      </c>
      <c r="AR72" s="16">
        <f t="shared" si="23"/>
        <v>1</v>
      </c>
      <c r="AS72" s="26">
        <f t="shared" si="16"/>
        <v>1</v>
      </c>
    </row>
    <row r="73" spans="1:45">
      <c r="A73" t="str">
        <f>'Model output'!A72</f>
        <v>TCGA-DJ-A2PY</v>
      </c>
      <c r="B73" s="50">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2</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1a</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
      </c>
      <c r="F73" t="str">
        <f t="shared" si="12"/>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output'!G72)),AND(ISNUMBER(SEARCH("V ",'Model output'!G72)),NOT(ISNUMBER(SEARCH("VI",'Model output'!G72)))),ISNUMBER(SEARCH("five",'Model output'!G72)),ISNUMBER(SEARCH("5",'Model output'!G72))))), "lateral", "central"))</f>
        <v>central</v>
      </c>
      <c r="H73" t="str">
        <f>IF('Model output'!H72="","negative", IF('Model output'!H72=" ", "negative", IF('Model output'!H72="[]", "negative", IF(ISNUMBER(SEARCH("lymph node",'Model output'!H72)),"negative", IF(ISNUMBER(SEARCH("adipose tissue",'Model output'!H72)), "negative", IF(ISNUMBER(SEARCH("neck dissection",'Model output'!H72)),"negative","positive"))))))</f>
        <v>negative</v>
      </c>
      <c r="I73">
        <f>IF('Model output'!I72="","",IF(ISNUMBER('Model output'!I72),'Model output'!I72,1))</f>
        <v>6</v>
      </c>
      <c r="J73">
        <f>IF('Model output'!J72="","",IF(AND(ISNUMBER('Model output'!J72),'Model output'!J72&lt;=I73),'Model output'!J72,IF(ISNUMBER(SEARCH("0/",'Model output'!J72)),0,1)))</f>
        <v>1</v>
      </c>
      <c r="K73" t="str" cm="1">
        <f t="array" ref="K73">IF(COUNT(FIND({0,1,2,3,4,5,6,7,8,9},'Model output'!K72))&gt;0,'Model output'!K72,"")</f>
        <v>0.3cm</v>
      </c>
      <c r="L73" s="8" t="str">
        <f t="shared" si="17"/>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v>
      </c>
      <c r="O73" t="str">
        <f>IF('Model output'!M72="","",'Model output'!M72)</f>
        <v>classical, with tall cell features</v>
      </c>
      <c r="P73" t="str">
        <f>IF('Model output'!N72="","",'Model output'!N72)</f>
        <v>2.5 cm</v>
      </c>
      <c r="Q73" t="str">
        <f t="shared" si="13"/>
        <v>2.5cm</v>
      </c>
      <c r="R73" cm="1">
        <f t="array" ref="R73">IF(Q73="","",IF(ISNUMBER(SEARCH("cm",Q73)),MAX(VALUE(SUBSTITUTE(_xlfn.FILTERXML("&lt;t&gt;&lt;s&gt;"&amp;SUBSTITUTE(Q73,",","&lt;/s&gt;&lt;s&gt;")&amp;"&lt;/s&gt;&lt;/t&gt;","//s"),"cm",""))),IF(ISNUMBER(SEARCH("mm",Q73)), MAX(VALUE(SUBSTITUTE(_xlfn.FILTERXML("&lt;t&gt;&lt;s&gt;"&amp;SUBSTITUTE(Q73,",","&lt;/s&gt;&lt;s&gt;")&amp;"&lt;/s&gt;&lt;/t&gt;","//s"),"mm","")))/10, MAX(VALUE(_xlfn.FILTERXML("&lt;t&gt;&lt;s&gt;"&amp;SUBSTITUTE(Q73,",","&lt;/s&gt;&lt;s&gt;")&amp;"&lt;/s&gt;&lt;/t&gt;","//s"))))))</f>
        <v>2.5</v>
      </c>
      <c r="S73" t="str">
        <f>IF(OR('Model output'!P72="",ISNUMBER(SEARCH("Not identified", 'Model output'!P72)),ISNUMBER(SEARCH("Absent",'Model output'!P72)),ISNUMBER(SEARCH("No",'Model output'!P72)),ISNUMBER(SEARCH("Negative",'Model output'!P72))),"negative","positive")</f>
        <v>negative</v>
      </c>
      <c r="T73">
        <f>IF('Model output'!O72="","",'Model output'!O72)</f>
        <v>6</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s="22" t="str">
        <f>IF('Model output'!S72="","",'Model output'!S72)</f>
        <v>Invades: perithyroidal soft tissue</v>
      </c>
      <c r="Y73" t="str">
        <f>IF(OR('Model output'!S72="",ISNUMBER(SEARCH("Absent",'Model output'!S72)),ISNUMBER(SEARCH("Not identified",'Model output'!S72)),AND(ISNUMBER(SEARCH("No",'Model output'!S72)),NOT(ISNUMBER(SEARCH("carcinoma",'Model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9" t="str">
        <f>IF(OR('Model output'!V72="", AND(ISERROR(SEARCH("Positive",'Model output'!V72)), ISNUMBER(SEARCH("Negative",'Model output'!V72))), ISNUMBER(SEARCH("Uninvolved",'Model output'!V72)), ISNUMBER(SEARCH("Free",'Model output'!V72)), ISNUMBER(SEARCH("1 mm",'Model output'!V72)), ISNUMBER(SEARCH("0.1 CM",'Model output'!V72)), ISNUMBER(SEARCH("less than 0.2 mm",'Model output'!V72)), ISNUMBER(SEARCH("less than 0.5 mm",'Model output'!V72)), ISNUMBER(SEARCH("abut",'Model output'!V72))), "negative", "positive")</f>
        <v>negative</v>
      </c>
      <c r="AE73" s="38"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AND(ISNUMBER(J73),J73&gt;=5),M73=""),AND(AND(ISNUMBER(J73),J73&gt;=5),AND(ISNUMBER(M73),M73&gt;=1)),AND(ISNUMBER(SERACH("papillary",N73)),OR(Y73="positive",Z73="positive"), ISNUMBER(SEARCH("BRAF",AB73)))),"intermediate","low"))</f>
        <v>intermediate</v>
      </c>
      <c r="AF73" s="39" t="str">
        <f t="shared" si="14"/>
        <v>2</v>
      </c>
      <c r="AG73" s="39" t="str">
        <f t="shared" si="15"/>
        <v>1a</v>
      </c>
      <c r="AH73" s="39" t="str">
        <f t="shared" si="18"/>
        <v>0</v>
      </c>
      <c r="AI73" s="44" t="str">
        <f t="shared" si="19"/>
        <v>I</v>
      </c>
      <c r="AJ73" s="38" t="s">
        <v>895</v>
      </c>
      <c r="AK73" s="43" t="s">
        <v>901</v>
      </c>
      <c r="AL73" s="43" t="s">
        <v>903</v>
      </c>
      <c r="AM73" s="43" t="s">
        <v>902</v>
      </c>
      <c r="AN73" s="43" t="s">
        <v>67</v>
      </c>
      <c r="AO73" s="13">
        <f t="shared" ca="1" si="20"/>
        <v>1</v>
      </c>
      <c r="AP73" s="16">
        <f t="shared" si="21"/>
        <v>1</v>
      </c>
      <c r="AQ73" s="16">
        <f t="shared" si="22"/>
        <v>1</v>
      </c>
      <c r="AR73" s="16">
        <f t="shared" si="23"/>
        <v>1</v>
      </c>
      <c r="AS73" s="26">
        <f t="shared" si="16"/>
        <v>1</v>
      </c>
    </row>
    <row r="74" spans="1:45">
      <c r="A74" t="str">
        <f>'Model output'!A73</f>
        <v>TCGA-DJ-A2PZ</v>
      </c>
      <c r="B74" s="50">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2</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x</v>
      </c>
      <c r="F74" t="str">
        <f t="shared" si="12"/>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output'!G73)),AND(ISNUMBER(SEARCH("V ",'Model output'!G73)),NOT(ISNUMBER(SEARCH("VI",'Model output'!G73)))),ISNUMBER(SEARCH("five",'Model output'!G73)),ISNUMBER(SEARCH("5",'Model output'!G73))))), "lateral", "central"))</f>
        <v/>
      </c>
      <c r="H74" t="str">
        <f>IF('Model output'!H73="","negative", IF('Model output'!H73=" ", "negative", IF('Model output'!H73="[]", "negative", IF(ISNUMBER(SEARCH("lymph node",'Model output'!H73)),"negative", IF(ISNUMBER(SEARCH("adipose tissue",'Model output'!H73)), "negative", IF(ISNUMBER(SEARCH("neck dissection",'Model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0.3 cm</v>
      </c>
      <c r="L74" s="8" t="str">
        <f t="shared" si="17"/>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v>
      </c>
      <c r="O74" t="str">
        <f>IF('Model output'!M73="","",'Model output'!M73)</f>
        <v>classical</v>
      </c>
      <c r="P74" t="str">
        <f>IF('Model output'!N73="","",'Model output'!N73)</f>
        <v>1.7 cm</v>
      </c>
      <c r="Q74" t="str">
        <f t="shared" si="13"/>
        <v>1.7cm</v>
      </c>
      <c r="R74" cm="1">
        <f t="array" ref="R74">IF(Q74="","",IF(ISNUMBER(SEARCH("cm",Q74)),MAX(VALUE(SUBSTITUTE(_xlfn.FILTERXML("&lt;t&gt;&lt;s&gt;"&amp;SUBSTITUTE(Q74,",","&lt;/s&gt;&lt;s&gt;")&amp;"&lt;/s&gt;&lt;/t&gt;","//s"),"cm",""))),IF(ISNUMBER(SEARCH("mm",Q74)), MAX(VALUE(SUBSTITUTE(_xlfn.FILTERXML("&lt;t&gt;&lt;s&gt;"&amp;SUBSTITUTE(Q74,",","&lt;/s&gt;&lt;s&gt;")&amp;"&lt;/s&gt;&lt;/t&gt;","//s"),"mm","")))/10, MAX(VALUE(_xlfn.FILTERXML("&lt;t&gt;&lt;s&gt;"&amp;SUBSTITUTE(Q74,",","&lt;/s&gt;&lt;s&gt;")&amp;"&lt;/s&gt;&lt;/t&gt;","//s"))))))</f>
        <v>1.7</v>
      </c>
      <c r="S74" t="str">
        <f>IF(OR('Model output'!P73="",ISNUMBER(SEARCH("Not identified", 'Model output'!P73)),ISNUMBER(SEARCH("Absent",'Model output'!P73)),ISNUMBER(SEARCH("No",'Model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22" t="str">
        <f>IF('Model output'!S73="","",'Model output'!S73)</f>
        <v>Present</v>
      </c>
      <c r="Y74" t="str">
        <f>IF(OR('Model output'!S73="",ISNUMBER(SEARCH("Absent",'Model output'!S73)),ISNUMBER(SEARCH("Not identified",'Model output'!S73)),AND(ISNUMBER(SEARCH("No",'Model output'!S73)),NOT(ISNUMBER(SEARCH("carcinoma",'Model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9" t="str">
        <f>IF(OR('Model output'!V73="", AND(ISERROR(SEARCH("Positive",'Model output'!V73)), ISNUMBER(SEARCH("Negative",'Model output'!V73))), ISNUMBER(SEARCH("Uninvolved",'Model output'!V73)), ISNUMBER(SEARCH("Free",'Model output'!V73)), ISNUMBER(SEARCH("1 mm",'Model output'!V73)), ISNUMBER(SEARCH("0.1 CM",'Model output'!V73)), ISNUMBER(SEARCH("less than 0.2 mm",'Model output'!V73)), ISNUMBER(SEARCH("less than 0.5 mm",'Model output'!V73)), ISNUMBER(SEARCH("abut",'Model output'!V73))), "negative", "positive")</f>
        <v>negative</v>
      </c>
      <c r="AE74" s="38"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AND(ISNUMBER(J74),J74&gt;=5),M74=""),AND(AND(ISNUMBER(J74),J74&gt;=5),AND(ISNUMBER(M74),M74&gt;=1)),AND(ISNUMBER(SERACH("papillary",N74)),OR(Y74="positive",Z74="positive"), ISNUMBER(SEARCH("BRAF",AB74)))),"intermediate","low"))</f>
        <v>intermediate</v>
      </c>
      <c r="AF74" s="39" t="str">
        <f t="shared" si="14"/>
        <v>1b</v>
      </c>
      <c r="AG74" s="39" t="str">
        <f t="shared" si="15"/>
        <v>0</v>
      </c>
      <c r="AH74" s="39" t="str">
        <f t="shared" si="18"/>
        <v>0</v>
      </c>
      <c r="AI74" s="44" t="str">
        <f t="shared" si="19"/>
        <v>I</v>
      </c>
      <c r="AJ74" s="38" t="s">
        <v>895</v>
      </c>
      <c r="AK74" s="43" t="s">
        <v>898</v>
      </c>
      <c r="AL74" s="43" t="s">
        <v>899</v>
      </c>
      <c r="AM74" s="43" t="s">
        <v>902</v>
      </c>
      <c r="AN74" s="43" t="s">
        <v>67</v>
      </c>
      <c r="AO74" s="13">
        <f t="shared" ca="1" si="20"/>
        <v>1</v>
      </c>
      <c r="AP74" s="16">
        <f t="shared" si="21"/>
        <v>1</v>
      </c>
      <c r="AQ74" s="16">
        <f t="shared" si="22"/>
        <v>1</v>
      </c>
      <c r="AR74" s="16">
        <f t="shared" si="23"/>
        <v>1</v>
      </c>
      <c r="AS74" s="26">
        <f t="shared" si="16"/>
        <v>1</v>
      </c>
    </row>
    <row r="75" spans="1:45">
      <c r="A75" t="str">
        <f>'Model output'!A74</f>
        <v>TCGA-DJ-A2Q0</v>
      </c>
      <c r="B75" s="50">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0</v>
      </c>
      <c r="F75" t="str">
        <f t="shared" si="12"/>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output'!G74)),AND(ISNUMBER(SEARCH("V ",'Model output'!G74)),NOT(ISNUMBER(SEARCH("VI",'Model output'!G74)))),ISNUMBER(SEARCH("five",'Model output'!G74)),ISNUMBER(SEARCH("5",'Model output'!G74))))), "lateral", "central"))</f>
        <v/>
      </c>
      <c r="H75" t="str">
        <f>IF('Model output'!H74="","negative", IF('Model output'!H74=" ", "negative", IF('Model output'!H74="[]", "negative", IF(ISNUMBER(SEARCH("lymph node",'Model output'!H74)),"negative", IF(ISNUMBER(SEARCH("adipose tissue",'Model output'!H74)), "negative", IF(ISNUMBER(SEARCH("neck dissection",'Model output'!H74)),"negative","positive"))))))</f>
        <v>negative</v>
      </c>
      <c r="I75" t="str">
        <f>IF('Model output'!I74="","",IF(ISNUMBER('Model output'!I74),'Model output'!I74,1))</f>
        <v/>
      </c>
      <c r="J75" t="str">
        <f>IF('Model output'!J74="","",IF(AND(ISNUMBER('Model output'!J74),'Model output'!J74&lt;=I75),'Model output'!J74,IF(ISNUMBER(SEARCH("0/",'Model output'!J74)),0,1)))</f>
        <v/>
      </c>
      <c r="K75" t="str" cm="1">
        <f t="array" ref="K75">IF(COUNT(FIND({0,1,2,3,4,5,6,7,8,9},'Model output'!K74))&gt;0,'Model output'!K74,"")</f>
        <v/>
      </c>
      <c r="L75" s="8" t="str">
        <f t="shared" si="17"/>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v>
      </c>
      <c r="O75" t="str">
        <f>IF('Model output'!M74="","",'Model output'!M74)</f>
        <v>Classical, with oncocytic features</v>
      </c>
      <c r="P75" t="str">
        <f>IF('Model output'!N74="","",'Model output'!N74)</f>
        <v>2.8 cm</v>
      </c>
      <c r="Q75" t="str">
        <f t="shared" si="13"/>
        <v>2.8cm</v>
      </c>
      <c r="R75" cm="1">
        <f t="array" ref="R75">IF(Q75="","",IF(ISNUMBER(SEARCH("cm",Q75)),MAX(VALUE(SUBSTITUTE(_xlfn.FILTERXML("&lt;t&gt;&lt;s&gt;"&amp;SUBSTITUTE(Q75,",","&lt;/s&gt;&lt;s&gt;")&amp;"&lt;/s&gt;&lt;/t&gt;","//s"),"cm",""))),IF(ISNUMBER(SEARCH("mm",Q75)), MAX(VALUE(SUBSTITUTE(_xlfn.FILTERXML("&lt;t&gt;&lt;s&gt;"&amp;SUBSTITUTE(Q75,",","&lt;/s&gt;&lt;s&gt;")&amp;"&lt;/s&gt;&lt;/t&gt;","//s"),"mm","")))/10, MAX(VALUE(_xlfn.FILTERXML("&lt;t&gt;&lt;s&gt;"&amp;SUBSTITUTE(Q75,",","&lt;/s&gt;&lt;s&gt;")&amp;"&lt;/s&gt;&lt;/t&gt;","//s"))))))</f>
        <v>2.8</v>
      </c>
      <c r="S75" t="str">
        <f>IF(OR('Model output'!P74="",ISNUMBER(SEARCH("Not identified", 'Model output'!P74)),ISNUMBER(SEARCH("Absent",'Model output'!P74)),ISNUMBER(SEARCH("No",'Model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22" t="str">
        <f>IF('Model output'!S74="","",'Model output'!S74)</f>
        <v>Not identified</v>
      </c>
      <c r="Y75" t="str">
        <f>IF(OR('Model output'!S74="",ISNUMBER(SEARCH("Absent",'Model output'!S74)),ISNUMBER(SEARCH("Not identified",'Model output'!S74)),AND(ISNUMBER(SEARCH("No",'Model output'!S74)),NOT(ISNUMBER(SEARCH("carcinoma",'Model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9" t="str">
        <f>IF(OR('Model output'!V74="", AND(ISERROR(SEARCH("Positive",'Model output'!V74)), ISNUMBER(SEARCH("Negative",'Model output'!V74))), ISNUMBER(SEARCH("Uninvolved",'Model output'!V74)), ISNUMBER(SEARCH("Free",'Model output'!V74)), ISNUMBER(SEARCH("1 mm",'Model output'!V74)), ISNUMBER(SEARCH("0.1 CM",'Model output'!V74)), ISNUMBER(SEARCH("less than 0.2 mm",'Model output'!V74)), ISNUMBER(SEARCH("less than 0.5 mm",'Model output'!V74)), ISNUMBER(SEARCH("abut",'Model output'!V74))), "negative", "positive")</f>
        <v>negative</v>
      </c>
      <c r="AE75" s="38"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AND(ISNUMBER(J75),J75&gt;=5),M75=""),AND(AND(ISNUMBER(J75),J75&gt;=5),AND(ISNUMBER(M75),M75&gt;=1)),AND(ISNUMBER(SERACH("papillary",N75)),OR(Y75="positive",Z75="positive"), ISNUMBER(SEARCH("BRAF",AB75)))),"intermediate","low"))</f>
        <v>low</v>
      </c>
      <c r="AF75" s="39" t="str">
        <f t="shared" si="14"/>
        <v>2</v>
      </c>
      <c r="AG75" s="39" t="str">
        <f t="shared" si="15"/>
        <v>0</v>
      </c>
      <c r="AH75" s="39" t="str">
        <f t="shared" si="18"/>
        <v>0</v>
      </c>
      <c r="AI75" s="44" t="str">
        <f t="shared" si="19"/>
        <v>I</v>
      </c>
      <c r="AJ75" s="38" t="s">
        <v>894</v>
      </c>
      <c r="AK75" s="43" t="s">
        <v>901</v>
      </c>
      <c r="AL75" s="43" t="s">
        <v>899</v>
      </c>
      <c r="AM75" s="43" t="s">
        <v>902</v>
      </c>
      <c r="AN75" s="43" t="s">
        <v>67</v>
      </c>
      <c r="AO75" s="13">
        <f t="shared" ca="1" si="20"/>
        <v>1</v>
      </c>
      <c r="AP75" s="16">
        <f t="shared" si="21"/>
        <v>1</v>
      </c>
      <c r="AQ75" s="16">
        <f t="shared" si="22"/>
        <v>1</v>
      </c>
      <c r="AR75" s="16">
        <f t="shared" si="23"/>
        <v>1</v>
      </c>
      <c r="AS75" s="26">
        <f t="shared" si="16"/>
        <v>1</v>
      </c>
    </row>
    <row r="76" spans="1:45">
      <c r="A76" t="str">
        <f>'Model output'!A75</f>
        <v>TCGA-DJ-A2Q1</v>
      </c>
      <c r="B76" s="50">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1a</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X</v>
      </c>
      <c r="F76" t="str">
        <f t="shared" si="12"/>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output'!G75)),AND(ISNUMBER(SEARCH("V ",'Model output'!G75)),NOT(ISNUMBER(SEARCH("VI",'Model output'!G75)))),ISNUMBER(SEARCH("five",'Model output'!G75)),ISNUMBER(SEARCH("5",'Model output'!G75))))), "lateral", "central"))</f>
        <v>lateral</v>
      </c>
      <c r="H76" t="str">
        <f>IF('Model output'!H75="","negative", IF('Model output'!H75=" ", "negative", IF('Model output'!H75="[]", "negative", IF(ISNUMBER(SEARCH("lymph node",'Model output'!H75)),"negative", IF(ISNUMBER(SEARCH("adipose tissue",'Model output'!H75)), "negative", IF(ISNUMBER(SEARCH("neck dissection",'Model output'!H75)),"negative","positive"))))))</f>
        <v>negative</v>
      </c>
      <c r="I76">
        <f>IF('Model output'!I75="","",IF(ISNUMBER('Model output'!I75),'Model output'!I75,1))</f>
        <v>64</v>
      </c>
      <c r="J76">
        <f>IF('Model output'!J75="","",IF(AND(ISNUMBER('Model output'!J75),'Model output'!J75&lt;=I76),'Model output'!J75,IF(ISNUMBER(SEARCH("0/",'Model output'!J75)),0,1)))</f>
        <v>17</v>
      </c>
      <c r="K76" t="str" cm="1">
        <f t="array" ref="K76">IF(COUNT(FIND({0,1,2,3,4,5,6,7,8,9},'Model output'!K75))&gt;0,'Model output'!K75,"")</f>
        <v>1.3 cm</v>
      </c>
      <c r="L76" s="8" t="str">
        <f t="shared" si="17"/>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v>
      </c>
      <c r="O76" t="str">
        <f>IF('Model output'!M75="","",'Model output'!M75)</f>
        <v>classical</v>
      </c>
      <c r="P76" t="str">
        <f>IF('Model output'!N75="","",'Model output'!N75)</f>
        <v>1.6 cm</v>
      </c>
      <c r="Q76" t="str">
        <f t="shared" si="13"/>
        <v>1.6cm</v>
      </c>
      <c r="R76" cm="1">
        <f t="array" ref="R76">IF(Q76="","",IF(ISNUMBER(SEARCH("cm",Q76)),MAX(VALUE(SUBSTITUTE(_xlfn.FILTERXML("&lt;t&gt;&lt;s&gt;"&amp;SUBSTITUTE(Q76,",","&lt;/s&gt;&lt;s&gt;")&amp;"&lt;/s&gt;&lt;/t&gt;","//s"),"cm",""))),IF(ISNUMBER(SEARCH("mm",Q76)), MAX(VALUE(SUBSTITUTE(_xlfn.FILTERXML("&lt;t&gt;&lt;s&gt;"&amp;SUBSTITUTE(Q76,",","&lt;/s&gt;&lt;s&gt;")&amp;"&lt;/s&gt;&lt;/t&gt;","//s"),"mm","")))/10, MAX(VALUE(_xlfn.FILTERXML("&lt;t&gt;&lt;s&gt;"&amp;SUBSTITUTE(Q76,",","&lt;/s&gt;&lt;s&gt;")&amp;"&lt;/s&gt;&lt;/t&gt;","//s"))))))</f>
        <v>1.6</v>
      </c>
      <c r="S76" t="str">
        <f>IF(OR('Model output'!P75="",ISNUMBER(SEARCH("Not identified", 'Model output'!P75)),ISNUMBER(SEARCH("Absent",'Model output'!P75)),ISNUMBER(SEARCH("No",'Model output'!P75)),ISNUMBER(SEARCH("Negative",'Model output'!P75))),"negative","positive")</f>
        <v>negative</v>
      </c>
      <c r="T76">
        <f>IF('Model output'!O75="","",'Model output'!O75)</f>
        <v>5</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s="22" t="str">
        <f>IF('Model output'!S75="","",'Model output'!S75)</f>
        <v>Not identified</v>
      </c>
      <c r="Y76" t="str">
        <f>IF(OR('Model output'!S75="",ISNUMBER(SEARCH("Absent",'Model output'!S75)),ISNUMBER(SEARCH("Not identified",'Model output'!S75)),AND(ISNUMBER(SEARCH("No",'Model output'!S75)),NOT(ISNUMBER(SEARCH("carcinoma",'Model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9" t="str">
        <f>IF(OR('Model output'!V75="", AND(ISERROR(SEARCH("Positive",'Model output'!V75)), ISNUMBER(SEARCH("Negative",'Model output'!V75))), ISNUMBER(SEARCH("Uninvolved",'Model output'!V75)), ISNUMBER(SEARCH("Free",'Model output'!V75)), ISNUMBER(SEARCH("1 mm",'Model output'!V75)), ISNUMBER(SEARCH("0.1 CM",'Model output'!V75)), ISNUMBER(SEARCH("less than 0.2 mm",'Model output'!V75)), ISNUMBER(SEARCH("less than 0.5 mm",'Model output'!V75)), ISNUMBER(SEARCH("abut",'Model output'!V75))), "negative", "positive")</f>
        <v>negative</v>
      </c>
      <c r="AE76" s="38"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AND(ISNUMBER(J76),J76&gt;=5),M76=""),AND(AND(ISNUMBER(J76),J76&gt;=5),AND(ISNUMBER(M76),M76&gt;=1)),AND(ISNUMBER(SERACH("papillary",N76)),OR(Y76="positive",Z76="positive"), ISNUMBER(SEARCH("BRAF",AB76)))),"intermediate","low"))</f>
        <v>intermediate</v>
      </c>
      <c r="AF76" s="39" t="str">
        <f t="shared" si="14"/>
        <v>1b</v>
      </c>
      <c r="AG76" s="39" t="str">
        <f t="shared" si="15"/>
        <v>1b</v>
      </c>
      <c r="AH76" s="39" t="str">
        <f t="shared" si="18"/>
        <v>0</v>
      </c>
      <c r="AI76" s="44" t="str">
        <f t="shared" si="19"/>
        <v>I</v>
      </c>
      <c r="AJ76" s="38" t="s">
        <v>895</v>
      </c>
      <c r="AK76" s="43" t="s">
        <v>898</v>
      </c>
      <c r="AL76" s="43" t="s">
        <v>898</v>
      </c>
      <c r="AM76" s="43" t="s">
        <v>902</v>
      </c>
      <c r="AN76" s="43" t="s">
        <v>67</v>
      </c>
      <c r="AO76" s="13">
        <f t="shared" ca="1" si="20"/>
        <v>1</v>
      </c>
      <c r="AP76" s="16">
        <f t="shared" si="21"/>
        <v>1</v>
      </c>
      <c r="AQ76" s="16">
        <f t="shared" si="22"/>
        <v>1</v>
      </c>
      <c r="AR76" s="16">
        <f t="shared" si="23"/>
        <v>1</v>
      </c>
      <c r="AS76" s="26">
        <f t="shared" si="16"/>
        <v>1</v>
      </c>
    </row>
    <row r="77" spans="1:45">
      <c r="A77" t="str">
        <f>'Model output'!A76</f>
        <v>TCGA-DJ-A2Q2</v>
      </c>
      <c r="B77" s="50">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
      </c>
      <c r="F77" t="str">
        <f t="shared" si="12"/>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output'!G76)),AND(ISNUMBER(SEARCH("V ",'Model output'!G76)),NOT(ISNUMBER(SEARCH("VI",'Model output'!G76)))),ISNUMBER(SEARCH("five",'Model output'!G76)),ISNUMBER(SEARCH("5",'Model output'!G76))))), "lateral", "central"))</f>
        <v/>
      </c>
      <c r="H77" t="str">
        <f>IF('Model output'!H76="","negative", IF('Model output'!H76=" ", "negative", IF('Model output'!H76="[]", "negative", IF(ISNUMBER(SEARCH("lymph node",'Model output'!H76)),"negative", IF(ISNUMBER(SEARCH("adipose tissue",'Model output'!H76)), "negative", IF(ISNUMBER(SEARCH("neck dissection",'Model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17"/>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v>
      </c>
      <c r="O77" t="str">
        <f>IF('Model output'!M76="","",'Model output'!M76)</f>
        <v>follicular variant</v>
      </c>
      <c r="P77" t="str">
        <f>IF('Model output'!N76="","",'Model output'!N76)</f>
        <v>4.9 cm</v>
      </c>
      <c r="Q77" t="str">
        <f t="shared" si="13"/>
        <v>4.9cm</v>
      </c>
      <c r="R77" cm="1">
        <f t="array" ref="R77">IF(Q77="","",IF(ISNUMBER(SEARCH("cm",Q77)),MAX(VALUE(SUBSTITUTE(_xlfn.FILTERXML("&lt;t&gt;&lt;s&gt;"&amp;SUBSTITUTE(Q77,",","&lt;/s&gt;&lt;s&gt;")&amp;"&lt;/s&gt;&lt;/t&gt;","//s"),"cm",""))),IF(ISNUMBER(SEARCH("mm",Q77)), MAX(VALUE(SUBSTITUTE(_xlfn.FILTERXML("&lt;t&gt;&lt;s&gt;"&amp;SUBSTITUTE(Q77,",","&lt;/s&gt;&lt;s&gt;")&amp;"&lt;/s&gt;&lt;/t&gt;","//s"),"mm","")))/10, MAX(VALUE(_xlfn.FILTERXML("&lt;t&gt;&lt;s&gt;"&amp;SUBSTITUTE(Q77,",","&lt;/s&gt;&lt;s&gt;")&amp;"&lt;/s&gt;&lt;/t&gt;","//s"))))))</f>
        <v>4.9000000000000004</v>
      </c>
      <c r="S77" t="str">
        <f>IF(OR('Model output'!P76="",ISNUMBER(SEARCH("Not identified", 'Model output'!P76)),ISNUMBER(SEARCH("Absent",'Model output'!P76)),ISNUMBER(SEARCH("No",'Model output'!P76)),ISNUMBER(SEARCH("Negative",'Model output'!P76))),"negative","positive")</f>
        <v>negative</v>
      </c>
      <c r="T77">
        <f>IF('Model output'!O76="","",'Model output'!O76)</f>
        <v>2</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22" t="str">
        <f>IF('Model output'!S76="","",'Model output'!S76)</f>
        <v>Not identified</v>
      </c>
      <c r="Y77" t="str">
        <f>IF(OR('Model output'!S76="",ISNUMBER(SEARCH("Absent",'Model output'!S76)),ISNUMBER(SEARCH("Not identified",'Model output'!S76)),AND(ISNUMBER(SEARCH("No",'Model output'!S76)),NOT(ISNUMBER(SEARCH("carcinoma",'Model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9" t="str">
        <f>IF(OR('Model output'!V76="", AND(ISERROR(SEARCH("Positive",'Model output'!V76)), ISNUMBER(SEARCH("Negative",'Model output'!V76))), ISNUMBER(SEARCH("Uninvolved",'Model output'!V76)), ISNUMBER(SEARCH("Free",'Model output'!V76)), ISNUMBER(SEARCH("1 mm",'Model output'!V76)), ISNUMBER(SEARCH("0.1 CM",'Model output'!V76)), ISNUMBER(SEARCH("less than 0.2 mm",'Model output'!V76)), ISNUMBER(SEARCH("less than 0.5 mm",'Model output'!V76)), ISNUMBER(SEARCH("abut",'Model output'!V76))), "negative", "positive")</f>
        <v>negative</v>
      </c>
      <c r="AE77" s="38"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AND(ISNUMBER(J77),J77&gt;=5),M77=""),AND(AND(ISNUMBER(J77),J77&gt;=5),AND(ISNUMBER(M77),M77&gt;=1)),AND(ISNUMBER(SERACH("papillary",N77)),OR(Y77="positive",Z77="positive"), ISNUMBER(SEARCH("BRAF",AB77)))),"intermediate","low"))</f>
        <v>low</v>
      </c>
      <c r="AF77" s="39" t="str">
        <f t="shared" si="14"/>
        <v>3a</v>
      </c>
      <c r="AG77" s="39" t="str">
        <f t="shared" si="15"/>
        <v>0</v>
      </c>
      <c r="AH77" s="39" t="str">
        <f t="shared" si="18"/>
        <v>0</v>
      </c>
      <c r="AI77" s="44" t="str">
        <f t="shared" si="19"/>
        <v>II</v>
      </c>
      <c r="AJ77" s="38" t="s">
        <v>894</v>
      </c>
      <c r="AK77" s="43" t="s">
        <v>904</v>
      </c>
      <c r="AL77" s="43" t="s">
        <v>899</v>
      </c>
      <c r="AM77" s="43" t="s">
        <v>902</v>
      </c>
      <c r="AN77" s="43" t="s">
        <v>900</v>
      </c>
      <c r="AO77" s="13">
        <f t="shared" ca="1" si="20"/>
        <v>1</v>
      </c>
      <c r="AP77" s="16">
        <f t="shared" si="21"/>
        <v>1</v>
      </c>
      <c r="AQ77" s="16">
        <f t="shared" si="22"/>
        <v>1</v>
      </c>
      <c r="AR77" s="16">
        <f t="shared" si="23"/>
        <v>1</v>
      </c>
      <c r="AS77" s="26">
        <f t="shared" si="16"/>
        <v>1</v>
      </c>
    </row>
    <row r="78" spans="1:45">
      <c r="A78" t="str">
        <f>'Model output'!A77</f>
        <v>TCGA-DJ-A2Q3</v>
      </c>
      <c r="B78" s="50">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2</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1a</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
      </c>
      <c r="F78" t="str">
        <f t="shared" si="12"/>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output'!G77)),AND(ISNUMBER(SEARCH("V ",'Model output'!G77)),NOT(ISNUMBER(SEARCH("VI",'Model output'!G77)))),ISNUMBER(SEARCH("five",'Model output'!G77)),ISNUMBER(SEARCH("5",'Model output'!G77))))), "lateral", "central"))</f>
        <v>central</v>
      </c>
      <c r="H78" t="str">
        <f>IF('Model output'!H77="","negative", IF('Model output'!H77=" ", "negative", IF('Model output'!H77="[]", "negative", IF(ISNUMBER(SEARCH("lymph node",'Model output'!H77)),"negative", IF(ISNUMBER(SEARCH("adipose tissue",'Model output'!H77)), "negative", IF(ISNUMBER(SEARCH("neck dissection",'Model output'!H77)),"negative","positive"))))))</f>
        <v>negative</v>
      </c>
      <c r="I78">
        <f>IF('Model output'!I77="","",IF(ISNUMBER('Model output'!I77),'Model output'!I77,1))</f>
        <v>5</v>
      </c>
      <c r="J78">
        <f>IF('Model output'!J77="","",IF(AND(ISNUMBER('Model output'!J77),'Model output'!J77&lt;=I78),'Model output'!J77,IF(ISNUMBER(SEARCH("0/",'Model output'!J77)),0,1)))</f>
        <v>1</v>
      </c>
      <c r="K78" t="str" cm="1">
        <f t="array" ref="K78">IF(COUNT(FIND({0,1,2,3,4,5,6,7,8,9},'Model output'!K77))&gt;0,'Model output'!K77,"")</f>
        <v>0.55 cm</v>
      </c>
      <c r="L78" s="8" t="str">
        <f t="shared" si="17"/>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v>
      </c>
      <c r="O78" t="str">
        <f>IF('Model output'!M77="","",'Model output'!M77)</f>
        <v>tall cell variant</v>
      </c>
      <c r="P78" t="str">
        <f>IF('Model output'!N77="","",'Model output'!N77)</f>
        <v>0.8 cm</v>
      </c>
      <c r="Q78" t="str">
        <f t="shared" si="13"/>
        <v>0.8cm</v>
      </c>
      <c r="R78" cm="1">
        <f t="array" ref="R78">IF(Q78="","",IF(ISNUMBER(SEARCH("cm",Q78)),MAX(VALUE(SUBSTITUTE(_xlfn.FILTERXML("&lt;t&gt;&lt;s&gt;"&amp;SUBSTITUTE(Q78,",","&lt;/s&gt;&lt;s&gt;")&amp;"&lt;/s&gt;&lt;/t&gt;","//s"),"cm",""))),IF(ISNUMBER(SEARCH("mm",Q78)), MAX(VALUE(SUBSTITUTE(_xlfn.FILTERXML("&lt;t&gt;&lt;s&gt;"&amp;SUBSTITUTE(Q78,",","&lt;/s&gt;&lt;s&gt;")&amp;"&lt;/s&gt;&lt;/t&gt;","//s"),"mm","")))/10, MAX(VALUE(_xlfn.FILTERXML("&lt;t&gt;&lt;s&gt;"&amp;SUBSTITUTE(Q78,",","&lt;/s&gt;&lt;s&gt;")&amp;"&lt;/s&gt;&lt;/t&gt;","//s"))))))</f>
        <v>0.8</v>
      </c>
      <c r="S78" t="str">
        <f>IF(OR('Model output'!P77="",ISNUMBER(SEARCH("Not identified", 'Model output'!P77)),ISNUMBER(SEARCH("Absent",'Model output'!P77)),ISNUMBER(SEARCH("No",'Model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22" t="str">
        <f>IF('Model output'!S77="","",'Model output'!S77)</f>
        <v>Invades: perithyroidal soft tissue and focally skeletal muscle</v>
      </c>
      <c r="Y78" t="str">
        <f>IF(OR('Model output'!S77="",ISNUMBER(SEARCH("Absent",'Model output'!S77)),ISNUMBER(SEARCH("Not identified",'Model output'!S77)),AND(ISNUMBER(SEARCH("No",'Model output'!S77)),NOT(ISNUMBER(SEARCH("carcinoma",'Model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
      </c>
      <c r="AB78" t="str">
        <f>IF(AA78&lt;&gt;"Yes","",IF(OR('Model output'!U77="",ISNUMBER(SEARCH("Not identified",'Model output'!U77))),"",'Model output'!U77))</f>
        <v/>
      </c>
      <c r="AC78" s="9" t="str">
        <f>IF(OR('Model output'!V77="", AND(ISERROR(SEARCH("Positive",'Model output'!V77)), ISNUMBER(SEARCH("Negative",'Model output'!V77))), ISNUMBER(SEARCH("Uninvolved",'Model output'!V77)), ISNUMBER(SEARCH("Free",'Model output'!V77)), ISNUMBER(SEARCH("1 mm",'Model output'!V77)), ISNUMBER(SEARCH("0.1 CM",'Model output'!V77)), ISNUMBER(SEARCH("less than 0.2 mm",'Model output'!V77)), ISNUMBER(SEARCH("less than 0.5 mm",'Model output'!V77)), ISNUMBER(SEARCH("abut",'Model output'!V77))), "negative", "positive")</f>
        <v>negative</v>
      </c>
      <c r="AE78" s="38"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AND(ISNUMBER(J78),J78&gt;=5),M78=""),AND(AND(ISNUMBER(J78),J78&gt;=5),AND(ISNUMBER(M78),M78&gt;=1)),AND(ISNUMBER(SERACH("papillary",N78)),OR(Y78="positive",Z78="positive"), ISNUMBER(SEARCH("BRAF",AB78)))),"intermediate","low"))</f>
        <v>high</v>
      </c>
      <c r="AF78" s="39" t="str">
        <f t="shared" si="14"/>
        <v>3b</v>
      </c>
      <c r="AG78" s="39" t="str">
        <f t="shared" si="15"/>
        <v>1a</v>
      </c>
      <c r="AH78" s="39" t="str">
        <f t="shared" si="18"/>
        <v>0</v>
      </c>
      <c r="AI78" s="44" t="str">
        <f t="shared" si="19"/>
        <v>II</v>
      </c>
      <c r="AJ78" s="38" t="s">
        <v>893</v>
      </c>
      <c r="AK78" s="43" t="s">
        <v>897</v>
      </c>
      <c r="AL78" s="43" t="s">
        <v>903</v>
      </c>
      <c r="AM78" s="43" t="s">
        <v>902</v>
      </c>
      <c r="AN78" s="43" t="s">
        <v>900</v>
      </c>
      <c r="AO78" s="13">
        <f t="shared" si="20"/>
        <v>1</v>
      </c>
      <c r="AP78" s="16">
        <f t="shared" si="21"/>
        <v>1</v>
      </c>
      <c r="AQ78" s="16">
        <f t="shared" si="22"/>
        <v>1</v>
      </c>
      <c r="AR78" s="16">
        <f t="shared" si="23"/>
        <v>1</v>
      </c>
      <c r="AS78" s="26">
        <f t="shared" si="16"/>
        <v>1</v>
      </c>
    </row>
    <row r="79" spans="1:45">
      <c r="A79" t="str">
        <f>'Model output'!A78</f>
        <v>TCGA-DJ-A2Q5</v>
      </c>
      <c r="B79" s="50">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1b</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
      </c>
      <c r="F79" t="str">
        <f t="shared" si="12"/>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output'!G78)),AND(ISNUMBER(SEARCH("V ",'Model output'!G78)),NOT(ISNUMBER(SEARCH("VI",'Model output'!G78)))),ISNUMBER(SEARCH("five",'Model output'!G78)),ISNUMBER(SEARCH("5",'Model output'!G78))))), "lateral", "central"))</f>
        <v>lateral</v>
      </c>
      <c r="H79" t="str">
        <f>IF('Model output'!H78="","negative", IF('Model output'!H78=" ", "negative", IF('Model output'!H78="[]", "negative", IF(ISNUMBER(SEARCH("lymph node",'Model output'!H78)),"negative", IF(ISNUMBER(SEARCH("adipose tissue",'Model output'!H78)), "negative", IF(ISNUMBER(SEARCH("neck dissection",'Model output'!H78)),"negative","positive"))))))</f>
        <v>negative</v>
      </c>
      <c r="I79">
        <f>IF('Model output'!I78="","",IF(ISNUMBER('Model output'!I78),'Model output'!I78,1))</f>
        <v>5</v>
      </c>
      <c r="J79">
        <f>IF('Model output'!J78="","",IF(AND(ISNUMBER('Model output'!J78),'Model output'!J78&lt;=I79),'Model output'!J78,IF(ISNUMBER(SEARCH("0/",'Model output'!J78)),0,1)))</f>
        <v>2</v>
      </c>
      <c r="K79" t="str" cm="1">
        <f t="array" ref="K79">IF(COUNT(FIND({0,1,2,3,4,5,6,7,8,9},'Model output'!K78))&gt;0,'Model output'!K78,"")</f>
        <v>2.1cm</v>
      </c>
      <c r="L79" s="8" t="str">
        <f t="shared" si="17"/>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v>
      </c>
      <c r="O79" t="str">
        <f>IF('Model output'!M78="","",'Model output'!M78)</f>
        <v>classical</v>
      </c>
      <c r="P79" t="str">
        <f>IF('Model output'!N78="","",'Model output'!N78)</f>
        <v>4cm</v>
      </c>
      <c r="Q79" t="str">
        <f t="shared" si="13"/>
        <v>4cm</v>
      </c>
      <c r="R79" cm="1">
        <f t="array" ref="R79">IF(Q79="","",IF(ISNUMBER(SEARCH("cm",Q79)),MAX(VALUE(SUBSTITUTE(_xlfn.FILTERXML("&lt;t&gt;&lt;s&gt;"&amp;SUBSTITUTE(Q79,",","&lt;/s&gt;&lt;s&gt;")&amp;"&lt;/s&gt;&lt;/t&gt;","//s"),"cm",""))),IF(ISNUMBER(SEARCH("mm",Q79)), MAX(VALUE(SUBSTITUTE(_xlfn.FILTERXML("&lt;t&gt;&lt;s&gt;"&amp;SUBSTITUTE(Q79,",","&lt;/s&gt;&lt;s&gt;")&amp;"&lt;/s&gt;&lt;/t&gt;","//s"),"mm","")))/10, MAX(VALUE(_xlfn.FILTERXML("&lt;t&gt;&lt;s&gt;"&amp;SUBSTITUTE(Q79,",","&lt;/s&gt;&lt;s&gt;")&amp;"&lt;/s&gt;&lt;/t&gt;","//s"))))))</f>
        <v>4</v>
      </c>
      <c r="S79" t="str">
        <f>IF(OR('Model output'!P78="",ISNUMBER(SEARCH("Not identified", 'Model output'!P78)),ISNUMBER(SEARCH("Absent",'Model output'!P78)),ISNUMBER(SEARCH("No",'Model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s="22" t="str">
        <f>IF('Model output'!S78="","",'Model output'!S78)</f>
        <v/>
      </c>
      <c r="Y79" t="str">
        <f>IF(OR('Model output'!S78="",ISNUMBER(SEARCH("Absent",'Model output'!S78)),ISNUMBER(SEARCH("Not identified",'Model output'!S78)),AND(ISNUMBER(SEARCH("No",'Model output'!S78)),NOT(ISNUMBER(SEARCH("carcinoma",'Model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9" t="str">
        <f>IF(OR('Model output'!V78="", AND(ISERROR(SEARCH("Positive",'Model output'!V78)), ISNUMBER(SEARCH("Negative",'Model output'!V78))), ISNUMBER(SEARCH("Uninvolved",'Model output'!V78)), ISNUMBER(SEARCH("Free",'Model output'!V78)), ISNUMBER(SEARCH("1 mm",'Model output'!V78)), ISNUMBER(SEARCH("0.1 CM",'Model output'!V78)), ISNUMBER(SEARCH("less than 0.2 mm",'Model output'!V78)), ISNUMBER(SEARCH("less than 0.5 mm",'Model output'!V78)), ISNUMBER(SEARCH("abut",'Model output'!V78))), "negative", "positive")</f>
        <v>negative</v>
      </c>
      <c r="AE79" s="38"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AND(ISNUMBER(J79),J79&gt;=5),M79=""),AND(AND(ISNUMBER(J79),J79&gt;=5),AND(ISNUMBER(M79),M79&gt;=1)),AND(ISNUMBER(SERACH("papillary",N79)),OR(Y79="positive",Z79="positive"), ISNUMBER(SEARCH("BRAF",AB79)))),"intermediate","low"))</f>
        <v>intermediate</v>
      </c>
      <c r="AF79" s="39" t="str">
        <f t="shared" si="14"/>
        <v>2</v>
      </c>
      <c r="AG79" s="39" t="str">
        <f t="shared" si="15"/>
        <v>1b</v>
      </c>
      <c r="AH79" s="39" t="str">
        <f t="shared" si="18"/>
        <v>0</v>
      </c>
      <c r="AI79" s="44" t="str">
        <f t="shared" si="19"/>
        <v>I</v>
      </c>
      <c r="AJ79" s="38" t="s">
        <v>895</v>
      </c>
      <c r="AK79" s="43" t="s">
        <v>901</v>
      </c>
      <c r="AL79" s="43" t="s">
        <v>898</v>
      </c>
      <c r="AM79" s="43" t="s">
        <v>902</v>
      </c>
      <c r="AN79" s="43" t="s">
        <v>67</v>
      </c>
      <c r="AO79" s="13">
        <f t="shared" ca="1" si="20"/>
        <v>1</v>
      </c>
      <c r="AP79" s="16">
        <f t="shared" si="21"/>
        <v>1</v>
      </c>
      <c r="AQ79" s="16">
        <f t="shared" si="22"/>
        <v>1</v>
      </c>
      <c r="AR79" s="16">
        <f t="shared" si="23"/>
        <v>1</v>
      </c>
      <c r="AS79" s="26">
        <f t="shared" si="16"/>
        <v>1</v>
      </c>
    </row>
    <row r="80" spans="1:45">
      <c r="A80" t="str">
        <f>'Model output'!A79</f>
        <v>TCGA-DJ-A2Q6</v>
      </c>
      <c r="B80" s="50">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1</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X</v>
      </c>
      <c r="F80" t="str">
        <f t="shared" si="12"/>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output'!G79)),AND(ISNUMBER(SEARCH("V ",'Model output'!G79)),NOT(ISNUMBER(SEARCH("VI",'Model output'!G79)))),ISNUMBER(SEARCH("five",'Model output'!G79)),ISNUMBER(SEARCH("5",'Model output'!G79))))), "lateral", "central"))</f>
        <v>lateral</v>
      </c>
      <c r="H80" t="str">
        <f>IF('Model output'!H79="","negative", IF('Model output'!H79=" ", "negative", IF('Model output'!H79="[]", "negative", IF(ISNUMBER(SEARCH("lymph node",'Model output'!H79)),"negative", IF(ISNUMBER(SEARCH("adipose tissue",'Model output'!H79)), "negative", IF(ISNUMBER(SEARCH("neck dissection",'Model output'!H79)),"negative","positive"))))))</f>
        <v>negative</v>
      </c>
      <c r="I80">
        <f>IF('Model output'!I79="","",IF(ISNUMBER('Model output'!I79),'Model output'!I79,1))</f>
        <v>16</v>
      </c>
      <c r="J80">
        <f>IF('Model output'!J79="","",IF(AND(ISNUMBER('Model output'!J79),'Model output'!J79&lt;=I80),'Model output'!J79,IF(ISNUMBER(SEARCH("0/",'Model output'!J79)),0,1)))</f>
        <v>15</v>
      </c>
      <c r="K80" t="str" cm="1">
        <f t="array" ref="K80">IF(COUNT(FIND({0,1,2,3,4,5,6,7,8,9},'Model output'!K79))&gt;0,'Model output'!K79,"")</f>
        <v>1.1 cm</v>
      </c>
      <c r="L80" s="8" t="str">
        <f t="shared" si="17"/>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microcarcinoma, classical</v>
      </c>
      <c r="P80" t="str">
        <f>IF('Model output'!N79="","",'Model output'!N79)</f>
        <v>1.1 cm</v>
      </c>
      <c r="Q80" t="str">
        <f t="shared" si="13"/>
        <v>1.1cm</v>
      </c>
      <c r="R80" cm="1">
        <f t="array" ref="R80">IF(Q80="","",IF(ISNUMBER(SEARCH("cm",Q80)),MAX(VALUE(SUBSTITUTE(_xlfn.FILTERXML("&lt;t&gt;&lt;s&gt;"&amp;SUBSTITUTE(Q80,",","&lt;/s&gt;&lt;s&gt;")&amp;"&lt;/s&gt;&lt;/t&gt;","//s"),"cm",""))),IF(ISNUMBER(SEARCH("mm",Q80)), MAX(VALUE(SUBSTITUTE(_xlfn.FILTERXML("&lt;t&gt;&lt;s&gt;"&amp;SUBSTITUTE(Q80,",","&lt;/s&gt;&lt;s&gt;")&amp;"&lt;/s&gt;&lt;/t&gt;","//s"),"mm","")))/10, MAX(VALUE(_xlfn.FILTERXML("&lt;t&gt;&lt;s&gt;"&amp;SUBSTITUTE(Q80,",","&lt;/s&gt;&lt;s&gt;")&amp;"&lt;/s&gt;&lt;/t&gt;","//s"))))))</f>
        <v>1.1000000000000001</v>
      </c>
      <c r="S80" t="str">
        <f>IF(OR('Model output'!P79="",ISNUMBER(SEARCH("Not identified", 'Model output'!P79)),ISNUMBER(SEARCH("Absent",'Model output'!P79)),ISNUMBER(SEARCH("No",'Model output'!P79)),ISNUMBER(SEARCH("Negative",'Model output'!P79))),"negative","positive")</f>
        <v>positive</v>
      </c>
      <c r="T80">
        <f>IF('Model output'!O79="","",'Model output'!O79)</f>
        <v>2</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&lt;4</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minimal</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22" t="str">
        <f>IF('Model output'!S79="","",'Model output'!S79)</f>
        <v>invades : fibroadipose tissue</v>
      </c>
      <c r="Y80" t="str">
        <f>IF(OR('Model output'!S79="",ISNUMBER(SEARCH("Absent",'Model output'!S79)),ISNUMBER(SEARCH("Not identified",'Model output'!S79)),AND(ISNUMBER(SEARCH("No",'Model output'!S79)),NOT(ISNUMBER(SEARCH("carcinoma",'Model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9" t="str">
        <f>IF(OR('Model output'!V79="", AND(ISERROR(SEARCH("Positive",'Model output'!V79)), ISNUMBER(SEARCH("Negative",'Model output'!V79))), ISNUMBER(SEARCH("Uninvolved",'Model output'!V79)), ISNUMBER(SEARCH("Free",'Model output'!V79)), ISNUMBER(SEARCH("1 mm",'Model output'!V79)), ISNUMBER(SEARCH("0.1 CM",'Model output'!V79)), ISNUMBER(SEARCH("less than 0.2 mm",'Model output'!V79)), ISNUMBER(SEARCH("less than 0.5 mm",'Model output'!V79)), ISNUMBER(SEARCH("abut",'Model output'!V79))), "negative", "positive")</f>
        <v>negative</v>
      </c>
      <c r="AE80" s="38"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AND(ISNUMBER(J80),J80&gt;=5),M80=""),AND(AND(ISNUMBER(J80),J80&gt;=5),AND(ISNUMBER(M80),M80&gt;=1)),AND(ISNUMBER(SERACH("papillary",N80)),OR(Y80="positive",Z80="positive"), ISNUMBER(SEARCH("BRAF",AB80)))),"intermediate","low"))</f>
        <v>intermediate</v>
      </c>
      <c r="AF80" s="39" t="str">
        <f t="shared" si="14"/>
        <v>1b</v>
      </c>
      <c r="AG80" s="39" t="str">
        <f t="shared" si="15"/>
        <v>1b</v>
      </c>
      <c r="AH80" s="39" t="str">
        <f t="shared" si="18"/>
        <v>0</v>
      </c>
      <c r="AI80" s="44" t="str">
        <f t="shared" si="19"/>
        <v>I</v>
      </c>
      <c r="AJ80" s="38" t="s">
        <v>895</v>
      </c>
      <c r="AK80" s="43" t="s">
        <v>898</v>
      </c>
      <c r="AL80" s="43" t="s">
        <v>898</v>
      </c>
      <c r="AM80" s="43" t="s">
        <v>902</v>
      </c>
      <c r="AN80" s="43" t="s">
        <v>67</v>
      </c>
      <c r="AO80" s="13">
        <f t="shared" ca="1" si="20"/>
        <v>1</v>
      </c>
      <c r="AP80" s="16">
        <f t="shared" si="21"/>
        <v>1</v>
      </c>
      <c r="AQ80" s="16">
        <f t="shared" si="22"/>
        <v>1</v>
      </c>
      <c r="AR80" s="16">
        <f t="shared" si="23"/>
        <v>1</v>
      </c>
      <c r="AS80" s="26">
        <f t="shared" si="16"/>
        <v>1</v>
      </c>
    </row>
    <row r="81" spans="1:45">
      <c r="A81" t="str">
        <f>'Model output'!A80</f>
        <v>TCGA-DJ-A2Q7</v>
      </c>
      <c r="B81" s="50">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
      </c>
      <c r="F81" t="str">
        <f t="shared" si="12"/>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output'!G80)),AND(ISNUMBER(SEARCH("V ",'Model output'!G80)),NOT(ISNUMBER(SEARCH("VI",'Model output'!G80)))),ISNUMBER(SEARCH("five",'Model output'!G80)),ISNUMBER(SEARCH("5",'Model output'!G80))))), "lateral", "central"))</f>
        <v>lateral</v>
      </c>
      <c r="H81" t="str">
        <f>IF('Model output'!H80="","negative", IF('Model output'!H80=" ", "negative", IF('Model output'!H80="[]", "negative", IF(ISNUMBER(SEARCH("lymph node",'Model output'!H80)),"negative", IF(ISNUMBER(SEARCH("adipose tissue",'Model output'!H80)), "negative", IF(ISNUMBER(SEARCH("neck dissection",'Model output'!H80)),"negative","positive"))))))</f>
        <v>negative</v>
      </c>
      <c r="I81">
        <f>IF('Model output'!I80="","",IF(ISNUMBER('Model output'!I80),'Model output'!I80,1))</f>
        <v>2</v>
      </c>
      <c r="J81">
        <f>IF('Model output'!J80="","",IF(AND(ISNUMBER('Model output'!J80),'Model output'!J80&lt;=I81),'Model output'!J80,IF(ISNUMBER(SEARCH("0/",'Model output'!J80)),0,1)))</f>
        <v>2</v>
      </c>
      <c r="K81" t="str" cm="1">
        <f t="array" ref="K81">IF(COUNT(FIND({0,1,2,3,4,5,6,7,8,9},'Model output'!K80))&gt;0,'Model output'!K80,"")</f>
        <v>0.8 cm</v>
      </c>
      <c r="L81" s="8" t="str">
        <f t="shared" si="17"/>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v>
      </c>
      <c r="O81" t="str">
        <f>IF('Model output'!M80="","",'Model output'!M80)</f>
        <v>classic</v>
      </c>
      <c r="P81" t="str">
        <f>IF('Model output'!N80="","",'Model output'!N80)</f>
        <v>2.5 cm for left lobe, 1 x 0.8 x 0.5 cm for right lobe</v>
      </c>
      <c r="Q81" t="str">
        <f t="shared" si="13"/>
        <v>2.5cm1,0.8,0.5cm</v>
      </c>
      <c r="R81" cm="1">
        <f t="array" ref="R81">IF(Q81="","",IF(ISNUMBER(SEARCH("cm",Q81)),MAX(VALUE(SUBSTITUTE(_xlfn.FILTERXML("&lt;t&gt;&lt;s&gt;"&amp;SUBSTITUTE(Q81,",","&lt;/s&gt;&lt;s&gt;")&amp;"&lt;/s&gt;&lt;/t&gt;","//s"),"cm",""))),IF(ISNUMBER(SEARCH("mm",Q81)), MAX(VALUE(SUBSTITUTE(_xlfn.FILTERXML("&lt;t&gt;&lt;s&gt;"&amp;SUBSTITUTE(Q81,",","&lt;/s&gt;&lt;s&gt;")&amp;"&lt;/s&gt;&lt;/t&gt;","//s"),"mm","")))/10, MAX(VALUE(_xlfn.FILTERXML("&lt;t&gt;&lt;s&gt;"&amp;SUBSTITUTE(Q81,",","&lt;/s&gt;&lt;s&gt;")&amp;"&lt;/s&gt;&lt;/t&gt;","//s"))))))</f>
        <v>2.5099999999999998</v>
      </c>
      <c r="S81" t="str">
        <f>IF(OR('Model output'!P80="",ISNUMBER(SEARCH("Not identified", 'Model output'!P80)),ISNUMBER(SEARCH("Absent",'Model output'!P80)),ISNUMBER(SEARCH("No",'Model output'!P80)),ISNUMBER(SEARCH("Negative",'Model output'!P80))),"negative","positive")</f>
        <v>negative</v>
      </c>
      <c r="T81">
        <f>IF('Model output'!O80="","",'Model output'!O80)</f>
        <v>4</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positive</v>
      </c>
      <c r="X81" s="22" t="str">
        <f>IF('Model output'!S80="","",'Model output'!S80)</f>
        <v>Focal extrathyroidal fibrous tissue invasion</v>
      </c>
      <c r="Y81" t="str">
        <f>IF(OR('Model output'!S80="",ISNUMBER(SEARCH("Absent",'Model output'!S80)),ISNUMBER(SEARCH("Not identified",'Model output'!S80)),AND(ISNUMBER(SEARCH("No",'Model output'!S80)),NOT(ISNUMBER(SEARCH("carcinoma",'Model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9" t="str">
        <f>IF(OR('Model output'!V80="", AND(ISERROR(SEARCH("Positive",'Model output'!V80)), ISNUMBER(SEARCH("Negative",'Model output'!V80))), ISNUMBER(SEARCH("Uninvolved",'Model output'!V80)), ISNUMBER(SEARCH("Free",'Model output'!V80)), ISNUMBER(SEARCH("1 mm",'Model output'!V80)), ISNUMBER(SEARCH("0.1 CM",'Model output'!V80)), ISNUMBER(SEARCH("less than 0.2 mm",'Model output'!V80)), ISNUMBER(SEARCH("less than 0.5 mm",'Model output'!V80)), ISNUMBER(SEARCH("abut",'Model output'!V80))), "negative", "positive")</f>
        <v>positive</v>
      </c>
      <c r="AE81" s="38"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AND(ISNUMBER(J81),J81&gt;=5),M81=""),AND(AND(ISNUMBER(J81),J81&gt;=5),AND(ISNUMBER(M81),M81&gt;=1)),AND(ISNUMBER(SERACH("papillary",N81)),OR(Y81="positive",Z81="positive"), ISNUMBER(SEARCH("BRAF",AB81)))),"intermediate","low"))</f>
        <v>high</v>
      </c>
      <c r="AF81" s="39" t="str">
        <f t="shared" si="14"/>
        <v>2</v>
      </c>
      <c r="AG81" s="39" t="str">
        <f t="shared" si="15"/>
        <v>1b</v>
      </c>
      <c r="AH81" s="39" t="str">
        <f t="shared" si="18"/>
        <v>0</v>
      </c>
      <c r="AI81" s="44" t="str">
        <f t="shared" si="19"/>
        <v>I</v>
      </c>
      <c r="AJ81" s="38" t="s">
        <v>893</v>
      </c>
      <c r="AK81" s="43" t="s">
        <v>901</v>
      </c>
      <c r="AL81" s="43" t="s">
        <v>903</v>
      </c>
      <c r="AM81" s="43" t="s">
        <v>902</v>
      </c>
      <c r="AN81" s="43" t="s">
        <v>67</v>
      </c>
      <c r="AO81" s="13">
        <f t="shared" si="20"/>
        <v>1</v>
      </c>
      <c r="AP81" s="16">
        <f t="shared" si="21"/>
        <v>1</v>
      </c>
      <c r="AQ81" s="16">
        <f t="shared" si="22"/>
        <v>0</v>
      </c>
      <c r="AR81" s="16">
        <f t="shared" si="23"/>
        <v>1</v>
      </c>
      <c r="AS81" s="26">
        <f t="shared" si="16"/>
        <v>1</v>
      </c>
    </row>
    <row r="82" spans="1:45">
      <c r="A82" t="str">
        <f>'Model output'!A81</f>
        <v>TCGA-DJ-A2Q8</v>
      </c>
      <c r="B82" s="50">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0</v>
      </c>
      <c r="F82" t="str">
        <f t="shared" si="12"/>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output'!G81)),AND(ISNUMBER(SEARCH("V ",'Model output'!G81)),NOT(ISNUMBER(SEARCH("VI",'Model output'!G81)))),ISNUMBER(SEARCH("five",'Model output'!G81)),ISNUMBER(SEARCH("5",'Model output'!G81))))), "lateral", "central"))</f>
        <v/>
      </c>
      <c r="H82" t="str">
        <f>IF('Model output'!H81="","negative", IF('Model output'!H81=" ", "negative", IF('Model output'!H81="[]", "negative", IF(ISNUMBER(SEARCH("lymph node",'Model output'!H81)),"negative", IF(ISNUMBER(SEARCH("adipose tissue",'Model output'!H81)), "negative", IF(ISNUMBER(SEARCH("neck dissection",'Model output'!H81)),"negative","positive"))))))</f>
        <v>negative</v>
      </c>
      <c r="I82">
        <f>IF('Model output'!I81="","",IF(ISNUMBER('Model output'!I81),'Model output'!I81,1))</f>
        <v>2</v>
      </c>
      <c r="J82">
        <f>IF('Model output'!J81="","",IF(AND(ISNUMBER('Model output'!J81),'Model output'!J81&lt;=I82),'Model output'!J81,IF(ISNUMBER(SEARCH("0/",'Model output'!J81)),0,1)))</f>
        <v>0</v>
      </c>
      <c r="K82" t="str" cm="1">
        <f t="array" ref="K82">IF(COUNT(FIND({0,1,2,3,4,5,6,7,8,9},'Model output'!K81))&gt;0,'Model output'!K81,"")</f>
        <v/>
      </c>
      <c r="L82" s="8" t="str">
        <f t="shared" si="17"/>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microcarcinoma</v>
      </c>
      <c r="P82" t="str">
        <f>IF('Model output'!N81="","",'Model output'!N81)</f>
        <v>0.9 cm</v>
      </c>
      <c r="Q82" t="str">
        <f t="shared" si="13"/>
        <v>0.9cm</v>
      </c>
      <c r="R82" cm="1">
        <f t="array" ref="R82">IF(Q82="","",IF(ISNUMBER(SEARCH("cm",Q82)),MAX(VALUE(SUBSTITUTE(_xlfn.FILTERXML("&lt;t&gt;&lt;s&gt;"&amp;SUBSTITUTE(Q82,",","&lt;/s&gt;&lt;s&gt;")&amp;"&lt;/s&gt;&lt;/t&gt;","//s"),"cm",""))),IF(ISNUMBER(SEARCH("mm",Q82)), MAX(VALUE(SUBSTITUTE(_xlfn.FILTERXML("&lt;t&gt;&lt;s&gt;"&amp;SUBSTITUTE(Q82,",","&lt;/s&gt;&lt;s&gt;")&amp;"&lt;/s&gt;&lt;/t&gt;","//s"),"mm","")))/10, MAX(VALUE(_xlfn.FILTERXML("&lt;t&gt;&lt;s&gt;"&amp;SUBSTITUTE(Q82,",","&lt;/s&gt;&lt;s&gt;")&amp;"&lt;/s&gt;&lt;/t&gt;","//s"))))))</f>
        <v>0.9</v>
      </c>
      <c r="S82" t="str">
        <f>IF(OR('Model output'!P81="",ISNUMBER(SEARCH("Not identified", 'Model output'!P81)),ISNUMBER(SEARCH("Absent",'Model output'!P81)),ISNUMBER(SEARCH("No",'Model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s="22" t="str">
        <f>IF('Model output'!S81="","",'Model output'!S81)</f>
        <v>Not identified</v>
      </c>
      <c r="Y82" t="str">
        <f>IF(OR('Model output'!S81="",ISNUMBER(SEARCH("Absent",'Model output'!S81)),ISNUMBER(SEARCH("Not identified",'Model output'!S81)),AND(ISNUMBER(SEARCH("No",'Model output'!S81)),NOT(ISNUMBER(SEARCH("carcinoma",'Model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9" t="str">
        <f>IF(OR('Model output'!V81="", AND(ISERROR(SEARCH("Positive",'Model output'!V81)), ISNUMBER(SEARCH("Negative",'Model output'!V81))), ISNUMBER(SEARCH("Uninvolved",'Model output'!V81)), ISNUMBER(SEARCH("Free",'Model output'!V81)), ISNUMBER(SEARCH("1 mm",'Model output'!V81)), ISNUMBER(SEARCH("0.1 CM",'Model output'!V81)), ISNUMBER(SEARCH("less than 0.2 mm",'Model output'!V81)), ISNUMBER(SEARCH("less than 0.5 mm",'Model output'!V81)), ISNUMBER(SEARCH("abut",'Model output'!V81))), "negative", "positive")</f>
        <v>negative</v>
      </c>
      <c r="AE82" s="38"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AND(ISNUMBER(J82),J82&gt;=5),M82=""),AND(AND(ISNUMBER(J82),J82&gt;=5),AND(ISNUMBER(M82),M82&gt;=1)),AND(ISNUMBER(SERACH("papillary",N82)),OR(Y82="positive",Z82="positive"), ISNUMBER(SEARCH("BRAF",AB82)))),"intermediate","low"))</f>
        <v>low</v>
      </c>
      <c r="AF82" s="39" t="str">
        <f t="shared" si="14"/>
        <v>1a</v>
      </c>
      <c r="AG82" s="39" t="str">
        <f t="shared" si="15"/>
        <v>0</v>
      </c>
      <c r="AH82" s="39" t="str">
        <f t="shared" si="18"/>
        <v>0</v>
      </c>
      <c r="AI82" s="44" t="str">
        <f t="shared" si="19"/>
        <v>I</v>
      </c>
      <c r="AJ82" s="38" t="s">
        <v>894</v>
      </c>
      <c r="AK82" s="43" t="s">
        <v>903</v>
      </c>
      <c r="AL82" s="43" t="s">
        <v>899</v>
      </c>
      <c r="AM82" s="43" t="s">
        <v>902</v>
      </c>
      <c r="AN82" s="43" t="s">
        <v>67</v>
      </c>
      <c r="AO82" s="13">
        <f t="shared" ca="1" si="20"/>
        <v>1</v>
      </c>
      <c r="AP82" s="16">
        <f t="shared" si="21"/>
        <v>1</v>
      </c>
      <c r="AQ82" s="16">
        <f t="shared" si="22"/>
        <v>1</v>
      </c>
      <c r="AR82" s="16">
        <f t="shared" si="23"/>
        <v>1</v>
      </c>
      <c r="AS82" s="26">
        <f t="shared" si="16"/>
        <v>1</v>
      </c>
    </row>
    <row r="83" spans="1:45">
      <c r="A83" t="str">
        <f>'Model output'!A82</f>
        <v>TCGA-DJ-A2QA</v>
      </c>
      <c r="B83" s="50">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2</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X</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
      </c>
      <c r="F83" t="str">
        <f t="shared" si="12"/>
        <v>negative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output'!G82)),AND(ISNUMBER(SEARCH("V ",'Model output'!G82)),NOT(ISNUMBER(SEARCH("VI",'Model output'!G82)))),ISNUMBER(SEARCH("five",'Model output'!G82)),ISNUMBER(SEARCH("5",'Model output'!G82))))), "lateral", "central"))</f>
        <v/>
      </c>
      <c r="H83" t="str">
        <f>IF('Model output'!H82="","negative", IF('Model output'!H82=" ", "negative", IF('Model output'!H82="[]", "negative", IF(ISNUMBER(SEARCH("lymph node",'Model output'!H82)),"negative", IF(ISNUMBER(SEARCH("adipose tissue",'Model output'!H82)), "negative", IF(ISNUMBER(SEARCH("neck dissection",'Model output'!H82)),"negative","positive"))))))</f>
        <v>negative</v>
      </c>
      <c r="I83" t="str">
        <f>IF('Model output'!I82="","",IF(ISNUMBER('Model output'!I82),'Model output'!I82,1))</f>
        <v/>
      </c>
      <c r="J83" t="str">
        <f>IF('Model output'!J82="","",IF(AND(ISNUMBER('Model output'!J82),'Model output'!J82&lt;=I83),'Model output'!J82,IF(ISNUMBER(SEARCH("0/",'Model output'!J82)),0,1)))</f>
        <v/>
      </c>
      <c r="K83" t="str" cm="1">
        <f t="array" ref="K83">IF(COUNT(FIND({0,1,2,3,4,5,6,7,8,9},'Model output'!K82))&gt;0,'Model output'!K82,"")</f>
        <v/>
      </c>
      <c r="L83" s="8" t="str">
        <f t="shared" si="17"/>
        <v/>
      </c>
      <c r="M83" t="str" cm="1">
        <f t="array" ref="M83">IF(L83="","",IF(ISNUMBER(SEARCH("cm",L83)),MAX(VALUE(SUBSTITUTE(_xlfn.FILTERXML("&lt;t&gt;&lt;s&gt;"&amp;SUBSTITUTE(L83,",","&lt;/s&gt;&lt;s&gt;")&amp;"&lt;/s&gt;&lt;/t&gt;","//s"),"cm",""))),MAX(VALUE(SUBSTITUTE(_xlfn.FILTERXML("&lt;t&gt;&lt;s&gt;"&amp;SUBSTITUTE(L83,",","&lt;/s&gt;&lt;s&gt;")&amp;"&lt;/s&gt;&lt;/t&gt;","//s"),"mm","")))/10))</f>
        <v/>
      </c>
      <c r="N83" t="str">
        <f>IF('Model output'!L82="","",'Model output'!L82)</f>
        <v>papillary</v>
      </c>
      <c r="O83" t="str">
        <f>IF('Model output'!M82="","",'Model output'!M82)</f>
        <v>follicular variant, infiltrative; microcarcinoma (occult sclerosing) variant</v>
      </c>
      <c r="P83" t="str">
        <f>IF('Model output'!N82="","",'Model output'!N82)</f>
        <v>1.3 cm</v>
      </c>
      <c r="Q83" t="str">
        <f t="shared" si="13"/>
        <v>1.3cm</v>
      </c>
      <c r="R83" cm="1">
        <f t="array" ref="R83">IF(Q83="","",IF(ISNUMBER(SEARCH("cm",Q83)),MAX(VALUE(SUBSTITUTE(_xlfn.FILTERXML("&lt;t&gt;&lt;s&gt;"&amp;SUBSTITUTE(Q83,",","&lt;/s&gt;&lt;s&gt;")&amp;"&lt;/s&gt;&lt;/t&gt;","//s"),"cm",""))),IF(ISNUMBER(SEARCH("mm",Q83)), MAX(VALUE(SUBSTITUTE(_xlfn.FILTERXML("&lt;t&gt;&lt;s&gt;"&amp;SUBSTITUTE(Q83,",","&lt;/s&gt;&lt;s&gt;")&amp;"&lt;/s&gt;&lt;/t&gt;","//s"),"mm","")))/10, MAX(VALUE(_xlfn.FILTERXML("&lt;t&gt;&lt;s&gt;"&amp;SUBSTITUTE(Q83,",","&lt;/s&gt;&lt;s&gt;")&amp;"&lt;/s&gt;&lt;/t&gt;","//s"))))))</f>
        <v>1.3</v>
      </c>
      <c r="S83" t="str">
        <f>IF(OR('Model output'!P82="",ISNUMBER(SEARCH("Not identified", 'Model output'!P82)),ISNUMBER(SEARCH("Absent",'Model output'!P82)),ISNUMBER(SEARCH("No",'Model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22" t="str">
        <f>IF('Model output'!S82="","",'Model output'!S82)</f>
        <v>Invades:focally into peril-thyroid fibroadipose tissue</v>
      </c>
      <c r="Y83" t="str">
        <f>IF(OR('Model output'!S82="",ISNUMBER(SEARCH("Absent",'Model output'!S82)),ISNUMBER(SEARCH("Not identified",'Model output'!S82)),AND(ISNUMBER(SEARCH("No",'Model output'!S82)),NOT(ISNUMBER(SEARCH("carcinoma",'Model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9" t="str">
        <f>IF(OR('Model output'!V82="", AND(ISERROR(SEARCH("Positive",'Model output'!V82)), ISNUMBER(SEARCH("Negative",'Model output'!V82))), ISNUMBER(SEARCH("Uninvolved",'Model output'!V82)), ISNUMBER(SEARCH("Free",'Model output'!V82)), ISNUMBER(SEARCH("1 mm",'Model output'!V82)), ISNUMBER(SEARCH("0.1 CM",'Model output'!V82)), ISNUMBER(SEARCH("less than 0.2 mm",'Model output'!V82)), ISNUMBER(SEARCH("less than 0.5 mm",'Model output'!V82)), ISNUMBER(SEARCH("abut",'Model output'!V82))), "negative", "positive")</f>
        <v>negative</v>
      </c>
      <c r="AE83" s="38"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AND(ISNUMBER(J83),J83&gt;=5),M83=""),AND(AND(ISNUMBER(J83),J83&gt;=5),AND(ISNUMBER(M83),M83&gt;=1)),AND(ISNUMBER(SERACH("papillary",N83)),OR(Y83="positive",Z83="positive"), ISNUMBER(SEARCH("BRAF",AB83)))),"intermediate","low"))</f>
        <v>intermediate</v>
      </c>
      <c r="AF83" s="39" t="str">
        <f t="shared" si="14"/>
        <v>1b</v>
      </c>
      <c r="AG83" s="39" t="str">
        <f t="shared" si="15"/>
        <v>0</v>
      </c>
      <c r="AH83" s="39" t="str">
        <f t="shared" si="18"/>
        <v>0</v>
      </c>
      <c r="AI83" s="44" t="str">
        <f t="shared" si="19"/>
        <v>I</v>
      </c>
      <c r="AJ83" s="38" t="s">
        <v>895</v>
      </c>
      <c r="AK83" s="43" t="s">
        <v>898</v>
      </c>
      <c r="AL83" s="43" t="s">
        <v>899</v>
      </c>
      <c r="AM83" s="43" t="s">
        <v>902</v>
      </c>
      <c r="AN83" s="43" t="s">
        <v>67</v>
      </c>
      <c r="AO83" s="13">
        <f t="shared" ca="1" si="20"/>
        <v>1</v>
      </c>
      <c r="AP83" s="16">
        <f t="shared" si="21"/>
        <v>1</v>
      </c>
      <c r="AQ83" s="16">
        <f t="shared" si="22"/>
        <v>1</v>
      </c>
      <c r="AR83" s="16">
        <f t="shared" si="23"/>
        <v>1</v>
      </c>
      <c r="AS83" s="26">
        <f t="shared" si="16"/>
        <v>1</v>
      </c>
    </row>
    <row r="84" spans="1:45">
      <c r="A84" t="str">
        <f>'Model output'!A83</f>
        <v>TCGA-DJ-A2QB</v>
      </c>
      <c r="B84" s="50">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1</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
      </c>
      <c r="F84" t="str">
        <f t="shared" si="12"/>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output'!G83)),AND(ISNUMBER(SEARCH("V ",'Model output'!G83)),NOT(ISNUMBER(SEARCH("VI",'Model output'!G83)))),ISNUMBER(SEARCH("five",'Model output'!G83)),ISNUMBER(SEARCH("5",'Model output'!G83))))), "lateral", "central"))</f>
        <v>lateral</v>
      </c>
      <c r="H84" t="str">
        <f>IF('Model output'!H83="","negative", IF('Model output'!H83=" ", "negative", IF('Model output'!H83="[]", "negative", IF(ISNUMBER(SEARCH("lymph node",'Model output'!H83)),"negative", IF(ISNUMBER(SEARCH("adipose tissue",'Model output'!H83)), "negative", IF(ISNUMBER(SEARCH("neck dissection",'Model output'!H83)),"negative","positive"))))))</f>
        <v>negative</v>
      </c>
      <c r="I84">
        <f>IF('Model output'!I83="","",IF(ISNUMBER('Model output'!I83),'Model output'!I83,1))</f>
        <v>1</v>
      </c>
      <c r="J84">
        <f>IF('Model output'!J83="","",IF(AND(ISNUMBER('Model output'!J83),'Model output'!J83&lt;=I84),'Model output'!J83,IF(ISNUMBER(SEARCH("0/",'Model output'!J83)),0,1)))</f>
        <v>1</v>
      </c>
      <c r="K84" t="str" cm="1">
        <f t="array" ref="K84">IF(COUNT(FIND({0,1,2,3,4,5,6,7,8,9},'Model output'!K83))&gt;0,'Model output'!K83,"")</f>
        <v>0.5 cm</v>
      </c>
      <c r="L84" s="8" t="str">
        <f t="shared" si="17"/>
        <v>0.5cm</v>
      </c>
      <c r="M84" cm="1">
        <f t="array" ref="M84">IF(L84="","",IF(ISNUMBER(SEARCH("cm",L84)),MAX(VALUE(SUBSTITUTE(_xlfn.FILTERXML("&lt;t&gt;&lt;s&gt;"&amp;SUBSTITUTE(L84,",","&lt;/s&gt;&lt;s&gt;")&amp;"&lt;/s&gt;&lt;/t&gt;","//s"),"cm",""))),MAX(VALUE(SUBSTITUTE(_xlfn.FILTERXML("&lt;t&gt;&lt;s&gt;"&amp;SUBSTITUTE(L84,",","&lt;/s&gt;&lt;s&gt;")&amp;"&lt;/s&gt;&lt;/t&gt;","//s"),"mm","")))/10))</f>
        <v>0.5</v>
      </c>
      <c r="N84" t="str">
        <f>IF('Model output'!L83="","",'Model output'!L83)</f>
        <v>papillary</v>
      </c>
      <c r="O84" t="str">
        <f>IF('Model output'!M83="","",'Model output'!M83)</f>
        <v>follicular variant with oncocytic features, microcarcinomas</v>
      </c>
      <c r="P84" t="str">
        <f>IF('Model output'!N83="","",'Model output'!N83)</f>
        <v>1.6 cm</v>
      </c>
      <c r="Q84" t="str">
        <f t="shared" si="13"/>
        <v>1.6cm</v>
      </c>
      <c r="R84" cm="1">
        <f t="array" ref="R84">IF(Q84="","",IF(ISNUMBER(SEARCH("cm",Q84)),MAX(VALUE(SUBSTITUTE(_xlfn.FILTERXML("&lt;t&gt;&lt;s&gt;"&amp;SUBSTITUTE(Q84,",","&lt;/s&gt;&lt;s&gt;")&amp;"&lt;/s&gt;&lt;/t&gt;","//s"),"cm",""))),IF(ISNUMBER(SEARCH("mm",Q84)), MAX(VALUE(SUBSTITUTE(_xlfn.FILTERXML("&lt;t&gt;&lt;s&gt;"&amp;SUBSTITUTE(Q84,",","&lt;/s&gt;&lt;s&gt;")&amp;"&lt;/s&gt;&lt;/t&gt;","//s"),"mm","")))/10, MAX(VALUE(_xlfn.FILTERXML("&lt;t&gt;&lt;s&gt;"&amp;SUBSTITUTE(Q84,",","&lt;/s&gt;&lt;s&gt;")&amp;"&lt;/s&gt;&lt;/t&gt;","//s"))))))</f>
        <v>1.6</v>
      </c>
      <c r="S84" t="str">
        <f>IF(OR('Model output'!P83="",ISNUMBER(SEARCH("Not identified", 'Model output'!P83)),ISNUMBER(SEARCH("Absent",'Model output'!P83)),ISNUMBER(SEARCH("No",'Model output'!P83)),ISNUMBER(SEARCH("Negative",'Model output'!P83))),"negative","positive")</f>
        <v>negative</v>
      </c>
      <c r="T84">
        <f>IF('Model output'!O83="","",'Model output'!O83)</f>
        <v>7</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positive</v>
      </c>
      <c r="X84" s="22" t="str">
        <f>IF('Model output'!S83="","",'Model output'!S83)</f>
        <v>Invades: perithyroidal fibroadipose tissue</v>
      </c>
      <c r="Y84" t="str">
        <f>IF(OR('Model output'!S83="",ISNUMBER(SEARCH("Absent",'Model output'!S83)),ISNUMBER(SEARCH("Not identified",'Model output'!S83)),AND(ISNUMBER(SEARCH("No",'Model output'!S83)),NOT(ISNUMBER(SEARCH("carcinoma",'Model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9" t="str">
        <f>IF(OR('Model output'!V83="", AND(ISERROR(SEARCH("Positive",'Model output'!V83)), ISNUMBER(SEARCH("Negative",'Model output'!V83))), ISNUMBER(SEARCH("Uninvolved",'Model output'!V83)), ISNUMBER(SEARCH("Free",'Model output'!V83)), ISNUMBER(SEARCH("1 mm",'Model output'!V83)), ISNUMBER(SEARCH("0.1 CM",'Model output'!V83)), ISNUMBER(SEARCH("less than 0.2 mm",'Model output'!V83)), ISNUMBER(SEARCH("less than 0.5 mm",'Model output'!V83)), ISNUMBER(SEARCH("abut",'Model output'!V83))), "negative", "positive")</f>
        <v>negative</v>
      </c>
      <c r="AE84" s="38" t="str" cm="1">
        <f t="array" aca="1" ref="AE84" ca="1">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AND(ISNUMBER(J84),J84&gt;=5),M84=""),AND(AND(ISNUMBER(J84),J84&gt;=5),AND(ISNUMBER(M84),M84&gt;=1)),AND(ISNUMBER(SERACH("papillary",N84)),OR(Y84="positive",Z84="positive"), ISNUMBER(SEARCH("BRAF",AB84)))),"intermediate","low"))</f>
        <v>intermediate</v>
      </c>
      <c r="AF84" s="39" t="str">
        <f t="shared" si="14"/>
        <v>1b</v>
      </c>
      <c r="AG84" s="39" t="str">
        <f t="shared" si="15"/>
        <v>1b</v>
      </c>
      <c r="AH84" s="39" t="str">
        <f t="shared" si="18"/>
        <v>0</v>
      </c>
      <c r="AI84" s="44" t="str">
        <f t="shared" si="19"/>
        <v>I</v>
      </c>
      <c r="AJ84" s="38" t="s">
        <v>893</v>
      </c>
      <c r="AK84" s="43" t="s">
        <v>898</v>
      </c>
      <c r="AL84" s="43" t="s">
        <v>898</v>
      </c>
      <c r="AM84" s="43" t="s">
        <v>902</v>
      </c>
      <c r="AN84" s="43" t="s">
        <v>67</v>
      </c>
      <c r="AO84" s="13">
        <f t="shared" ca="1" si="20"/>
        <v>0</v>
      </c>
      <c r="AP84" s="16">
        <f t="shared" si="21"/>
        <v>1</v>
      </c>
      <c r="AQ84" s="16">
        <f t="shared" si="22"/>
        <v>1</v>
      </c>
      <c r="AR84" s="16">
        <f t="shared" si="23"/>
        <v>1</v>
      </c>
      <c r="AS84" s="26">
        <f t="shared" si="16"/>
        <v>1</v>
      </c>
    </row>
    <row r="85" spans="1:45">
      <c r="A85" t="str">
        <f>'Model output'!A84</f>
        <v>TCGA-DJ-A2QC</v>
      </c>
      <c r="B85" s="50">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2</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
      </c>
      <c r="F85" t="str">
        <f t="shared" si="12"/>
        <v>negative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output'!G84)),AND(ISNUMBER(SEARCH("V ",'Model output'!G84)),NOT(ISNUMBER(SEARCH("VI",'Model output'!G84)))),ISNUMBER(SEARCH("five",'Model output'!G84)),ISNUMBER(SEARCH("5",'Model output'!G84))))), "lateral", "central"))</f>
        <v/>
      </c>
      <c r="H85" t="str">
        <f>IF('Model output'!H84="","negative", IF('Model output'!H84=" ", "negative", IF('Model output'!H84="[]", "negative", IF(ISNUMBER(SEARCH("lymph node",'Model output'!H84)),"negative", IF(ISNUMBER(SEARCH("adipose tissue",'Model output'!H84)), "negative", IF(ISNUMBER(SEARCH("neck dissection",'Model output'!H84)),"negative","positive"))))))</f>
        <v>negative</v>
      </c>
      <c r="I85" t="str">
        <f>IF('Model output'!I84="","",IF(ISNUMBER('Model output'!I84),'Model output'!I84,1))</f>
        <v/>
      </c>
      <c r="J85" t="str">
        <f>IF('Model output'!J84="","",IF(AND(ISNUMBER('Model output'!J84),'Model output'!J84&lt;=I85),'Model output'!J84,IF(ISNUMBER(SEARCH("0/",'Model output'!J84)),0,1)))</f>
        <v/>
      </c>
      <c r="K85" t="str" cm="1">
        <f t="array" ref="K85">IF(COUNT(FIND({0,1,2,3,4,5,6,7,8,9},'Model output'!K84))&gt;0,'Model output'!K84,"")</f>
        <v/>
      </c>
      <c r="L85" s="8" t="str">
        <f t="shared" si="17"/>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v>
      </c>
      <c r="O85" t="str">
        <f>IF('Model output'!M84="","",'Model output'!M84)</f>
        <v>classic</v>
      </c>
      <c r="P85" t="str">
        <f>IF('Model output'!N84="","",'Model output'!N84)</f>
        <v>2.3 cm</v>
      </c>
      <c r="Q85" t="str">
        <f t="shared" si="13"/>
        <v>2.3cm</v>
      </c>
      <c r="R85" cm="1">
        <f t="array" ref="R85">IF(Q85="","",IF(ISNUMBER(SEARCH("cm",Q85)),MAX(VALUE(SUBSTITUTE(_xlfn.FILTERXML("&lt;t&gt;&lt;s&gt;"&amp;SUBSTITUTE(Q85,",","&lt;/s&gt;&lt;s&gt;")&amp;"&lt;/s&gt;&lt;/t&gt;","//s"),"cm",""))),IF(ISNUMBER(SEARCH("mm",Q85)), MAX(VALUE(SUBSTITUTE(_xlfn.FILTERXML("&lt;t&gt;&lt;s&gt;"&amp;SUBSTITUTE(Q85,",","&lt;/s&gt;&lt;s&gt;")&amp;"&lt;/s&gt;&lt;/t&gt;","//s"),"mm","")))/10, MAX(VALUE(_xlfn.FILTERXML("&lt;t&gt;&lt;s&gt;"&amp;SUBSTITUTE(Q85,",","&lt;/s&gt;&lt;s&gt;")&amp;"&lt;/s&gt;&lt;/t&gt;","//s"))))))</f>
        <v>2.2999999999999998</v>
      </c>
      <c r="S85" t="str">
        <f>IF(OR('Model output'!P84="",ISNUMBER(SEARCH("Not identified", 'Model output'!P84)),ISNUMBER(SEARCH("Absent",'Model output'!P84)),ISNUMBER(SEARCH("No",'Model output'!P84)),ISNUMBER(SEARCH("Negative",'Model output'!P84))),"negative","positive")</f>
        <v>negative</v>
      </c>
      <c r="T85">
        <f>IF('Model output'!O84="","",'Model output'!O84)</f>
        <v>2</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22" t="str">
        <f>IF('Model output'!S84="","",'Model output'!S84)</f>
        <v>Not identified</v>
      </c>
      <c r="Y85" t="str">
        <f>IF(OR('Model output'!S84="",ISNUMBER(SEARCH("Absent",'Model output'!S84)),ISNUMBER(SEARCH("Not identified",'Model output'!S84)),AND(ISNUMBER(SEARCH("No",'Model output'!S84)),NOT(ISNUMBER(SEARCH("carcinoma",'Model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9" t="str">
        <f>IF(OR('Model output'!V84="", AND(ISERROR(SEARCH("Positive",'Model output'!V84)), ISNUMBER(SEARCH("Negative",'Model output'!V84))), ISNUMBER(SEARCH("Uninvolved",'Model output'!V84)), ISNUMBER(SEARCH("Free",'Model output'!V84)), ISNUMBER(SEARCH("1 mm",'Model output'!V84)), ISNUMBER(SEARCH("0.1 CM",'Model output'!V84)), ISNUMBER(SEARCH("less than 0.2 mm",'Model output'!V84)), ISNUMBER(SEARCH("less than 0.5 mm",'Model output'!V84)), ISNUMBER(SEARCH("abut",'Model output'!V84))), "negative", "positive")</f>
        <v>negative</v>
      </c>
      <c r="AE85" s="38"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AND(ISNUMBER(J85),J85&gt;=5),M85=""),AND(AND(ISNUMBER(J85),J85&gt;=5),AND(ISNUMBER(M85),M85&gt;=1)),AND(ISNUMBER(SERACH("papillary",N85)),OR(Y85="positive",Z85="positive"), ISNUMBER(SEARCH("BRAF",AB85)))),"intermediate","low"))</f>
        <v>low</v>
      </c>
      <c r="AF85" s="39" t="str">
        <f t="shared" si="14"/>
        <v>2</v>
      </c>
      <c r="AG85" s="39" t="str">
        <f t="shared" si="15"/>
        <v>0</v>
      </c>
      <c r="AH85" s="39" t="str">
        <f t="shared" si="18"/>
        <v>0</v>
      </c>
      <c r="AI85" s="44" t="str">
        <f t="shared" si="19"/>
        <v>I</v>
      </c>
      <c r="AJ85" s="38" t="s">
        <v>894</v>
      </c>
      <c r="AK85" s="43" t="s">
        <v>901</v>
      </c>
      <c r="AL85" s="43" t="s">
        <v>902</v>
      </c>
      <c r="AM85" s="43" t="s">
        <v>902</v>
      </c>
      <c r="AN85" s="43" t="s">
        <v>67</v>
      </c>
      <c r="AO85" s="13">
        <f t="shared" ca="1" si="20"/>
        <v>1</v>
      </c>
      <c r="AP85" s="16">
        <f t="shared" si="21"/>
        <v>1</v>
      </c>
      <c r="AQ85" s="16">
        <f t="shared" si="22"/>
        <v>1</v>
      </c>
      <c r="AR85" s="16">
        <f t="shared" si="23"/>
        <v>1</v>
      </c>
      <c r="AS85" s="26">
        <f t="shared" si="16"/>
        <v>1</v>
      </c>
    </row>
    <row r="86" spans="1:45">
      <c r="A86" t="str">
        <f>'Model output'!A85</f>
        <v>TCGA-DJ-A3UK</v>
      </c>
      <c r="B86" s="50">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1</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0</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
      </c>
      <c r="F86" t="str">
        <f t="shared" si="12"/>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output'!G85)),AND(ISNUMBER(SEARCH("V ",'Model output'!G85)),NOT(ISNUMBER(SEARCH("VI",'Model output'!G85)))),ISNUMBER(SEARCH("five",'Model output'!G85)),ISNUMBER(SEARCH("5",'Model output'!G85))))), "lateral", "central"))</f>
        <v/>
      </c>
      <c r="H86" t="str">
        <f>IF('Model output'!H85="","negative", IF('Model output'!H85=" ", "negative", IF('Model output'!H85="[]", "negative", IF(ISNUMBER(SEARCH("lymph node",'Model output'!H85)),"negative", IF(ISNUMBER(SEARCH("adipose tissue",'Model output'!H85)), "negative", IF(ISNUMBER(SEARCH("neck dissection",'Model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
      </c>
      <c r="L86" s="8" t="str">
        <f t="shared" si="17"/>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v>
      </c>
      <c r="O86" t="str">
        <f>IF('Model output'!M85="","",'Model output'!M85)</f>
        <v>classical</v>
      </c>
      <c r="P86" t="str">
        <f>IF('Model output'!N85="","",'Model output'!N85)</f>
        <v>1.5 cm</v>
      </c>
      <c r="Q86" t="str">
        <f t="shared" si="13"/>
        <v>1.5cm</v>
      </c>
      <c r="R86" cm="1">
        <f t="array" ref="R86">IF(Q86="","",IF(ISNUMBER(SEARCH("cm",Q86)),MAX(VALUE(SUBSTITUTE(_xlfn.FILTERXML("&lt;t&gt;&lt;s&gt;"&amp;SUBSTITUTE(Q86,",","&lt;/s&gt;&lt;s&gt;")&amp;"&lt;/s&gt;&lt;/t&gt;","//s"),"cm",""))),IF(ISNUMBER(SEARCH("mm",Q86)), MAX(VALUE(SUBSTITUTE(_xlfn.FILTERXML("&lt;t&gt;&lt;s&gt;"&amp;SUBSTITUTE(Q86,",","&lt;/s&gt;&lt;s&gt;")&amp;"&lt;/s&gt;&lt;/t&gt;","//s"),"mm","")))/10, MAX(VALUE(_xlfn.FILTERXML("&lt;t&gt;&lt;s&gt;"&amp;SUBSTITUTE(Q86,",","&lt;/s&gt;&lt;s&gt;")&amp;"&lt;/s&gt;&lt;/t&gt;","//s"))))))</f>
        <v>1.5</v>
      </c>
      <c r="S86" t="str">
        <f>IF(OR('Model output'!P85="",ISNUMBER(SEARCH("Not identified", 'Model output'!P85)),ISNUMBER(SEARCH("Absent",'Model output'!P85)),ISNUMBER(SEARCH("No",'Model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22" t="str">
        <f>IF('Model output'!S85="","",'Model output'!S85)</f>
        <v>Not identified</v>
      </c>
      <c r="Y86" t="str">
        <f>IF(OR('Model output'!S85="",ISNUMBER(SEARCH("Absent",'Model output'!S85)),ISNUMBER(SEARCH("Not identified",'Model output'!S85)),AND(ISNUMBER(SEARCH("No",'Model output'!S85)),NOT(ISNUMBER(SEARCH("carcinoma",'Model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9" t="str">
        <f>IF(OR('Model output'!V85="", AND(ISERROR(SEARCH("Positive",'Model output'!V85)), ISNUMBER(SEARCH("Negative",'Model output'!V85))), ISNUMBER(SEARCH("Uninvolved",'Model output'!V85)), ISNUMBER(SEARCH("Free",'Model output'!V85)), ISNUMBER(SEARCH("1 mm",'Model output'!V85)), ISNUMBER(SEARCH("0.1 CM",'Model output'!V85)), ISNUMBER(SEARCH("less than 0.2 mm",'Model output'!V85)), ISNUMBER(SEARCH("less than 0.5 mm",'Model output'!V85)), ISNUMBER(SEARCH("abut",'Model output'!V85))), "negative", "positive")</f>
        <v>negative</v>
      </c>
      <c r="AE86" s="38"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AND(ISNUMBER(J86),J86&gt;=5),M86=""),AND(AND(ISNUMBER(J86),J86&gt;=5),AND(ISNUMBER(M86),M86&gt;=1)),AND(ISNUMBER(SERACH("papillary",N86)),OR(Y86="positive",Z86="positive"), ISNUMBER(SEARCH("BRAF",AB86)))),"intermediate","low"))</f>
        <v>low</v>
      </c>
      <c r="AF86" s="39" t="str">
        <f t="shared" si="14"/>
        <v>1b</v>
      </c>
      <c r="AG86" s="39" t="str">
        <f t="shared" si="15"/>
        <v>0</v>
      </c>
      <c r="AH86" s="39" t="str">
        <f t="shared" si="18"/>
        <v>0</v>
      </c>
      <c r="AI86" s="44" t="str">
        <f t="shared" si="19"/>
        <v>I</v>
      </c>
      <c r="AJ86" s="38" t="s">
        <v>894</v>
      </c>
      <c r="AK86" s="43" t="s">
        <v>898</v>
      </c>
      <c r="AL86" s="43" t="s">
        <v>899</v>
      </c>
      <c r="AM86" s="43" t="s">
        <v>902</v>
      </c>
      <c r="AN86" s="43" t="s">
        <v>67</v>
      </c>
      <c r="AO86" s="13">
        <f t="shared" ca="1" si="20"/>
        <v>1</v>
      </c>
      <c r="AP86" s="16">
        <f t="shared" si="21"/>
        <v>1</v>
      </c>
      <c r="AQ86" s="16">
        <f t="shared" si="22"/>
        <v>1</v>
      </c>
      <c r="AR86" s="16">
        <f t="shared" si="23"/>
        <v>1</v>
      </c>
      <c r="AS86" s="26">
        <f t="shared" si="16"/>
        <v>1</v>
      </c>
    </row>
    <row r="87" spans="1:45">
      <c r="A87" t="str">
        <f>'Model output'!A86</f>
        <v>TCGA-DJ-A3UM</v>
      </c>
      <c r="B87" s="50">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2</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X</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X</v>
      </c>
      <c r="F87" t="str">
        <f t="shared" si="12"/>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output'!G86)),AND(ISNUMBER(SEARCH("V ",'Model output'!G86)),NOT(ISNUMBER(SEARCH("VI",'Model output'!G86)))),ISNUMBER(SEARCH("five",'Model output'!G86)),ISNUMBER(SEARCH("5",'Model output'!G86))))), "lateral", "central"))</f>
        <v/>
      </c>
      <c r="H87" t="str">
        <f>IF('Model output'!H86="","negative", IF('Model output'!H86=" ", "negative", IF('Model output'!H86="[]", "negative", IF(ISNUMBER(SEARCH("lymph node",'Model output'!H86)),"negative", IF(ISNUMBER(SEARCH("adipose tissue",'Model output'!H86)), "negative", IF(ISNUMBER(SEARCH("neck dissection",'Model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17"/>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v>
      </c>
      <c r="O87" t="str">
        <f>IF('Model output'!M86="","",'Model output'!M86)</f>
        <v>classic with tall cell features</v>
      </c>
      <c r="P87" t="str">
        <f>IF('Model output'!N86="","",'Model output'!N86)</f>
        <v>1.3 cm</v>
      </c>
      <c r="Q87" t="str">
        <f t="shared" si="13"/>
        <v>1.3cm</v>
      </c>
      <c r="R87" cm="1">
        <f t="array" ref="R87">IF(Q87="","",IF(ISNUMBER(SEARCH("cm",Q87)),MAX(VALUE(SUBSTITUTE(_xlfn.FILTERXML("&lt;t&gt;&lt;s&gt;"&amp;SUBSTITUTE(Q87,",","&lt;/s&gt;&lt;s&gt;")&amp;"&lt;/s&gt;&lt;/t&gt;","//s"),"cm",""))),IF(ISNUMBER(SEARCH("mm",Q87)), MAX(VALUE(SUBSTITUTE(_xlfn.FILTERXML("&lt;t&gt;&lt;s&gt;"&amp;SUBSTITUTE(Q87,",","&lt;/s&gt;&lt;s&gt;")&amp;"&lt;/s&gt;&lt;/t&gt;","//s"),"mm","")))/10, MAX(VALUE(_xlfn.FILTERXML("&lt;t&gt;&lt;s&gt;"&amp;SUBSTITUTE(Q87,",","&lt;/s&gt;&lt;s&gt;")&amp;"&lt;/s&gt;&lt;/t&gt;","//s"))))))</f>
        <v>1.3</v>
      </c>
      <c r="S87" t="str">
        <f>IF(OR('Model output'!P86="",ISNUMBER(SEARCH("Not identified", 'Model output'!P86)),ISNUMBER(SEARCH("Absent",'Model output'!P86)),ISNUMBER(SEARCH("No",'Model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22" t="str">
        <f>IF('Model output'!S86="","",'Model output'!S86)</f>
        <v>Not identified</v>
      </c>
      <c r="Y87" t="str">
        <f>IF(OR('Model output'!S86="",ISNUMBER(SEARCH("Absent",'Model output'!S86)),ISNUMBER(SEARCH("Not identified",'Model output'!S86)),AND(ISNUMBER(SEARCH("No",'Model output'!S86)),NOT(ISNUMBER(SEARCH("carcinoma",'Model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9" t="str">
        <f>IF(OR('Model output'!V86="", AND(ISERROR(SEARCH("Positive",'Model output'!V86)), ISNUMBER(SEARCH("Negative",'Model output'!V86))), ISNUMBER(SEARCH("Uninvolved",'Model output'!V86)), ISNUMBER(SEARCH("Free",'Model output'!V86)), ISNUMBER(SEARCH("1 mm",'Model output'!V86)), ISNUMBER(SEARCH("0.1 CM",'Model output'!V86)), ISNUMBER(SEARCH("less than 0.2 mm",'Model output'!V86)), ISNUMBER(SEARCH("less than 0.5 mm",'Model output'!V86)), ISNUMBER(SEARCH("abut",'Model output'!V86))), "negative", "positive")</f>
        <v>negative</v>
      </c>
      <c r="AE87" s="38"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AND(ISNUMBER(J87),J87&gt;=5),M87=""),AND(AND(ISNUMBER(J87),J87&gt;=5),AND(ISNUMBER(M87),M87&gt;=1)),AND(ISNUMBER(SERACH("papillary",N87)),OR(Y87="positive",Z87="positive"), ISNUMBER(SEARCH("BRAF",AB87)))),"intermediate","low"))</f>
        <v>intermediate</v>
      </c>
      <c r="AF87" s="39" t="str">
        <f t="shared" si="14"/>
        <v>1b</v>
      </c>
      <c r="AG87" s="39" t="str">
        <f t="shared" si="15"/>
        <v>0</v>
      </c>
      <c r="AH87" s="39" t="str">
        <f t="shared" si="18"/>
        <v>0</v>
      </c>
      <c r="AI87" s="44" t="str">
        <f t="shared" si="19"/>
        <v>I</v>
      </c>
      <c r="AJ87" s="38" t="s">
        <v>895</v>
      </c>
      <c r="AK87" s="43" t="s">
        <v>898</v>
      </c>
      <c r="AL87" s="43" t="s">
        <v>899</v>
      </c>
      <c r="AM87" s="43" t="s">
        <v>902</v>
      </c>
      <c r="AN87" s="43" t="s">
        <v>67</v>
      </c>
      <c r="AO87" s="13">
        <f t="shared" ca="1" si="20"/>
        <v>1</v>
      </c>
      <c r="AP87" s="16">
        <f t="shared" si="21"/>
        <v>1</v>
      </c>
      <c r="AQ87" s="16">
        <f t="shared" si="22"/>
        <v>1</v>
      </c>
      <c r="AR87" s="16">
        <f t="shared" si="23"/>
        <v>1</v>
      </c>
      <c r="AS87" s="26">
        <f t="shared" si="16"/>
        <v>1</v>
      </c>
    </row>
    <row r="88" spans="1:45">
      <c r="A88" t="str">
        <f>'Model output'!A87</f>
        <v>TCGA-DJ-A3UN</v>
      </c>
      <c r="B88" s="50">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2"/>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output'!G87)),AND(ISNUMBER(SEARCH("V ",'Model output'!G87)),NOT(ISNUMBER(SEARCH("VI",'Model output'!G87)))),ISNUMBER(SEARCH("five",'Model output'!G87)),ISNUMBER(SEARCH("5",'Model output'!G87))))), "lateral", "central"))</f>
        <v/>
      </c>
      <c r="H88" t="str">
        <f>IF('Model output'!H87="","negative", IF('Model output'!H87=" ", "negative", IF('Model output'!H87="[]", "negative", IF(ISNUMBER(SEARCH("lymph node",'Model output'!H87)),"negative", IF(ISNUMBER(SEARCH("adipose tissue",'Model output'!H87)), "negative", IF(ISNUMBER(SEARCH("neck dissection",'Model output'!H87)),"negative","positive"))))))</f>
        <v>negative</v>
      </c>
      <c r="I88" t="str">
        <f>IF('Model output'!I87="","",IF(ISNUMBER('Model output'!I87),'Model output'!I87,1))</f>
        <v/>
      </c>
      <c r="J88" t="str">
        <f>IF('Model output'!J87="","",IF(AND(ISNUMBER('Model output'!J87),'Model output'!J87&lt;=I88),'Model output'!J87,IF(ISNUMBER(SEARCH("0/",'Model output'!J87)),0,1)))</f>
        <v/>
      </c>
      <c r="K88" t="str" cm="1">
        <f t="array" ref="K88">IF(COUNT(FIND({0,1,2,3,4,5,6,7,8,9},'Model output'!K87))&gt;0,'Model output'!K87,"")</f>
        <v/>
      </c>
      <c r="L88" s="8" t="str">
        <f t="shared" si="17"/>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v>
      </c>
      <c r="O88" t="str">
        <f>IF('Model output'!M87="","",'Model output'!M87)</f>
        <v>classic</v>
      </c>
      <c r="P88" t="str">
        <f>IF('Model output'!N87="","",'Model output'!N87)</f>
        <v>1.2 cm</v>
      </c>
      <c r="Q88" t="str">
        <f t="shared" si="13"/>
        <v>1.2cm</v>
      </c>
      <c r="R88" cm="1">
        <f t="array" ref="R88">IF(Q88="","",IF(ISNUMBER(SEARCH("cm",Q88)),MAX(VALUE(SUBSTITUTE(_xlfn.FILTERXML("&lt;t&gt;&lt;s&gt;"&amp;SUBSTITUTE(Q88,",","&lt;/s&gt;&lt;s&gt;")&amp;"&lt;/s&gt;&lt;/t&gt;","//s"),"cm",""))),IF(ISNUMBER(SEARCH("mm",Q88)), MAX(VALUE(SUBSTITUTE(_xlfn.FILTERXML("&lt;t&gt;&lt;s&gt;"&amp;SUBSTITUTE(Q88,",","&lt;/s&gt;&lt;s&gt;")&amp;"&lt;/s&gt;&lt;/t&gt;","//s"),"mm","")))/10, MAX(VALUE(_xlfn.FILTERXML("&lt;t&gt;&lt;s&gt;"&amp;SUBSTITUTE(Q88,",","&lt;/s&gt;&lt;s&gt;")&amp;"&lt;/s&gt;&lt;/t&gt;","//s"))))))</f>
        <v>1.2</v>
      </c>
      <c r="S88" t="str">
        <f>IF(OR('Model output'!P87="",ISNUMBER(SEARCH("Not identified", 'Model output'!P87)),ISNUMBER(SEARCH("Absent",'Model output'!P87)),ISNUMBER(SEARCH("No",'Model output'!P87)),ISNUMBER(SEARCH("Negative",'Model output'!P87))),"negative","positive")</f>
        <v>negative</v>
      </c>
      <c r="T88" t="str">
        <f>IF('Model output'!O87="","",'Model output'!O87)</f>
        <v>Two foci</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22" t="str">
        <f>IF('Model output'!S87="","",'Model output'!S87)</f>
        <v>Not identified</v>
      </c>
      <c r="Y88" t="str">
        <f>IF(OR('Model output'!S87="",ISNUMBER(SEARCH("Absent",'Model output'!S87)),ISNUMBER(SEARCH("Not identified",'Model output'!S87)),AND(ISNUMBER(SEARCH("No",'Model output'!S87)),NOT(ISNUMBER(SEARCH("carcinoma",'Model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9" t="str">
        <f>IF(OR('Model output'!V87="", AND(ISERROR(SEARCH("Positive",'Model output'!V87)), ISNUMBER(SEARCH("Negative",'Model output'!V87))), ISNUMBER(SEARCH("Uninvolved",'Model output'!V87)), ISNUMBER(SEARCH("Free",'Model output'!V87)), ISNUMBER(SEARCH("1 mm",'Model output'!V87)), ISNUMBER(SEARCH("0.1 CM",'Model output'!V87)), ISNUMBER(SEARCH("less than 0.2 mm",'Model output'!V87)), ISNUMBER(SEARCH("less than 0.5 mm",'Model output'!V87)), ISNUMBER(SEARCH("abut",'Model output'!V87))), "negative", "positive")</f>
        <v>negative</v>
      </c>
      <c r="AE88" s="38"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AND(ISNUMBER(J88),J88&gt;=5),M88=""),AND(AND(ISNUMBER(J88),J88&gt;=5),AND(ISNUMBER(M88),M88&gt;=1)),AND(ISNUMBER(SERACH("papillary",N88)),OR(Y88="positive",Z88="positive"), ISNUMBER(SEARCH("BRAF",AB88)))),"intermediate","low"))</f>
        <v>low</v>
      </c>
      <c r="AF88" s="39" t="str">
        <f t="shared" si="14"/>
        <v>1b</v>
      </c>
      <c r="AG88" s="39" t="str">
        <f t="shared" si="15"/>
        <v>0</v>
      </c>
      <c r="AH88" s="39" t="str">
        <f t="shared" si="18"/>
        <v>0</v>
      </c>
      <c r="AI88" s="44" t="str">
        <f t="shared" si="19"/>
        <v>I</v>
      </c>
      <c r="AJ88" s="38" t="s">
        <v>894</v>
      </c>
      <c r="AK88" s="43" t="s">
        <v>898</v>
      </c>
      <c r="AL88" s="43" t="s">
        <v>899</v>
      </c>
      <c r="AM88" s="43" t="s">
        <v>902</v>
      </c>
      <c r="AN88" s="43" t="s">
        <v>67</v>
      </c>
      <c r="AO88" s="13">
        <f t="shared" ca="1" si="20"/>
        <v>1</v>
      </c>
      <c r="AP88" s="16">
        <f t="shared" si="21"/>
        <v>1</v>
      </c>
      <c r="AQ88" s="16">
        <f t="shared" si="22"/>
        <v>1</v>
      </c>
      <c r="AR88" s="16">
        <f t="shared" si="23"/>
        <v>1</v>
      </c>
      <c r="AS88" s="26">
        <f t="shared" si="16"/>
        <v>1</v>
      </c>
    </row>
    <row r="89" spans="1:45">
      <c r="A89" t="str">
        <f>'Model output'!A88</f>
        <v>TCGA-DJ-A3UO</v>
      </c>
      <c r="B89" s="50">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2</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1b</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
      </c>
      <c r="F89" t="str">
        <f t="shared" si="12"/>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output'!G88)),AND(ISNUMBER(SEARCH("V ",'Model output'!G88)),NOT(ISNUMBER(SEARCH("VI",'Model output'!G88)))),ISNUMBER(SEARCH("five",'Model output'!G88)),ISNUMBER(SEARCH("5",'Model output'!G88))))), "lateral", "central"))</f>
        <v>lateral</v>
      </c>
      <c r="H89" t="str">
        <f>IF('Model output'!H88="","negative", IF('Model output'!H88=" ", "negative", IF('Model output'!H88="[]", "negative", IF(ISNUMBER(SEARCH("lymph node",'Model output'!H88)),"negative", IF(ISNUMBER(SEARCH("adipose tissue",'Model output'!H88)), "negative", IF(ISNUMBER(SEARCH("neck dissection",'Model output'!H88)),"negative","positive"))))))</f>
        <v>negative</v>
      </c>
      <c r="I89">
        <f>IF('Model output'!I88="","",IF(ISNUMBER('Model output'!I88),'Model output'!I88,1))</f>
        <v>32</v>
      </c>
      <c r="J89">
        <f>IF('Model output'!J88="","",IF(AND(ISNUMBER('Model output'!J88),'Model output'!J88&lt;=I89),'Model output'!J88,IF(ISNUMBER(SEARCH("0/",'Model output'!J88)),0,1)))</f>
        <v>5</v>
      </c>
      <c r="K89" t="str" cm="1">
        <f t="array" ref="K89">IF(COUNT(FIND({0,1,2,3,4,5,6,7,8,9},'Model output'!K88))&gt;0,'Model output'!K88,"")</f>
        <v>0.9 cm</v>
      </c>
      <c r="L89" s="8" t="str">
        <f t="shared" si="17"/>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v>
      </c>
      <c r="O89" t="str">
        <f>IF('Model output'!M88="","",'Model output'!M88)</f>
        <v>classical</v>
      </c>
      <c r="P89" t="str">
        <f>IF('Model output'!N88="","",'Model output'!N88)</f>
        <v>2.8 cm (right lobe), 1.5 cm (left lobe)</v>
      </c>
      <c r="Q89" t="str">
        <f t="shared" si="13"/>
        <v>2.8cm,1.5cm</v>
      </c>
      <c r="R89" cm="1">
        <f t="array" ref="R89">IF(Q89="","",IF(ISNUMBER(SEARCH("cm",Q89)),MAX(VALUE(SUBSTITUTE(_xlfn.FILTERXML("&lt;t&gt;&lt;s&gt;"&amp;SUBSTITUTE(Q89,",","&lt;/s&gt;&lt;s&gt;")&amp;"&lt;/s&gt;&lt;/t&gt;","//s"),"cm",""))),IF(ISNUMBER(SEARCH("mm",Q89)), MAX(VALUE(SUBSTITUTE(_xlfn.FILTERXML("&lt;t&gt;&lt;s&gt;"&amp;SUBSTITUTE(Q89,",","&lt;/s&gt;&lt;s&gt;")&amp;"&lt;/s&gt;&lt;/t&gt;","//s"),"mm","")))/10, MAX(VALUE(_xlfn.FILTERXML("&lt;t&gt;&lt;s&gt;"&amp;SUBSTITUTE(Q89,",","&lt;/s&gt;&lt;s&gt;")&amp;"&lt;/s&gt;&lt;/t&gt;","//s"))))))</f>
        <v>2.8</v>
      </c>
      <c r="S89" t="str">
        <f>IF(OR('Model output'!P88="",ISNUMBER(SEARCH("Not identified", 'Model output'!P88)),ISNUMBER(SEARCH("Absent",'Model output'!P88)),ISNUMBER(SEARCH("No",'Model output'!P88)),ISNUMBER(SEARCH("Negative",'Model output'!P88))),"negative","positive")</f>
        <v>positive</v>
      </c>
      <c r="T89" t="str">
        <f>IF('Model output'!O88="","",'Model output'!O88)</f>
        <v>Two foci</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3 foci</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22" t="str">
        <f>IF('Model output'!S88="","",'Model output'!S88)</f>
        <v>Invades: perithyroid fibroadipose tissue</v>
      </c>
      <c r="Y89" t="str">
        <f>IF(OR('Model output'!S88="",ISNUMBER(SEARCH("Absent",'Model output'!S88)),ISNUMBER(SEARCH("Not identified",'Model output'!S88)),AND(ISNUMBER(SEARCH("No",'Model output'!S88)),NOT(ISNUMBER(SEARCH("carcinoma",'Model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9" t="str">
        <f>IF(OR('Model output'!V88="", AND(ISERROR(SEARCH("Positive",'Model output'!V88)), ISNUMBER(SEARCH("Negative",'Model output'!V88))), ISNUMBER(SEARCH("Uninvolved",'Model output'!V88)), ISNUMBER(SEARCH("Free",'Model output'!V88)), ISNUMBER(SEARCH("1 mm",'Model output'!V88)), ISNUMBER(SEARCH("0.1 CM",'Model output'!V88)), ISNUMBER(SEARCH("less than 0.2 mm",'Model output'!V88)), ISNUMBER(SEARCH("less than 0.5 mm",'Model output'!V88)), ISNUMBER(SEARCH("abut",'Model output'!V88))), "negative", "positive")</f>
        <v>negative</v>
      </c>
      <c r="AE89" s="38"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AND(ISNUMBER(J89),J89&gt;=5),M89=""),AND(AND(ISNUMBER(J89),J89&gt;=5),AND(ISNUMBER(M89),M89&gt;=1)),AND(ISNUMBER(SERACH("papillary",N89)),OR(Y89="positive",Z89="positive"), ISNUMBER(SEARCH("BRAF",AB89)))),"intermediate","low"))</f>
        <v>intermediate</v>
      </c>
      <c r="AF89" s="39" t="str">
        <f t="shared" si="14"/>
        <v>2</v>
      </c>
      <c r="AG89" s="39" t="str">
        <f t="shared" si="15"/>
        <v>1b</v>
      </c>
      <c r="AH89" s="39" t="str">
        <f t="shared" si="18"/>
        <v>0</v>
      </c>
      <c r="AI89" s="44" t="str">
        <f t="shared" si="19"/>
        <v>II</v>
      </c>
      <c r="AJ89" s="38" t="s">
        <v>895</v>
      </c>
      <c r="AK89" s="43" t="s">
        <v>901</v>
      </c>
      <c r="AL89" s="43" t="s">
        <v>898</v>
      </c>
      <c r="AM89" s="43" t="s">
        <v>902</v>
      </c>
      <c r="AN89" s="43" t="s">
        <v>900</v>
      </c>
      <c r="AO89" s="13">
        <f t="shared" ca="1" si="20"/>
        <v>1</v>
      </c>
      <c r="AP89" s="16">
        <f t="shared" si="21"/>
        <v>1</v>
      </c>
      <c r="AQ89" s="16">
        <f t="shared" si="22"/>
        <v>1</v>
      </c>
      <c r="AR89" s="16">
        <f t="shared" si="23"/>
        <v>1</v>
      </c>
      <c r="AS89" s="26">
        <f t="shared" si="16"/>
        <v>1</v>
      </c>
    </row>
    <row r="90" spans="1:45">
      <c r="A90" t="str">
        <f>'Model output'!A89</f>
        <v>TCGA-DJ-A3UQ</v>
      </c>
      <c r="B90" s="50">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2</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1b</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
      </c>
      <c r="F90" t="str">
        <f t="shared" si="12"/>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output'!G89)),AND(ISNUMBER(SEARCH("V ",'Model output'!G89)),NOT(ISNUMBER(SEARCH("VI",'Model output'!G89)))),ISNUMBER(SEARCH("five",'Model output'!G89)),ISNUMBER(SEARCH("5",'Model output'!G89))))), "lateral", "central"))</f>
        <v>central</v>
      </c>
      <c r="H90" t="str">
        <f>IF('Model output'!H89="","negative", IF('Model output'!H89=" ", "negative", IF('Model output'!H89="[]", "negative", IF(ISNUMBER(SEARCH("lymph node",'Model output'!H89)),"negative", IF(ISNUMBER(SEARCH("adipose tissue",'Model output'!H89)), "negative", IF(ISNUMBER(SEARCH("neck dissection",'Model output'!H89)),"negative","positive"))))))</f>
        <v>negative</v>
      </c>
      <c r="I90">
        <f>IF('Model output'!I89="","",IF(ISNUMBER('Model output'!I89),'Model output'!I89,1))</f>
        <v>6</v>
      </c>
      <c r="J90">
        <f>IF('Model output'!J89="","",IF(AND(ISNUMBER('Model output'!J89),'Model output'!J89&lt;=I90),'Model output'!J89,IF(ISNUMBER(SEARCH("0/",'Model output'!J89)),0,1)))</f>
        <v>5</v>
      </c>
      <c r="K90" t="str" cm="1">
        <f t="array" ref="K90">IF(COUNT(FIND({0,1,2,3,4,5,6,7,8,9},'Model output'!K89))&gt;0,'Model output'!K89,"")</f>
        <v>0.6cm</v>
      </c>
      <c r="L90" s="8" t="str">
        <f t="shared" si="17"/>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v>
      </c>
      <c r="O90" t="str">
        <f>IF('Model output'!M89="","",'Model output'!M89)</f>
        <v>microcarcinoma with focal tall cell and columnar cell features</v>
      </c>
      <c r="P90" t="str">
        <f>IF('Model output'!N89="","",'Model output'!N89)</f>
        <v>0.8cm</v>
      </c>
      <c r="Q90" t="str">
        <f t="shared" si="13"/>
        <v>0.8cm</v>
      </c>
      <c r="R90" cm="1">
        <f t="array" ref="R90">IF(Q90="","",IF(ISNUMBER(SEARCH("cm",Q90)),MAX(VALUE(SUBSTITUTE(_xlfn.FILTERXML("&lt;t&gt;&lt;s&gt;"&amp;SUBSTITUTE(Q90,",","&lt;/s&gt;&lt;s&gt;")&amp;"&lt;/s&gt;&lt;/t&gt;","//s"),"cm",""))),IF(ISNUMBER(SEARCH("mm",Q90)), MAX(VALUE(SUBSTITUTE(_xlfn.FILTERXML("&lt;t&gt;&lt;s&gt;"&amp;SUBSTITUTE(Q90,",","&lt;/s&gt;&lt;s&gt;")&amp;"&lt;/s&gt;&lt;/t&gt;","//s"),"mm","")))/10, MAX(VALUE(_xlfn.FILTERXML("&lt;t&gt;&lt;s&gt;"&amp;SUBSTITUTE(Q90,",","&lt;/s&gt;&lt;s&gt;")&amp;"&lt;/s&gt;&lt;/t&gt;","//s"))))))</f>
        <v>0.8</v>
      </c>
      <c r="S90" t="str">
        <f>IF(OR('Model output'!P89="",ISNUMBER(SEARCH("Not identified", 'Model output'!P89)),ISNUMBER(SEARCH("Absent",'Model output'!P89)),ISNUMBER(SEARCH("No",'Model output'!P89)),ISNUMBER(SEARCH("Negative",'Model output'!P89))),"negative","positive")</f>
        <v>negative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22" t="str">
        <f>IF('Model output'!S89="","",'Model output'!S89)</f>
        <v>invades: perithyroidal fibroadipose tissue</v>
      </c>
      <c r="Y90" t="str">
        <f>IF(OR('Model output'!S89="",ISNUMBER(SEARCH("Absent",'Model output'!S89)),ISNUMBER(SEARCH("Not identified",'Model output'!S89)),AND(ISNUMBER(SEARCH("No",'Model output'!S89)),NOT(ISNUMBER(SEARCH("carcinoma",'Model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9" t="str">
        <f>IF(OR('Model output'!V89="", AND(ISERROR(SEARCH("Positive",'Model output'!V89)), ISNUMBER(SEARCH("Negative",'Model output'!V89))), ISNUMBER(SEARCH("Uninvolved",'Model output'!V89)), ISNUMBER(SEARCH("Free",'Model output'!V89)), ISNUMBER(SEARCH("1 mm",'Model output'!V89)), ISNUMBER(SEARCH("0.1 CM",'Model output'!V89)), ISNUMBER(SEARCH("less than 0.2 mm",'Model output'!V89)), ISNUMBER(SEARCH("less than 0.5 mm",'Model output'!V89)), ISNUMBER(SEARCH("abut",'Model output'!V89))), "negative", "positive")</f>
        <v>negative</v>
      </c>
      <c r="AE90" s="38"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AND(ISNUMBER(J90),J90&gt;=5),M90=""),AND(AND(ISNUMBER(J90),J90&gt;=5),AND(ISNUMBER(M90),M90&gt;=1)),AND(ISNUMBER(SERACH("papillary",N90)),OR(Y90="positive",Z90="positive"), ISNUMBER(SEARCH("BRAF",AB90)))),"intermediate","low"))</f>
        <v>intermediate</v>
      </c>
      <c r="AF90" s="39" t="str">
        <f t="shared" si="14"/>
        <v>1a</v>
      </c>
      <c r="AG90" s="39" t="str">
        <f t="shared" si="15"/>
        <v>1a</v>
      </c>
      <c r="AH90" s="39" t="str">
        <f t="shared" si="18"/>
        <v>0</v>
      </c>
      <c r="AI90" s="44" t="str">
        <f t="shared" si="19"/>
        <v>I</v>
      </c>
      <c r="AJ90" s="38" t="s">
        <v>895</v>
      </c>
      <c r="AK90" s="43" t="s">
        <v>903</v>
      </c>
      <c r="AL90" s="43" t="s">
        <v>903</v>
      </c>
      <c r="AM90" s="43" t="s">
        <v>902</v>
      </c>
      <c r="AN90" s="43" t="s">
        <v>67</v>
      </c>
      <c r="AO90" s="13">
        <f t="shared" ca="1" si="20"/>
        <v>1</v>
      </c>
      <c r="AP90" s="16">
        <f t="shared" si="21"/>
        <v>1</v>
      </c>
      <c r="AQ90" s="16">
        <f t="shared" si="22"/>
        <v>1</v>
      </c>
      <c r="AR90" s="16">
        <f t="shared" si="23"/>
        <v>1</v>
      </c>
      <c r="AS90" s="26">
        <f t="shared" si="16"/>
        <v>1</v>
      </c>
    </row>
    <row r="91" spans="1:45">
      <c r="A91" t="str">
        <f>'Model output'!A90</f>
        <v>TCGA-DJ-A3UR</v>
      </c>
      <c r="B91" s="50">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2</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1b</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
      </c>
      <c r="F91" t="str">
        <f t="shared" si="12"/>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output'!G90)),AND(ISNUMBER(SEARCH("V ",'Model output'!G90)),NOT(ISNUMBER(SEARCH("VI",'Model output'!G90)))),ISNUMBER(SEARCH("five",'Model output'!G90)),ISNUMBER(SEARCH("5",'Model output'!G90))))), "lateral", "central"))</f>
        <v>central</v>
      </c>
      <c r="H91" t="str">
        <f>IF('Model output'!H90="","negative", IF('Model output'!H90=" ", "negative", IF('Model output'!H90="[]", "negative", IF(ISNUMBER(SEARCH("lymph node",'Model output'!H90)),"negative", IF(ISNUMBER(SEARCH("adipose tissue",'Model output'!H90)), "negative", IF(ISNUMBER(SEARCH("neck dissection",'Model output'!H90)),"negative","positive"))))))</f>
        <v>negative</v>
      </c>
      <c r="I91">
        <f>IF('Model output'!I90="","",IF(ISNUMBER('Model output'!I90),'Model output'!I90,1))</f>
        <v>8</v>
      </c>
      <c r="J91">
        <f>IF('Model output'!J90="","",IF(AND(ISNUMBER('Model output'!J90),'Model output'!J90&lt;=I91),'Model output'!J90,IF(ISNUMBER(SEARCH("0/",'Model output'!J90)),0,1)))</f>
        <v>4</v>
      </c>
      <c r="K91" t="str" cm="1">
        <f t="array" ref="K91">IF(COUNT(FIND({0,1,2,3,4,5,6,7,8,9},'Model output'!K90))&gt;0,'Model output'!K90,"")</f>
        <v>0.5 cm</v>
      </c>
      <c r="L91" s="8" t="str">
        <f t="shared" si="17"/>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microcarcinoma (tall cell features)</v>
      </c>
      <c r="P91" t="str">
        <f>IF('Model output'!N90="","",'Model output'!N90)</f>
        <v>1 cm</v>
      </c>
      <c r="Q91" t="str">
        <f t="shared" si="13"/>
        <v>1cm</v>
      </c>
      <c r="R91" cm="1">
        <f t="array" ref="R91">IF(Q91="","",IF(ISNUMBER(SEARCH("cm",Q91)),MAX(VALUE(SUBSTITUTE(_xlfn.FILTERXML("&lt;t&gt;&lt;s&gt;"&amp;SUBSTITUTE(Q91,",","&lt;/s&gt;&lt;s&gt;")&amp;"&lt;/s&gt;&lt;/t&gt;","//s"),"cm",""))),IF(ISNUMBER(SEARCH("mm",Q91)), MAX(VALUE(SUBSTITUTE(_xlfn.FILTERXML("&lt;t&gt;&lt;s&gt;"&amp;SUBSTITUTE(Q91,",","&lt;/s&gt;&lt;s&gt;")&amp;"&lt;/s&gt;&lt;/t&gt;","//s"),"mm","")))/10, MAX(VALUE(_xlfn.FILTERXML("&lt;t&gt;&lt;s&gt;"&amp;SUBSTITUTE(Q91,",","&lt;/s&gt;&lt;s&gt;")&amp;"&lt;/s&gt;&lt;/t&gt;","//s"))))))</f>
        <v>1</v>
      </c>
      <c r="S91" t="str">
        <f>IF(OR('Model output'!P90="",ISNUMBER(SEARCH("Not identified", 'Model output'!P90)),ISNUMBER(SEARCH("Absent",'Model output'!P90)),ISNUMBER(SEARCH("No",'Model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22" t="str">
        <f>IF('Model output'!S90="","",'Model output'!S90)</f>
        <v>present (one microcarcinoma invades extra-thyroid fibroadipose tissue)</v>
      </c>
      <c r="Y91" t="str">
        <f>IF(OR('Model output'!S90="",ISNUMBER(SEARCH("Absent",'Model output'!S90)),ISNUMBER(SEARCH("Not identified",'Model output'!S90)),AND(ISNUMBER(SEARCH("No",'Model output'!S90)),NOT(ISNUMBER(SEARCH("carcinoma",'Model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9" t="str">
        <f>IF(OR('Model output'!V90="", AND(ISERROR(SEARCH("Positive",'Model output'!V90)), ISNUMBER(SEARCH("Negative",'Model output'!V90))), ISNUMBER(SEARCH("Uninvolved",'Model output'!V90)), ISNUMBER(SEARCH("Free",'Model output'!V90)), ISNUMBER(SEARCH("1 mm",'Model output'!V90)), ISNUMBER(SEARCH("0.1 CM",'Model output'!V90)), ISNUMBER(SEARCH("less than 0.2 mm",'Model output'!V90)), ISNUMBER(SEARCH("less than 0.5 mm",'Model output'!V90)), ISNUMBER(SEARCH("abut",'Model output'!V90))), "negative", "positive")</f>
        <v>negative</v>
      </c>
      <c r="AE91" s="38"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AND(ISNUMBER(J91),J91&gt;=5),M91=""),AND(AND(ISNUMBER(J91),J91&gt;=5),AND(ISNUMBER(M91),M91&gt;=1)),AND(ISNUMBER(SERACH("papillary",N91)),OR(Y91="positive",Z91="positive"), ISNUMBER(SEARCH("BRAF",AB91)))),"intermediate","low"))</f>
        <v>intermediate</v>
      </c>
      <c r="AF91" s="39" t="str">
        <f t="shared" si="14"/>
        <v>1a</v>
      </c>
      <c r="AG91" s="39" t="str">
        <f t="shared" si="15"/>
        <v>1a</v>
      </c>
      <c r="AH91" s="39" t="str">
        <f t="shared" si="18"/>
        <v>0</v>
      </c>
      <c r="AI91" s="44" t="str">
        <f t="shared" si="19"/>
        <v>I</v>
      </c>
      <c r="AJ91" s="38" t="s">
        <v>895</v>
      </c>
      <c r="AK91" s="43" t="s">
        <v>903</v>
      </c>
      <c r="AL91" s="43" t="s">
        <v>903</v>
      </c>
      <c r="AM91" s="43" t="s">
        <v>902</v>
      </c>
      <c r="AN91" s="43" t="s">
        <v>67</v>
      </c>
      <c r="AO91" s="13">
        <f t="shared" ca="1" si="20"/>
        <v>1</v>
      </c>
      <c r="AP91" s="16">
        <f t="shared" si="21"/>
        <v>1</v>
      </c>
      <c r="AQ91" s="16">
        <f t="shared" si="22"/>
        <v>1</v>
      </c>
      <c r="AR91" s="16">
        <f t="shared" si="23"/>
        <v>1</v>
      </c>
      <c r="AS91" s="26">
        <f t="shared" si="16"/>
        <v>1</v>
      </c>
    </row>
    <row r="92" spans="1:45">
      <c r="A92" t="str">
        <f>'Model output'!A91</f>
        <v>TCGA-DJ-A3US</v>
      </c>
      <c r="B92" s="50">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
      </c>
      <c r="F92" t="str">
        <f t="shared" si="12"/>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output'!G91)),AND(ISNUMBER(SEARCH("V ",'Model output'!G91)),NOT(ISNUMBER(SEARCH("VI",'Model output'!G91)))),ISNUMBER(SEARCH("five",'Model output'!G91)),ISNUMBER(SEARCH("5",'Model output'!G91))))), "lateral", "central"))</f>
        <v/>
      </c>
      <c r="H92" t="str">
        <f>IF('Model output'!H91="","negative", IF('Model output'!H91=" ", "negative", IF('Model output'!H91="[]", "negative", IF(ISNUMBER(SEARCH("lymph node",'Model output'!H91)),"negative", IF(ISNUMBER(SEARCH("adipose tissue",'Model output'!H91)), "negative", IF(ISNUMBER(SEARCH("neck dissection",'Model output'!H91)),"negative","positive"))))))</f>
        <v>negative</v>
      </c>
      <c r="I92" t="str">
        <f>IF('Model output'!I91="","",IF(ISNUMBER('Model output'!I91),'Model output'!I91,1))</f>
        <v/>
      </c>
      <c r="J92" t="str">
        <f>IF('Model output'!J91="","",IF(AND(ISNUMBER('Model output'!J91),'Model output'!J91&lt;=I92),'Model output'!J91,IF(ISNUMBER(SEARCH("0/",'Model output'!J91)),0,1)))</f>
        <v/>
      </c>
      <c r="K92" t="str" cm="1">
        <f t="array" ref="K92">IF(COUNT(FIND({0,1,2,3,4,5,6,7,8,9},'Model output'!K91))&gt;0,'Model output'!K91,"")</f>
        <v/>
      </c>
      <c r="L92" s="8" t="str">
        <f t="shared" si="17"/>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v>
      </c>
      <c r="O92" t="str">
        <f>IF('Model output'!M91="","",'Model output'!M91)</f>
        <v>classic</v>
      </c>
      <c r="P92" t="str">
        <f>IF('Model output'!N91="","",'Model output'!N91)</f>
        <v>1.5 cm</v>
      </c>
      <c r="Q92" t="str">
        <f t="shared" si="13"/>
        <v>1.5cm</v>
      </c>
      <c r="R92" cm="1">
        <f t="array" ref="R92">IF(Q92="","",IF(ISNUMBER(SEARCH("cm",Q92)),MAX(VALUE(SUBSTITUTE(_xlfn.FILTERXML("&lt;t&gt;&lt;s&gt;"&amp;SUBSTITUTE(Q92,",","&lt;/s&gt;&lt;s&gt;")&amp;"&lt;/s&gt;&lt;/t&gt;","//s"),"cm",""))),IF(ISNUMBER(SEARCH("mm",Q92)), MAX(VALUE(SUBSTITUTE(_xlfn.FILTERXML("&lt;t&gt;&lt;s&gt;"&amp;SUBSTITUTE(Q92,",","&lt;/s&gt;&lt;s&gt;")&amp;"&lt;/s&gt;&lt;/t&gt;","//s"),"mm","")))/10, MAX(VALUE(_xlfn.FILTERXML("&lt;t&gt;&lt;s&gt;"&amp;SUBSTITUTE(Q92,",","&lt;/s&gt;&lt;s&gt;")&amp;"&lt;/s&gt;&lt;/t&gt;","//s"))))))</f>
        <v>1.5</v>
      </c>
      <c r="S92" t="str">
        <f>IF(OR('Model output'!P91="",ISNUMBER(SEARCH("Not identified", 'Model output'!P91)),ISNUMBER(SEARCH("Absent",'Model output'!P91)),ISNUMBER(SEARCH("No",'Model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s="22" t="str">
        <f>IF('Model output'!S91="","",'Model output'!S91)</f>
        <v>Not identified</v>
      </c>
      <c r="Y92" t="str">
        <f>IF(OR('Model output'!S91="",ISNUMBER(SEARCH("Absent",'Model output'!S91)),ISNUMBER(SEARCH("Not identified",'Model output'!S91)),AND(ISNUMBER(SEARCH("No",'Model output'!S91)),NOT(ISNUMBER(SEARCH("carcinoma",'Model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9" t="str">
        <f>IF(OR('Model output'!V91="", AND(ISERROR(SEARCH("Positive",'Model output'!V91)), ISNUMBER(SEARCH("Negative",'Model output'!V91))), ISNUMBER(SEARCH("Uninvolved",'Model output'!V91)), ISNUMBER(SEARCH("Free",'Model output'!V91)), ISNUMBER(SEARCH("1 mm",'Model output'!V91)), ISNUMBER(SEARCH("0.1 CM",'Model output'!V91)), ISNUMBER(SEARCH("less than 0.2 mm",'Model output'!V91)), ISNUMBER(SEARCH("less than 0.5 mm",'Model output'!V91)), ISNUMBER(SEARCH("abut",'Model output'!V91))), "negative", "positive")</f>
        <v>negative</v>
      </c>
      <c r="AE92" s="38"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AND(ISNUMBER(J92),J92&gt;=5),M92=""),AND(AND(ISNUMBER(J92),J92&gt;=5),AND(ISNUMBER(M92),M92&gt;=1)),AND(ISNUMBER(SERACH("papillary",N92)),OR(Y92="positive",Z92="positive"), ISNUMBER(SEARCH("BRAF",AB92)))),"intermediate","low"))</f>
        <v>low</v>
      </c>
      <c r="AF92" s="39" t="str">
        <f t="shared" si="14"/>
        <v>1b</v>
      </c>
      <c r="AG92" s="39" t="str">
        <f t="shared" si="15"/>
        <v>0</v>
      </c>
      <c r="AH92" s="39" t="str">
        <f t="shared" si="18"/>
        <v>0</v>
      </c>
      <c r="AI92" s="44" t="str">
        <f t="shared" si="19"/>
        <v>I</v>
      </c>
      <c r="AJ92" s="38" t="s">
        <v>894</v>
      </c>
      <c r="AK92" s="43" t="s">
        <v>898</v>
      </c>
      <c r="AL92" s="43" t="s">
        <v>902</v>
      </c>
      <c r="AM92" s="43" t="s">
        <v>902</v>
      </c>
      <c r="AN92" s="43" t="s">
        <v>67</v>
      </c>
      <c r="AO92" s="13">
        <f t="shared" ca="1" si="20"/>
        <v>1</v>
      </c>
      <c r="AP92" s="16">
        <f t="shared" si="21"/>
        <v>1</v>
      </c>
      <c r="AQ92" s="16">
        <f t="shared" si="22"/>
        <v>1</v>
      </c>
      <c r="AR92" s="16">
        <f t="shared" si="23"/>
        <v>1</v>
      </c>
      <c r="AS92" s="26">
        <f t="shared" si="16"/>
        <v>1</v>
      </c>
    </row>
    <row r="93" spans="1:45">
      <c r="A93" t="str">
        <f>'Model output'!A92</f>
        <v>TCGA-DJ-A3UT</v>
      </c>
      <c r="B93" s="50">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
      </c>
      <c r="F93" t="str">
        <f t="shared" si="12"/>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output'!G92)),AND(ISNUMBER(SEARCH("V ",'Model output'!G92)),NOT(ISNUMBER(SEARCH("VI",'Model output'!G92)))),ISNUMBER(SEARCH("five",'Model output'!G92)),ISNUMBER(SEARCH("5",'Model output'!G92))))), "lateral", "central"))</f>
        <v/>
      </c>
      <c r="H93" t="str">
        <f>IF('Model output'!H92="","negative", IF('Model output'!H92=" ", "negative", IF('Model output'!H92="[]", "negative", IF(ISNUMBER(SEARCH("lymph node",'Model output'!H92)),"negative", IF(ISNUMBER(SEARCH("adipose tissue",'Model output'!H92)), "negative", IF(ISNUMBER(SEARCH("neck dissection",'Model output'!H92)),"negative","positive"))))))</f>
        <v>negative</v>
      </c>
      <c r="I93" t="str">
        <f>IF('Model output'!I92="","",IF(ISNUMBER('Model output'!I92),'Model output'!I92,1))</f>
        <v/>
      </c>
      <c r="J93" t="str">
        <f>IF('Model output'!J92="","",IF(AND(ISNUMBER('Model output'!J92),'Model output'!J92&lt;=I93),'Model output'!J92,IF(ISNUMBER(SEARCH("0/",'Model output'!J92)),0,1)))</f>
        <v/>
      </c>
      <c r="K93" t="str" cm="1">
        <f t="array" ref="K93">IF(COUNT(FIND({0,1,2,3,4,5,6,7,8,9},'Model output'!K92))&gt;0,'Model output'!K92,"")</f>
        <v/>
      </c>
      <c r="L93" s="8" t="str">
        <f t="shared" si="17"/>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0.9 cm</v>
      </c>
      <c r="Q93" t="str">
        <f t="shared" si="13"/>
        <v>0.9cm</v>
      </c>
      <c r="R93" cm="1">
        <f t="array" ref="R93">IF(Q93="","",IF(ISNUMBER(SEARCH("cm",Q93)),MAX(VALUE(SUBSTITUTE(_xlfn.FILTERXML("&lt;t&gt;&lt;s&gt;"&amp;SUBSTITUTE(Q93,",","&lt;/s&gt;&lt;s&gt;")&amp;"&lt;/s&gt;&lt;/t&gt;","//s"),"cm",""))),IF(ISNUMBER(SEARCH("mm",Q93)), MAX(VALUE(SUBSTITUTE(_xlfn.FILTERXML("&lt;t&gt;&lt;s&gt;"&amp;SUBSTITUTE(Q93,",","&lt;/s&gt;&lt;s&gt;")&amp;"&lt;/s&gt;&lt;/t&gt;","//s"),"mm","")))/10, MAX(VALUE(_xlfn.FILTERXML("&lt;t&gt;&lt;s&gt;"&amp;SUBSTITUTE(Q93,",","&lt;/s&gt;&lt;s&gt;")&amp;"&lt;/s&gt;&lt;/t&gt;","//s"))))))</f>
        <v>0.9</v>
      </c>
      <c r="S93" t="str">
        <f>IF(OR('Model output'!P92="",ISNUMBER(SEARCH("Not identified", 'Model output'!P92)),ISNUMBER(SEARCH("Absent",'Model output'!P92)),ISNUMBER(SEARCH("No",'Model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22" t="str">
        <f>IF('Model output'!S92="","",'Model output'!S92)</f>
        <v>Not Identified</v>
      </c>
      <c r="Y93" t="str">
        <f>IF(OR('Model output'!S92="",ISNUMBER(SEARCH("Absent",'Model output'!S92)),ISNUMBER(SEARCH("Not identified",'Model output'!S92)),AND(ISNUMBER(SEARCH("No",'Model output'!S92)),NOT(ISNUMBER(SEARCH("carcinoma",'Model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9" t="str">
        <f>IF(OR('Model output'!V92="", AND(ISERROR(SEARCH("Positive",'Model output'!V92)), ISNUMBER(SEARCH("Negative",'Model output'!V92))), ISNUMBER(SEARCH("Uninvolved",'Model output'!V92)), ISNUMBER(SEARCH("Free",'Model output'!V92)), ISNUMBER(SEARCH("1 mm",'Model output'!V92)), ISNUMBER(SEARCH("0.1 CM",'Model output'!V92)), ISNUMBER(SEARCH("less than 0.2 mm",'Model output'!V92)), ISNUMBER(SEARCH("less than 0.5 mm",'Model output'!V92)), ISNUMBER(SEARCH("abut",'Model output'!V92))), "negative", "positive")</f>
        <v>negative</v>
      </c>
      <c r="AE93" s="38"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AND(ISNUMBER(J93),J93&gt;=5),M93=""),AND(AND(ISNUMBER(J93),J93&gt;=5),AND(ISNUMBER(M93),M93&gt;=1)),AND(ISNUMBER(SERACH("papillary",N93)),OR(Y93="positive",Z93="positive"), ISNUMBER(SEARCH("BRAF",AB93)))),"intermediate","low"))</f>
        <v>low</v>
      </c>
      <c r="AF93" s="39" t="str">
        <f t="shared" si="14"/>
        <v>1a</v>
      </c>
      <c r="AG93" s="39" t="str">
        <f t="shared" si="15"/>
        <v>0</v>
      </c>
      <c r="AH93" s="39" t="str">
        <f t="shared" si="18"/>
        <v>0</v>
      </c>
      <c r="AI93" s="44" t="str">
        <f t="shared" si="19"/>
        <v>I</v>
      </c>
      <c r="AJ93" s="38" t="s">
        <v>894</v>
      </c>
      <c r="AK93" s="43" t="s">
        <v>903</v>
      </c>
      <c r="AL93" s="43" t="s">
        <v>902</v>
      </c>
      <c r="AM93" s="43" t="s">
        <v>902</v>
      </c>
      <c r="AN93" s="43" t="s">
        <v>67</v>
      </c>
      <c r="AO93" s="13">
        <f t="shared" ca="1" si="20"/>
        <v>1</v>
      </c>
      <c r="AP93" s="16">
        <f t="shared" si="21"/>
        <v>1</v>
      </c>
      <c r="AQ93" s="16">
        <f t="shared" si="22"/>
        <v>1</v>
      </c>
      <c r="AR93" s="16">
        <f t="shared" si="23"/>
        <v>1</v>
      </c>
      <c r="AS93" s="26">
        <f t="shared" si="16"/>
        <v>1</v>
      </c>
    </row>
    <row r="94" spans="1:45">
      <c r="A94" t="str">
        <f>'Model output'!A93</f>
        <v>TCGA-DJ-A3UU</v>
      </c>
      <c r="B94" s="50">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0</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
      </c>
      <c r="F94" t="str">
        <f t="shared" si="12"/>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output'!G93)),AND(ISNUMBER(SEARCH("V ",'Model output'!G93)),NOT(ISNUMBER(SEARCH("VI",'Model output'!G93)))),ISNUMBER(SEARCH("five",'Model output'!G93)),ISNUMBER(SEARCH("5",'Model output'!G93))))), "lateral", "central"))</f>
        <v/>
      </c>
      <c r="H94" t="str">
        <f>IF('Model output'!H93="","negative", IF('Model output'!H93=" ", "negative", IF('Model output'!H93="[]", "negative", IF(ISNUMBER(SEARCH("lymph node",'Model output'!H93)),"negative", IF(ISNUMBER(SEARCH("adipose tissue",'Model output'!H93)), "negative", IF(ISNUMBER(SEARCH("neck dissection",'Model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
      </c>
      <c r="L94" s="8" t="str">
        <f t="shared" si="17"/>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v>
      </c>
      <c r="O94" t="str">
        <f>IF('Model output'!M93="","",'Model output'!M93)</f>
        <v>classical</v>
      </c>
      <c r="P94" t="str">
        <f>IF('Model output'!N93="","",'Model output'!N93)</f>
        <v>1.1 cm</v>
      </c>
      <c r="Q94" t="str">
        <f t="shared" si="13"/>
        <v>1.1cm</v>
      </c>
      <c r="R94" cm="1">
        <f t="array" ref="R94">IF(Q94="","",IF(ISNUMBER(SEARCH("cm",Q94)),MAX(VALUE(SUBSTITUTE(_xlfn.FILTERXML("&lt;t&gt;&lt;s&gt;"&amp;SUBSTITUTE(Q94,",","&lt;/s&gt;&lt;s&gt;")&amp;"&lt;/s&gt;&lt;/t&gt;","//s"),"cm",""))),IF(ISNUMBER(SEARCH("mm",Q94)), MAX(VALUE(SUBSTITUTE(_xlfn.FILTERXML("&lt;t&gt;&lt;s&gt;"&amp;SUBSTITUTE(Q94,",","&lt;/s&gt;&lt;s&gt;")&amp;"&lt;/s&gt;&lt;/t&gt;","//s"),"mm","")))/10, MAX(VALUE(_xlfn.FILTERXML("&lt;t&gt;&lt;s&gt;"&amp;SUBSTITUTE(Q94,",","&lt;/s&gt;&lt;s&gt;")&amp;"&lt;/s&gt;&lt;/t&gt;","//s"))))))</f>
        <v>1.1000000000000001</v>
      </c>
      <c r="S94" t="str">
        <f>IF(OR('Model output'!P93="",ISNUMBER(SEARCH("Not identified", 'Model output'!P93)),ISNUMBER(SEARCH("Absent",'Model output'!P93)),ISNUMBER(SEARCH("No",'Model output'!P93)),ISNUMBER(SEARCH("Negative",'Model output'!P93))),"negative","positive")</f>
        <v>negative</v>
      </c>
      <c r="T94">
        <f>IF('Model output'!O93="","",'Model output'!O93)</f>
        <v>3</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22" t="str">
        <f>IF('Model output'!S93="","",'Model output'!S93)</f>
        <v>Invades the extrathyroidal fibroadipose tissue</v>
      </c>
      <c r="Y94" t="str">
        <f>IF(OR('Model output'!S93="",ISNUMBER(SEARCH("Absent",'Model output'!S93)),ISNUMBER(SEARCH("Not identified",'Model output'!S93)),AND(ISNUMBER(SEARCH("No",'Model output'!S93)),NOT(ISNUMBER(SEARCH("carcinoma",'Model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9" t="str">
        <f>IF(OR('Model output'!V93="", AND(ISERROR(SEARCH("Positive",'Model output'!V93)), ISNUMBER(SEARCH("Negative",'Model output'!V93))), ISNUMBER(SEARCH("Uninvolved",'Model output'!V93)), ISNUMBER(SEARCH("Free",'Model output'!V93)), ISNUMBER(SEARCH("1 mm",'Model output'!V93)), ISNUMBER(SEARCH("0.1 CM",'Model output'!V93)), ISNUMBER(SEARCH("less than 0.2 mm",'Model output'!V93)), ISNUMBER(SEARCH("less than 0.5 mm",'Model output'!V93)), ISNUMBER(SEARCH("abut",'Model output'!V93))), "negative", "positive")</f>
        <v>positive</v>
      </c>
      <c r="AE94" s="38"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AND(ISNUMBER(J94),J94&gt;=5),M94=""),AND(AND(ISNUMBER(J94),J94&gt;=5),AND(ISNUMBER(M94),M94&gt;=1)),AND(ISNUMBER(SERACH("papillary",N94)),OR(Y94="positive",Z94="positive"), ISNUMBER(SEARCH("BRAF",AB94)))),"intermediate","low"))</f>
        <v>high</v>
      </c>
      <c r="AF94" s="39" t="str">
        <f t="shared" si="14"/>
        <v>1b</v>
      </c>
      <c r="AG94" s="39" t="str">
        <f t="shared" si="15"/>
        <v>0</v>
      </c>
      <c r="AH94" s="39" t="str">
        <f t="shared" si="18"/>
        <v>0</v>
      </c>
      <c r="AI94" s="44" t="str">
        <f t="shared" si="19"/>
        <v>I</v>
      </c>
      <c r="AJ94" s="38" t="s">
        <v>893</v>
      </c>
      <c r="AK94" s="43" t="s">
        <v>898</v>
      </c>
      <c r="AL94" s="43" t="s">
        <v>899</v>
      </c>
      <c r="AM94" s="43" t="s">
        <v>902</v>
      </c>
      <c r="AN94" s="43" t="s">
        <v>67</v>
      </c>
      <c r="AO94" s="13">
        <f t="shared" si="20"/>
        <v>1</v>
      </c>
      <c r="AP94" s="16">
        <f t="shared" si="21"/>
        <v>1</v>
      </c>
      <c r="AQ94" s="16">
        <f t="shared" si="22"/>
        <v>1</v>
      </c>
      <c r="AR94" s="16">
        <f t="shared" si="23"/>
        <v>1</v>
      </c>
      <c r="AS94" s="26">
        <f t="shared" si="16"/>
        <v>1</v>
      </c>
    </row>
    <row r="95" spans="1:45">
      <c r="A95" t="str">
        <f>'Model output'!A94</f>
        <v>TCGA-DJ-A3UV</v>
      </c>
      <c r="B95" s="50">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X</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X</v>
      </c>
      <c r="F95" t="str">
        <f t="shared" si="12"/>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output'!G94)),AND(ISNUMBER(SEARCH("V ",'Model output'!G94)),NOT(ISNUMBER(SEARCH("VI",'Model output'!G94)))),ISNUMBER(SEARCH("five",'Model output'!G94)),ISNUMBER(SEARCH("5",'Model output'!G94))))), "lateral", "central"))</f>
        <v/>
      </c>
      <c r="H95" t="str">
        <f>IF('Model output'!H94="","negative", IF('Model output'!H94=" ", "negative", IF('Model output'!H94="[]", "negative", IF(ISNUMBER(SEARCH("lymph node",'Model output'!H94)),"negative", IF(ISNUMBER(SEARCH("adipose tissue",'Model output'!H94)), "negative", IF(ISNUMBER(SEARCH("neck dissection",'Model output'!H94)),"negative","positive"))))))</f>
        <v>negative</v>
      </c>
      <c r="I95">
        <f>IF('Model output'!I94="","",IF(ISNUMBER('Model output'!I94),'Model output'!I94,1))</f>
        <v>0</v>
      </c>
      <c r="J95">
        <f>IF('Model output'!J94="","",IF(AND(ISNUMBER('Model output'!J94),'Model output'!J94&lt;=I95),'Model output'!J94,IF(ISNUMBER(SEARCH("0/",'Model output'!J94)),0,1)))</f>
        <v>0</v>
      </c>
      <c r="K95" t="str" cm="1">
        <f t="array" ref="K95">IF(COUNT(FIND({0,1,2,3,4,5,6,7,8,9},'Model output'!K94))&gt;0,'Model output'!K94,"")</f>
        <v/>
      </c>
      <c r="L95" s="8" t="str">
        <f t="shared" si="17"/>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v>
      </c>
      <c r="O95" t="str">
        <f>IF('Model output'!M94="","",'Model output'!M94)</f>
        <v>classic</v>
      </c>
      <c r="P95" t="str">
        <f>IF('Model output'!N94="","",'Model output'!N94)</f>
        <v>1.0 cm</v>
      </c>
      <c r="Q95" t="str">
        <f t="shared" si="13"/>
        <v>1.0cm</v>
      </c>
      <c r="R95" cm="1">
        <f t="array" ref="R95">IF(Q95="","",IF(ISNUMBER(SEARCH("cm",Q95)),MAX(VALUE(SUBSTITUTE(_xlfn.FILTERXML("&lt;t&gt;&lt;s&gt;"&amp;SUBSTITUTE(Q95,",","&lt;/s&gt;&lt;s&gt;")&amp;"&lt;/s&gt;&lt;/t&gt;","//s"),"cm",""))),IF(ISNUMBER(SEARCH("mm",Q95)), MAX(VALUE(SUBSTITUTE(_xlfn.FILTERXML("&lt;t&gt;&lt;s&gt;"&amp;SUBSTITUTE(Q95,",","&lt;/s&gt;&lt;s&gt;")&amp;"&lt;/s&gt;&lt;/t&gt;","//s"),"mm","")))/10, MAX(VALUE(_xlfn.FILTERXML("&lt;t&gt;&lt;s&gt;"&amp;SUBSTITUTE(Q95,",","&lt;/s&gt;&lt;s&gt;")&amp;"&lt;/s&gt;&lt;/t&gt;","//s"))))))</f>
        <v>1</v>
      </c>
      <c r="S95" t="str">
        <f>IF(OR('Model output'!P94="",ISNUMBER(SEARCH("Not identified", 'Model output'!P94)),ISNUMBER(SEARCH("Absent",'Model output'!P94)),ISNUMBER(SEARCH("No",'Model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Focal Invasion</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positive</v>
      </c>
      <c r="X95" s="22" t="str">
        <f>IF('Model output'!S94="","",'Model output'!S94)</f>
        <v>Not identified</v>
      </c>
      <c r="Y95" t="str">
        <f>IF(OR('Model output'!S94="",ISNUMBER(SEARCH("Absent",'Model output'!S94)),ISNUMBER(SEARCH("Not identified",'Model output'!S94)),AND(ISNUMBER(SEARCH("No",'Model output'!S94)),NOT(ISNUMBER(SEARCH("carcinoma",'Model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9" t="str">
        <f>IF(OR('Model output'!V94="", AND(ISERROR(SEARCH("Positive",'Model output'!V94)), ISNUMBER(SEARCH("Negative",'Model output'!V94))), ISNUMBER(SEARCH("Uninvolved",'Model output'!V94)), ISNUMBER(SEARCH("Free",'Model output'!V94)), ISNUMBER(SEARCH("1 mm",'Model output'!V94)), ISNUMBER(SEARCH("0.1 CM",'Model output'!V94)), ISNUMBER(SEARCH("less than 0.2 mm",'Model output'!V94)), ISNUMBER(SEARCH("less than 0.5 mm",'Model output'!V94)), ISNUMBER(SEARCH("abut",'Model output'!V94))), "negative", "positive")</f>
        <v>negative</v>
      </c>
      <c r="AE95" s="38"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AND(ISNUMBER(J95),J95&gt;=5),M95=""),AND(AND(ISNUMBER(J95),J95&gt;=5),AND(ISNUMBER(M95),M95&gt;=1)),AND(ISNUMBER(SERACH("papillary",N95)),OR(Y95="positive",Z95="positive"), ISNUMBER(SEARCH("BRAF",AB95)))),"intermediate","low"))</f>
        <v>intermediate</v>
      </c>
      <c r="AF95" s="39" t="str">
        <f t="shared" si="14"/>
        <v>1a</v>
      </c>
      <c r="AG95" s="39" t="str">
        <f t="shared" si="15"/>
        <v>0</v>
      </c>
      <c r="AH95" s="39" t="str">
        <f t="shared" si="18"/>
        <v>0</v>
      </c>
      <c r="AI95" s="44" t="str">
        <f t="shared" si="19"/>
        <v>I</v>
      </c>
      <c r="AJ95" s="38" t="s">
        <v>895</v>
      </c>
      <c r="AK95" s="43" t="s">
        <v>903</v>
      </c>
      <c r="AL95" s="43" t="s">
        <v>899</v>
      </c>
      <c r="AM95" s="43" t="s">
        <v>902</v>
      </c>
      <c r="AN95" s="43" t="s">
        <v>67</v>
      </c>
      <c r="AO95" s="13">
        <f t="shared" ca="1" si="20"/>
        <v>1</v>
      </c>
      <c r="AP95" s="16">
        <f t="shared" si="21"/>
        <v>1</v>
      </c>
      <c r="AQ95" s="16">
        <f t="shared" si="22"/>
        <v>1</v>
      </c>
      <c r="AR95" s="16">
        <f t="shared" si="23"/>
        <v>1</v>
      </c>
      <c r="AS95" s="26">
        <f t="shared" si="16"/>
        <v>1</v>
      </c>
    </row>
    <row r="96" spans="1:45">
      <c r="A96" t="str">
        <f>'Model output'!A95</f>
        <v>TCGA-DJ-A3UX</v>
      </c>
      <c r="B96" s="50">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
      </c>
      <c r="F96" t="str">
        <f t="shared" si="12"/>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output'!G95)),AND(ISNUMBER(SEARCH("V ",'Model output'!G95)),NOT(ISNUMBER(SEARCH("VI",'Model output'!G95)))),ISNUMBER(SEARCH("five",'Model output'!G95)),ISNUMBER(SEARCH("5",'Model output'!G95))))), "lateral", "central"))</f>
        <v/>
      </c>
      <c r="H96" t="str">
        <f>IF('Model output'!H95="","negative", IF('Model output'!H95=" ", "negative", IF('Model output'!H95="[]", "negative", IF(ISNUMBER(SEARCH("lymph node",'Model output'!H95)),"negative", IF(ISNUMBER(SEARCH("adipose tissue",'Model output'!H95)), "negative", IF(ISNUMBER(SEARCH("neck dissection",'Model output'!H95)),"negative","positive"))))))</f>
        <v>negative</v>
      </c>
      <c r="I96">
        <f>IF('Model output'!I95="","",IF(ISNUMBER('Model output'!I95),'Model output'!I95,1))</f>
        <v>3</v>
      </c>
      <c r="J96" t="str">
        <f>IF('Model output'!J95="","",IF(AND(ISNUMBER('Model output'!J95),'Model output'!J95&lt;=I96),'Model output'!J95,IF(ISNUMBER(SEARCH("0/",'Model output'!J95)),0,1)))</f>
        <v/>
      </c>
      <c r="K96" t="str" cm="1">
        <f t="array" ref="K96">IF(COUNT(FIND({0,1,2,3,4,5,6,7,8,9},'Model output'!K95))&gt;0,'Model output'!K95,"")</f>
        <v/>
      </c>
      <c r="L96" s="8" t="str">
        <f t="shared" si="17"/>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microcarcinoma</v>
      </c>
      <c r="P96" t="str">
        <f>IF('Model output'!N95="","",'Model output'!N95)</f>
        <v>0.5 cm</v>
      </c>
      <c r="Q96" t="str">
        <f t="shared" si="13"/>
        <v>0.5cm</v>
      </c>
      <c r="R96" cm="1">
        <f t="array" ref="R96">IF(Q96="","",IF(ISNUMBER(SEARCH("cm",Q96)),MAX(VALUE(SUBSTITUTE(_xlfn.FILTERXML("&lt;t&gt;&lt;s&gt;"&amp;SUBSTITUTE(Q96,",","&lt;/s&gt;&lt;s&gt;")&amp;"&lt;/s&gt;&lt;/t&gt;","//s"),"cm",""))),IF(ISNUMBER(SEARCH("mm",Q96)), MAX(VALUE(SUBSTITUTE(_xlfn.FILTERXML("&lt;t&gt;&lt;s&gt;"&amp;SUBSTITUTE(Q96,",","&lt;/s&gt;&lt;s&gt;")&amp;"&lt;/s&gt;&lt;/t&gt;","//s"),"mm","")))/10, MAX(VALUE(_xlfn.FILTERXML("&lt;t&gt;&lt;s&gt;"&amp;SUBSTITUTE(Q96,",","&lt;/s&gt;&lt;s&gt;")&amp;"&lt;/s&gt;&lt;/t&gt;","//s"))))))</f>
        <v>0.5</v>
      </c>
      <c r="S96" t="str">
        <f>IF(OR('Model output'!P95="",ISNUMBER(SEARCH("Not identified", 'Model output'!P95)),ISNUMBER(SEARCH("Absent",'Model output'!P95)),ISNUMBER(SEARCH("No",'Model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22" t="str">
        <f>IF('Model output'!S95="","",'Model output'!S95)</f>
        <v>Not identified</v>
      </c>
      <c r="Y96" t="str">
        <f>IF(OR('Model output'!S95="",ISNUMBER(SEARCH("Absent",'Model output'!S95)),ISNUMBER(SEARCH("Not identified",'Model output'!S95)),AND(ISNUMBER(SEARCH("No",'Model output'!S95)),NOT(ISNUMBER(SEARCH("carcinoma",'Model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9" t="str">
        <f>IF(OR('Model output'!V95="", AND(ISERROR(SEARCH("Positive",'Model output'!V95)), ISNUMBER(SEARCH("Negative",'Model output'!V95))), ISNUMBER(SEARCH("Uninvolved",'Model output'!V95)), ISNUMBER(SEARCH("Free",'Model output'!V95)), ISNUMBER(SEARCH("1 mm",'Model output'!V95)), ISNUMBER(SEARCH("0.1 CM",'Model output'!V95)), ISNUMBER(SEARCH("less than 0.2 mm",'Model output'!V95)), ISNUMBER(SEARCH("less than 0.5 mm",'Model output'!V95)), ISNUMBER(SEARCH("abut",'Model output'!V95))), "negative", "positive")</f>
        <v>negative</v>
      </c>
      <c r="AE96" s="38"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AND(ISNUMBER(J96),J96&gt;=5),M96=""),AND(AND(ISNUMBER(J96),J96&gt;=5),AND(ISNUMBER(M96),M96&gt;=1)),AND(ISNUMBER(SERACH("papillary",N96)),OR(Y96="positive",Z96="positive"), ISNUMBER(SEARCH("BRAF",AB96)))),"intermediate","low"))</f>
        <v>low</v>
      </c>
      <c r="AF96" s="39" t="str">
        <f t="shared" si="14"/>
        <v>1a</v>
      </c>
      <c r="AG96" s="39" t="str">
        <f t="shared" si="15"/>
        <v>0</v>
      </c>
      <c r="AH96" s="39" t="str">
        <f t="shared" si="18"/>
        <v>0</v>
      </c>
      <c r="AI96" s="44" t="str">
        <f t="shared" si="19"/>
        <v>I</v>
      </c>
      <c r="AJ96" s="38" t="s">
        <v>894</v>
      </c>
      <c r="AK96" s="43" t="s">
        <v>903</v>
      </c>
      <c r="AL96" s="43" t="s">
        <v>899</v>
      </c>
      <c r="AM96" s="43" t="s">
        <v>902</v>
      </c>
      <c r="AN96" s="43" t="s">
        <v>67</v>
      </c>
      <c r="AO96" s="13">
        <f t="shared" ca="1" si="20"/>
        <v>1</v>
      </c>
      <c r="AP96" s="16">
        <f t="shared" si="21"/>
        <v>1</v>
      </c>
      <c r="AQ96" s="16">
        <f t="shared" si="22"/>
        <v>1</v>
      </c>
      <c r="AR96" s="16">
        <f t="shared" si="23"/>
        <v>1</v>
      </c>
      <c r="AS96" s="26">
        <f t="shared" si="16"/>
        <v>1</v>
      </c>
    </row>
    <row r="97" spans="1:45">
      <c r="A97" t="str">
        <f>'Model output'!A96</f>
        <v>TCGA-DJ-A3UY</v>
      </c>
      <c r="B97" s="50">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
      </c>
      <c r="F97" t="str">
        <f t="shared" si="12"/>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output'!G96)),AND(ISNUMBER(SEARCH("V ",'Model output'!G96)),NOT(ISNUMBER(SEARCH("VI",'Model output'!G96)))),ISNUMBER(SEARCH("five",'Model output'!G96)),ISNUMBER(SEARCH("5",'Model output'!G96))))), "lateral", "central"))</f>
        <v/>
      </c>
      <c r="H97" t="str">
        <f>IF('Model output'!H96="","negative", IF('Model output'!H96=" ", "negative", IF('Model output'!H96="[]", "negative", IF(ISNUMBER(SEARCH("lymph node",'Model output'!H96)),"negative", IF(ISNUMBER(SEARCH("adipose tissue",'Model output'!H96)), "negative", IF(ISNUMBER(SEARCH("neck dissection",'Model output'!H96)),"negative","positive"))))))</f>
        <v>negative</v>
      </c>
      <c r="I97" t="str">
        <f>IF('Model output'!I96="","",IF(ISNUMBER('Model output'!I96),'Model output'!I96,1))</f>
        <v/>
      </c>
      <c r="J97" t="str">
        <f>IF('Model output'!J96="","",IF(AND(ISNUMBER('Model output'!J96),'Model output'!J96&lt;=I97),'Model output'!J96,IF(ISNUMBER(SEARCH("0/",'Model output'!J96)),0,1)))</f>
        <v/>
      </c>
      <c r="K97" t="str" cm="1">
        <f t="array" ref="K97">IF(COUNT(FIND({0,1,2,3,4,5,6,7,8,9},'Model output'!K96))&gt;0,'Model output'!K96,"")</f>
        <v/>
      </c>
      <c r="L97" s="8" t="str">
        <f t="shared" si="17"/>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classic</v>
      </c>
      <c r="P97" t="str">
        <f>IF('Model output'!N96="","",'Model output'!N96)</f>
        <v>1.2 cm</v>
      </c>
      <c r="Q97" t="str">
        <f t="shared" si="13"/>
        <v>1.2cm</v>
      </c>
      <c r="R97" cm="1">
        <f t="array" ref="R97">IF(Q97="","",IF(ISNUMBER(SEARCH("cm",Q97)),MAX(VALUE(SUBSTITUTE(_xlfn.FILTERXML("&lt;t&gt;&lt;s&gt;"&amp;SUBSTITUTE(Q97,",","&lt;/s&gt;&lt;s&gt;")&amp;"&lt;/s&gt;&lt;/t&gt;","//s"),"cm",""))),IF(ISNUMBER(SEARCH("mm",Q97)), MAX(VALUE(SUBSTITUTE(_xlfn.FILTERXML("&lt;t&gt;&lt;s&gt;"&amp;SUBSTITUTE(Q97,",","&lt;/s&gt;&lt;s&gt;")&amp;"&lt;/s&gt;&lt;/t&gt;","//s"),"mm","")))/10, MAX(VALUE(_xlfn.FILTERXML("&lt;t&gt;&lt;s&gt;"&amp;SUBSTITUTE(Q97,",","&lt;/s&gt;&lt;s&gt;")&amp;"&lt;/s&gt;&lt;/t&gt;","//s"))))))</f>
        <v>1.2</v>
      </c>
      <c r="S97" t="str">
        <f>IF(OR('Model output'!P96="",ISNUMBER(SEARCH("Not identified", 'Model output'!P96)),ISNUMBER(SEARCH("Absent",'Model output'!P96)),ISNUMBER(SEARCH("No",'Model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s="22" t="str">
        <f>IF('Model output'!S96="","",'Model output'!S96)</f>
        <v>Not identified</v>
      </c>
      <c r="Y97" t="str">
        <f>IF(OR('Model output'!S96="",ISNUMBER(SEARCH("Absent",'Model output'!S96)),ISNUMBER(SEARCH("Not identified",'Model output'!S96)),AND(ISNUMBER(SEARCH("No",'Model output'!S96)),NOT(ISNUMBER(SEARCH("carcinoma",'Model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9" t="str">
        <f>IF(OR('Model output'!V96="", AND(ISERROR(SEARCH("Positive",'Model output'!V96)), ISNUMBER(SEARCH("Negative",'Model output'!V96))), ISNUMBER(SEARCH("Uninvolved",'Model output'!V96)), ISNUMBER(SEARCH("Free",'Model output'!V96)), ISNUMBER(SEARCH("1 mm",'Model output'!V96)), ISNUMBER(SEARCH("0.1 CM",'Model output'!V96)), ISNUMBER(SEARCH("less than 0.2 mm",'Model output'!V96)), ISNUMBER(SEARCH("less than 0.5 mm",'Model output'!V96)), ISNUMBER(SEARCH("abut",'Model output'!V96))), "negative", "positive")</f>
        <v>negative</v>
      </c>
      <c r="AE97" s="38"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AND(ISNUMBER(J97),J97&gt;=5),M97=""),AND(AND(ISNUMBER(J97),J97&gt;=5),AND(ISNUMBER(M97),M97&gt;=1)),AND(ISNUMBER(SERACH("papillary",N97)),OR(Y97="positive",Z97="positive"), ISNUMBER(SEARCH("BRAF",AB97)))),"intermediate","low"))</f>
        <v>low</v>
      </c>
      <c r="AF97" s="39" t="str">
        <f t="shared" si="14"/>
        <v>1b</v>
      </c>
      <c r="AG97" s="39" t="str">
        <f t="shared" si="15"/>
        <v>0</v>
      </c>
      <c r="AH97" s="39" t="str">
        <f t="shared" si="18"/>
        <v>0</v>
      </c>
      <c r="AI97" s="44" t="str">
        <f t="shared" si="19"/>
        <v>I</v>
      </c>
      <c r="AJ97" s="38" t="s">
        <v>894</v>
      </c>
      <c r="AK97" s="43" t="s">
        <v>898</v>
      </c>
      <c r="AL97" s="43" t="s">
        <v>902</v>
      </c>
      <c r="AM97" s="43" t="s">
        <v>902</v>
      </c>
      <c r="AN97" s="43" t="s">
        <v>67</v>
      </c>
      <c r="AO97" s="13">
        <f t="shared" ca="1" si="20"/>
        <v>1</v>
      </c>
      <c r="AP97" s="16">
        <f t="shared" si="21"/>
        <v>1</v>
      </c>
      <c r="AQ97" s="16">
        <f t="shared" si="22"/>
        <v>1</v>
      </c>
      <c r="AR97" s="16">
        <f t="shared" si="23"/>
        <v>1</v>
      </c>
      <c r="AS97" s="26">
        <f t="shared" si="16"/>
        <v>1</v>
      </c>
    </row>
    <row r="98" spans="1:45">
      <c r="A98" t="str">
        <f>'Model output'!A97</f>
        <v>TCGA-DJ-A3UZ</v>
      </c>
      <c r="B98" s="50">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0</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
      </c>
      <c r="F98" t="str">
        <f t="shared" si="12"/>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output'!G97)),AND(ISNUMBER(SEARCH("V ",'Model output'!G97)),NOT(ISNUMBER(SEARCH("VI",'Model output'!G97)))),ISNUMBER(SEARCH("five",'Model output'!G97)),ISNUMBER(SEARCH("5",'Model output'!G97))))), "lateral", "central"))</f>
        <v/>
      </c>
      <c r="H98" t="str">
        <f>IF('Model output'!H97="","negative", IF('Model output'!H97=" ", "negative", IF('Model output'!H97="[]", "negative", IF(ISNUMBER(SEARCH("lymph node",'Model output'!H97)),"negative", IF(ISNUMBER(SEARCH("adipose tissue",'Model output'!H97)), "negative", IF(ISNUMBER(SEARCH("neck dissection",'Model output'!H97)),"negative","positive"))))))</f>
        <v>negative</v>
      </c>
      <c r="I98">
        <f>IF('Model output'!I97="","",IF(ISNUMBER('Model output'!I97),'Model output'!I97,1))</f>
        <v>2</v>
      </c>
      <c r="J98">
        <f>IF('Model output'!J97="","",IF(AND(ISNUMBER('Model output'!J97),'Model output'!J97&lt;=I98),'Model output'!J97,IF(ISNUMBER(SEARCH("0/",'Model output'!J97)),0,1)))</f>
        <v>0</v>
      </c>
      <c r="K98" t="str" cm="1">
        <f t="array" ref="K98">IF(COUNT(FIND({0,1,2,3,4,5,6,7,8,9},'Model output'!K97))&gt;0,'Model output'!K97,"")</f>
        <v/>
      </c>
      <c r="L98" s="8" t="str">
        <f t="shared" si="17"/>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classic, microcarcinoma</v>
      </c>
      <c r="P98" t="str">
        <f>IF('Model output'!N97="","",'Model output'!N97)</f>
        <v>1.1 cm</v>
      </c>
      <c r="Q98" t="str">
        <f t="shared" si="13"/>
        <v>1.1cm</v>
      </c>
      <c r="R98" cm="1">
        <f t="array" ref="R98">IF(Q98="","",IF(ISNUMBER(SEARCH("cm",Q98)),MAX(VALUE(SUBSTITUTE(_xlfn.FILTERXML("&lt;t&gt;&lt;s&gt;"&amp;SUBSTITUTE(Q98,",","&lt;/s&gt;&lt;s&gt;")&amp;"&lt;/s&gt;&lt;/t&gt;","//s"),"cm",""))),IF(ISNUMBER(SEARCH("mm",Q98)), MAX(VALUE(SUBSTITUTE(_xlfn.FILTERXML("&lt;t&gt;&lt;s&gt;"&amp;SUBSTITUTE(Q98,",","&lt;/s&gt;&lt;s&gt;")&amp;"&lt;/s&gt;&lt;/t&gt;","//s"),"mm","")))/10, MAX(VALUE(_xlfn.FILTERXML("&lt;t&gt;&lt;s&gt;"&amp;SUBSTITUTE(Q98,",","&lt;/s&gt;&lt;s&gt;")&amp;"&lt;/s&gt;&lt;/t&gt;","//s"))))))</f>
        <v>1.1000000000000001</v>
      </c>
      <c r="S98" t="str">
        <f>IF(OR('Model output'!P97="",ISNUMBER(SEARCH("Not identified", 'Model output'!P97)),ISNUMBER(SEARCH("Absent",'Model output'!P97)),ISNUMBER(SEARCH("No",'Model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22" t="str">
        <f>IF('Model output'!S97="","",'Model output'!S97)</f>
        <v>Invades: perithyroidal adipose tissue and parathyroid gland</v>
      </c>
      <c r="Y98" t="str">
        <f>IF(OR('Model output'!S97="",ISNUMBER(SEARCH("Absent",'Model output'!S97)),ISNUMBER(SEARCH("Not identified",'Model output'!S97)),AND(ISNUMBER(SEARCH("No",'Model output'!S97)),NOT(ISNUMBER(SEARCH("carcinoma",'Model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9" t="str">
        <f>IF(OR('Model output'!V97="", AND(ISERROR(SEARCH("Positive",'Model output'!V97)), ISNUMBER(SEARCH("Negative",'Model output'!V97))), ISNUMBER(SEARCH("Uninvolved",'Model output'!V97)), ISNUMBER(SEARCH("Free",'Model output'!V97)), ISNUMBER(SEARCH("1 mm",'Model output'!V97)), ISNUMBER(SEARCH("0.1 CM",'Model output'!V97)), ISNUMBER(SEARCH("less than 0.2 mm",'Model output'!V97)), ISNUMBER(SEARCH("less than 0.5 mm",'Model output'!V97)), ISNUMBER(SEARCH("abut",'Model output'!V97))), "negative", "positive")</f>
        <v>negative</v>
      </c>
      <c r="AE98" s="38"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AND(ISNUMBER(J98),J98&gt;=5),M98=""),AND(AND(ISNUMBER(J98),J98&gt;=5),AND(ISNUMBER(M98),M98&gt;=1)),AND(ISNUMBER(SERACH("papillary",N98)),OR(Y98="positive",Z98="positive"), ISNUMBER(SEARCH("BRAF",AB98)))),"intermediate","low"))</f>
        <v>intermediate</v>
      </c>
      <c r="AF98" s="39" t="str">
        <f t="shared" si="14"/>
        <v>1b</v>
      </c>
      <c r="AG98" s="39" t="str">
        <f t="shared" si="15"/>
        <v>0</v>
      </c>
      <c r="AH98" s="39" t="str">
        <f t="shared" si="18"/>
        <v>0</v>
      </c>
      <c r="AI98" s="44" t="str">
        <f t="shared" si="19"/>
        <v>I</v>
      </c>
      <c r="AJ98" s="38" t="s">
        <v>895</v>
      </c>
      <c r="AK98" s="43" t="s">
        <v>898</v>
      </c>
      <c r="AL98" s="43" t="s">
        <v>899</v>
      </c>
      <c r="AM98" s="43" t="s">
        <v>902</v>
      </c>
      <c r="AN98" s="43" t="s">
        <v>67</v>
      </c>
      <c r="AO98" s="13">
        <f t="shared" ca="1" si="20"/>
        <v>1</v>
      </c>
      <c r="AP98" s="16">
        <f t="shared" si="21"/>
        <v>1</v>
      </c>
      <c r="AQ98" s="16">
        <f t="shared" si="22"/>
        <v>1</v>
      </c>
      <c r="AR98" s="16">
        <f t="shared" si="23"/>
        <v>1</v>
      </c>
      <c r="AS98" s="26">
        <f t="shared" si="16"/>
        <v>1</v>
      </c>
    </row>
    <row r="99" spans="1:45">
      <c r="A99" t="str">
        <f>'Model output'!A98</f>
        <v>TCGA-DJ-A3V2</v>
      </c>
      <c r="B99" s="50">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4a</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1b</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
      </c>
      <c r="F99" t="str">
        <f t="shared" si="12"/>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output'!G98)),AND(ISNUMBER(SEARCH("V ",'Model output'!G98)),NOT(ISNUMBER(SEARCH("VI",'Model output'!G98)))),ISNUMBER(SEARCH("five",'Model output'!G98)),ISNUMBER(SEARCH("5",'Model output'!G98))))), "lateral", "central"))</f>
        <v>central</v>
      </c>
      <c r="H99" t="str">
        <f>IF('Model output'!H98="","negative", IF('Model output'!H98=" ", "negative", IF('Model output'!H98="[]", "negative", IF(ISNUMBER(SEARCH("lymph node",'Model output'!H98)),"negative", IF(ISNUMBER(SEARCH("adipose tissue",'Model output'!H98)), "negative", IF(ISNUMBER(SEARCH("neck dissection",'Model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17"/>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v>
      </c>
      <c r="O99" t="str">
        <f>IF('Model output'!M98="","",'Model output'!M98)</f>
        <v>classic</v>
      </c>
      <c r="P99" t="str">
        <f>IF('Model output'!N98="","",'Model output'!N98)</f>
        <v>2.1 cm</v>
      </c>
      <c r="Q99" t="str">
        <f t="shared" si="13"/>
        <v>2.1cm</v>
      </c>
      <c r="R99" cm="1">
        <f t="array" ref="R99">IF(Q99="","",IF(ISNUMBER(SEARCH("cm",Q99)),MAX(VALUE(SUBSTITUTE(_xlfn.FILTERXML("&lt;t&gt;&lt;s&gt;"&amp;SUBSTITUTE(Q99,",","&lt;/s&gt;&lt;s&gt;")&amp;"&lt;/s&gt;&lt;/t&gt;","//s"),"cm",""))),IF(ISNUMBER(SEARCH("mm",Q99)), MAX(VALUE(SUBSTITUTE(_xlfn.FILTERXML("&lt;t&gt;&lt;s&gt;"&amp;SUBSTITUTE(Q99,",","&lt;/s&gt;&lt;s&gt;")&amp;"&lt;/s&gt;&lt;/t&gt;","//s"),"mm","")))/10, MAX(VALUE(_xlfn.FILTERXML("&lt;t&gt;&lt;s&gt;"&amp;SUBSTITUTE(Q99,",","&lt;/s&gt;&lt;s&gt;")&amp;"&lt;/s&gt;&lt;/t&gt;","//s"))))))</f>
        <v>2.1</v>
      </c>
      <c r="S99" t="str">
        <f>IF(OR('Model output'!P98="",ISNUMBER(SEARCH("Not identified", 'Model output'!P98)),ISNUMBER(SEARCH("Absent",'Model output'!P98)),ISNUMBER(SEARCH("No",'Model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22" t="str">
        <f>IF('Model output'!S98="","",'Model output'!S98)</f>
        <v>Not Identified</v>
      </c>
      <c r="Y99" t="str">
        <f>IF(OR('Model output'!S98="",ISNUMBER(SEARCH("Absent",'Model output'!S98)),ISNUMBER(SEARCH("Not identified",'Model output'!S98)),AND(ISNUMBER(SEARCH("No",'Model output'!S98)),NOT(ISNUMBER(SEARCH("carcinoma",'Model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9" t="str">
        <f>IF(OR('Model output'!V98="", AND(ISERROR(SEARCH("Positive",'Model output'!V98)), ISNUMBER(SEARCH("Negative",'Model output'!V98))), ISNUMBER(SEARCH("Uninvolved",'Model output'!V98)), ISNUMBER(SEARCH("Free",'Model output'!V98)), ISNUMBER(SEARCH("1 mm",'Model output'!V98)), ISNUMBER(SEARCH("0.1 CM",'Model output'!V98)), ISNUMBER(SEARCH("less than 0.2 mm",'Model output'!V98)), ISNUMBER(SEARCH("less than 0.5 mm",'Model output'!V98)), ISNUMBER(SEARCH("abut",'Model output'!V98))), "negative", "positive")</f>
        <v>negative</v>
      </c>
      <c r="AE99" s="38"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AND(ISNUMBER(J99),J99&gt;=5),M99=""),AND(AND(ISNUMBER(J99),J99&gt;=5),AND(ISNUMBER(M99),M99&gt;=1)),AND(ISNUMBER(SERACH("papillary",N99)),OR(Y99="positive",Z99="positive"), ISNUMBER(SEARCH("BRAF",AB99)))),"intermediate","low"))</f>
        <v>intermediate</v>
      </c>
      <c r="AF99" s="39" t="str">
        <f t="shared" si="14"/>
        <v>2</v>
      </c>
      <c r="AG99" s="39" t="str">
        <f t="shared" si="15"/>
        <v>1a</v>
      </c>
      <c r="AH99" s="39" t="str">
        <f t="shared" si="18"/>
        <v>0</v>
      </c>
      <c r="AI99" s="44" t="str">
        <f t="shared" si="19"/>
        <v>I</v>
      </c>
      <c r="AJ99" s="38" t="s">
        <v>895</v>
      </c>
      <c r="AK99" s="43" t="s">
        <v>901</v>
      </c>
      <c r="AL99" s="43" t="s">
        <v>903</v>
      </c>
      <c r="AM99" s="43" t="s">
        <v>902</v>
      </c>
      <c r="AN99" s="43" t="s">
        <v>67</v>
      </c>
      <c r="AO99" s="13">
        <f t="shared" ca="1" si="20"/>
        <v>1</v>
      </c>
      <c r="AP99" s="16">
        <f t="shared" si="21"/>
        <v>1</v>
      </c>
      <c r="AQ99" s="16">
        <f t="shared" si="22"/>
        <v>1</v>
      </c>
      <c r="AR99" s="16">
        <f t="shared" si="23"/>
        <v>1</v>
      </c>
      <c r="AS99" s="26">
        <f t="shared" si="16"/>
        <v>1</v>
      </c>
    </row>
    <row r="100" spans="1:45">
      <c r="A100" t="str">
        <f>'Model output'!A99</f>
        <v>TCGA-DJ-A3V3</v>
      </c>
      <c r="B100" s="50">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0</v>
      </c>
      <c r="F100" t="str">
        <f t="shared" si="12"/>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output'!G99)),AND(ISNUMBER(SEARCH("V ",'Model output'!G99)),NOT(ISNUMBER(SEARCH("VI",'Model output'!G99)))),ISNUMBER(SEARCH("five",'Model output'!G99)),ISNUMBER(SEARCH("5",'Model output'!G99))))), "lateral", "central"))</f>
        <v/>
      </c>
      <c r="H100" t="str">
        <f>IF('Model output'!H99="","negative", IF('Model output'!H99=" ", "negative", IF('Model output'!H99="[]", "negative", IF(ISNUMBER(SEARCH("lymph node",'Model output'!H99)),"negative", IF(ISNUMBER(SEARCH("adipose tissue",'Model output'!H99)), "negative", IF(ISNUMBER(SEARCH("neck dissection",'Model output'!H99)),"negative","positive"))))))</f>
        <v>negative</v>
      </c>
      <c r="I100">
        <f>IF('Model output'!I99="","",IF(ISNUMBER('Model output'!I99),'Model output'!I99,1))</f>
        <v>15</v>
      </c>
      <c r="J100">
        <f>IF('Model output'!J99="","",IF(AND(ISNUMBER('Model output'!J99),'Model output'!J99&lt;=I100),'Model output'!J99,IF(ISNUMBER(SEARCH("0/",'Model output'!J99)),0,1)))</f>
        <v>0</v>
      </c>
      <c r="K100" t="str" cm="1">
        <f t="array" ref="K100">IF(COUNT(FIND({0,1,2,3,4,5,6,7,8,9},'Model output'!K99))&gt;0,'Model output'!K99,"")</f>
        <v/>
      </c>
      <c r="L100" s="8" t="str">
        <f t="shared" si="17"/>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v>
      </c>
      <c r="O100" t="str">
        <f>IF('Model output'!M99="","",'Model output'!M99)</f>
        <v>classical</v>
      </c>
      <c r="P100" t="str">
        <f>IF('Model output'!N99="","",'Model output'!N99)</f>
        <v>2.4 cm</v>
      </c>
      <c r="Q100" t="str">
        <f t="shared" si="13"/>
        <v>2.4cm</v>
      </c>
      <c r="R100" cm="1">
        <f t="array" ref="R100">IF(Q100="","",IF(ISNUMBER(SEARCH("cm",Q100)),MAX(VALUE(SUBSTITUTE(_xlfn.FILTERXML("&lt;t&gt;&lt;s&gt;"&amp;SUBSTITUTE(Q100,",","&lt;/s&gt;&lt;s&gt;")&amp;"&lt;/s&gt;&lt;/t&gt;","//s"),"cm",""))),IF(ISNUMBER(SEARCH("mm",Q100)), MAX(VALUE(SUBSTITUTE(_xlfn.FILTERXML("&lt;t&gt;&lt;s&gt;"&amp;SUBSTITUTE(Q100,",","&lt;/s&gt;&lt;s&gt;")&amp;"&lt;/s&gt;&lt;/t&gt;","//s"),"mm","")))/10, MAX(VALUE(_xlfn.FILTERXML("&lt;t&gt;&lt;s&gt;"&amp;SUBSTITUTE(Q100,",","&lt;/s&gt;&lt;s&gt;")&amp;"&lt;/s&gt;&lt;/t&gt;","//s"))))))</f>
        <v>2.4</v>
      </c>
      <c r="S100" t="str">
        <f>IF(OR('Model output'!P99="",ISNUMBER(SEARCH("Not identified", 'Model output'!P99)),ISNUMBER(SEARCH("Absent",'Model output'!P99)),ISNUMBER(SEARCH("No",'Model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s="22" t="str">
        <f>IF('Model output'!S99="","",'Model output'!S99)</f>
        <v>Not identified</v>
      </c>
      <c r="Y100" t="str">
        <f>IF(OR('Model output'!S99="",ISNUMBER(SEARCH("Absent",'Model output'!S99)),ISNUMBER(SEARCH("Not identified",'Model output'!S99)),AND(ISNUMBER(SEARCH("No",'Model output'!S99)),NOT(ISNUMBER(SEARCH("carcinoma",'Model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9" t="str">
        <f>IF(OR('Model output'!V99="", AND(ISERROR(SEARCH("Positive",'Model output'!V99)), ISNUMBER(SEARCH("Negative",'Model output'!V99))), ISNUMBER(SEARCH("Uninvolved",'Model output'!V99)), ISNUMBER(SEARCH("Free",'Model output'!V99)), ISNUMBER(SEARCH("1 mm",'Model output'!V99)), ISNUMBER(SEARCH("0.1 CM",'Model output'!V99)), ISNUMBER(SEARCH("less than 0.2 mm",'Model output'!V99)), ISNUMBER(SEARCH("less than 0.5 mm",'Model output'!V99)), ISNUMBER(SEARCH("abut",'Model output'!V99))), "negative", "positive")</f>
        <v>negative</v>
      </c>
      <c r="AE100" s="38"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AND(ISNUMBER(J100),J100&gt;=5),M100=""),AND(AND(ISNUMBER(J100),J100&gt;=5),AND(ISNUMBER(M100),M100&gt;=1)),AND(ISNUMBER(SERACH("papillary",N100)),OR(Y100="positive",Z100="positive"), ISNUMBER(SEARCH("BRAF",AB100)))),"intermediate","low"))</f>
        <v>low</v>
      </c>
      <c r="AF100" s="39" t="str">
        <f t="shared" si="14"/>
        <v>2</v>
      </c>
      <c r="AG100" s="39" t="str">
        <f t="shared" si="15"/>
        <v>0</v>
      </c>
      <c r="AH100" s="39" t="str">
        <f t="shared" si="18"/>
        <v>0</v>
      </c>
      <c r="AI100" s="44" t="str">
        <f t="shared" si="19"/>
        <v>I</v>
      </c>
      <c r="AJ100" s="38" t="s">
        <v>894</v>
      </c>
      <c r="AK100" s="43" t="s">
        <v>901</v>
      </c>
      <c r="AL100" s="43" t="s">
        <v>899</v>
      </c>
      <c r="AM100" s="43" t="s">
        <v>902</v>
      </c>
      <c r="AN100" s="43" t="s">
        <v>67</v>
      </c>
      <c r="AO100" s="13">
        <f t="shared" ref="AO100:AO131" ca="1" si="24">IF(AE100=AJ100,1,0)</f>
        <v>1</v>
      </c>
      <c r="AP100" s="16">
        <f t="shared" ref="AP100:AP131" si="25">IF(AF100=AK100, 1, IF(AND(AF100="x", AK100="0"), 1, IF(AND(AF100="0", AK100="x"), 1, 0)))</f>
        <v>1</v>
      </c>
      <c r="AQ100" s="16">
        <f t="shared" ref="AQ100:AQ131" si="26">IF(AG100=AL100, 1, IF(AND(AG100="x", AL100="0"), 1, IF(AND(AG100="0", AL100="x"), 1, 0)))</f>
        <v>1</v>
      </c>
      <c r="AR100" s="16">
        <f t="shared" ref="AR100:AR131" si="27">IF(AH100=AM100, 1, IF(AND(AH100="x", AM100="0"), 1, IF(AND(AH100="0", AM100="x"), 1, 0)))</f>
        <v>1</v>
      </c>
      <c r="AS100" s="26">
        <f t="shared" si="16"/>
        <v>1</v>
      </c>
    </row>
    <row r="101" spans="1:45">
      <c r="A101" t="str">
        <f>'Model output'!A100</f>
        <v>TCGA-DJ-A3V5</v>
      </c>
      <c r="B101" s="50">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
      </c>
      <c r="F101" t="str">
        <f t="shared" si="12"/>
        <v>positive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output'!G100)),AND(ISNUMBER(SEARCH("V ",'Model output'!G100)),NOT(ISNUMBER(SEARCH("VI",'Model output'!G100)))),ISNUMBER(SEARCH("five",'Model output'!G100)),ISNUMBER(SEARCH("5",'Model output'!G100))))), "lateral", "central"))</f>
        <v/>
      </c>
      <c r="H101" t="str">
        <f>IF('Model output'!H100="","negative", IF('Model output'!H100=" ", "negative", IF('Model output'!H100="[]", "negative", IF(ISNUMBER(SEARCH("lymph node",'Model output'!H100)),"negative", IF(ISNUMBER(SEARCH("adipose tissue",'Model output'!H100)), "negative", IF(ISNUMBER(SEARCH("neck dissection",'Model output'!H100)),"negative","positive"))))))</f>
        <v>negative</v>
      </c>
      <c r="I101">
        <f>IF('Model output'!I100="","",IF(ISNUMBER('Model output'!I100),'Model output'!I100,1))</f>
        <v>0</v>
      </c>
      <c r="J101">
        <f>IF('Model output'!J100="","",IF(AND(ISNUMBER('Model output'!J100),'Model output'!J100&lt;=I101),'Model output'!J100,IF(ISNUMBER(SEARCH("0/",'Model output'!J100)),0,1)))</f>
        <v>1</v>
      </c>
      <c r="K101" t="str" cm="1">
        <f t="array" ref="K101">IF(COUNT(FIND({0,1,2,3,4,5,6,7,8,9},'Model output'!K100))&gt;0,'Model output'!K100,"")</f>
        <v/>
      </c>
      <c r="L101" s="8" t="str">
        <f t="shared" si="17"/>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v>
      </c>
      <c r="O101" t="str">
        <f>IF('Model output'!M100="","",'Model output'!M100)</f>
        <v>tall cell variant</v>
      </c>
      <c r="P101" t="str">
        <f>IF('Model output'!N100="","",'Model output'!N100)</f>
        <v>1.4 cm</v>
      </c>
      <c r="Q101" t="str">
        <f t="shared" si="13"/>
        <v>1.4cm</v>
      </c>
      <c r="R101" cm="1">
        <f t="array" ref="R101">IF(Q101="","",IF(ISNUMBER(SEARCH("cm",Q101)),MAX(VALUE(SUBSTITUTE(_xlfn.FILTERXML("&lt;t&gt;&lt;s&gt;"&amp;SUBSTITUTE(Q101,",","&lt;/s&gt;&lt;s&gt;")&amp;"&lt;/s&gt;&lt;/t&gt;","//s"),"cm",""))),IF(ISNUMBER(SEARCH("mm",Q101)), MAX(VALUE(SUBSTITUTE(_xlfn.FILTERXML("&lt;t&gt;&lt;s&gt;"&amp;SUBSTITUTE(Q101,",","&lt;/s&gt;&lt;s&gt;")&amp;"&lt;/s&gt;&lt;/t&gt;","//s"),"mm","")))/10, MAX(VALUE(_xlfn.FILTERXML("&lt;t&gt;&lt;s&gt;"&amp;SUBSTITUTE(Q101,",","&lt;/s&gt;&lt;s&gt;")&amp;"&lt;/s&gt;&lt;/t&gt;","//s"))))))</f>
        <v>1.4</v>
      </c>
      <c r="S101" t="str">
        <f>IF(OR('Model output'!P100="",ISNUMBER(SEARCH("Not identified", 'Model output'!P100)),ISNUMBER(SEARCH("Absent",'Model output'!P100)),ISNUMBER(SEARCH("No",'Model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22" t="str">
        <f>IF('Model output'!S100="","",'Model output'!S100)</f>
        <v>Invades: perithyroidal fibroadipose tissue</v>
      </c>
      <c r="Y101" t="str">
        <f>IF(OR('Model output'!S100="",ISNUMBER(SEARCH("Absent",'Model output'!S100)),ISNUMBER(SEARCH("Not identified",'Model output'!S100)),AND(ISNUMBER(SEARCH("No",'Model output'!S100)),NOT(ISNUMBER(SEARCH("carcinoma",'Model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9" t="str">
        <f>IF(OR('Model output'!V100="", AND(ISERROR(SEARCH("Positive",'Model output'!V100)), ISNUMBER(SEARCH("Negative",'Model output'!V100))), ISNUMBER(SEARCH("Uninvolved",'Model output'!V100)), ISNUMBER(SEARCH("Free",'Model output'!V100)), ISNUMBER(SEARCH("1 mm",'Model output'!V100)), ISNUMBER(SEARCH("0.1 CM",'Model output'!V100)), ISNUMBER(SEARCH("less than 0.2 mm",'Model output'!V100)), ISNUMBER(SEARCH("less than 0.5 mm",'Model output'!V100)), ISNUMBER(SEARCH("abut",'Model output'!V100))), "negative", "positive")</f>
        <v>positive</v>
      </c>
      <c r="AE101" s="38"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AND(ISNUMBER(J101),J101&gt;=5),M101=""),AND(AND(ISNUMBER(J101),J101&gt;=5),AND(ISNUMBER(M101),M101&gt;=1)),AND(ISNUMBER(SERACH("papillary",N101)),OR(Y101="positive",Z101="positive"), ISNUMBER(SEARCH("BRAF",AB101)))),"intermediate","low"))</f>
        <v>high</v>
      </c>
      <c r="AF101" s="39" t="str">
        <f t="shared" si="14"/>
        <v>1b</v>
      </c>
      <c r="AG101" s="39" t="str">
        <f t="shared" si="15"/>
        <v>1a</v>
      </c>
      <c r="AH101" s="39" t="str">
        <f t="shared" si="18"/>
        <v>0</v>
      </c>
      <c r="AI101" s="44" t="str">
        <f t="shared" si="19"/>
        <v>II</v>
      </c>
      <c r="AJ101" s="38" t="s">
        <v>893</v>
      </c>
      <c r="AK101" s="43" t="s">
        <v>898</v>
      </c>
      <c r="AL101" s="43" t="s">
        <v>899</v>
      </c>
      <c r="AM101" s="43" t="s">
        <v>902</v>
      </c>
      <c r="AN101" s="43" t="s">
        <v>67</v>
      </c>
      <c r="AO101" s="13">
        <f t="shared" si="24"/>
        <v>1</v>
      </c>
      <c r="AP101" s="16">
        <f t="shared" si="25"/>
        <v>1</v>
      </c>
      <c r="AQ101" s="16">
        <f t="shared" si="26"/>
        <v>0</v>
      </c>
      <c r="AR101" s="16">
        <f t="shared" si="27"/>
        <v>1</v>
      </c>
      <c r="AS101" s="26">
        <f t="shared" si="16"/>
        <v>0</v>
      </c>
    </row>
    <row r="102" spans="1:45">
      <c r="A102" t="str">
        <f>'Model output'!A101</f>
        <v>TCGA-DJ-A3V6</v>
      </c>
      <c r="B102" s="50">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2</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
      </c>
      <c r="F102" t="str">
        <f t="shared" si="12"/>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output'!G101)),AND(ISNUMBER(SEARCH("V ",'Model output'!G101)),NOT(ISNUMBER(SEARCH("VI",'Model output'!G101)))),ISNUMBER(SEARCH("five",'Model output'!G101)),ISNUMBER(SEARCH("5",'Model output'!G101))))), "lateral", "central"))</f>
        <v/>
      </c>
      <c r="H102" t="str">
        <f>IF('Model output'!H101="","negative", IF('Model output'!H101=" ", "negative", IF('Model output'!H101="[]", "negative", IF(ISNUMBER(SEARCH("lymph node",'Model output'!H101)),"negative", IF(ISNUMBER(SEARCH("adipose tissue",'Model output'!H101)), "negative", IF(ISNUMBER(SEARCH("neck dissection",'Model output'!H101)),"negative","positive"))))))</f>
        <v>negative</v>
      </c>
      <c r="I102" t="str">
        <f>IF('Model output'!I101="","",IF(ISNUMBER('Model output'!I101),'Model output'!I101,1))</f>
        <v/>
      </c>
      <c r="J102" t="str">
        <f>IF('Model output'!J101="","",IF(AND(ISNUMBER('Model output'!J101),'Model output'!J101&lt;=I102),'Model output'!J101,IF(ISNUMBER(SEARCH("0/",'Model output'!J101)),0,1)))</f>
        <v/>
      </c>
      <c r="K102" t="str" cm="1">
        <f t="array" ref="K102">IF(COUNT(FIND({0,1,2,3,4,5,6,7,8,9},'Model output'!K101))&gt;0,'Model output'!K101,"")</f>
        <v/>
      </c>
      <c r="L102" s="8" t="str">
        <f t="shared" si="17"/>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v>
      </c>
      <c r="O102" t="str">
        <f>IF('Model output'!M101="","",'Model output'!M101)</f>
        <v>tall cell variant</v>
      </c>
      <c r="P102" t="str">
        <f>IF('Model output'!N101="","",'Model output'!N101)</f>
        <v>1.8 cm</v>
      </c>
      <c r="Q102" t="str">
        <f t="shared" si="13"/>
        <v>1.8cm</v>
      </c>
      <c r="R102" cm="1">
        <f t="array" ref="R102">IF(Q102="","",IF(ISNUMBER(SEARCH("cm",Q102)),MAX(VALUE(SUBSTITUTE(_xlfn.FILTERXML("&lt;t&gt;&lt;s&gt;"&amp;SUBSTITUTE(Q102,",","&lt;/s&gt;&lt;s&gt;")&amp;"&lt;/s&gt;&lt;/t&gt;","//s"),"cm",""))),IF(ISNUMBER(SEARCH("mm",Q102)), MAX(VALUE(SUBSTITUTE(_xlfn.FILTERXML("&lt;t&gt;&lt;s&gt;"&amp;SUBSTITUTE(Q102,",","&lt;/s&gt;&lt;s&gt;")&amp;"&lt;/s&gt;&lt;/t&gt;","//s"),"mm","")))/10, MAX(VALUE(_xlfn.FILTERXML("&lt;t&gt;&lt;s&gt;"&amp;SUBSTITUTE(Q102,",","&lt;/s&gt;&lt;s&gt;")&amp;"&lt;/s&gt;&lt;/t&gt;","//s"))))))</f>
        <v>1.8</v>
      </c>
      <c r="S102" t="str">
        <f>IF(OR('Model output'!P101="",ISNUMBER(SEARCH("Not identified", 'Model output'!P101)),ISNUMBER(SEARCH("Absent",'Model output'!P101)),ISNUMBER(SEARCH("No",'Model output'!P101)),ISNUMBER(SEARCH("Negative",'Model output'!P101))),"negative","positive")</f>
        <v>negative</v>
      </c>
      <c r="T102">
        <f>IF('Model output'!O101="","",'Model output'!O101)</f>
        <v>2</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22" t="str">
        <f>IF('Model output'!S101="","",'Model output'!S101)</f>
        <v>Invades: parathyroid fibroadipose tissue</v>
      </c>
      <c r="Y102" t="str">
        <f>IF(OR('Model output'!S101="",ISNUMBER(SEARCH("Absent",'Model output'!S101)),ISNUMBER(SEARCH("Not identified",'Model output'!S101)),AND(ISNUMBER(SEARCH("No",'Model output'!S101)),NOT(ISNUMBER(SEARCH("carcinoma",'Model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9" t="str">
        <f>IF(OR('Model output'!V101="", AND(ISERROR(SEARCH("Positive",'Model output'!V101)), ISNUMBER(SEARCH("Negative",'Model output'!V101))), ISNUMBER(SEARCH("Uninvolved",'Model output'!V101)), ISNUMBER(SEARCH("Free",'Model output'!V101)), ISNUMBER(SEARCH("1 mm",'Model output'!V101)), ISNUMBER(SEARCH("0.1 CM",'Model output'!V101)), ISNUMBER(SEARCH("less than 0.2 mm",'Model output'!V101)), ISNUMBER(SEARCH("less than 0.5 mm",'Model output'!V101)), ISNUMBER(SEARCH("abut",'Model output'!V101))), "negative", "positive")</f>
        <v>negative</v>
      </c>
      <c r="AE102" s="38"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AND(ISNUMBER(J102),J102&gt;=5),M102=""),AND(AND(ISNUMBER(J102),J102&gt;=5),AND(ISNUMBER(M102),M102&gt;=1)),AND(ISNUMBER(SERACH("papillary",N102)),OR(Y102="positive",Z102="positive"), ISNUMBER(SEARCH("BRAF",AB102)))),"intermediate","low"))</f>
        <v>intermediate</v>
      </c>
      <c r="AF102" s="39" t="str">
        <f t="shared" si="14"/>
        <v>1b</v>
      </c>
      <c r="AG102" s="39" t="str">
        <f t="shared" si="15"/>
        <v>0</v>
      </c>
      <c r="AH102" s="39" t="str">
        <f t="shared" si="18"/>
        <v>0</v>
      </c>
      <c r="AI102" s="44" t="str">
        <f t="shared" si="19"/>
        <v>I</v>
      </c>
      <c r="AJ102" s="38" t="s">
        <v>895</v>
      </c>
      <c r="AK102" s="43" t="s">
        <v>898</v>
      </c>
      <c r="AL102" s="43" t="s">
        <v>902</v>
      </c>
      <c r="AM102" s="43" t="s">
        <v>902</v>
      </c>
      <c r="AN102" s="43" t="s">
        <v>67</v>
      </c>
      <c r="AO102" s="13">
        <f t="shared" ca="1" si="24"/>
        <v>1</v>
      </c>
      <c r="AP102" s="16">
        <f t="shared" si="25"/>
        <v>1</v>
      </c>
      <c r="AQ102" s="16">
        <f t="shared" si="26"/>
        <v>1</v>
      </c>
      <c r="AR102" s="16">
        <f t="shared" si="27"/>
        <v>1</v>
      </c>
      <c r="AS102" s="26">
        <f t="shared" si="16"/>
        <v>1</v>
      </c>
    </row>
    <row r="103" spans="1:45">
      <c r="A103" t="str">
        <f>'Model output'!A102</f>
        <v>TCGA-DJ-A3V8</v>
      </c>
      <c r="B103" s="50">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
      </c>
      <c r="F103" t="str">
        <f t="shared" si="12"/>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output'!G102)),AND(ISNUMBER(SEARCH("V ",'Model output'!G102)),NOT(ISNUMBER(SEARCH("VI",'Model output'!G102)))),ISNUMBER(SEARCH("five",'Model output'!G102)),ISNUMBER(SEARCH("5",'Model output'!G102))))), "lateral", "central"))</f>
        <v>lateral</v>
      </c>
      <c r="H103" t="str">
        <f>IF('Model output'!H102="","negative", IF('Model output'!H102=" ", "negative", IF('Model output'!H102="[]", "negative", IF(ISNUMBER(SEARCH("lymph node",'Model output'!H102)),"negative", IF(ISNUMBER(SEARCH("adipose tissue",'Model output'!H102)), "negative", IF(ISNUMBER(SEARCH("neck dissection",'Model output'!H102)),"negative","positive"))))))</f>
        <v>negative</v>
      </c>
      <c r="I103">
        <f>IF('Model output'!I102="","",IF(ISNUMBER('Model output'!I102),'Model output'!I102,1))</f>
        <v>10</v>
      </c>
      <c r="J103">
        <f>IF('Model output'!J102="","",IF(AND(ISNUMBER('Model output'!J102),'Model output'!J102&lt;=I103),'Model output'!J102,IF(ISNUMBER(SEARCH("0/",'Model output'!J102)),0,1)))</f>
        <v>2</v>
      </c>
      <c r="K103" t="str" cm="1">
        <f t="array" ref="K103">IF(COUNT(FIND({0,1,2,3,4,5,6,7,8,9},'Model output'!K102))&gt;0,'Model output'!K102,"")</f>
        <v>1.7 cm</v>
      </c>
      <c r="L103" s="8" t="str">
        <f t="shared" si="17"/>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v>
      </c>
      <c r="O103" t="str">
        <f>IF('Model output'!M102="","",'Model output'!M102)</f>
        <v>tall cell variant</v>
      </c>
      <c r="P103" t="str">
        <f>IF('Model output'!N102="","",'Model output'!N102)</f>
        <v>2.5 cm</v>
      </c>
      <c r="Q103" t="str">
        <f t="shared" si="13"/>
        <v>2.5cm</v>
      </c>
      <c r="R103" cm="1">
        <f t="array" ref="R103">IF(Q103="","",IF(ISNUMBER(SEARCH("cm",Q103)),MAX(VALUE(SUBSTITUTE(_xlfn.FILTERXML("&lt;t&gt;&lt;s&gt;"&amp;SUBSTITUTE(Q103,",","&lt;/s&gt;&lt;s&gt;")&amp;"&lt;/s&gt;&lt;/t&gt;","//s"),"cm",""))),IF(ISNUMBER(SEARCH("mm",Q103)), MAX(VALUE(SUBSTITUTE(_xlfn.FILTERXML("&lt;t&gt;&lt;s&gt;"&amp;SUBSTITUTE(Q103,",","&lt;/s&gt;&lt;s&gt;")&amp;"&lt;/s&gt;&lt;/t&gt;","//s"),"mm","")))/10, MAX(VALUE(_xlfn.FILTERXML("&lt;t&gt;&lt;s&gt;"&amp;SUBSTITUTE(Q103,",","&lt;/s&gt;&lt;s&gt;")&amp;"&lt;/s&gt;&lt;/t&gt;","//s"))))))</f>
        <v>2.5</v>
      </c>
      <c r="S103" t="str">
        <f>IF(OR('Model output'!P102="",ISNUMBER(SEARCH("Not identified", 'Model output'!P102)),ISNUMBER(SEARCH("Absent",'Model output'!P102)),ISNUMBER(SEARCH("No",'Model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s="22" t="str">
        <f>IF('Model output'!S102="","",'Model output'!S102)</f>
        <v>invades: peri-thyroid fibroadipose tissue</v>
      </c>
      <c r="Y103" t="str">
        <f>IF(OR('Model output'!S102="",ISNUMBER(SEARCH("Absent",'Model output'!S102)),ISNUMBER(SEARCH("Not identified",'Model output'!S102)),AND(ISNUMBER(SEARCH("No",'Model output'!S102)),NOT(ISNUMBER(SEARCH("carcinoma",'Model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9" t="str">
        <f>IF(OR('Model output'!V102="", AND(ISERROR(SEARCH("Positive",'Model output'!V102)), ISNUMBER(SEARCH("Negative",'Model output'!V102))), ISNUMBER(SEARCH("Uninvolved",'Model output'!V102)), ISNUMBER(SEARCH("Free",'Model output'!V102)), ISNUMBER(SEARCH("1 mm",'Model output'!V102)), ISNUMBER(SEARCH("0.1 CM",'Model output'!V102)), ISNUMBER(SEARCH("less than 0.2 mm",'Model output'!V102)), ISNUMBER(SEARCH("less than 0.5 mm",'Model output'!V102)), ISNUMBER(SEARCH("abut",'Model output'!V102))), "negative", "positive")</f>
        <v>positive</v>
      </c>
      <c r="AE103" s="38"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AND(ISNUMBER(J103),J103&gt;=5),M103=""),AND(AND(ISNUMBER(J103),J103&gt;=5),AND(ISNUMBER(M103),M103&gt;=1)),AND(ISNUMBER(SERACH("papillary",N103)),OR(Y103="positive",Z103="positive"), ISNUMBER(SEARCH("BRAF",AB103)))),"intermediate","low"))</f>
        <v>high</v>
      </c>
      <c r="AF103" s="39" t="str">
        <f t="shared" si="14"/>
        <v>2</v>
      </c>
      <c r="AG103" s="39" t="str">
        <f t="shared" si="15"/>
        <v>1b</v>
      </c>
      <c r="AH103" s="39" t="str">
        <f t="shared" si="18"/>
        <v>0</v>
      </c>
      <c r="AI103" s="44" t="str">
        <f t="shared" si="19"/>
        <v>I</v>
      </c>
      <c r="AJ103" s="38" t="s">
        <v>893</v>
      </c>
      <c r="AK103" s="43" t="s">
        <v>901</v>
      </c>
      <c r="AL103" s="43" t="s">
        <v>898</v>
      </c>
      <c r="AM103" s="43" t="s">
        <v>902</v>
      </c>
      <c r="AN103" s="43" t="s">
        <v>67</v>
      </c>
      <c r="AO103" s="13">
        <f t="shared" si="24"/>
        <v>1</v>
      </c>
      <c r="AP103" s="16">
        <f t="shared" si="25"/>
        <v>1</v>
      </c>
      <c r="AQ103" s="16">
        <f t="shared" si="26"/>
        <v>1</v>
      </c>
      <c r="AR103" s="16">
        <f t="shared" si="27"/>
        <v>1</v>
      </c>
      <c r="AS103" s="26">
        <f t="shared" si="16"/>
        <v>1</v>
      </c>
    </row>
    <row r="104" spans="1:45">
      <c r="A104" t="str">
        <f>'Model output'!A103</f>
        <v>TCGA-DJ-A3V9</v>
      </c>
      <c r="B104" s="50">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0</v>
      </c>
      <c r="F104" t="str">
        <f t="shared" si="12"/>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output'!G103)),AND(ISNUMBER(SEARCH("V ",'Model output'!G103)),NOT(ISNUMBER(SEARCH("VI",'Model output'!G103)))),ISNUMBER(SEARCH("five",'Model output'!G103)),ISNUMBER(SEARCH("5",'Model output'!G103))))), "lateral", "central"))</f>
        <v>lateral</v>
      </c>
      <c r="H104" t="str">
        <f>IF('Model output'!H103="","negative", IF('Model output'!H103=" ", "negative", IF('Model output'!H103="[]", "negative", IF(ISNUMBER(SEARCH("lymph node",'Model output'!H103)),"negative", IF(ISNUMBER(SEARCH("adipose tissue",'Model output'!H103)), "negative", IF(ISNUMBER(SEARCH("neck dissection",'Model output'!H103)),"negative","positive"))))))</f>
        <v>negative</v>
      </c>
      <c r="I104">
        <f>IF('Model output'!I103="","",IF(ISNUMBER('Model output'!I103),'Model output'!I103,1))</f>
        <v>61</v>
      </c>
      <c r="J104">
        <f>IF('Model output'!J103="","",IF(AND(ISNUMBER('Model output'!J103),'Model output'!J103&lt;=I104),'Model output'!J103,IF(ISNUMBER(SEARCH("0/",'Model output'!J103)),0,1)))</f>
        <v>13</v>
      </c>
      <c r="K104" t="str" cm="1">
        <f t="array" ref="K104">IF(COUNT(FIND({0,1,2,3,4,5,6,7,8,9},'Model output'!K103))&gt;0,'Model output'!K103,"")</f>
        <v>1.2 cm</v>
      </c>
      <c r="L104" s="8" t="str">
        <f t="shared" si="17"/>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
      </c>
      <c r="P104" t="str">
        <f>IF('Model output'!N103="","",'Model output'!N103)</f>
        <v>2.3 cm</v>
      </c>
      <c r="Q104" t="str">
        <f t="shared" si="13"/>
        <v>2.3cm</v>
      </c>
      <c r="R104" cm="1">
        <f t="array" ref="R104">IF(Q104="","",IF(ISNUMBER(SEARCH("cm",Q104)),MAX(VALUE(SUBSTITUTE(_xlfn.FILTERXML("&lt;t&gt;&lt;s&gt;"&amp;SUBSTITUTE(Q104,",","&lt;/s&gt;&lt;s&gt;")&amp;"&lt;/s&gt;&lt;/t&gt;","//s"),"cm",""))),IF(ISNUMBER(SEARCH("mm",Q104)), MAX(VALUE(SUBSTITUTE(_xlfn.FILTERXML("&lt;t&gt;&lt;s&gt;"&amp;SUBSTITUTE(Q104,",","&lt;/s&gt;&lt;s&gt;")&amp;"&lt;/s&gt;&lt;/t&gt;","//s"),"mm","")))/10, MAX(VALUE(_xlfn.FILTERXML("&lt;t&gt;&lt;s&gt;"&amp;SUBSTITUTE(Q104,",","&lt;/s&gt;&lt;s&gt;")&amp;"&lt;/s&gt;&lt;/t&gt;","//s"))))))</f>
        <v>2.2999999999999998</v>
      </c>
      <c r="S104" t="str">
        <f>IF(OR('Model output'!P103="",ISNUMBER(SEARCH("Not identified", 'Model output'!P103)),ISNUMBER(SEARCH("Absent",'Model output'!P103)),ISNUMBER(SEARCH("No",'Model output'!P103)),ISNUMBER(SEARCH("Negative",'Model output'!P103))),"negative","positive")</f>
        <v>negative</v>
      </c>
      <c r="T104">
        <f>IF('Model output'!O103="","",'Model output'!O103)</f>
        <v>5</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s="22" t="str">
        <f>IF('Model output'!S103="","",'Model output'!S103)</f>
        <v>Not identified</v>
      </c>
      <c r="Y104" t="str">
        <f>IF(OR('Model output'!S103="",ISNUMBER(SEARCH("Absent",'Model output'!S103)),ISNUMBER(SEARCH("Not identified",'Model output'!S103)),AND(ISNUMBER(SEARCH("No",'Model output'!S103)),NOT(ISNUMBER(SEARCH("carcinoma",'Model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9" t="str">
        <f>IF(OR('Model output'!V103="", AND(ISERROR(SEARCH("Positive",'Model output'!V103)), ISNUMBER(SEARCH("Negative",'Model output'!V103))), ISNUMBER(SEARCH("Uninvolved",'Model output'!V103)), ISNUMBER(SEARCH("Free",'Model output'!V103)), ISNUMBER(SEARCH("1 mm",'Model output'!V103)), ISNUMBER(SEARCH("0.1 CM",'Model output'!V103)), ISNUMBER(SEARCH("less than 0.2 mm",'Model output'!V103)), ISNUMBER(SEARCH("less than 0.5 mm",'Model output'!V103)), ISNUMBER(SEARCH("abut",'Model output'!V103))), "negative", "positive")</f>
        <v>negative</v>
      </c>
      <c r="AE104" s="38"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AND(ISNUMBER(J104),J104&gt;=5),M104=""),AND(AND(ISNUMBER(J104),J104&gt;=5),AND(ISNUMBER(M104),M104&gt;=1)),AND(ISNUMBER(SERACH("papillary",N104)),OR(Y104="positive",Z104="positive"), ISNUMBER(SEARCH("BRAF",AB104)))),"intermediate","low"))</f>
        <v>intermediate</v>
      </c>
      <c r="AF104" s="39" t="str">
        <f t="shared" si="14"/>
        <v>2</v>
      </c>
      <c r="AG104" s="39" t="str">
        <f t="shared" si="15"/>
        <v>1b</v>
      </c>
      <c r="AH104" s="39" t="str">
        <f t="shared" si="18"/>
        <v>0</v>
      </c>
      <c r="AI104" s="44" t="str">
        <f t="shared" si="19"/>
        <v>I</v>
      </c>
      <c r="AJ104" s="38" t="s">
        <v>895</v>
      </c>
      <c r="AK104" s="43" t="s">
        <v>901</v>
      </c>
      <c r="AL104" s="43" t="s">
        <v>898</v>
      </c>
      <c r="AM104" s="43" t="s">
        <v>902</v>
      </c>
      <c r="AN104" s="43" t="s">
        <v>67</v>
      </c>
      <c r="AO104" s="13">
        <f t="shared" ca="1" si="24"/>
        <v>1</v>
      </c>
      <c r="AP104" s="16">
        <f t="shared" si="25"/>
        <v>1</v>
      </c>
      <c r="AQ104" s="16">
        <f t="shared" si="26"/>
        <v>1</v>
      </c>
      <c r="AR104" s="16">
        <f t="shared" si="27"/>
        <v>1</v>
      </c>
      <c r="AS104" s="26">
        <f t="shared" si="16"/>
        <v>1</v>
      </c>
    </row>
    <row r="105" spans="1:45">
      <c r="A105" t="str">
        <f>'Model output'!A104</f>
        <v>TCGA-DJ-A3VB</v>
      </c>
      <c r="B105" s="50">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0</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
      </c>
      <c r="F105" t="str">
        <f t="shared" si="12"/>
        <v>negative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output'!G104)),AND(ISNUMBER(SEARCH("V ",'Model output'!G104)),NOT(ISNUMBER(SEARCH("VI",'Model output'!G104)))),ISNUMBER(SEARCH("five",'Model output'!G104)),ISNUMBER(SEARCH("5",'Model output'!G104))))), "lateral", "central"))</f>
        <v/>
      </c>
      <c r="H105" t="str">
        <f>IF('Model output'!H104="","negative", IF('Model output'!H104=" ", "negative", IF('Model output'!H104="[]", "negative", IF(ISNUMBER(SEARCH("lymph node",'Model output'!H104)),"negative", IF(ISNUMBER(SEARCH("adipose tissue",'Model output'!H104)), "negative", IF(ISNUMBER(SEARCH("neck dissection",'Model output'!H104)),"negative","positive"))))))</f>
        <v>negative</v>
      </c>
      <c r="I105" t="str">
        <f>IF('Model output'!I104="","",IF(ISNUMBER('Model output'!I104),'Model output'!I104,1))</f>
        <v/>
      </c>
      <c r="J105" t="str">
        <f>IF('Model output'!J104="","",IF(AND(ISNUMBER('Model output'!J104),'Model output'!J104&lt;=I105),'Model output'!J104,IF(ISNUMBER(SEARCH("0/",'Model output'!J104)),0,1)))</f>
        <v/>
      </c>
      <c r="K105" t="str" cm="1">
        <f t="array" ref="K105">IF(COUNT(FIND({0,1,2,3,4,5,6,7,8,9},'Model output'!K104))&gt;0,'Model output'!K104,"")</f>
        <v/>
      </c>
      <c r="L105" s="8" t="str">
        <f t="shared" si="17"/>
        <v/>
      </c>
      <c r="M105" t="str" cm="1">
        <f t="array" ref="M105">IF(L105="","",IF(ISNUMBER(SEARCH("cm",L105)),MAX(VALUE(SUBSTITUTE(_xlfn.FILTERXML("&lt;t&gt;&lt;s&gt;"&amp;SUBSTITUTE(L105,",","&lt;/s&gt;&lt;s&gt;")&amp;"&lt;/s&gt;&lt;/t&gt;","//s"),"cm",""))),MAX(VALUE(SUBSTITUTE(_xlfn.FILTERXML("&lt;t&gt;&lt;s&gt;"&amp;SUBSTITUTE(L105,",","&lt;/s&gt;&lt;s&gt;")&amp;"&lt;/s&gt;&lt;/t&gt;","//s"),"mm","")))/10))</f>
        <v/>
      </c>
      <c r="N105" t="str">
        <f>IF('Model output'!L104="","",'Model output'!L104)</f>
        <v>papillary</v>
      </c>
      <c r="O105" t="str">
        <f>IF('Model output'!M104="","",'Model output'!M104)</f>
        <v>tall cell variant</v>
      </c>
      <c r="P105" t="str">
        <f>IF('Model output'!N104="","",'Model output'!N104)</f>
        <v>5.2 cm</v>
      </c>
      <c r="Q105" t="str">
        <f t="shared" si="13"/>
        <v>5.2cm</v>
      </c>
      <c r="R105" cm="1">
        <f t="array" ref="R105">IF(Q105="","",IF(ISNUMBER(SEARCH("cm",Q105)),MAX(VALUE(SUBSTITUTE(_xlfn.FILTERXML("&lt;t&gt;&lt;s&gt;"&amp;SUBSTITUTE(Q105,",","&lt;/s&gt;&lt;s&gt;")&amp;"&lt;/s&gt;&lt;/t&gt;","//s"),"cm",""))),IF(ISNUMBER(SEARCH("mm",Q105)), MAX(VALUE(SUBSTITUTE(_xlfn.FILTERXML("&lt;t&gt;&lt;s&gt;"&amp;SUBSTITUTE(Q105,",","&lt;/s&gt;&lt;s&gt;")&amp;"&lt;/s&gt;&lt;/t&gt;","//s"),"mm","")))/10, MAX(VALUE(_xlfn.FILTERXML("&lt;t&gt;&lt;s&gt;"&amp;SUBSTITUTE(Q105,",","&lt;/s&gt;&lt;s&gt;")&amp;"&lt;/s&gt;&lt;/t&gt;","//s"))))))</f>
        <v>5.2</v>
      </c>
      <c r="S105" t="str">
        <f>IF(OR('Model output'!P104="",ISNUMBER(SEARCH("Not identified", 'Model output'!P104)),ISNUMBER(SEARCH("Absent",'Model output'!P104)),ISNUMBER(SEARCH("No",'Model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s="22" t="str">
        <f>IF('Model output'!S104="","",'Model output'!S104)</f>
        <v>Invades: peri-thyroid fibroadipose tissue</v>
      </c>
      <c r="Y105" t="str">
        <f>IF(OR('Model output'!S104="",ISNUMBER(SEARCH("Absent",'Model output'!S104)),ISNUMBER(SEARCH("Not identified",'Model output'!S104)),AND(ISNUMBER(SEARCH("No",'Model output'!S104)),NOT(ISNUMBER(SEARCH("carcinoma",'Model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9" t="str">
        <f>IF(OR('Model output'!V104="", AND(ISERROR(SEARCH("Positive",'Model output'!V104)), ISNUMBER(SEARCH("Negative",'Model output'!V104))), ISNUMBER(SEARCH("Uninvolved",'Model output'!V104)), ISNUMBER(SEARCH("Free",'Model output'!V104)), ISNUMBER(SEARCH("1 mm",'Model output'!V104)), ISNUMBER(SEARCH("0.1 CM",'Model output'!V104)), ISNUMBER(SEARCH("less than 0.2 mm",'Model output'!V104)), ISNUMBER(SEARCH("less than 0.5 mm",'Model output'!V104)), ISNUMBER(SEARCH("abut",'Model output'!V104))), "negative", "positive")</f>
        <v>negative</v>
      </c>
      <c r="AE105" s="38"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AND(ISNUMBER(J105),J105&gt;=5),M105=""),AND(AND(ISNUMBER(J105),J105&gt;=5),AND(ISNUMBER(M105),M105&gt;=1)),AND(ISNUMBER(SERACH("papillary",N105)),OR(Y105="positive",Z105="positive"), ISNUMBER(SEARCH("BRAF",AB105)))),"intermediate","low"))</f>
        <v>intermediate</v>
      </c>
      <c r="AF105" s="39" t="str">
        <f t="shared" si="14"/>
        <v>3a</v>
      </c>
      <c r="AG105" s="39" t="str">
        <f t="shared" si="15"/>
        <v>0</v>
      </c>
      <c r="AH105" s="39" t="str">
        <f t="shared" si="18"/>
        <v>0</v>
      </c>
      <c r="AI105" s="44" t="str">
        <f t="shared" si="19"/>
        <v>I</v>
      </c>
      <c r="AJ105" s="38" t="s">
        <v>895</v>
      </c>
      <c r="AK105" s="43" t="s">
        <v>904</v>
      </c>
      <c r="AL105" s="43" t="s">
        <v>903</v>
      </c>
      <c r="AM105" s="43" t="s">
        <v>902</v>
      </c>
      <c r="AN105" s="43" t="s">
        <v>67</v>
      </c>
      <c r="AO105" s="13">
        <f t="shared" ca="1" si="24"/>
        <v>1</v>
      </c>
      <c r="AP105" s="16">
        <f t="shared" si="25"/>
        <v>1</v>
      </c>
      <c r="AQ105" s="16">
        <f t="shared" si="26"/>
        <v>0</v>
      </c>
      <c r="AR105" s="16">
        <f t="shared" si="27"/>
        <v>1</v>
      </c>
      <c r="AS105" s="26">
        <f t="shared" si="16"/>
        <v>1</v>
      </c>
    </row>
    <row r="106" spans="1:45">
      <c r="A106" t="str">
        <f>'Model output'!A105</f>
        <v>TCGA-DJ-A3VD</v>
      </c>
      <c r="B106" s="50">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1</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X</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X</v>
      </c>
      <c r="F106" t="str">
        <f t="shared" si="12"/>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output'!G105)),AND(ISNUMBER(SEARCH("V ",'Model output'!G105)),NOT(ISNUMBER(SEARCH("VI",'Model output'!G105)))),ISNUMBER(SEARCH("five",'Model output'!G105)),ISNUMBER(SEARCH("5",'Model output'!G105))))), "lateral", "central"))</f>
        <v>central</v>
      </c>
      <c r="H106" t="str">
        <f>IF('Model output'!H105="","negative", IF('Model output'!H105=" ", "negative", IF('Model output'!H105="[]", "negative", IF(ISNUMBER(SEARCH("lymph node",'Model output'!H105)),"negative", IF(ISNUMBER(SEARCH("adipose tissue",'Model output'!H105)), "negative", IF(ISNUMBER(SEARCH("neck dissection",'Model output'!H105)),"negative","positive"))))))</f>
        <v>negative</v>
      </c>
      <c r="I106">
        <f>IF('Model output'!I105="","",IF(ISNUMBER('Model output'!I105),'Model output'!I105,1))</f>
        <v>16</v>
      </c>
      <c r="J106">
        <f>IF('Model output'!J105="","",IF(AND(ISNUMBER('Model output'!J105),'Model output'!J105&lt;=I106),'Model output'!J105,IF(ISNUMBER(SEARCH("0/",'Model output'!J105)),0,1)))</f>
        <v>6</v>
      </c>
      <c r="K106" t="str" cm="1">
        <f t="array" ref="K106">IF(COUNT(FIND({0,1,2,3,4,5,6,7,8,9},'Model output'!K105))&gt;0,'Model output'!K105,"")</f>
        <v>0.9cm</v>
      </c>
      <c r="L106" s="8" t="str">
        <f t="shared" si="17"/>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microcarcinoma</v>
      </c>
      <c r="P106" t="str">
        <f>IF('Model output'!N105="","",'Model output'!N105)</f>
        <v>0.8cm</v>
      </c>
      <c r="Q106" t="str">
        <f t="shared" si="13"/>
        <v>0.8cm</v>
      </c>
      <c r="R106" cm="1">
        <f t="array" ref="R106">IF(Q106="","",IF(ISNUMBER(SEARCH("cm",Q106)),MAX(VALUE(SUBSTITUTE(_xlfn.FILTERXML("&lt;t&gt;&lt;s&gt;"&amp;SUBSTITUTE(Q106,",","&lt;/s&gt;&lt;s&gt;")&amp;"&lt;/s&gt;&lt;/t&gt;","//s"),"cm",""))),IF(ISNUMBER(SEARCH("mm",Q106)), MAX(VALUE(SUBSTITUTE(_xlfn.FILTERXML("&lt;t&gt;&lt;s&gt;"&amp;SUBSTITUTE(Q106,",","&lt;/s&gt;&lt;s&gt;")&amp;"&lt;/s&gt;&lt;/t&gt;","//s"),"mm","")))/10, MAX(VALUE(_xlfn.FILTERXML("&lt;t&gt;&lt;s&gt;"&amp;SUBSTITUTE(Q106,",","&lt;/s&gt;&lt;s&gt;")&amp;"&lt;/s&gt;&lt;/t&gt;","//s"))))))</f>
        <v>0.8</v>
      </c>
      <c r="S106" t="str">
        <f>IF(OR('Model output'!P105="",ISNUMBER(SEARCH("Not identified", 'Model output'!P105)),ISNUMBER(SEARCH("Absent",'Model output'!P105)),ISNUMBER(SEARCH("No",'Model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22" t="str">
        <f>IF('Model output'!S105="","",'Model output'!S105)</f>
        <v>Not identified</v>
      </c>
      <c r="Y106" t="str">
        <f>IF(OR('Model output'!S105="",ISNUMBER(SEARCH("Absent",'Model output'!S105)),ISNUMBER(SEARCH("Not identified",'Model output'!S105)),AND(ISNUMBER(SEARCH("No",'Model output'!S105)),NOT(ISNUMBER(SEARCH("carcinoma",'Model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9" t="str">
        <f>IF(OR('Model output'!V105="", AND(ISERROR(SEARCH("Positive",'Model output'!V105)), ISNUMBER(SEARCH("Negative",'Model output'!V105))), ISNUMBER(SEARCH("Uninvolved",'Model output'!V105)), ISNUMBER(SEARCH("Free",'Model output'!V105)), ISNUMBER(SEARCH("1 mm",'Model output'!V105)), ISNUMBER(SEARCH("0.1 CM",'Model output'!V105)), ISNUMBER(SEARCH("less than 0.2 mm",'Model output'!V105)), ISNUMBER(SEARCH("less than 0.5 mm",'Model output'!V105)), ISNUMBER(SEARCH("abut",'Model output'!V105))), "negative", "positive")</f>
        <v>negative</v>
      </c>
      <c r="AE106" s="38"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AND(ISNUMBER(J106),J106&gt;=5),M106=""),AND(AND(ISNUMBER(J106),J106&gt;=5),AND(ISNUMBER(M106),M106&gt;=1)),AND(ISNUMBER(SERACH("papillary",N106)),OR(Y106="positive",Z106="positive"), ISNUMBER(SEARCH("BRAF",AB106)))),"intermediate","low"))</f>
        <v>low</v>
      </c>
      <c r="AF106" s="39" t="str">
        <f t="shared" si="14"/>
        <v>1a</v>
      </c>
      <c r="AG106" s="39" t="str">
        <f t="shared" si="15"/>
        <v>1a</v>
      </c>
      <c r="AH106" s="39" t="str">
        <f t="shared" si="18"/>
        <v>0</v>
      </c>
      <c r="AI106" s="44" t="str">
        <f t="shared" si="19"/>
        <v>I</v>
      </c>
      <c r="AJ106" s="38" t="s">
        <v>894</v>
      </c>
      <c r="AK106" s="43" t="s">
        <v>903</v>
      </c>
      <c r="AL106" s="43" t="s">
        <v>903</v>
      </c>
      <c r="AM106" s="43" t="s">
        <v>902</v>
      </c>
      <c r="AN106" s="43" t="s">
        <v>67</v>
      </c>
      <c r="AO106" s="13">
        <f t="shared" ca="1" si="24"/>
        <v>1</v>
      </c>
      <c r="AP106" s="16">
        <f t="shared" si="25"/>
        <v>1</v>
      </c>
      <c r="AQ106" s="16">
        <f t="shared" si="26"/>
        <v>1</v>
      </c>
      <c r="AR106" s="16">
        <f t="shared" si="27"/>
        <v>1</v>
      </c>
      <c r="AS106" s="26">
        <f t="shared" si="16"/>
        <v>1</v>
      </c>
    </row>
    <row r="107" spans="1:45">
      <c r="A107" t="str">
        <f>'Model output'!A106</f>
        <v>TCGA-DJ-A3VE</v>
      </c>
      <c r="B107" s="50">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0</v>
      </c>
      <c r="F107" t="str">
        <f t="shared" si="12"/>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output'!G106)),AND(ISNUMBER(SEARCH("V ",'Model output'!G106)),NOT(ISNUMBER(SEARCH("VI",'Model output'!G106)))),ISNUMBER(SEARCH("five",'Model output'!G106)),ISNUMBER(SEARCH("5",'Model output'!G106))))), "lateral", "central"))</f>
        <v/>
      </c>
      <c r="H107" t="str">
        <f>IF('Model output'!H106="","negative", IF('Model output'!H106=" ", "negative", IF('Model output'!H106="[]", "negative", IF(ISNUMBER(SEARCH("lymph node",'Model output'!H106)),"negative", IF(ISNUMBER(SEARCH("adipose tissue",'Model output'!H106)), "negative", IF(ISNUMBER(SEARCH("neck dissection",'Model output'!H106)),"negative","positive"))))))</f>
        <v>negative</v>
      </c>
      <c r="I107" t="str">
        <f>IF('Model output'!I106="","",IF(ISNUMBER('Model output'!I106),'Model output'!I106,1))</f>
        <v/>
      </c>
      <c r="J107" t="str">
        <f>IF('Model output'!J106="","",IF(AND(ISNUMBER('Model output'!J106),'Model output'!J106&lt;=I107),'Model output'!J106,IF(ISNUMBER(SEARCH("0/",'Model output'!J106)),0,1)))</f>
        <v/>
      </c>
      <c r="K107" t="str" cm="1">
        <f t="array" ref="K107">IF(COUNT(FIND({0,1,2,3,4,5,6,7,8,9},'Model output'!K106))&gt;0,'Model output'!K106,"")</f>
        <v/>
      </c>
      <c r="L107" s="8" t="str">
        <f t="shared" si="17"/>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v>
      </c>
      <c r="O107" t="str">
        <f>IF('Model output'!M106="","",'Model output'!M106)</f>
        <v>classic</v>
      </c>
      <c r="P107" t="str">
        <f>IF('Model output'!N106="","",'Model output'!N106)</f>
        <v>1.7 cm</v>
      </c>
      <c r="Q107" t="str">
        <f t="shared" si="13"/>
        <v>1.7cm</v>
      </c>
      <c r="R107" cm="1">
        <f t="array" ref="R107">IF(Q107="","",IF(ISNUMBER(SEARCH("cm",Q107)),MAX(VALUE(SUBSTITUTE(_xlfn.FILTERXML("&lt;t&gt;&lt;s&gt;"&amp;SUBSTITUTE(Q107,",","&lt;/s&gt;&lt;s&gt;")&amp;"&lt;/s&gt;&lt;/t&gt;","//s"),"cm",""))),IF(ISNUMBER(SEARCH("mm",Q107)), MAX(VALUE(SUBSTITUTE(_xlfn.FILTERXML("&lt;t&gt;&lt;s&gt;"&amp;SUBSTITUTE(Q107,",","&lt;/s&gt;&lt;s&gt;")&amp;"&lt;/s&gt;&lt;/t&gt;","//s"),"mm","")))/10, MAX(VALUE(_xlfn.FILTERXML("&lt;t&gt;&lt;s&gt;"&amp;SUBSTITUTE(Q107,",","&lt;/s&gt;&lt;s&gt;")&amp;"&lt;/s&gt;&lt;/t&gt;","//s"))))))</f>
        <v>1.7</v>
      </c>
      <c r="S107" t="str">
        <f>IF(OR('Model output'!P106="",ISNUMBER(SEARCH("Not identified", 'Model output'!P106)),ISNUMBER(SEARCH("Absent",'Model output'!P106)),ISNUMBER(SEARCH("No",'Model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s="22" t="str">
        <f>IF('Model output'!S106="","",'Model output'!S106)</f>
        <v>Not identified</v>
      </c>
      <c r="Y107" t="str">
        <f>IF(OR('Model output'!S106="",ISNUMBER(SEARCH("Absent",'Model output'!S106)),ISNUMBER(SEARCH("Not identified",'Model output'!S106)),AND(ISNUMBER(SEARCH("No",'Model output'!S106)),NOT(ISNUMBER(SEARCH("carcinoma",'Model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9" t="str">
        <f>IF(OR('Model output'!V106="", AND(ISERROR(SEARCH("Positive",'Model output'!V106)), ISNUMBER(SEARCH("Negative",'Model output'!V106))), ISNUMBER(SEARCH("Uninvolved",'Model output'!V106)), ISNUMBER(SEARCH("Free",'Model output'!V106)), ISNUMBER(SEARCH("1 mm",'Model output'!V106)), ISNUMBER(SEARCH("0.1 CM",'Model output'!V106)), ISNUMBER(SEARCH("less than 0.2 mm",'Model output'!V106)), ISNUMBER(SEARCH("less than 0.5 mm",'Model output'!V106)), ISNUMBER(SEARCH("abut",'Model output'!V106))), "negative", "positive")</f>
        <v>negative</v>
      </c>
      <c r="AE107" s="38"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AND(ISNUMBER(J107),J107&gt;=5),M107=""),AND(AND(ISNUMBER(J107),J107&gt;=5),AND(ISNUMBER(M107),M107&gt;=1)),AND(ISNUMBER(SERACH("papillary",N107)),OR(Y107="positive",Z107="positive"), ISNUMBER(SEARCH("BRAF",AB107)))),"intermediate","low"))</f>
        <v>low</v>
      </c>
      <c r="AF107" s="39" t="str">
        <f t="shared" si="14"/>
        <v>1b</v>
      </c>
      <c r="AG107" s="39" t="str">
        <f t="shared" si="15"/>
        <v>0</v>
      </c>
      <c r="AH107" s="39" t="str">
        <f t="shared" si="18"/>
        <v>0</v>
      </c>
      <c r="AI107" s="44" t="str">
        <f t="shared" si="19"/>
        <v>I</v>
      </c>
      <c r="AJ107" s="38" t="s">
        <v>894</v>
      </c>
      <c r="AK107" s="43" t="s">
        <v>898</v>
      </c>
      <c r="AL107" s="43" t="s">
        <v>902</v>
      </c>
      <c r="AM107" s="43" t="s">
        <v>902</v>
      </c>
      <c r="AN107" s="43" t="s">
        <v>67</v>
      </c>
      <c r="AO107" s="13">
        <f t="shared" ca="1" si="24"/>
        <v>1</v>
      </c>
      <c r="AP107" s="16">
        <f t="shared" si="25"/>
        <v>1</v>
      </c>
      <c r="AQ107" s="16">
        <f t="shared" si="26"/>
        <v>1</v>
      </c>
      <c r="AR107" s="16">
        <f t="shared" si="27"/>
        <v>1</v>
      </c>
      <c r="AS107" s="26">
        <f t="shared" si="16"/>
        <v>1</v>
      </c>
    </row>
    <row r="108" spans="1:45">
      <c r="A108" t="str">
        <f>'Model output'!A107</f>
        <v>TCGA-DJ-A3VF</v>
      </c>
      <c r="B108" s="50">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1b</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
      </c>
      <c r="F108" t="str">
        <f t="shared" si="12"/>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output'!G107)),AND(ISNUMBER(SEARCH("V ",'Model output'!G107)),NOT(ISNUMBER(SEARCH("VI",'Model output'!G107)))),ISNUMBER(SEARCH("five",'Model output'!G107)),ISNUMBER(SEARCH("5",'Model output'!G107))))), "lateral", "central"))</f>
        <v>lateral</v>
      </c>
      <c r="H108" t="str">
        <f>IF('Model output'!H107="","negative", IF('Model output'!H107=" ", "negative", IF('Model output'!H107="[]", "negative", IF(ISNUMBER(SEARCH("lymph node",'Model output'!H107)),"negative", IF(ISNUMBER(SEARCH("adipose tissue",'Model output'!H107)), "negative", IF(ISNUMBER(SEARCH("neck dissection",'Model output'!H107)),"negative","positive"))))))</f>
        <v>negative</v>
      </c>
      <c r="I108">
        <f>IF('Model output'!I107="","",IF(ISNUMBER('Model output'!I107),'Model output'!I107,1))</f>
        <v>12</v>
      </c>
      <c r="J108">
        <f>IF('Model output'!J107="","",IF(AND(ISNUMBER('Model output'!J107),'Model output'!J107&lt;=I108),'Model output'!J107,IF(ISNUMBER(SEARCH("0/",'Model output'!J107)),0,1)))</f>
        <v>4</v>
      </c>
      <c r="K108" t="str" cm="1">
        <f t="array" ref="K108">IF(COUNT(FIND({0,1,2,3,4,5,6,7,8,9},'Model output'!K107))&gt;0,'Model output'!K107,"")</f>
        <v>0.6cm</v>
      </c>
      <c r="L108" s="8" t="str">
        <f t="shared" si="17"/>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v>
      </c>
      <c r="O108" t="str">
        <f>IF('Model output'!M107="","",'Model output'!M107)</f>
        <v>tall cell variant</v>
      </c>
      <c r="P108" t="str">
        <f>IF('Model output'!N107="","",'Model output'!N107)</f>
        <v>1.0 cm</v>
      </c>
      <c r="Q108" t="str">
        <f t="shared" si="13"/>
        <v>1.0cm</v>
      </c>
      <c r="R108" cm="1">
        <f t="array" ref="R108">IF(Q108="","",IF(ISNUMBER(SEARCH("cm",Q108)),MAX(VALUE(SUBSTITUTE(_xlfn.FILTERXML("&lt;t&gt;&lt;s&gt;"&amp;SUBSTITUTE(Q108,",","&lt;/s&gt;&lt;s&gt;")&amp;"&lt;/s&gt;&lt;/t&gt;","//s"),"cm",""))),IF(ISNUMBER(SEARCH("mm",Q108)), MAX(VALUE(SUBSTITUTE(_xlfn.FILTERXML("&lt;t&gt;&lt;s&gt;"&amp;SUBSTITUTE(Q108,",","&lt;/s&gt;&lt;s&gt;")&amp;"&lt;/s&gt;&lt;/t&gt;","//s"),"mm","")))/10, MAX(VALUE(_xlfn.FILTERXML("&lt;t&gt;&lt;s&gt;"&amp;SUBSTITUTE(Q108,",","&lt;/s&gt;&lt;s&gt;")&amp;"&lt;/s&gt;&lt;/t&gt;","//s"))))))</f>
        <v>1</v>
      </c>
      <c r="S108" t="str">
        <f>IF(OR('Model output'!P107="",ISNUMBER(SEARCH("Not identified", 'Model output'!P107)),ISNUMBER(SEARCH("Absent",'Model output'!P107)),ISNUMBER(SEARCH("No",'Model output'!P107)),ISNUMBER(SEARCH("Negative",'Model output'!P107))),"negative","positive")</f>
        <v>negative</v>
      </c>
      <c r="T108">
        <f>IF('Model output'!O107="","",'Model output'!O107)</f>
        <v>2</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22" t="str">
        <f>IF('Model output'!S107="","",'Model output'!S107)</f>
        <v>Present</v>
      </c>
      <c r="Y108" t="str">
        <f>IF(OR('Model output'!S107="",ISNUMBER(SEARCH("Absent",'Model output'!S107)),ISNUMBER(SEARCH("Not identified",'Model output'!S107)),AND(ISNUMBER(SEARCH("No",'Model output'!S107)),NOT(ISNUMBER(SEARCH("carcinoma",'Model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9" t="str">
        <f>IF(OR('Model output'!V107="", AND(ISERROR(SEARCH("Positive",'Model output'!V107)), ISNUMBER(SEARCH("Negative",'Model output'!V107))), ISNUMBER(SEARCH("Uninvolved",'Model output'!V107)), ISNUMBER(SEARCH("Free",'Model output'!V107)), ISNUMBER(SEARCH("1 mm",'Model output'!V107)), ISNUMBER(SEARCH("0.1 CM",'Model output'!V107)), ISNUMBER(SEARCH("less than 0.2 mm",'Model output'!V107)), ISNUMBER(SEARCH("less than 0.5 mm",'Model output'!V107)), ISNUMBER(SEARCH("abut",'Model output'!V107))), "negative", "positive")</f>
        <v>negative</v>
      </c>
      <c r="AE108" s="38"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AND(ISNUMBER(J108),J108&gt;=5),M108=""),AND(AND(ISNUMBER(J108),J108&gt;=5),AND(ISNUMBER(M108),M108&gt;=1)),AND(ISNUMBER(SERACH("papillary",N108)),OR(Y108="positive",Z108="positive"), ISNUMBER(SEARCH("BRAF",AB108)))),"intermediate","low"))</f>
        <v>intermediate</v>
      </c>
      <c r="AF108" s="39" t="str">
        <f t="shared" si="14"/>
        <v>1a</v>
      </c>
      <c r="AG108" s="39" t="str">
        <f t="shared" si="15"/>
        <v>1b</v>
      </c>
      <c r="AH108" s="39" t="str">
        <f t="shared" si="18"/>
        <v>0</v>
      </c>
      <c r="AI108" s="44" t="str">
        <f t="shared" si="19"/>
        <v>II</v>
      </c>
      <c r="AJ108" s="38" t="s">
        <v>895</v>
      </c>
      <c r="AK108" s="43" t="s">
        <v>903</v>
      </c>
      <c r="AL108" s="43" t="s">
        <v>898</v>
      </c>
      <c r="AM108" s="43" t="s">
        <v>902</v>
      </c>
      <c r="AN108" s="43" t="s">
        <v>900</v>
      </c>
      <c r="AO108" s="13">
        <f t="shared" ca="1" si="24"/>
        <v>1</v>
      </c>
      <c r="AP108" s="16">
        <f t="shared" si="25"/>
        <v>1</v>
      </c>
      <c r="AQ108" s="16">
        <f t="shared" si="26"/>
        <v>1</v>
      </c>
      <c r="AR108" s="16">
        <f t="shared" si="27"/>
        <v>1</v>
      </c>
      <c r="AS108" s="26">
        <f t="shared" si="16"/>
        <v>1</v>
      </c>
    </row>
    <row r="109" spans="1:45">
      <c r="A109" t="str">
        <f>'Model output'!A108</f>
        <v>TCGA-DJ-A3VG</v>
      </c>
      <c r="B109" s="50">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0</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
      </c>
      <c r="F109" t="str">
        <f t="shared" si="12"/>
        <v>negative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output'!G108)),AND(ISNUMBER(SEARCH("V ",'Model output'!G108)),NOT(ISNUMBER(SEARCH("VI",'Model output'!G108)))),ISNUMBER(SEARCH("five",'Model output'!G108)),ISNUMBER(SEARCH("5",'Model output'!G108))))), "lateral", "central"))</f>
        <v/>
      </c>
      <c r="H109" t="str">
        <f>IF('Model output'!H108="","negative", IF('Model output'!H108=" ", "negative", IF('Model output'!H108="[]", "negative", IF(ISNUMBER(SEARCH("lymph node",'Model output'!H108)),"negative", IF(ISNUMBER(SEARCH("adipose tissue",'Model output'!H108)), "negative", IF(ISNUMBER(SEARCH("neck dissection",'Model output'!H108)),"negative","positive"))))))</f>
        <v>negative</v>
      </c>
      <c r="I109" t="str">
        <f>IF('Model output'!I108="","",IF(ISNUMBER('Model output'!I108),'Model output'!I108,1))</f>
        <v/>
      </c>
      <c r="J109" t="str">
        <f>IF('Model output'!J108="","",IF(AND(ISNUMBER('Model output'!J108),'Model output'!J108&lt;=I109),'Model output'!J108,IF(ISNUMBER(SEARCH("0/",'Model output'!J108)),0,1)))</f>
        <v/>
      </c>
      <c r="K109" t="str" cm="1">
        <f t="array" ref="K109">IF(COUNT(FIND({0,1,2,3,4,5,6,7,8,9},'Model output'!K108))&gt;0,'Model output'!K108,"")</f>
        <v/>
      </c>
      <c r="L109" s="8" t="str">
        <f t="shared" si="17"/>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papillary</v>
      </c>
      <c r="O109" t="str">
        <f>IF('Model output'!M108="","",'Model output'!M108)</f>
        <v>follicular variant</v>
      </c>
      <c r="P109" t="str">
        <f>IF('Model output'!N108="","",'Model output'!N108)</f>
        <v>1.1 cm</v>
      </c>
      <c r="Q109" t="str">
        <f t="shared" si="13"/>
        <v>1.1cm</v>
      </c>
      <c r="R109" cm="1">
        <f t="array" ref="R109">IF(Q109="","",IF(ISNUMBER(SEARCH("cm",Q109)),MAX(VALUE(SUBSTITUTE(_xlfn.FILTERXML("&lt;t&gt;&lt;s&gt;"&amp;SUBSTITUTE(Q109,",","&lt;/s&gt;&lt;s&gt;")&amp;"&lt;/s&gt;&lt;/t&gt;","//s"),"cm",""))),IF(ISNUMBER(SEARCH("mm",Q109)), MAX(VALUE(SUBSTITUTE(_xlfn.FILTERXML("&lt;t&gt;&lt;s&gt;"&amp;SUBSTITUTE(Q109,",","&lt;/s&gt;&lt;s&gt;")&amp;"&lt;/s&gt;&lt;/t&gt;","//s"),"mm","")))/10, MAX(VALUE(_xlfn.FILTERXML("&lt;t&gt;&lt;s&gt;"&amp;SUBSTITUTE(Q109,",","&lt;/s&gt;&lt;s&gt;")&amp;"&lt;/s&gt;&lt;/t&gt;","//s"))))))</f>
        <v>1.1000000000000001</v>
      </c>
      <c r="S109" t="str">
        <f>IF(OR('Model output'!P108="",ISNUMBER(SEARCH("Not identified", 'Model output'!P108)),ISNUMBER(SEARCH("Absent",'Model output'!P108)),ISNUMBER(SEARCH("No",'Model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22" t="str">
        <f>IF('Model output'!S108="","",'Model output'!S108)</f>
        <v>Not Identified</v>
      </c>
      <c r="Y109" t="str">
        <f>IF(OR('Model output'!S108="",ISNUMBER(SEARCH("Absent",'Model output'!S108)),ISNUMBER(SEARCH("Not identified",'Model output'!S108)),AND(ISNUMBER(SEARCH("No",'Model output'!S108)),NOT(ISNUMBER(SEARCH("carcinoma",'Model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9" t="str">
        <f>IF(OR('Model output'!V108="", AND(ISERROR(SEARCH("Positive",'Model output'!V108)), ISNUMBER(SEARCH("Negative",'Model output'!V108))), ISNUMBER(SEARCH("Uninvolved",'Model output'!V108)), ISNUMBER(SEARCH("Free",'Model output'!V108)), ISNUMBER(SEARCH("1 mm",'Model output'!V108)), ISNUMBER(SEARCH("0.1 CM",'Model output'!V108)), ISNUMBER(SEARCH("less than 0.2 mm",'Model output'!V108)), ISNUMBER(SEARCH("less than 0.5 mm",'Model output'!V108)), ISNUMBER(SEARCH("abut",'Model output'!V108))), "negative", "positive")</f>
        <v>negative</v>
      </c>
      <c r="AE109" s="38"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AND(ISNUMBER(J109),J109&gt;=5),M109=""),AND(AND(ISNUMBER(J109),J109&gt;=5),AND(ISNUMBER(M109),M109&gt;=1)),AND(ISNUMBER(SERACH("papillary",N109)),OR(Y109="positive",Z109="positive"), ISNUMBER(SEARCH("BRAF",AB109)))),"intermediate","low"))</f>
        <v>low</v>
      </c>
      <c r="AF109" s="39" t="str">
        <f t="shared" si="14"/>
        <v>1b</v>
      </c>
      <c r="AG109" s="39" t="str">
        <f t="shared" si="15"/>
        <v>0</v>
      </c>
      <c r="AH109" s="39" t="str">
        <f t="shared" si="18"/>
        <v>0</v>
      </c>
      <c r="AI109" s="44" t="str">
        <f t="shared" si="19"/>
        <v>I</v>
      </c>
      <c r="AJ109" s="38" t="s">
        <v>894</v>
      </c>
      <c r="AK109" s="43" t="s">
        <v>898</v>
      </c>
      <c r="AL109" s="43" t="s">
        <v>899</v>
      </c>
      <c r="AM109" s="43" t="s">
        <v>902</v>
      </c>
      <c r="AN109" s="43" t="s">
        <v>67</v>
      </c>
      <c r="AO109" s="13">
        <f t="shared" ca="1" si="24"/>
        <v>1</v>
      </c>
      <c r="AP109" s="16">
        <f t="shared" si="25"/>
        <v>1</v>
      </c>
      <c r="AQ109" s="16">
        <f t="shared" si="26"/>
        <v>1</v>
      </c>
      <c r="AR109" s="16">
        <f t="shared" si="27"/>
        <v>1</v>
      </c>
      <c r="AS109" s="26">
        <f t="shared" si="16"/>
        <v>1</v>
      </c>
    </row>
    <row r="110" spans="1:45">
      <c r="A110" t="str">
        <f>'Model output'!A109</f>
        <v>TCGA-DJ-A3VJ</v>
      </c>
      <c r="B110" s="50">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2</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ref="F110:F168" si="28">IF(OR(G110&lt;&gt;"",AND(J110&lt;&gt;"",ISNUMBER(J110),J110&gt;0),AND(M110&lt;&gt;"",M110&gt;0)),"positive","negative")</f>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output'!G109)),AND(ISNUMBER(SEARCH("V ",'Model output'!G109)),NOT(ISNUMBER(SEARCH("VI",'Model output'!G109)))),ISNUMBER(SEARCH("five",'Model output'!G109)),ISNUMBER(SEARCH("5",'Model output'!G109))))), "lateral", "central"))</f>
        <v>central</v>
      </c>
      <c r="H110" t="str">
        <f>IF('Model output'!H109="","negative", IF('Model output'!H109=" ", "negative", IF('Model output'!H109="[]", "negative", IF(ISNUMBER(SEARCH("lymph node",'Model output'!H109)),"negative", IF(ISNUMBER(SEARCH("adipose tissue",'Model output'!H109)), "negative", IF(ISNUMBER(SEARCH("neck dissection",'Model output'!H109)),"negative","positive"))))))</f>
        <v>negative</v>
      </c>
      <c r="I110">
        <f>IF('Model output'!I109="","",IF(ISNUMBER('Model output'!I109),'Model output'!I109,1))</f>
        <v>5</v>
      </c>
      <c r="J110">
        <f>IF('Model output'!J109="","",IF(AND(ISNUMBER('Model output'!J109),'Model output'!J109&lt;=I110),'Model output'!J109,IF(ISNUMBER(SEARCH("0/",'Model output'!J109)),0,1)))</f>
        <v>4</v>
      </c>
      <c r="K110" t="str" cm="1">
        <f t="array" ref="K110">IF(COUNT(FIND({0,1,2,3,4,5,6,7,8,9},'Model output'!K109))&gt;0,'Model output'!K109,"")</f>
        <v>0.7cm</v>
      </c>
      <c r="L110" s="8" t="str">
        <f t="shared" si="17"/>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v>
      </c>
      <c r="O110" t="str">
        <f>IF('Model output'!M109="","",'Model output'!M109)</f>
        <v>diffuse sclerosing</v>
      </c>
      <c r="P110" t="str">
        <f>IF('Model output'!N109="","",'Model output'!N109)</f>
        <v>2.0 cm</v>
      </c>
      <c r="Q110" t="str">
        <f t="shared" si="13"/>
        <v>2.0cm</v>
      </c>
      <c r="R110" cm="1">
        <f t="array" ref="R110">IF(Q110="","",IF(ISNUMBER(SEARCH("cm",Q110)),MAX(VALUE(SUBSTITUTE(_xlfn.FILTERXML("&lt;t&gt;&lt;s&gt;"&amp;SUBSTITUTE(Q110,",","&lt;/s&gt;&lt;s&gt;")&amp;"&lt;/s&gt;&lt;/t&gt;","//s"),"cm",""))),IF(ISNUMBER(SEARCH("mm",Q110)), MAX(VALUE(SUBSTITUTE(_xlfn.FILTERXML("&lt;t&gt;&lt;s&gt;"&amp;SUBSTITUTE(Q110,",","&lt;/s&gt;&lt;s&gt;")&amp;"&lt;/s&gt;&lt;/t&gt;","//s"),"mm","")))/10, MAX(VALUE(_xlfn.FILTERXML("&lt;t&gt;&lt;s&gt;"&amp;SUBSTITUTE(Q110,",","&lt;/s&gt;&lt;s&gt;")&amp;"&lt;/s&gt;&lt;/t&gt;","//s"))))))</f>
        <v>2</v>
      </c>
      <c r="S110" t="str">
        <f>IF(OR('Model output'!P109="",ISNUMBER(SEARCH("Not identified", 'Model output'!P109)),ISNUMBER(SEARCH("Absent",'Model output'!P109)),ISNUMBER(SEARCH("No",'Model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not specified in the note</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positive</v>
      </c>
      <c r="X110" s="22" t="str">
        <f>IF('Model output'!S109="","",'Model output'!S109)</f>
        <v>Present</v>
      </c>
      <c r="Y110" t="str">
        <f>IF(OR('Model output'!S109="",ISNUMBER(SEARCH("Absent",'Model output'!S109)),ISNUMBER(SEARCH("Not identified",'Model output'!S109)),AND(ISNUMBER(SEARCH("No",'Model output'!S109)),NOT(ISNUMBER(SEARCH("carcinoma",'Model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9" t="str">
        <f>IF(OR('Model output'!V109="", AND(ISERROR(SEARCH("Positive",'Model output'!V109)), ISNUMBER(SEARCH("Negative",'Model output'!V109))), ISNUMBER(SEARCH("Uninvolved",'Model output'!V109)), ISNUMBER(SEARCH("Free",'Model output'!V109)), ISNUMBER(SEARCH("1 mm",'Model output'!V109)), ISNUMBER(SEARCH("0.1 CM",'Model output'!V109)), ISNUMBER(SEARCH("less than 0.2 mm",'Model output'!V109)), ISNUMBER(SEARCH("less than 0.5 mm",'Model output'!V109)), ISNUMBER(SEARCH("abut",'Model output'!V109))), "negative", "positive")</f>
        <v>negative</v>
      </c>
      <c r="AE110" s="38"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AND(ISNUMBER(J110),J110&gt;=5),M110=""),AND(AND(ISNUMBER(J110),J110&gt;=5),AND(ISNUMBER(M110),M110&gt;=1)),AND(ISNUMBER(SERACH("papillary",N110)),OR(Y110="positive",Z110="positive"), ISNUMBER(SEARCH("BRAF",AB110)))),"intermediate","low"))</f>
        <v>intermediate</v>
      </c>
      <c r="AF110" s="39" t="str">
        <f t="shared" si="14"/>
        <v>1b</v>
      </c>
      <c r="AG110" s="39" t="str">
        <f t="shared" si="15"/>
        <v>1a</v>
      </c>
      <c r="AH110" s="39" t="str">
        <f t="shared" si="18"/>
        <v>0</v>
      </c>
      <c r="AI110" s="44" t="str">
        <f t="shared" si="19"/>
        <v>I</v>
      </c>
      <c r="AJ110" s="38" t="s">
        <v>895</v>
      </c>
      <c r="AK110" s="43" t="s">
        <v>898</v>
      </c>
      <c r="AL110" s="43" t="s">
        <v>903</v>
      </c>
      <c r="AM110" s="43" t="s">
        <v>902</v>
      </c>
      <c r="AN110" s="43" t="s">
        <v>67</v>
      </c>
      <c r="AO110" s="13">
        <f t="shared" ca="1" si="24"/>
        <v>1</v>
      </c>
      <c r="AP110" s="16">
        <f t="shared" si="25"/>
        <v>1</v>
      </c>
      <c r="AQ110" s="16">
        <f t="shared" si="26"/>
        <v>1</v>
      </c>
      <c r="AR110" s="16">
        <f t="shared" si="27"/>
        <v>1</v>
      </c>
      <c r="AS110" s="26">
        <f t="shared" si="16"/>
        <v>1</v>
      </c>
    </row>
    <row r="111" spans="1:45">
      <c r="A111" t="str">
        <f>'Model output'!A110</f>
        <v>TCGA-DJ-A3VK</v>
      </c>
      <c r="B111" s="50">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
      </c>
      <c r="F111" t="str">
        <f t="shared" si="28"/>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output'!G110)),AND(ISNUMBER(SEARCH("V ",'Model output'!G110)),NOT(ISNUMBER(SEARCH("VI",'Model output'!G110)))),ISNUMBER(SEARCH("five",'Model output'!G110)),ISNUMBER(SEARCH("5",'Model output'!G110))))), "lateral", "central"))</f>
        <v/>
      </c>
      <c r="H111" t="str">
        <f>IF('Model output'!H110="","negative", IF('Model output'!H110=" ", "negative", IF('Model output'!H110="[]", "negative", IF(ISNUMBER(SEARCH("lymph node",'Model output'!H110)),"negative", IF(ISNUMBER(SEARCH("adipose tissue",'Model output'!H110)), "negative", IF(ISNUMBER(SEARCH("neck dissection",'Model output'!H110)),"negative","positive"))))))</f>
        <v>negative</v>
      </c>
      <c r="I111" t="str">
        <f>IF('Model output'!I110="","",IF(ISNUMBER('Model output'!I110),'Model output'!I110,1))</f>
        <v/>
      </c>
      <c r="J111" t="str">
        <f>IF('Model output'!J110="","",IF(AND(ISNUMBER('Model output'!J110),'Model output'!J110&lt;=I111),'Model output'!J110,IF(ISNUMBER(SEARCH("0/",'Model output'!J110)),0,1)))</f>
        <v/>
      </c>
      <c r="K111" t="str" cm="1">
        <f t="array" ref="K111">IF(COUNT(FIND({0,1,2,3,4,5,6,7,8,9},'Model output'!K110))&gt;0,'Model output'!K110,"")</f>
        <v/>
      </c>
      <c r="L111" s="8" t="str">
        <f t="shared" si="17"/>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v>
      </c>
      <c r="O111" t="str">
        <f>IF('Model output'!M110="","",'Model output'!M110)</f>
        <v>follicular variant</v>
      </c>
      <c r="P111" t="str">
        <f>IF('Model output'!N110="","",'Model output'!N110)</f>
        <v>1.0 cm</v>
      </c>
      <c r="Q111" t="str">
        <f t="shared" si="13"/>
        <v>1.0cm</v>
      </c>
      <c r="R111" cm="1">
        <f t="array" ref="R111">IF(Q111="","",IF(ISNUMBER(SEARCH("cm",Q111)),MAX(VALUE(SUBSTITUTE(_xlfn.FILTERXML("&lt;t&gt;&lt;s&gt;"&amp;SUBSTITUTE(Q111,",","&lt;/s&gt;&lt;s&gt;")&amp;"&lt;/s&gt;&lt;/t&gt;","//s"),"cm",""))),IF(ISNUMBER(SEARCH("mm",Q111)), MAX(VALUE(SUBSTITUTE(_xlfn.FILTERXML("&lt;t&gt;&lt;s&gt;"&amp;SUBSTITUTE(Q111,",","&lt;/s&gt;&lt;s&gt;")&amp;"&lt;/s&gt;&lt;/t&gt;","//s"),"mm","")))/10, MAX(VALUE(_xlfn.FILTERXML("&lt;t&gt;&lt;s&gt;"&amp;SUBSTITUTE(Q111,",","&lt;/s&gt;&lt;s&gt;")&amp;"&lt;/s&gt;&lt;/t&gt;","//s"))))))</f>
        <v>1</v>
      </c>
      <c r="S111" t="str">
        <f>IF(OR('Model output'!P110="",ISNUMBER(SEARCH("Not identified", 'Model output'!P110)),ISNUMBER(SEARCH("Absent",'Model output'!P110)),ISNUMBER(SEARCH("No",'Model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s="22" t="str">
        <f>IF('Model output'!S110="","",'Model output'!S110)</f>
        <v>Focal extrathyroidal extension into the fibroadipose tissue of papillary microcarcinoma (left lobe, 0.8 cm)</v>
      </c>
      <c r="Y111" t="str">
        <f>IF(OR('Model output'!S110="",ISNUMBER(SEARCH("Absent",'Model output'!S110)),ISNUMBER(SEARCH("Not identified",'Model output'!S110)),AND(ISNUMBER(SEARCH("No",'Model output'!S110)),NOT(ISNUMBER(SEARCH("carcinoma",'Model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9" t="str">
        <f>IF(OR('Model output'!V110="", AND(ISERROR(SEARCH("Positive",'Model output'!V110)), ISNUMBER(SEARCH("Negative",'Model output'!V110))), ISNUMBER(SEARCH("Uninvolved",'Model output'!V110)), ISNUMBER(SEARCH("Free",'Model output'!V110)), ISNUMBER(SEARCH("1 mm",'Model output'!V110)), ISNUMBER(SEARCH("0.1 CM",'Model output'!V110)), ISNUMBER(SEARCH("less than 0.2 mm",'Model output'!V110)), ISNUMBER(SEARCH("less than 0.5 mm",'Model output'!V110)), ISNUMBER(SEARCH("abut",'Model output'!V110))), "negative", "positive")</f>
        <v>negative</v>
      </c>
      <c r="AE111" s="38"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AND(ISNUMBER(J111),J111&gt;=5),M111=""),AND(AND(ISNUMBER(J111),J111&gt;=5),AND(ISNUMBER(M111),M111&gt;=1)),AND(ISNUMBER(SERACH("papillary",N111)),OR(Y111="positive",Z111="positive"), ISNUMBER(SEARCH("BRAF",AB111)))),"intermediate","low"))</f>
        <v>intermediate</v>
      </c>
      <c r="AF111" s="39" t="str">
        <f t="shared" si="14"/>
        <v>1a</v>
      </c>
      <c r="AG111" s="39" t="str">
        <f t="shared" si="15"/>
        <v>0</v>
      </c>
      <c r="AH111" s="39" t="str">
        <f t="shared" si="18"/>
        <v>0</v>
      </c>
      <c r="AI111" s="44" t="str">
        <f t="shared" si="19"/>
        <v>I</v>
      </c>
      <c r="AJ111" s="38" t="s">
        <v>895</v>
      </c>
      <c r="AK111" s="43" t="s">
        <v>903</v>
      </c>
      <c r="AL111" s="43" t="s">
        <v>899</v>
      </c>
      <c r="AM111" s="43" t="s">
        <v>902</v>
      </c>
      <c r="AN111" s="43" t="s">
        <v>67</v>
      </c>
      <c r="AO111" s="13">
        <f t="shared" ca="1" si="24"/>
        <v>1</v>
      </c>
      <c r="AP111" s="16">
        <f t="shared" si="25"/>
        <v>1</v>
      </c>
      <c r="AQ111" s="16">
        <f t="shared" si="26"/>
        <v>1</v>
      </c>
      <c r="AR111" s="16">
        <f t="shared" si="27"/>
        <v>1</v>
      </c>
      <c r="AS111" s="26">
        <f t="shared" si="16"/>
        <v>1</v>
      </c>
    </row>
    <row r="112" spans="1:45">
      <c r="A112" t="str">
        <f>'Model output'!A111</f>
        <v>TCGA-DJ-A3VL</v>
      </c>
      <c r="B112" s="50">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
      </c>
      <c r="F112" t="str">
        <f t="shared" si="28"/>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output'!G111)),AND(ISNUMBER(SEARCH("V ",'Model output'!G111)),NOT(ISNUMBER(SEARCH("VI",'Model output'!G111)))),ISNUMBER(SEARCH("five",'Model output'!G111)),ISNUMBER(SEARCH("5",'Model output'!G111))))), "lateral", "central"))</f>
        <v/>
      </c>
      <c r="H112" t="str">
        <f>IF('Model output'!H111="","negative", IF('Model output'!H111=" ", "negative", IF('Model output'!H111="[]", "negative", IF(ISNUMBER(SEARCH("lymph node",'Model output'!H111)),"negative", IF(ISNUMBER(SEARCH("adipose tissue",'Model output'!H111)), "negative", IF(ISNUMBER(SEARCH("neck dissection",'Model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
      </c>
      <c r="L112" s="8" t="str">
        <f t="shared" si="17"/>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v>
      </c>
      <c r="O112" t="str">
        <f>IF('Model output'!M111="","",'Model output'!M111)</f>
        <v>microcarcinoma</v>
      </c>
      <c r="P112" t="str">
        <f>IF('Model output'!N111="","",'Model output'!N111)</f>
        <v>0.6 cm</v>
      </c>
      <c r="Q112" t="str">
        <f t="shared" si="13"/>
        <v>0.6cm</v>
      </c>
      <c r="R112" cm="1">
        <f t="array" ref="R112">IF(Q112="","",IF(ISNUMBER(SEARCH("cm",Q112)),MAX(VALUE(SUBSTITUTE(_xlfn.FILTERXML("&lt;t&gt;&lt;s&gt;"&amp;SUBSTITUTE(Q112,",","&lt;/s&gt;&lt;s&gt;")&amp;"&lt;/s&gt;&lt;/t&gt;","//s"),"cm",""))),IF(ISNUMBER(SEARCH("mm",Q112)), MAX(VALUE(SUBSTITUTE(_xlfn.FILTERXML("&lt;t&gt;&lt;s&gt;"&amp;SUBSTITUTE(Q112,",","&lt;/s&gt;&lt;s&gt;")&amp;"&lt;/s&gt;&lt;/t&gt;","//s"),"mm","")))/10, MAX(VALUE(_xlfn.FILTERXML("&lt;t&gt;&lt;s&gt;"&amp;SUBSTITUTE(Q112,",","&lt;/s&gt;&lt;s&gt;")&amp;"&lt;/s&gt;&lt;/t&gt;","//s"))))))</f>
        <v>0.6</v>
      </c>
      <c r="S112" t="str">
        <f>IF(OR('Model output'!P111="",ISNUMBER(SEARCH("Not identified", 'Model output'!P111)),ISNUMBER(SEARCH("Absent",'Model output'!P111)),ISNUMBER(SEARCH("No",'Model output'!P111)),ISNUMBER(SEARCH("Negative",'Model output'!P111))),"negative","positive")</f>
        <v>negative</v>
      </c>
      <c r="T112">
        <f>IF('Model output'!O111="","",'Model output'!O111)</f>
        <v>2</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22" t="str">
        <f>IF('Model output'!S111="","",'Model output'!S111)</f>
        <v>Not identified</v>
      </c>
      <c r="Y112" t="str">
        <f>IF(OR('Model output'!S111="",ISNUMBER(SEARCH("Absent",'Model output'!S111)),ISNUMBER(SEARCH("Not identified",'Model output'!S111)),AND(ISNUMBER(SEARCH("No",'Model output'!S111)),NOT(ISNUMBER(SEARCH("carcinoma",'Model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9" t="str">
        <f>IF(OR('Model output'!V111="", AND(ISERROR(SEARCH("Positive",'Model output'!V111)), ISNUMBER(SEARCH("Negative",'Model output'!V111))), ISNUMBER(SEARCH("Uninvolved",'Model output'!V111)), ISNUMBER(SEARCH("Free",'Model output'!V111)), ISNUMBER(SEARCH("1 mm",'Model output'!V111)), ISNUMBER(SEARCH("0.1 CM",'Model output'!V111)), ISNUMBER(SEARCH("less than 0.2 mm",'Model output'!V111)), ISNUMBER(SEARCH("less than 0.5 mm",'Model output'!V111)), ISNUMBER(SEARCH("abut",'Model output'!V111))), "negative", "positive")</f>
        <v>negative</v>
      </c>
      <c r="AE112" s="38"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AND(ISNUMBER(J112),J112&gt;=5),M112=""),AND(AND(ISNUMBER(J112),J112&gt;=5),AND(ISNUMBER(M112),M112&gt;=1)),AND(ISNUMBER(SERACH("papillary",N112)),OR(Y112="positive",Z112="positive"), ISNUMBER(SEARCH("BRAF",AB112)))),"intermediate","low"))</f>
        <v>low</v>
      </c>
      <c r="AF112" s="39" t="str">
        <f t="shared" si="14"/>
        <v>1a</v>
      </c>
      <c r="AG112" s="39" t="str">
        <f t="shared" si="15"/>
        <v>0</v>
      </c>
      <c r="AH112" s="39" t="str">
        <f t="shared" si="18"/>
        <v>0</v>
      </c>
      <c r="AI112" s="44" t="str">
        <f t="shared" si="19"/>
        <v>I</v>
      </c>
      <c r="AJ112" s="38" t="s">
        <v>894</v>
      </c>
      <c r="AK112" s="43" t="s">
        <v>903</v>
      </c>
      <c r="AL112" s="43" t="s">
        <v>899</v>
      </c>
      <c r="AM112" s="43" t="s">
        <v>902</v>
      </c>
      <c r="AN112" s="43" t="s">
        <v>67</v>
      </c>
      <c r="AO112" s="13">
        <f t="shared" ca="1" si="24"/>
        <v>1</v>
      </c>
      <c r="AP112" s="16">
        <f t="shared" si="25"/>
        <v>1</v>
      </c>
      <c r="AQ112" s="16">
        <f t="shared" si="26"/>
        <v>1</v>
      </c>
      <c r="AR112" s="16">
        <f t="shared" si="27"/>
        <v>1</v>
      </c>
      <c r="AS112" s="26">
        <f t="shared" si="16"/>
        <v>1</v>
      </c>
    </row>
    <row r="113" spans="1:45">
      <c r="A113" t="str">
        <f>'Model output'!A112</f>
        <v>TCGA-DJ-A3VM</v>
      </c>
      <c r="B113" s="50">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
      </c>
      <c r="F113" t="str">
        <f t="shared" si="28"/>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output'!G112)),AND(ISNUMBER(SEARCH("V ",'Model output'!G112)),NOT(ISNUMBER(SEARCH("VI",'Model output'!G112)))),ISNUMBER(SEARCH("five",'Model output'!G112)),ISNUMBER(SEARCH("5",'Model output'!G112))))), "lateral", "central"))</f>
        <v/>
      </c>
      <c r="H113" t="str">
        <f>IF('Model output'!H112="","negative", IF('Model output'!H112=" ", "negative", IF('Model output'!H112="[]", "negative", IF(ISNUMBER(SEARCH("lymph node",'Model output'!H112)),"negative", IF(ISNUMBER(SEARCH("adipose tissue",'Model output'!H112)), "negative", IF(ISNUMBER(SEARCH("neck dissection",'Model output'!H112)),"negative","positive"))))))</f>
        <v>negative</v>
      </c>
      <c r="I113" t="str">
        <f>IF('Model output'!I112="","",IF(ISNUMBER('Model output'!I112),'Model output'!I112,1))</f>
        <v/>
      </c>
      <c r="J113" t="str">
        <f>IF('Model output'!J112="","",IF(AND(ISNUMBER('Model output'!J112),'Model output'!J112&lt;=I113),'Model output'!J112,IF(ISNUMBER(SEARCH("0/",'Model output'!J112)),0,1)))</f>
        <v/>
      </c>
      <c r="K113" t="str" cm="1">
        <f t="array" ref="K113">IF(COUNT(FIND({0,1,2,3,4,5,6,7,8,9},'Model output'!K112))&gt;0,'Model output'!K112,"")</f>
        <v/>
      </c>
      <c r="L113" s="8" t="str">
        <f t="shared" si="17"/>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v>
      </c>
      <c r="O113" t="str">
        <f>IF('Model output'!M112="","",'Model output'!M112)</f>
        <v>follicular variant with oncocytic features</v>
      </c>
      <c r="P113" t="str">
        <f>IF('Model output'!N112="","",'Model output'!N112)</f>
        <v>3 cm</v>
      </c>
      <c r="Q113" t="str">
        <f t="shared" si="13"/>
        <v>3cm</v>
      </c>
      <c r="R113" cm="1">
        <f t="array" ref="R113">IF(Q113="","",IF(ISNUMBER(SEARCH("cm",Q113)),MAX(VALUE(SUBSTITUTE(_xlfn.FILTERXML("&lt;t&gt;&lt;s&gt;"&amp;SUBSTITUTE(Q113,",","&lt;/s&gt;&lt;s&gt;")&amp;"&lt;/s&gt;&lt;/t&gt;","//s"),"cm",""))),IF(ISNUMBER(SEARCH("mm",Q113)), MAX(VALUE(SUBSTITUTE(_xlfn.FILTERXML("&lt;t&gt;&lt;s&gt;"&amp;SUBSTITUTE(Q113,",","&lt;/s&gt;&lt;s&gt;")&amp;"&lt;/s&gt;&lt;/t&gt;","//s"),"mm","")))/10, MAX(VALUE(_xlfn.FILTERXML("&lt;t&gt;&lt;s&gt;"&amp;SUBSTITUTE(Q113,",","&lt;/s&gt;&lt;s&gt;")&amp;"&lt;/s&gt;&lt;/t&gt;","//s"))))))</f>
        <v>3</v>
      </c>
      <c r="S113" t="str">
        <f>IF(OR('Model output'!P112="",ISNUMBER(SEARCH("Not identified", 'Model output'!P112)),ISNUMBER(SEARCH("Absent",'Model output'!P112)),ISNUMBER(SEARCH("No",'Model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2 foci</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22" t="str">
        <f>IF('Model output'!S112="","",'Model output'!S112)</f>
        <v>Not Identified</v>
      </c>
      <c r="Y113" t="str">
        <f>IF(OR('Model output'!S112="",ISNUMBER(SEARCH("Absent",'Model output'!S112)),ISNUMBER(SEARCH("Not identified",'Model output'!S112)),AND(ISNUMBER(SEARCH("No",'Model output'!S112)),NOT(ISNUMBER(SEARCH("carcinoma",'Model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9" t="str">
        <f>IF(OR('Model output'!V112="", AND(ISERROR(SEARCH("Positive",'Model output'!V112)), ISNUMBER(SEARCH("Negative",'Model output'!V112))), ISNUMBER(SEARCH("Uninvolved",'Model output'!V112)), ISNUMBER(SEARCH("Free",'Model output'!V112)), ISNUMBER(SEARCH("1 mm",'Model output'!V112)), ISNUMBER(SEARCH("0.1 CM",'Model output'!V112)), ISNUMBER(SEARCH("less than 0.2 mm",'Model output'!V112)), ISNUMBER(SEARCH("less than 0.5 mm",'Model output'!V112)), ISNUMBER(SEARCH("abut",'Model output'!V112))), "negative", "positive")</f>
        <v>negative</v>
      </c>
      <c r="AE113" s="38"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AND(ISNUMBER(J113),J113&gt;=5),M113=""),AND(AND(ISNUMBER(J113),J113&gt;=5),AND(ISNUMBER(M113),M113&gt;=1)),AND(ISNUMBER(SERACH("papillary",N113)),OR(Y113="positive",Z113="positive"), ISNUMBER(SEARCH("BRAF",AB113)))),"intermediate","low"))</f>
        <v>intermediate</v>
      </c>
      <c r="AF113" s="39" t="str">
        <f t="shared" si="14"/>
        <v>2</v>
      </c>
      <c r="AG113" s="39" t="str">
        <f t="shared" si="15"/>
        <v>0</v>
      </c>
      <c r="AH113" s="39" t="str">
        <f t="shared" si="18"/>
        <v>0</v>
      </c>
      <c r="AI113" s="44" t="str">
        <f t="shared" si="19"/>
        <v>I</v>
      </c>
      <c r="AJ113" s="38" t="s">
        <v>895</v>
      </c>
      <c r="AK113" s="43" t="s">
        <v>901</v>
      </c>
      <c r="AL113" s="43" t="s">
        <v>902</v>
      </c>
      <c r="AM113" s="43" t="s">
        <v>902</v>
      </c>
      <c r="AN113" s="43" t="s">
        <v>67</v>
      </c>
      <c r="AO113" s="13">
        <f t="shared" ca="1" si="24"/>
        <v>1</v>
      </c>
      <c r="AP113" s="16">
        <f t="shared" si="25"/>
        <v>1</v>
      </c>
      <c r="AQ113" s="16">
        <f t="shared" si="26"/>
        <v>1</v>
      </c>
      <c r="AR113" s="16">
        <f t="shared" si="27"/>
        <v>1</v>
      </c>
      <c r="AS113" s="26">
        <f t="shared" si="16"/>
        <v>1</v>
      </c>
    </row>
    <row r="114" spans="1:45">
      <c r="A114" t="str">
        <f>'Model output'!A113</f>
        <v>TCGA-DJ-A4UL</v>
      </c>
      <c r="B114" s="50">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0</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
      </c>
      <c r="F114" t="str">
        <f t="shared" si="28"/>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output'!G113)),AND(ISNUMBER(SEARCH("V ",'Model output'!G113)),NOT(ISNUMBER(SEARCH("VI",'Model output'!G113)))),ISNUMBER(SEARCH("five",'Model output'!G113)),ISNUMBER(SEARCH("5",'Model output'!G113))))), "lateral", "central"))</f>
        <v/>
      </c>
      <c r="H114" t="str">
        <f>IF('Model output'!H113="","negative", IF('Model output'!H113=" ", "negative", IF('Model output'!H113="[]", "negative", IF(ISNUMBER(SEARCH("lymph node",'Model output'!H113)),"negative", IF(ISNUMBER(SEARCH("adipose tissue",'Model output'!H113)), "negative", IF(ISNUMBER(SEARCH("neck dissection",'Model output'!H113)),"negative","positive"))))))</f>
        <v>negative</v>
      </c>
      <c r="I114">
        <f>IF('Model output'!I113="","",IF(ISNUMBER('Model output'!I113),'Model output'!I113,1))</f>
        <v>8</v>
      </c>
      <c r="J114">
        <f>IF('Model output'!J113="","",IF(AND(ISNUMBER('Model output'!J113),'Model output'!J113&lt;=I114),'Model output'!J113,IF(ISNUMBER(SEARCH("0/",'Model output'!J113)),0,1)))</f>
        <v>0</v>
      </c>
      <c r="K114" t="str" cm="1">
        <f t="array" ref="K114">IF(COUNT(FIND({0,1,2,3,4,5,6,7,8,9},'Model output'!K113))&gt;0,'Model output'!K113,"")</f>
        <v/>
      </c>
      <c r="L114" s="8" t="str">
        <f t="shared" si="17"/>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v>
      </c>
      <c r="O114" t="str">
        <f>IF('Model output'!M113="","",'Model output'!M113)</f>
        <v>classic</v>
      </c>
      <c r="P114" t="str">
        <f>IF('Model output'!N113="","",'Model output'!N113)</f>
        <v>1.1 cm</v>
      </c>
      <c r="Q114" t="str">
        <f t="shared" si="13"/>
        <v>1.1cm</v>
      </c>
      <c r="R114" cm="1">
        <f t="array" ref="R114">IF(Q114="","",IF(ISNUMBER(SEARCH("cm",Q114)),MAX(VALUE(SUBSTITUTE(_xlfn.FILTERXML("&lt;t&gt;&lt;s&gt;"&amp;SUBSTITUTE(Q114,",","&lt;/s&gt;&lt;s&gt;")&amp;"&lt;/s&gt;&lt;/t&gt;","//s"),"cm",""))),IF(ISNUMBER(SEARCH("mm",Q114)), MAX(VALUE(SUBSTITUTE(_xlfn.FILTERXML("&lt;t&gt;&lt;s&gt;"&amp;SUBSTITUTE(Q114,",","&lt;/s&gt;&lt;s&gt;")&amp;"&lt;/s&gt;&lt;/t&gt;","//s"),"mm","")))/10, MAX(VALUE(_xlfn.FILTERXML("&lt;t&gt;&lt;s&gt;"&amp;SUBSTITUTE(Q114,",","&lt;/s&gt;&lt;s&gt;")&amp;"&lt;/s&gt;&lt;/t&gt;","//s"))))))</f>
        <v>1.1000000000000001</v>
      </c>
      <c r="S114" t="str">
        <f>IF(OR('Model output'!P113="",ISNUMBER(SEARCH("Not identified", 'Model output'!P113)),ISNUMBER(SEARCH("Absent",'Model output'!P113)),ISNUMBER(SEARCH("No",'Model output'!P113)),ISNUMBER(SEARCH("Negative",'Model output'!P113))),"negative","positive")</f>
        <v>negative</v>
      </c>
      <c r="T114">
        <f>IF('Model output'!O113="","",'Model output'!O113)</f>
        <v>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22" t="str">
        <f>IF('Model output'!S113="","",'Model output'!S113)</f>
        <v>Not Identified</v>
      </c>
      <c r="Y114" t="str">
        <f>IF(OR('Model output'!S113="",ISNUMBER(SEARCH("Absent",'Model output'!S113)),ISNUMBER(SEARCH("Not identified",'Model output'!S113)),AND(ISNUMBER(SEARCH("No",'Model output'!S113)),NOT(ISNUMBER(SEARCH("carcinoma",'Model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9" t="str">
        <f>IF(OR('Model output'!V113="", AND(ISERROR(SEARCH("Positive",'Model output'!V113)), ISNUMBER(SEARCH("Negative",'Model output'!V113))), ISNUMBER(SEARCH("Uninvolved",'Model output'!V113)), ISNUMBER(SEARCH("Free",'Model output'!V113)), ISNUMBER(SEARCH("1 mm",'Model output'!V113)), ISNUMBER(SEARCH("0.1 CM",'Model output'!V113)), ISNUMBER(SEARCH("less than 0.2 mm",'Model output'!V113)), ISNUMBER(SEARCH("less than 0.5 mm",'Model output'!V113)), ISNUMBER(SEARCH("abut",'Model output'!V113))), "negative", "positive")</f>
        <v>positive</v>
      </c>
      <c r="AE114" s="38"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AND(ISNUMBER(J114),J114&gt;=5),M114=""),AND(AND(ISNUMBER(J114),J114&gt;=5),AND(ISNUMBER(M114),M114&gt;=1)),AND(ISNUMBER(SERACH("papillary",N114)),OR(Y114="positive",Z114="positive"), ISNUMBER(SEARCH("BRAF",AB114)))),"intermediate","low"))</f>
        <v>high</v>
      </c>
      <c r="AF114" s="39" t="str">
        <f t="shared" si="14"/>
        <v>1b</v>
      </c>
      <c r="AG114" s="39" t="str">
        <f t="shared" si="15"/>
        <v>0</v>
      </c>
      <c r="AH114" s="39" t="str">
        <f t="shared" si="18"/>
        <v>0</v>
      </c>
      <c r="AI114" s="44" t="str">
        <f t="shared" si="19"/>
        <v>I</v>
      </c>
      <c r="AJ114" s="38" t="s">
        <v>893</v>
      </c>
      <c r="AK114" s="43" t="s">
        <v>898</v>
      </c>
      <c r="AL114" s="43" t="s">
        <v>899</v>
      </c>
      <c r="AM114" s="43" t="s">
        <v>902</v>
      </c>
      <c r="AN114" s="43" t="s">
        <v>67</v>
      </c>
      <c r="AO114" s="13">
        <f t="shared" si="24"/>
        <v>1</v>
      </c>
      <c r="AP114" s="16">
        <f t="shared" si="25"/>
        <v>1</v>
      </c>
      <c r="AQ114" s="16">
        <f t="shared" si="26"/>
        <v>1</v>
      </c>
      <c r="AR114" s="16">
        <f t="shared" si="27"/>
        <v>1</v>
      </c>
      <c r="AS114" s="26">
        <f t="shared" si="16"/>
        <v>1</v>
      </c>
    </row>
    <row r="115" spans="1:45">
      <c r="A115" t="str">
        <f>'Model output'!A114</f>
        <v>TCGA-DJ-A4UQ</v>
      </c>
      <c r="B115" s="50">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4b</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1b</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28"/>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output'!G114)),AND(ISNUMBER(SEARCH("V ",'Model output'!G114)),NOT(ISNUMBER(SEARCH("VI",'Model output'!G114)))),ISNUMBER(SEARCH("five",'Model output'!G114)),ISNUMBER(SEARCH("5",'Model output'!G114))))), "lateral", "central"))</f>
        <v>lateral</v>
      </c>
      <c r="H115" t="str">
        <f>IF('Model output'!H114="","negative", IF('Model output'!H114=" ", "negative", IF('Model output'!H114="[]", "negative", IF(ISNUMBER(SEARCH("lymph node",'Model output'!H114)),"negative", IF(ISNUMBER(SEARCH("adipose tissue",'Model output'!H114)), "negative", IF(ISNUMBER(SEARCH("neck dissection",'Model output'!H114)),"negative","positive"))))))</f>
        <v>negative</v>
      </c>
      <c r="I115">
        <f>IF('Model output'!I114="","",IF(ISNUMBER('Model output'!I114),'Model output'!I114,1))</f>
        <v>80</v>
      </c>
      <c r="J115">
        <f>IF('Model output'!J114="","",IF(AND(ISNUMBER('Model output'!J114),'Model output'!J114&lt;=I115),'Model output'!J114,IF(ISNUMBER(SEARCH("0/",'Model output'!J114)),0,1)))</f>
        <v>16</v>
      </c>
      <c r="K115" t="str" cm="1">
        <f t="array" ref="K115">IF(COUNT(FIND({0,1,2,3,4,5,6,7,8,9},'Model output'!K114))&gt;0,'Model output'!K114,"")</f>
        <v>1.7 cm</v>
      </c>
      <c r="L115" s="8" t="str">
        <f t="shared" si="17"/>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v>
      </c>
      <c r="O115" t="str">
        <f>IF('Model output'!M114="","",'Model output'!M114)</f>
        <v>diffuse sclerosing</v>
      </c>
      <c r="P115" t="str">
        <f>IF('Model output'!N114="","",'Model output'!N114)</f>
        <v>1.5 cm</v>
      </c>
      <c r="Q115" t="str">
        <f t="shared" si="13"/>
        <v>1.5cm</v>
      </c>
      <c r="R115" cm="1">
        <f t="array" ref="R115">IF(Q115="","",IF(ISNUMBER(SEARCH("cm",Q115)),MAX(VALUE(SUBSTITUTE(_xlfn.FILTERXML("&lt;t&gt;&lt;s&gt;"&amp;SUBSTITUTE(Q115,",","&lt;/s&gt;&lt;s&gt;")&amp;"&lt;/s&gt;&lt;/t&gt;","//s"),"cm",""))),IF(ISNUMBER(SEARCH("mm",Q115)), MAX(VALUE(SUBSTITUTE(_xlfn.FILTERXML("&lt;t&gt;&lt;s&gt;"&amp;SUBSTITUTE(Q115,",","&lt;/s&gt;&lt;s&gt;")&amp;"&lt;/s&gt;&lt;/t&gt;","//s"),"mm","")))/10, MAX(VALUE(_xlfn.FILTERXML("&lt;t&gt;&lt;s&gt;"&amp;SUBSTITUTE(Q115,",","&lt;/s&gt;&lt;s&gt;")&amp;"&lt;/s&gt;&lt;/t&gt;","//s"))))))</f>
        <v>1.5</v>
      </c>
      <c r="S115" t="str">
        <f>IF(OR('Model output'!P114="",ISNUMBER(SEARCH("Not identified", 'Model output'!P114)),ISNUMBER(SEARCH("Absent",'Model output'!P114)),ISNUMBER(SEARCH("No",'Model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&lt;4</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minimal</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22" t="str">
        <f>IF('Model output'!S114="","",'Model output'!S114)</f>
        <v>Invades: Perithyroidal adipose tissue</v>
      </c>
      <c r="Y115" t="str">
        <f>IF(OR('Model output'!S114="",ISNUMBER(SEARCH("Absent",'Model output'!S114)),ISNUMBER(SEARCH("Not identified",'Model output'!S114)),AND(ISNUMBER(SEARCH("No",'Model output'!S114)),NOT(ISNUMBER(SEARCH("carcinoma",'Model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9" t="str">
        <f>IF(OR('Model output'!V114="", AND(ISERROR(SEARCH("Positive",'Model output'!V114)), ISNUMBER(SEARCH("Negative",'Model output'!V114))), ISNUMBER(SEARCH("Uninvolved",'Model output'!V114)), ISNUMBER(SEARCH("Free",'Model output'!V114)), ISNUMBER(SEARCH("1 mm",'Model output'!V114)), ISNUMBER(SEARCH("0.1 CM",'Model output'!V114)), ISNUMBER(SEARCH("less than 0.2 mm",'Model output'!V114)), ISNUMBER(SEARCH("less than 0.5 mm",'Model output'!V114)), ISNUMBER(SEARCH("abut",'Model output'!V114))), "negative", "positive")</f>
        <v>negative</v>
      </c>
      <c r="AE115" s="38"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AND(ISNUMBER(J115),J115&gt;=5),M115=""),AND(AND(ISNUMBER(J115),J115&gt;=5),AND(ISNUMBER(M115),M115&gt;=1)),AND(ISNUMBER(SERACH("papillary",N115)),OR(Y115="positive",Z115="positive"), ISNUMBER(SEARCH("BRAF",AB115)))),"intermediate","low"))</f>
        <v>intermediate</v>
      </c>
      <c r="AF115" s="39" t="str">
        <f t="shared" si="14"/>
        <v>1b</v>
      </c>
      <c r="AG115" s="39" t="str">
        <f t="shared" si="15"/>
        <v>1b</v>
      </c>
      <c r="AH115" s="39" t="str">
        <f t="shared" si="18"/>
        <v>0</v>
      </c>
      <c r="AI115" s="44" t="str">
        <f t="shared" si="19"/>
        <v>II</v>
      </c>
      <c r="AJ115" s="38" t="s">
        <v>895</v>
      </c>
      <c r="AK115" s="43" t="s">
        <v>898</v>
      </c>
      <c r="AL115" s="43" t="s">
        <v>898</v>
      </c>
      <c r="AM115" s="43" t="s">
        <v>902</v>
      </c>
      <c r="AN115" s="43" t="s">
        <v>900</v>
      </c>
      <c r="AO115" s="13">
        <f t="shared" ca="1" si="24"/>
        <v>1</v>
      </c>
      <c r="AP115" s="16">
        <f t="shared" si="25"/>
        <v>1</v>
      </c>
      <c r="AQ115" s="16">
        <f t="shared" si="26"/>
        <v>1</v>
      </c>
      <c r="AR115" s="16">
        <f t="shared" si="27"/>
        <v>1</v>
      </c>
      <c r="AS115" s="26">
        <f t="shared" si="16"/>
        <v>1</v>
      </c>
    </row>
    <row r="116" spans="1:45">
      <c r="A116" t="str">
        <f>'Model output'!A115</f>
        <v>TCGA-DJ-A4UW</v>
      </c>
      <c r="B116" s="50">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1</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28"/>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output'!G115)),AND(ISNUMBER(SEARCH("V ",'Model output'!G115)),NOT(ISNUMBER(SEARCH("VI",'Model output'!G115)))),ISNUMBER(SEARCH("five",'Model output'!G115)),ISNUMBER(SEARCH("5",'Model output'!G115))))), "lateral", "central"))</f>
        <v>lateral</v>
      </c>
      <c r="H116" t="str">
        <f>IF('Model output'!H115="","negative", IF('Model output'!H115=" ", "negative", IF('Model output'!H115="[]", "negative", IF(ISNUMBER(SEARCH("lymph node",'Model output'!H115)),"negative", IF(ISNUMBER(SEARCH("adipose tissue",'Model output'!H115)), "negative", IF(ISNUMBER(SEARCH("neck dissection",'Model output'!H115)),"negative","positive"))))))</f>
        <v>negative</v>
      </c>
      <c r="I116">
        <f>IF('Model output'!I115="","",IF(ISNUMBER('Model output'!I115),'Model output'!I115,1))</f>
        <v>29</v>
      </c>
      <c r="J116">
        <f>IF('Model output'!J115="","",IF(AND(ISNUMBER('Model output'!J115),'Model output'!J115&lt;=I116),'Model output'!J115,IF(ISNUMBER(SEARCH("0/",'Model output'!J115)),0,1)))</f>
        <v>15</v>
      </c>
      <c r="K116" t="str" cm="1">
        <f t="array" ref="K116">IF(COUNT(FIND({0,1,2,3,4,5,6,7,8,9},'Model output'!K115))&gt;0,'Model output'!K115,"")</f>
        <v>0.9 cm</v>
      </c>
      <c r="L116" s="8" t="str">
        <f t="shared" si="17"/>
        <v>0.9cm</v>
      </c>
      <c r="M116" cm="1">
        <f t="array" ref="M116">IF(L116="","",IF(ISNUMBER(SEARCH("cm",L116)),MAX(VALUE(SUBSTITUTE(_xlfn.FILTERXML("&lt;t&gt;&lt;s&gt;"&amp;SUBSTITUTE(L116,",","&lt;/s&gt;&lt;s&gt;")&amp;"&lt;/s&gt;&lt;/t&gt;","//s"),"cm",""))),MAX(VALUE(SUBSTITUTE(_xlfn.FILTERXML("&lt;t&gt;&lt;s&gt;"&amp;SUBSTITUTE(L116,",","&lt;/s&gt;&lt;s&gt;")&amp;"&lt;/s&gt;&lt;/t&gt;","//s"),"mm","")))/10))</f>
        <v>0.9</v>
      </c>
      <c r="N116" t="str">
        <f>IF('Model output'!L115="","",'Model output'!L115)</f>
        <v>papillary</v>
      </c>
      <c r="O116" t="str">
        <f>IF('Model output'!M115="","",'Model output'!M115)</f>
        <v/>
      </c>
      <c r="P116" t="str">
        <f>IF('Model output'!N115="","",'Model output'!N115)</f>
        <v>1.4 cm</v>
      </c>
      <c r="Q116" t="str">
        <f t="shared" si="13"/>
        <v>1.4cm</v>
      </c>
      <c r="R116" cm="1">
        <f t="array" ref="R116">IF(Q116="","",IF(ISNUMBER(SEARCH("cm",Q116)),MAX(VALUE(SUBSTITUTE(_xlfn.FILTERXML("&lt;t&gt;&lt;s&gt;"&amp;SUBSTITUTE(Q116,",","&lt;/s&gt;&lt;s&gt;")&amp;"&lt;/s&gt;&lt;/t&gt;","//s"),"cm",""))),IF(ISNUMBER(SEARCH("mm",Q116)), MAX(VALUE(SUBSTITUTE(_xlfn.FILTERXML("&lt;t&gt;&lt;s&gt;"&amp;SUBSTITUTE(Q116,",","&lt;/s&gt;&lt;s&gt;")&amp;"&lt;/s&gt;&lt;/t&gt;","//s"),"mm","")))/10, MAX(VALUE(_xlfn.FILTERXML("&lt;t&gt;&lt;s&gt;"&amp;SUBSTITUTE(Q116,",","&lt;/s&gt;&lt;s&gt;")&amp;"&lt;/s&gt;&lt;/t&gt;","//s"))))))</f>
        <v>1.4</v>
      </c>
      <c r="S116" t="str">
        <f>IF(OR('Model output'!P115="",ISNUMBER(SEARCH("Not identified", 'Model output'!P115)),ISNUMBER(SEARCH("Absent",'Model output'!P115)),ISNUMBER(SEARCH("No",'Model output'!P115)),ISNUMBER(SEARCH("Negative",'Model output'!P115))),"negative","positive")</f>
        <v>negative</v>
      </c>
      <c r="T116">
        <f>IF('Model output'!O115="","",'Model output'!O115)</f>
        <v>2</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positive</v>
      </c>
      <c r="X116" s="22" t="str">
        <f>IF('Model output'!S115="","",'Model output'!S115)</f>
        <v>Not identified</v>
      </c>
      <c r="Y116" t="str">
        <f>IF(OR('Model output'!S115="",ISNUMBER(SEARCH("Absent",'Model output'!S115)),ISNUMBER(SEARCH("Not identified",'Model output'!S115)),AND(ISNUMBER(SEARCH("No",'Model output'!S115)),NOT(ISNUMBER(SEARCH("carcinoma",'Model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9" t="str">
        <f>IF(OR('Model output'!V115="", AND(ISERROR(SEARCH("Positive",'Model output'!V115)), ISNUMBER(SEARCH("Negative",'Model output'!V115))), ISNUMBER(SEARCH("Uninvolved",'Model output'!V115)), ISNUMBER(SEARCH("Free",'Model output'!V115)), ISNUMBER(SEARCH("1 mm",'Model output'!V115)), ISNUMBER(SEARCH("0.1 CM",'Model output'!V115)), ISNUMBER(SEARCH("less than 0.2 mm",'Model output'!V115)), ISNUMBER(SEARCH("less than 0.5 mm",'Model output'!V115)), ISNUMBER(SEARCH("abut",'Model output'!V115))), "negative", "positive")</f>
        <v>positive</v>
      </c>
      <c r="AE116" s="38"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AND(ISNUMBER(J116),J116&gt;=5),M116=""),AND(AND(ISNUMBER(J116),J116&gt;=5),AND(ISNUMBER(M116),M116&gt;=1)),AND(ISNUMBER(SERACH("papillary",N116)),OR(Y116="positive",Z116="positive"), ISNUMBER(SEARCH("BRAF",AB116)))),"intermediate","low"))</f>
        <v>high</v>
      </c>
      <c r="AF116" s="39" t="str">
        <f t="shared" si="14"/>
        <v>1b</v>
      </c>
      <c r="AG116" s="39" t="str">
        <f t="shared" si="15"/>
        <v>1b</v>
      </c>
      <c r="AH116" s="39" t="str">
        <f t="shared" si="18"/>
        <v>0</v>
      </c>
      <c r="AI116" s="44" t="str">
        <f t="shared" si="19"/>
        <v>I</v>
      </c>
      <c r="AJ116" s="38" t="s">
        <v>893</v>
      </c>
      <c r="AK116" s="43" t="s">
        <v>898</v>
      </c>
      <c r="AL116" s="43" t="s">
        <v>898</v>
      </c>
      <c r="AM116" s="43" t="s">
        <v>902</v>
      </c>
      <c r="AN116" s="43" t="s">
        <v>67</v>
      </c>
      <c r="AO116" s="13">
        <f t="shared" si="24"/>
        <v>1</v>
      </c>
      <c r="AP116" s="16">
        <f t="shared" si="25"/>
        <v>1</v>
      </c>
      <c r="AQ116" s="16">
        <f t="shared" si="26"/>
        <v>1</v>
      </c>
      <c r="AR116" s="16">
        <f t="shared" si="27"/>
        <v>1</v>
      </c>
      <c r="AS116" s="26">
        <f t="shared" si="16"/>
        <v>1</v>
      </c>
    </row>
    <row r="117" spans="1:45">
      <c r="A117" t="str">
        <f>'Model output'!A116</f>
        <v>TCGA-DJ-A4V0</v>
      </c>
      <c r="B117" s="50">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
      </c>
      <c r="F117" t="str">
        <f t="shared" si="28"/>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output'!G116)),AND(ISNUMBER(SEARCH("V ",'Model output'!G116)),NOT(ISNUMBER(SEARCH("VI",'Model output'!G116)))),ISNUMBER(SEARCH("five",'Model output'!G116)),ISNUMBER(SEARCH("5",'Model output'!G116))))), "lateral", "central"))</f>
        <v/>
      </c>
      <c r="H117" t="str">
        <f>IF('Model output'!H116="","negative", IF('Model output'!H116=" ", "negative", IF('Model output'!H116="[]", "negative", IF(ISNUMBER(SEARCH("lymph node",'Model output'!H116)),"negative", IF(ISNUMBER(SEARCH("adipose tissue",'Model output'!H116)), "negative", IF(ISNUMBER(SEARCH("neck dissection",'Model output'!H116)),"negative","positive"))))))</f>
        <v>negative</v>
      </c>
      <c r="I117" t="str">
        <f>IF('Model output'!I116="","",IF(ISNUMBER('Model output'!I116),'Model output'!I116,1))</f>
        <v/>
      </c>
      <c r="J117" t="str">
        <f>IF('Model output'!J116="","",IF(AND(ISNUMBER('Model output'!J116),'Model output'!J116&lt;=I117),'Model output'!J116,IF(ISNUMBER(SEARCH("0/",'Model output'!J116)),0,1)))</f>
        <v/>
      </c>
      <c r="K117" t="str" cm="1">
        <f t="array" ref="K117">IF(COUNT(FIND({0,1,2,3,4,5,6,7,8,9},'Model output'!K116))&gt;0,'Model output'!K116,"")</f>
        <v/>
      </c>
      <c r="L117" s="8" t="str">
        <f t="shared" si="17"/>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v>
      </c>
      <c r="O117" t="str">
        <f>IF('Model output'!M116="","",'Model output'!M116)</f>
        <v>classic</v>
      </c>
      <c r="P117" t="str">
        <f>IF('Model output'!N116="","",'Model output'!N116)</f>
        <v>2.1 cm</v>
      </c>
      <c r="Q117" t="str">
        <f t="shared" si="13"/>
        <v>2.1cm</v>
      </c>
      <c r="R117" cm="1">
        <f t="array" ref="R117">IF(Q117="","",IF(ISNUMBER(SEARCH("cm",Q117)),MAX(VALUE(SUBSTITUTE(_xlfn.FILTERXML("&lt;t&gt;&lt;s&gt;"&amp;SUBSTITUTE(Q117,",","&lt;/s&gt;&lt;s&gt;")&amp;"&lt;/s&gt;&lt;/t&gt;","//s"),"cm",""))),IF(ISNUMBER(SEARCH("mm",Q117)), MAX(VALUE(SUBSTITUTE(_xlfn.FILTERXML("&lt;t&gt;&lt;s&gt;"&amp;SUBSTITUTE(Q117,",","&lt;/s&gt;&lt;s&gt;")&amp;"&lt;/s&gt;&lt;/t&gt;","//s"),"mm","")))/10, MAX(VALUE(_xlfn.FILTERXML("&lt;t&gt;&lt;s&gt;"&amp;SUBSTITUTE(Q117,",","&lt;/s&gt;&lt;s&gt;")&amp;"&lt;/s&gt;&lt;/t&gt;","//s"))))))</f>
        <v>2.1</v>
      </c>
      <c r="S117" t="str">
        <f>IF(OR('Model output'!P116="",ISNUMBER(SEARCH("Not identified", 'Model output'!P116)),ISNUMBER(SEARCH("Absent",'Model output'!P116)),ISNUMBER(SEARCH("No",'Model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s="22" t="str">
        <f>IF('Model output'!S116="","",'Model output'!S116)</f>
        <v>Not identified</v>
      </c>
      <c r="Y117" t="str">
        <f>IF(OR('Model output'!S116="",ISNUMBER(SEARCH("Absent",'Model output'!S116)),ISNUMBER(SEARCH("Not identified",'Model output'!S116)),AND(ISNUMBER(SEARCH("No",'Model output'!S116)),NOT(ISNUMBER(SEARCH("carcinoma",'Model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9" t="str">
        <f>IF(OR('Model output'!V116="", AND(ISERROR(SEARCH("Positive",'Model output'!V116)), ISNUMBER(SEARCH("Negative",'Model output'!V116))), ISNUMBER(SEARCH("Uninvolved",'Model output'!V116)), ISNUMBER(SEARCH("Free",'Model output'!V116)), ISNUMBER(SEARCH("1 mm",'Model output'!V116)), ISNUMBER(SEARCH("0.1 CM",'Model output'!V116)), ISNUMBER(SEARCH("less than 0.2 mm",'Model output'!V116)), ISNUMBER(SEARCH("less than 0.5 mm",'Model output'!V116)), ISNUMBER(SEARCH("abut",'Model output'!V116))), "negative", "positive")</f>
        <v>negative</v>
      </c>
      <c r="AE117" s="38"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AND(ISNUMBER(J117),J117&gt;=5),M117=""),AND(AND(ISNUMBER(J117),J117&gt;=5),AND(ISNUMBER(M117),M117&gt;=1)),AND(ISNUMBER(SERACH("papillary",N117)),OR(Y117="positive",Z117="positive"), ISNUMBER(SEARCH("BRAF",AB117)))),"intermediate","low"))</f>
        <v>low</v>
      </c>
      <c r="AF117" s="39" t="str">
        <f t="shared" si="14"/>
        <v>2</v>
      </c>
      <c r="AG117" s="39" t="str">
        <f t="shared" si="15"/>
        <v>0</v>
      </c>
      <c r="AH117" s="39" t="str">
        <f t="shared" si="18"/>
        <v>0</v>
      </c>
      <c r="AI117" s="44" t="str">
        <f t="shared" si="19"/>
        <v>I</v>
      </c>
      <c r="AJ117" s="38" t="s">
        <v>894</v>
      </c>
      <c r="AK117" s="43" t="s">
        <v>901</v>
      </c>
      <c r="AL117" s="43" t="s">
        <v>902</v>
      </c>
      <c r="AM117" s="43" t="s">
        <v>902</v>
      </c>
      <c r="AN117" s="43" t="s">
        <v>67</v>
      </c>
      <c r="AO117" s="13">
        <f t="shared" ca="1" si="24"/>
        <v>1</v>
      </c>
      <c r="AP117" s="16">
        <f t="shared" si="25"/>
        <v>1</v>
      </c>
      <c r="AQ117" s="16">
        <f t="shared" si="26"/>
        <v>1</v>
      </c>
      <c r="AR117" s="16">
        <f t="shared" si="27"/>
        <v>1</v>
      </c>
      <c r="AS117" s="26">
        <f t="shared" si="16"/>
        <v>1</v>
      </c>
    </row>
    <row r="118" spans="1:45">
      <c r="A118" t="str">
        <f>'Model output'!A117</f>
        <v>TCGA-DJ-A4V2</v>
      </c>
      <c r="B118" s="50">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2</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X</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X</v>
      </c>
      <c r="F118" t="str">
        <f t="shared" si="28"/>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output'!G117)),AND(ISNUMBER(SEARCH("V ",'Model output'!G117)),NOT(ISNUMBER(SEARCH("VI",'Model output'!G117)))),ISNUMBER(SEARCH("five",'Model output'!G117)),ISNUMBER(SEARCH("5",'Model output'!G117))))), "lateral", "central"))</f>
        <v/>
      </c>
      <c r="H118" t="str">
        <f>IF('Model output'!H117="","negative", IF('Model output'!H117=" ", "negative", IF('Model output'!H117="[]", "negative", IF(ISNUMBER(SEARCH("lymph node",'Model output'!H117)),"negative", IF(ISNUMBER(SEARCH("adipose tissue",'Model output'!H117)), "negative", IF(ISNUMBER(SEARCH("neck dissection",'Model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
      </c>
      <c r="L118" s="8" t="str">
        <f t="shared" si="17"/>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v>
      </c>
      <c r="O118" t="str">
        <f>IF('Model output'!M117="","",'Model output'!M117)</f>
        <v>classic</v>
      </c>
      <c r="P118" t="str">
        <f>IF('Model output'!N117="","",'Model output'!N117)</f>
        <v>3.0 cm</v>
      </c>
      <c r="Q118" t="str">
        <f t="shared" si="13"/>
        <v>3.0cm</v>
      </c>
      <c r="R118" cm="1">
        <f t="array" ref="R118">IF(Q118="","",IF(ISNUMBER(SEARCH("cm",Q118)),MAX(VALUE(SUBSTITUTE(_xlfn.FILTERXML("&lt;t&gt;&lt;s&gt;"&amp;SUBSTITUTE(Q118,",","&lt;/s&gt;&lt;s&gt;")&amp;"&lt;/s&gt;&lt;/t&gt;","//s"),"cm",""))),IF(ISNUMBER(SEARCH("mm",Q118)), MAX(VALUE(SUBSTITUTE(_xlfn.FILTERXML("&lt;t&gt;&lt;s&gt;"&amp;SUBSTITUTE(Q118,",","&lt;/s&gt;&lt;s&gt;")&amp;"&lt;/s&gt;&lt;/t&gt;","//s"),"mm","")))/10, MAX(VALUE(_xlfn.FILTERXML("&lt;t&gt;&lt;s&gt;"&amp;SUBSTITUTE(Q118,",","&lt;/s&gt;&lt;s&gt;")&amp;"&lt;/s&gt;&lt;/t&gt;","//s"))))))</f>
        <v>3</v>
      </c>
      <c r="S118" t="str">
        <f>IF(OR('Model output'!P117="",ISNUMBER(SEARCH("Not identified", 'Model output'!P117)),ISNUMBER(SEARCH("Absent",'Model output'!P117)),ISNUMBER(SEARCH("No",'Model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positive</v>
      </c>
      <c r="X118" s="22" t="str">
        <f>IF('Model output'!S117="","",'Model output'!S117)</f>
        <v>Not identified</v>
      </c>
      <c r="Y118" t="str">
        <f>IF(OR('Model output'!S117="",ISNUMBER(SEARCH("Absent",'Model output'!S117)),ISNUMBER(SEARCH("Not identified",'Model output'!S117)),AND(ISNUMBER(SEARCH("No",'Model output'!S117)),NOT(ISNUMBER(SEARCH("carcinoma",'Model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9" t="str">
        <f>IF(OR('Model output'!V117="", AND(ISERROR(SEARCH("Positive",'Model output'!V117)), ISNUMBER(SEARCH("Negative",'Model output'!V117))), ISNUMBER(SEARCH("Uninvolved",'Model output'!V117)), ISNUMBER(SEARCH("Free",'Model output'!V117)), ISNUMBER(SEARCH("1 mm",'Model output'!V117)), ISNUMBER(SEARCH("0.1 CM",'Model output'!V117)), ISNUMBER(SEARCH("less than 0.2 mm",'Model output'!V117)), ISNUMBER(SEARCH("less than 0.5 mm",'Model output'!V117)), ISNUMBER(SEARCH("abut",'Model output'!V117))), "negative", "positive")</f>
        <v>negative</v>
      </c>
      <c r="AE118" s="38"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AND(ISNUMBER(J118),J118&gt;=5),M118=""),AND(AND(ISNUMBER(J118),J118&gt;=5),AND(ISNUMBER(M118),M118&gt;=1)),AND(ISNUMBER(SERACH("papillary",N118)),OR(Y118="positive",Z118="positive"), ISNUMBER(SEARCH("BRAF",AB118)))),"intermediate","low"))</f>
        <v>low</v>
      </c>
      <c r="AF118" s="39" t="str">
        <f t="shared" si="14"/>
        <v>2</v>
      </c>
      <c r="AG118" s="39" t="str">
        <f t="shared" si="15"/>
        <v>0</v>
      </c>
      <c r="AH118" s="39" t="str">
        <f t="shared" si="18"/>
        <v>0</v>
      </c>
      <c r="AI118" s="44" t="str">
        <f t="shared" si="19"/>
        <v>I</v>
      </c>
      <c r="AJ118" s="38" t="s">
        <v>894</v>
      </c>
      <c r="AK118" s="43" t="s">
        <v>901</v>
      </c>
      <c r="AL118" s="43" t="s">
        <v>899</v>
      </c>
      <c r="AM118" s="43" t="s">
        <v>902</v>
      </c>
      <c r="AN118" s="43" t="s">
        <v>67</v>
      </c>
      <c r="AO118" s="13">
        <f t="shared" ca="1" si="24"/>
        <v>1</v>
      </c>
      <c r="AP118" s="16">
        <f t="shared" si="25"/>
        <v>1</v>
      </c>
      <c r="AQ118" s="16">
        <f t="shared" si="26"/>
        <v>1</v>
      </c>
      <c r="AR118" s="16">
        <f t="shared" si="27"/>
        <v>1</v>
      </c>
      <c r="AS118" s="26">
        <f t="shared" si="16"/>
        <v>1</v>
      </c>
    </row>
    <row r="119" spans="1:45">
      <c r="A119" t="str">
        <f>'Model output'!A118</f>
        <v>TCGA-DJ-A4V4</v>
      </c>
      <c r="B119" s="50">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1</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
      </c>
      <c r="F119" t="str">
        <f t="shared" si="28"/>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output'!G118)),AND(ISNUMBER(SEARCH("V ",'Model output'!G118)),NOT(ISNUMBER(SEARCH("VI",'Model output'!G118)))),ISNUMBER(SEARCH("five",'Model output'!G118)),ISNUMBER(SEARCH("5",'Model output'!G118))))), "lateral", "central"))</f>
        <v/>
      </c>
      <c r="H119" t="str">
        <f>IF('Model output'!H118="","negative", IF('Model output'!H118=" ", "negative", IF('Model output'!H118="[]", "negative", IF(ISNUMBER(SEARCH("lymph node",'Model output'!H118)),"negative", IF(ISNUMBER(SEARCH("adipose tissue",'Model output'!H118)), "negative", IF(ISNUMBER(SEARCH("neck dissection",'Model output'!H118)),"negative","positive"))))))</f>
        <v>negative</v>
      </c>
      <c r="I119" t="str">
        <f>IF('Model output'!I118="","",IF(ISNUMBER('Model output'!I118),'Model output'!I118,1))</f>
        <v/>
      </c>
      <c r="J119" t="str">
        <f>IF('Model output'!J118="","",IF(AND(ISNUMBER('Model output'!J118),'Model output'!J118&lt;=I119),'Model output'!J118,IF(ISNUMBER(SEARCH("0/",'Model output'!J118)),0,1)))</f>
        <v/>
      </c>
      <c r="K119" t="str" cm="1">
        <f t="array" ref="K119">IF(COUNT(FIND({0,1,2,3,4,5,6,7,8,9},'Model output'!K118))&gt;0,'Model output'!K118,"")</f>
        <v/>
      </c>
      <c r="L119" s="8" t="str">
        <f t="shared" si="17"/>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microcarcinoma</v>
      </c>
      <c r="P119" t="str">
        <f>IF('Model output'!N118="","",'Model output'!N118)</f>
        <v>0.9 cm for right lobe nodule and 0.1 cm for left lobe nodule</v>
      </c>
      <c r="Q119" t="str">
        <f t="shared" si="13"/>
        <v>0.9cm,0.1cm</v>
      </c>
      <c r="R119" cm="1">
        <f t="array" ref="R119">IF(Q119="","",IF(ISNUMBER(SEARCH("cm",Q119)),MAX(VALUE(SUBSTITUTE(_xlfn.FILTERXML("&lt;t&gt;&lt;s&gt;"&amp;SUBSTITUTE(Q119,",","&lt;/s&gt;&lt;s&gt;")&amp;"&lt;/s&gt;&lt;/t&gt;","//s"),"cm",""))),IF(ISNUMBER(SEARCH("mm",Q119)), MAX(VALUE(SUBSTITUTE(_xlfn.FILTERXML("&lt;t&gt;&lt;s&gt;"&amp;SUBSTITUTE(Q119,",","&lt;/s&gt;&lt;s&gt;")&amp;"&lt;/s&gt;&lt;/t&gt;","//s"),"mm","")))/10, MAX(VALUE(_xlfn.FILTERXML("&lt;t&gt;&lt;s&gt;"&amp;SUBSTITUTE(Q119,",","&lt;/s&gt;&lt;s&gt;")&amp;"&lt;/s&gt;&lt;/t&gt;","//s"))))))</f>
        <v>0.9</v>
      </c>
      <c r="S119" t="str">
        <f>IF(OR('Model output'!P118="",ISNUMBER(SEARCH("Not identified", 'Model output'!P118)),ISNUMBER(SEARCH("Absent",'Model output'!P118)),ISNUMBER(SEARCH("No",'Model output'!P118)),ISNUMBER(SEARCH("Negative",'Model output'!P118))),"negative","positive")</f>
        <v>negative</v>
      </c>
      <c r="T119">
        <f>IF('Model output'!O118="","",'Model output'!O118)</f>
        <v>3</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22" t="str">
        <f>IF('Model output'!S118="","",'Model output'!S118)</f>
        <v>Not identified</v>
      </c>
      <c r="Y119" t="str">
        <f>IF(OR('Model output'!S118="",ISNUMBER(SEARCH("Absent",'Model output'!S118)),ISNUMBER(SEARCH("Not identified",'Model output'!S118)),AND(ISNUMBER(SEARCH("No",'Model output'!S118)),NOT(ISNUMBER(SEARCH("carcinoma",'Model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9" t="str">
        <f>IF(OR('Model output'!V118="", AND(ISERROR(SEARCH("Positive",'Model output'!V118)), ISNUMBER(SEARCH("Negative",'Model output'!V118))), ISNUMBER(SEARCH("Uninvolved",'Model output'!V118)), ISNUMBER(SEARCH("Free",'Model output'!V118)), ISNUMBER(SEARCH("1 mm",'Model output'!V118)), ISNUMBER(SEARCH("0.1 CM",'Model output'!V118)), ISNUMBER(SEARCH("less than 0.2 mm",'Model output'!V118)), ISNUMBER(SEARCH("less than 0.5 mm",'Model output'!V118)), ISNUMBER(SEARCH("abut",'Model output'!V118))), "negative", "positive")</f>
        <v>negative</v>
      </c>
      <c r="AE119" s="38"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AND(ISNUMBER(J119),J119&gt;=5),M119=""),AND(AND(ISNUMBER(J119),J119&gt;=5),AND(ISNUMBER(M119),M119&gt;=1)),AND(ISNUMBER(SERACH("papillary",N119)),OR(Y119="positive",Z119="positive"), ISNUMBER(SEARCH("BRAF",AB119)))),"intermediate","low"))</f>
        <v>low</v>
      </c>
      <c r="AF119" s="39" t="str">
        <f t="shared" si="14"/>
        <v>1a</v>
      </c>
      <c r="AG119" s="39" t="str">
        <f t="shared" si="15"/>
        <v>0</v>
      </c>
      <c r="AH119" s="39" t="str">
        <f t="shared" si="18"/>
        <v>0</v>
      </c>
      <c r="AI119" s="44" t="str">
        <f t="shared" si="19"/>
        <v>I</v>
      </c>
      <c r="AJ119" s="38" t="s">
        <v>894</v>
      </c>
      <c r="AK119" s="43" t="s">
        <v>903</v>
      </c>
      <c r="AL119" s="43" t="s">
        <v>902</v>
      </c>
      <c r="AM119" s="43" t="s">
        <v>899</v>
      </c>
      <c r="AN119" s="43" t="s">
        <v>67</v>
      </c>
      <c r="AO119" s="13">
        <f t="shared" ca="1" si="24"/>
        <v>1</v>
      </c>
      <c r="AP119" s="16">
        <f t="shared" si="25"/>
        <v>1</v>
      </c>
      <c r="AQ119" s="16">
        <f t="shared" si="26"/>
        <v>1</v>
      </c>
      <c r="AR119" s="16">
        <f t="shared" si="27"/>
        <v>1</v>
      </c>
      <c r="AS119" s="26">
        <f t="shared" si="16"/>
        <v>1</v>
      </c>
    </row>
    <row r="120" spans="1:45">
      <c r="A120" t="str">
        <f>'Model output'!A119</f>
        <v>TCGA-DJ-A4V5</v>
      </c>
      <c r="B120" s="50">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2</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1b</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28"/>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output'!G119)),AND(ISNUMBER(SEARCH("V ",'Model output'!G119)),NOT(ISNUMBER(SEARCH("VI",'Model output'!G119)))),ISNUMBER(SEARCH("five",'Model output'!G119)),ISNUMBER(SEARCH("5",'Model output'!G119))))), "lateral", "central"))</f>
        <v>central</v>
      </c>
      <c r="H120" t="str">
        <f>IF('Model output'!H119="","negative", IF('Model output'!H119=" ", "negative", IF('Model output'!H119="[]", "negative", IF(ISNUMBER(SEARCH("lymph node",'Model output'!H119)),"negative", IF(ISNUMBER(SEARCH("adipose tissue",'Model output'!H119)), "negative", IF(ISNUMBER(SEARCH("neck dissection",'Model output'!H119)),"negative","positive"))))))</f>
        <v>negative</v>
      </c>
      <c r="I120">
        <f>IF('Model output'!I119="","",IF(ISNUMBER('Model output'!I119),'Model output'!I119,1))</f>
        <v>20</v>
      </c>
      <c r="J120">
        <f>IF('Model output'!J119="","",IF(AND(ISNUMBER('Model output'!J119),'Model output'!J119&lt;=I120),'Model output'!J119,IF(ISNUMBER(SEARCH("0/",'Model output'!J119)),0,1)))</f>
        <v>15</v>
      </c>
      <c r="K120" t="str" cm="1">
        <f t="array" ref="K120">IF(COUNT(FIND({0,1,2,3,4,5,6,7,8,9},'Model output'!K119))&gt;0,'Model output'!K119,"")</f>
        <v>1.1 cm</v>
      </c>
      <c r="L120" s="8" t="str">
        <f t="shared" si="17"/>
        <v>1.1cm</v>
      </c>
      <c r="M120" cm="1">
        <f t="array" ref="M120">IF(L120="","",IF(ISNUMBER(SEARCH("cm",L120)),MAX(VALUE(SUBSTITUTE(_xlfn.FILTERXML("&lt;t&gt;&lt;s&gt;"&amp;SUBSTITUTE(L120,",","&lt;/s&gt;&lt;s&gt;")&amp;"&lt;/s&gt;&lt;/t&gt;","//s"),"cm",""))),MAX(VALUE(SUBSTITUTE(_xlfn.FILTERXML("&lt;t&gt;&lt;s&gt;"&amp;SUBSTITUTE(L120,",","&lt;/s&gt;&lt;s&gt;")&amp;"&lt;/s&gt;&lt;/t&gt;","//s"),"mm","")))/10))</f>
        <v>1.1000000000000001</v>
      </c>
      <c r="N120" t="str">
        <f>IF('Model output'!L119="","",'Model output'!L119)</f>
        <v>papillary</v>
      </c>
      <c r="O120" t="str">
        <f>IF('Model output'!M119="","",'Model output'!M119)</f>
        <v>classical</v>
      </c>
      <c r="P120" t="str">
        <f>IF('Model output'!N119="","",'Model output'!N119)</f>
        <v>1.1 cm</v>
      </c>
      <c r="Q120" t="str">
        <f t="shared" si="13"/>
        <v>1.1cm</v>
      </c>
      <c r="R120" cm="1">
        <f t="array" ref="R120">IF(Q120="","",IF(ISNUMBER(SEARCH("cm",Q120)),MAX(VALUE(SUBSTITUTE(_xlfn.FILTERXML("&lt;t&gt;&lt;s&gt;"&amp;SUBSTITUTE(Q120,",","&lt;/s&gt;&lt;s&gt;")&amp;"&lt;/s&gt;&lt;/t&gt;","//s"),"cm",""))),IF(ISNUMBER(SEARCH("mm",Q120)), MAX(VALUE(SUBSTITUTE(_xlfn.FILTERXML("&lt;t&gt;&lt;s&gt;"&amp;SUBSTITUTE(Q120,",","&lt;/s&gt;&lt;s&gt;")&amp;"&lt;/s&gt;&lt;/t&gt;","//s"),"mm","")))/10, MAX(VALUE(_xlfn.FILTERXML("&lt;t&gt;&lt;s&gt;"&amp;SUBSTITUTE(Q120,",","&lt;/s&gt;&lt;s&gt;")&amp;"&lt;/s&gt;&lt;/t&gt;","//s"))))))</f>
        <v>1.1000000000000001</v>
      </c>
      <c r="S120" t="str">
        <f>IF(OR('Model output'!P119="",ISNUMBER(SEARCH("Not identified", 'Model output'!P119)),ISNUMBER(SEARCH("Absent",'Model output'!P119)),ISNUMBER(SEARCH("No",'Model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positive</v>
      </c>
      <c r="X120" s="22" t="str">
        <f>IF('Model output'!S119="","",'Model output'!S119)</f>
        <v>Invades: perithyroidal tissue</v>
      </c>
      <c r="Y120" t="str">
        <f>IF(OR('Model output'!S119="",ISNUMBER(SEARCH("Absent",'Model output'!S119)),ISNUMBER(SEARCH("Not identified",'Model output'!S119)),AND(ISNUMBER(SEARCH("No",'Model output'!S119)),NOT(ISNUMBER(SEARCH("carcinoma",'Model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9" t="str">
        <f>IF(OR('Model output'!V119="", AND(ISERROR(SEARCH("Positive",'Model output'!V119)), ISNUMBER(SEARCH("Negative",'Model output'!V119))), ISNUMBER(SEARCH("Uninvolved",'Model output'!V119)), ISNUMBER(SEARCH("Free",'Model output'!V119)), ISNUMBER(SEARCH("1 mm",'Model output'!V119)), ISNUMBER(SEARCH("0.1 CM",'Model output'!V119)), ISNUMBER(SEARCH("less than 0.2 mm",'Model output'!V119)), ISNUMBER(SEARCH("less than 0.5 mm",'Model output'!V119)), ISNUMBER(SEARCH("abut",'Model output'!V119))), "negative", "positive")</f>
        <v>positive</v>
      </c>
      <c r="AE120" s="38"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AND(ISNUMBER(J120),J120&gt;=5),M120=""),AND(AND(ISNUMBER(J120),J120&gt;=5),AND(ISNUMBER(M120),M120&gt;=1)),AND(ISNUMBER(SERACH("papillary",N120)),OR(Y120="positive",Z120="positive"), ISNUMBER(SEARCH("BRAF",AB120)))),"intermediate","low"))</f>
        <v>high</v>
      </c>
      <c r="AF120" s="39" t="str">
        <f t="shared" si="14"/>
        <v>1b</v>
      </c>
      <c r="AG120" s="39" t="str">
        <f t="shared" si="15"/>
        <v>1a</v>
      </c>
      <c r="AH120" s="39" t="str">
        <f t="shared" si="18"/>
        <v>0</v>
      </c>
      <c r="AI120" s="44" t="str">
        <f t="shared" si="19"/>
        <v>II</v>
      </c>
      <c r="AJ120" s="38" t="s">
        <v>893</v>
      </c>
      <c r="AK120" s="43" t="s">
        <v>904</v>
      </c>
      <c r="AL120" s="43" t="s">
        <v>898</v>
      </c>
      <c r="AM120" s="43" t="s">
        <v>902</v>
      </c>
      <c r="AN120" s="43" t="s">
        <v>900</v>
      </c>
      <c r="AO120" s="13">
        <f t="shared" si="24"/>
        <v>1</v>
      </c>
      <c r="AP120" s="16">
        <f t="shared" si="25"/>
        <v>0</v>
      </c>
      <c r="AQ120" s="16">
        <f t="shared" si="26"/>
        <v>0</v>
      </c>
      <c r="AR120" s="16">
        <f t="shared" si="27"/>
        <v>1</v>
      </c>
      <c r="AS120" s="26">
        <f t="shared" si="16"/>
        <v>1</v>
      </c>
    </row>
    <row r="121" spans="1:45">
      <c r="A121" t="str">
        <f>'Model output'!A120</f>
        <v>TCGA-DO-A1K0</v>
      </c>
      <c r="B121" s="50">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X</v>
      </c>
      <c r="F121" t="str">
        <f t="shared" si="28"/>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output'!G120)),AND(ISNUMBER(SEARCH("V ",'Model output'!G120)),NOT(ISNUMBER(SEARCH("VI",'Model output'!G120)))),ISNUMBER(SEARCH("five",'Model output'!G120)),ISNUMBER(SEARCH("5",'Model output'!G120))))), "lateral", "central"))</f>
        <v>lateral</v>
      </c>
      <c r="H121" t="str">
        <f>IF('Model output'!H120="","negative", IF('Model output'!H120=" ", "negative", IF('Model output'!H120="[]", "negative", IF(ISNUMBER(SEARCH("lymph node",'Model output'!H120)),"negative", IF(ISNUMBER(SEARCH("adipose tissue",'Model output'!H120)), "negative", IF(ISNUMBER(SEARCH("neck dissection",'Model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17"/>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v>
      </c>
      <c r="O121" t="str">
        <f>IF('Model output'!M120="","",'Model output'!M120)</f>
        <v>classic</v>
      </c>
      <c r="P121" t="str">
        <f>IF('Model output'!N120="","",'Model output'!N120)</f>
        <v>4.2 cm</v>
      </c>
      <c r="Q121" t="str">
        <f t="shared" si="13"/>
        <v>4.2cm</v>
      </c>
      <c r="R121" cm="1">
        <f t="array" ref="R121">IF(Q121="","",IF(ISNUMBER(SEARCH("cm",Q121)),MAX(VALUE(SUBSTITUTE(_xlfn.FILTERXML("&lt;t&gt;&lt;s&gt;"&amp;SUBSTITUTE(Q121,",","&lt;/s&gt;&lt;s&gt;")&amp;"&lt;/s&gt;&lt;/t&gt;","//s"),"cm",""))),IF(ISNUMBER(SEARCH("mm",Q121)), MAX(VALUE(SUBSTITUTE(_xlfn.FILTERXML("&lt;t&gt;&lt;s&gt;"&amp;SUBSTITUTE(Q121,",","&lt;/s&gt;&lt;s&gt;")&amp;"&lt;/s&gt;&lt;/t&gt;","//s"),"mm","")))/10, MAX(VALUE(_xlfn.FILTERXML("&lt;t&gt;&lt;s&gt;"&amp;SUBSTITUTE(Q121,",","&lt;/s&gt;&lt;s&gt;")&amp;"&lt;/s&gt;&lt;/t&gt;","//s"))))))</f>
        <v>4.2</v>
      </c>
      <c r="S121" t="str">
        <f>IF(OR('Model output'!P120="",ISNUMBER(SEARCH("Not identified", 'Model output'!P120)),ISNUMBER(SEARCH("Absent",'Model output'!P120)),ISNUMBER(SEARCH("No",'Model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negative</v>
      </c>
      <c r="X121" s="22" t="str">
        <f>IF('Model output'!S120="","",'Model output'!S120)</f>
        <v>Present, Minimal</v>
      </c>
      <c r="Y121" t="str">
        <f>IF(OR('Model output'!S120="",ISNUMBER(SEARCH("Absent",'Model output'!S120)),ISNUMBER(SEARCH("Not identified",'Model output'!S120)),AND(ISNUMBER(SEARCH("No",'Model output'!S120)),NOT(ISNUMBER(SEARCH("carcinoma",'Model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9" t="str">
        <f>IF(OR('Model output'!V120="", AND(ISERROR(SEARCH("Positive",'Model output'!V120)), ISNUMBER(SEARCH("Negative",'Model output'!V120))), ISNUMBER(SEARCH("Uninvolved",'Model output'!V120)), ISNUMBER(SEARCH("Free",'Model output'!V120)), ISNUMBER(SEARCH("1 mm",'Model output'!V120)), ISNUMBER(SEARCH("0.1 CM",'Model output'!V120)), ISNUMBER(SEARCH("less than 0.2 mm",'Model output'!V120)), ISNUMBER(SEARCH("less than 0.5 mm",'Model output'!V120)), ISNUMBER(SEARCH("abut",'Model output'!V120))), "negative", "positive")</f>
        <v>negative</v>
      </c>
      <c r="AE121" s="38"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AND(ISNUMBER(J121),J121&gt;=5),M121=""),AND(AND(ISNUMBER(J121),J121&gt;=5),AND(ISNUMBER(M121),M121&gt;=1)),AND(ISNUMBER(SERACH("papillary",N121)),OR(Y121="positive",Z121="positive"), ISNUMBER(SEARCH("BRAF",AB121)))),"intermediate","low"))</f>
        <v>intermediate</v>
      </c>
      <c r="AF121" s="39" t="str">
        <f t="shared" si="14"/>
        <v>3a</v>
      </c>
      <c r="AG121" s="39" t="str">
        <f t="shared" si="15"/>
        <v>1b</v>
      </c>
      <c r="AH121" s="39" t="str">
        <f t="shared" si="18"/>
        <v>0</v>
      </c>
      <c r="AI121" s="44" t="str">
        <f t="shared" si="19"/>
        <v>I</v>
      </c>
      <c r="AJ121" s="38" t="s">
        <v>895</v>
      </c>
      <c r="AK121" s="43" t="s">
        <v>904</v>
      </c>
      <c r="AL121" s="43" t="s">
        <v>898</v>
      </c>
      <c r="AM121" s="43" t="s">
        <v>902</v>
      </c>
      <c r="AN121" s="43" t="s">
        <v>67</v>
      </c>
      <c r="AO121" s="13">
        <f t="shared" ca="1" si="24"/>
        <v>1</v>
      </c>
      <c r="AP121" s="16">
        <f t="shared" si="25"/>
        <v>1</v>
      </c>
      <c r="AQ121" s="16">
        <f t="shared" si="26"/>
        <v>1</v>
      </c>
      <c r="AR121" s="16">
        <f t="shared" si="27"/>
        <v>1</v>
      </c>
      <c r="AS121" s="26">
        <f t="shared" si="16"/>
        <v>1</v>
      </c>
    </row>
    <row r="122" spans="1:45">
      <c r="A122" t="str">
        <f>'Model output'!A121</f>
        <v>TCGA-E3-A3DZ</v>
      </c>
      <c r="B122" s="50">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28"/>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output'!G121)),AND(ISNUMBER(SEARCH("V ",'Model output'!G121)),NOT(ISNUMBER(SEARCH("VI",'Model output'!G121)))),ISNUMBER(SEARCH("five",'Model output'!G121)),ISNUMBER(SEARCH("5",'Model output'!G121))))), "lateral", "central"))</f>
        <v/>
      </c>
      <c r="H122" t="str">
        <f>IF('Model output'!H121="","negative", IF('Model output'!H121=" ", "negative", IF('Model output'!H121="[]", "negative", IF(ISNUMBER(SEARCH("lymph node",'Model output'!H121)),"negative", IF(ISNUMBER(SEARCH("adipose tissue",'Model output'!H121)), "negative", IF(ISNUMBER(SEARCH("neck dissection",'Model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8" t="str">
        <f t="shared" si="17"/>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v>
      </c>
      <c r="O122" t="str">
        <f>IF('Model output'!M121="","",'Model output'!M121)</f>
        <v>follicular variant</v>
      </c>
      <c r="P122" t="str">
        <f>IF('Model output'!N121="","",'Model output'!N121)</f>
        <v>5 cm</v>
      </c>
      <c r="Q122" t="str">
        <f t="shared" si="13"/>
        <v>5cm</v>
      </c>
      <c r="R122" cm="1">
        <f t="array" ref="R122">IF(Q122="","",IF(ISNUMBER(SEARCH("cm",Q122)),MAX(VALUE(SUBSTITUTE(_xlfn.FILTERXML("&lt;t&gt;&lt;s&gt;"&amp;SUBSTITUTE(Q122,",","&lt;/s&gt;&lt;s&gt;")&amp;"&lt;/s&gt;&lt;/t&gt;","//s"),"cm",""))),IF(ISNUMBER(SEARCH("mm",Q122)), MAX(VALUE(SUBSTITUTE(_xlfn.FILTERXML("&lt;t&gt;&lt;s&gt;"&amp;SUBSTITUTE(Q122,",","&lt;/s&gt;&lt;s&gt;")&amp;"&lt;/s&gt;&lt;/t&gt;","//s"),"mm","")))/10, MAX(VALUE(_xlfn.FILTERXML("&lt;t&gt;&lt;s&gt;"&amp;SUBSTITUTE(Q122,",","&lt;/s&gt;&lt;s&gt;")&amp;"&lt;/s&gt;&lt;/t&gt;","//s"))))))</f>
        <v>5</v>
      </c>
      <c r="S122" t="str">
        <f>IF(OR('Model output'!P121="",ISNUMBER(SEARCH("Not identified", 'Model output'!P121)),ISNUMBER(SEARCH("Absent",'Model output'!P121)),ISNUMBER(SEARCH("No",'Model output'!P121)),ISNUMBER(SEARCH("Negative",'Model output'!P121))),"negative","positive")</f>
        <v>negative</v>
      </c>
      <c r="T122">
        <f>IF('Model output'!O121="","",'Model output'!O121)</f>
        <v>1</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22" t="str">
        <f>IF('Model output'!S121="","",'Model output'!S121)</f>
        <v/>
      </c>
      <c r="Y122" t="str">
        <f>IF(OR('Model output'!S121="",ISNUMBER(SEARCH("Absent",'Model output'!S121)),ISNUMBER(SEARCH("Not identified",'Model output'!S121)),AND(ISNUMBER(SEARCH("No",'Model output'!S121)),NOT(ISNUMBER(SEARCH("carcinoma",'Model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
      </c>
      <c r="AB122" t="str">
        <f>IF(AA122&lt;&gt;"Yes","",IF(OR('Model output'!U121="",ISNUMBER(SEARCH("Not identified",'Model output'!U121))),"",'Model output'!U121))</f>
        <v/>
      </c>
      <c r="AC122" s="9" t="str">
        <f>IF(OR('Model output'!V121="", AND(ISERROR(SEARCH("Positive",'Model output'!V121)), ISNUMBER(SEARCH("Negative",'Model output'!V121))), ISNUMBER(SEARCH("Uninvolved",'Model output'!V121)), ISNUMBER(SEARCH("Free",'Model output'!V121)), ISNUMBER(SEARCH("1 mm",'Model output'!V121)), ISNUMBER(SEARCH("0.1 CM",'Model output'!V121)), ISNUMBER(SEARCH("less than 0.2 mm",'Model output'!V121)), ISNUMBER(SEARCH("less than 0.5 mm",'Model output'!V121)), ISNUMBER(SEARCH("abut",'Model output'!V121))), "negative", "positive")</f>
        <v>negative</v>
      </c>
      <c r="AE122" s="38"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AND(ISNUMBER(J122),J122&gt;=5),M122=""),AND(AND(ISNUMBER(J122),J122&gt;=5),AND(ISNUMBER(M122),M122&gt;=1)),AND(ISNUMBER(SERACH("papillary",N122)),OR(Y122="positive",Z122="positive"), ISNUMBER(SEARCH("BRAF",AB122)))),"intermediate","low"))</f>
        <v>low</v>
      </c>
      <c r="AF122" s="39" t="str">
        <f t="shared" si="14"/>
        <v>3a</v>
      </c>
      <c r="AG122" s="39" t="str">
        <f t="shared" si="15"/>
        <v>0</v>
      </c>
      <c r="AH122" s="39" t="str">
        <f t="shared" si="18"/>
        <v>0</v>
      </c>
      <c r="AI122" s="44" t="str">
        <f t="shared" si="19"/>
        <v>II</v>
      </c>
      <c r="AJ122" s="38" t="s">
        <v>894</v>
      </c>
      <c r="AK122" s="43" t="s">
        <v>904</v>
      </c>
      <c r="AL122" s="43" t="s">
        <v>899</v>
      </c>
      <c r="AM122" s="43" t="s">
        <v>902</v>
      </c>
      <c r="AN122" s="43" t="s">
        <v>900</v>
      </c>
      <c r="AO122" s="13">
        <f t="shared" ca="1" si="24"/>
        <v>1</v>
      </c>
      <c r="AP122" s="16">
        <f t="shared" si="25"/>
        <v>1</v>
      </c>
      <c r="AQ122" s="16">
        <f t="shared" si="26"/>
        <v>1</v>
      </c>
      <c r="AR122" s="16">
        <f t="shared" si="27"/>
        <v>1</v>
      </c>
      <c r="AS122" s="26">
        <f t="shared" si="16"/>
        <v>1</v>
      </c>
    </row>
    <row r="123" spans="1:45">
      <c r="A123" t="str">
        <f>'Model output'!A122</f>
        <v>TCGA-E3-A3E3</v>
      </c>
      <c r="B123" s="50">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28"/>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output'!G122)),AND(ISNUMBER(SEARCH("V ",'Model output'!G122)),NOT(ISNUMBER(SEARCH("VI",'Model output'!G122)))),ISNUMBER(SEARCH("five",'Model output'!G122)),ISNUMBER(SEARCH("5",'Model output'!G122))))), "lateral", "central"))</f>
        <v/>
      </c>
      <c r="H123" t="str">
        <f>IF('Model output'!H122="","negative", IF('Model output'!H122=" ", "negative", IF('Model output'!H122="[]", "negative", IF(ISNUMBER(SEARCH("lymph node",'Model output'!H122)),"negative", IF(ISNUMBER(SEARCH("adipose tissue",'Model output'!H122)), "negative", IF(ISNUMBER(SEARCH("neck dissection",'Model output'!H122)),"negative","positive"))))))</f>
        <v>negative</v>
      </c>
      <c r="I123" t="str">
        <f>IF('Model output'!I122="","",IF(ISNUMBER('Model output'!I122),'Model output'!I122,1))</f>
        <v/>
      </c>
      <c r="J123" t="str">
        <f>IF('Model output'!J122="","",IF(AND(ISNUMBER('Model output'!J122),'Model output'!J122&lt;=I123),'Model output'!J122,IF(ISNUMBER(SEARCH("0/",'Model output'!J122)),0,1)))</f>
        <v/>
      </c>
      <c r="K123" t="str" cm="1">
        <f t="array" ref="K123">IF(COUNT(FIND({0,1,2,3,4,5,6,7,8,9},'Model output'!K122))&gt;0,'Model output'!K122,"")</f>
        <v/>
      </c>
      <c r="L123" s="8" t="str">
        <f t="shared" si="17"/>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
      </c>
      <c r="P123" t="str">
        <f>IF('Model output'!N122="","",'Model output'!N122)</f>
        <v>2.8cm</v>
      </c>
      <c r="Q123" t="str">
        <f t="shared" si="13"/>
        <v>2.8cm</v>
      </c>
      <c r="R123" cm="1">
        <f t="array" ref="R123">IF(Q123="","",IF(ISNUMBER(SEARCH("cm",Q123)),MAX(VALUE(SUBSTITUTE(_xlfn.FILTERXML("&lt;t&gt;&lt;s&gt;"&amp;SUBSTITUTE(Q123,",","&lt;/s&gt;&lt;s&gt;")&amp;"&lt;/s&gt;&lt;/t&gt;","//s"),"cm",""))),IF(ISNUMBER(SEARCH("mm",Q123)), MAX(VALUE(SUBSTITUTE(_xlfn.FILTERXML("&lt;t&gt;&lt;s&gt;"&amp;SUBSTITUTE(Q123,",","&lt;/s&gt;&lt;s&gt;")&amp;"&lt;/s&gt;&lt;/t&gt;","//s"),"mm","")))/10, MAX(VALUE(_xlfn.FILTERXML("&lt;t&gt;&lt;s&gt;"&amp;SUBSTITUTE(Q123,",","&lt;/s&gt;&lt;s&gt;")&amp;"&lt;/s&gt;&lt;/t&gt;","//s"))))))</f>
        <v>2.8</v>
      </c>
      <c r="S123" t="str">
        <f>IF(OR('Model output'!P122="",ISNUMBER(SEARCH("Not identified", 'Model output'!P122)),ISNUMBER(SEARCH("Absent",'Model output'!P122)),ISNUMBER(SEARCH("No",'Model output'!P122)),ISNUMBER(SEARCH("Negative",'Model output'!P122))),"negative","positive")</f>
        <v>negative</v>
      </c>
      <c r="T123">
        <f>IF('Model output'!O122="","",'Model output'!O122)</f>
        <v>1</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22" t="str">
        <f>IF('Model output'!S122="","",'Model output'!S122)</f>
        <v/>
      </c>
      <c r="Y123" t="str">
        <f>IF(OR('Model output'!S122="",ISNUMBER(SEARCH("Absent",'Model output'!S122)),ISNUMBER(SEARCH("Not identified",'Model output'!S122)),AND(ISNUMBER(SEARCH("No",'Model output'!S122)),NOT(ISNUMBER(SEARCH("carcinoma",'Model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
      </c>
      <c r="AB123" t="str">
        <f>IF(AA123&lt;&gt;"Yes","",IF(OR('Model output'!U122="",ISNUMBER(SEARCH("Not identified",'Model output'!U122))),"",'Model output'!U122))</f>
        <v/>
      </c>
      <c r="AC123" s="9" t="str">
        <f>IF(OR('Model output'!V122="", AND(ISERROR(SEARCH("Positive",'Model output'!V122)), ISNUMBER(SEARCH("Negative",'Model output'!V122))), ISNUMBER(SEARCH("Uninvolved",'Model output'!V122)), ISNUMBER(SEARCH("Free",'Model output'!V122)), ISNUMBER(SEARCH("1 mm",'Model output'!V122)), ISNUMBER(SEARCH("0.1 CM",'Model output'!V122)), ISNUMBER(SEARCH("less than 0.2 mm",'Model output'!V122)), ISNUMBER(SEARCH("less than 0.5 mm",'Model output'!V122)), ISNUMBER(SEARCH("abut",'Model output'!V122))), "negative", "positive")</f>
        <v>negative</v>
      </c>
      <c r="AE123" s="38"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AND(ISNUMBER(J123),J123&gt;=5),M123=""),AND(AND(ISNUMBER(J123),J123&gt;=5),AND(ISNUMBER(M123),M123&gt;=1)),AND(ISNUMBER(SERACH("papillary",N123)),OR(Y123="positive",Z123="positive"), ISNUMBER(SEARCH("BRAF",AB123)))),"intermediate","low"))</f>
        <v>low</v>
      </c>
      <c r="AF123" s="39" t="str">
        <f t="shared" si="14"/>
        <v>2</v>
      </c>
      <c r="AG123" s="39" t="str">
        <f t="shared" si="15"/>
        <v>0</v>
      </c>
      <c r="AH123" s="39" t="str">
        <f t="shared" si="18"/>
        <v>0</v>
      </c>
      <c r="AI123" s="44" t="str">
        <f t="shared" si="19"/>
        <v>I</v>
      </c>
      <c r="AJ123" s="38" t="s">
        <v>894</v>
      </c>
      <c r="AK123" s="43" t="s">
        <v>901</v>
      </c>
      <c r="AL123" s="43" t="s">
        <v>899</v>
      </c>
      <c r="AM123" s="43" t="s">
        <v>902</v>
      </c>
      <c r="AN123" s="43" t="s">
        <v>67</v>
      </c>
      <c r="AO123" s="13">
        <f t="shared" ca="1" si="24"/>
        <v>1</v>
      </c>
      <c r="AP123" s="16">
        <f t="shared" si="25"/>
        <v>1</v>
      </c>
      <c r="AQ123" s="16">
        <f t="shared" si="26"/>
        <v>1</v>
      </c>
      <c r="AR123" s="16">
        <f t="shared" si="27"/>
        <v>1</v>
      </c>
      <c r="AS123" s="26">
        <f t="shared" si="16"/>
        <v>1</v>
      </c>
    </row>
    <row r="124" spans="1:45">
      <c r="A124" t="str">
        <f>'Model output'!A123</f>
        <v>TCGA-E8-A242</v>
      </c>
      <c r="B124" s="50">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28"/>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output'!G123)),AND(ISNUMBER(SEARCH("V ",'Model output'!G123)),NOT(ISNUMBER(SEARCH("VI",'Model output'!G123)))),ISNUMBER(SEARCH("five",'Model output'!G123)),ISNUMBER(SEARCH("5",'Model output'!G123))))), "lateral", "central"))</f>
        <v/>
      </c>
      <c r="H124" t="str">
        <f>IF('Model output'!H123="","negative", IF('Model output'!H123=" ", "negative", IF('Model output'!H123="[]", "negative", IF(ISNUMBER(SEARCH("lymph node",'Model output'!H123)),"negative", IF(ISNUMBER(SEARCH("adipose tissue",'Model output'!H123)), "negative", IF(ISNUMBER(SEARCH("neck dissection",'Model output'!H123)),"negative","positive"))))))</f>
        <v>negative</v>
      </c>
      <c r="I124" t="str">
        <f>IF('Model output'!I123="","",IF(ISNUMBER('Model output'!I123),'Model output'!I123,1))</f>
        <v/>
      </c>
      <c r="J124" t="str">
        <f>IF('Model output'!J123="","",IF(AND(ISNUMBER('Model output'!J123),'Model output'!J123&lt;=I124),'Model output'!J123,IF(ISNUMBER(SEARCH("0/",'Model output'!J123)),0,1)))</f>
        <v/>
      </c>
      <c r="K124" t="str" cm="1">
        <f t="array" ref="K124">IF(COUNT(FIND({0,1,2,3,4,5,6,7,8,9},'Model output'!K123))&gt;0,'Model output'!K123,"")</f>
        <v/>
      </c>
      <c r="L124" s="8" t="str">
        <f t="shared" si="17"/>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13"/>
        <v>1.8,1.2cm</v>
      </c>
      <c r="R124" cm="1">
        <f t="array" ref="R124">IF(Q124="","",IF(ISNUMBER(SEARCH("cm",Q124)),MAX(VALUE(SUBSTITUTE(_xlfn.FILTERXML("&lt;t&gt;&lt;s&gt;"&amp;SUBSTITUTE(Q124,",","&lt;/s&gt;&lt;s&gt;")&amp;"&lt;/s&gt;&lt;/t&gt;","//s"),"cm",""))),IF(ISNUMBER(SEARCH("mm",Q124)), MAX(VALUE(SUBSTITUTE(_xlfn.FILTERXML("&lt;t&gt;&lt;s&gt;"&amp;SUBSTITUTE(Q124,",","&lt;/s&gt;&lt;s&gt;")&amp;"&lt;/s&gt;&lt;/t&gt;","//s"),"mm","")))/10, MAX(VALUE(_xlfn.FILTERXML("&lt;t&gt;&lt;s&gt;"&amp;SUBSTITUTE(Q124,",","&lt;/s&gt;&lt;s&gt;")&amp;"&lt;/s&gt;&lt;/t&gt;","//s"))))))</f>
        <v>1.8</v>
      </c>
      <c r="S124" t="str">
        <f>IF(OR('Model output'!P123="",ISNUMBER(SEARCH("Not identified", 'Model output'!P123)),ISNUMBER(SEARCH("Absent",'Model output'!P123)),ISNUMBER(SEARCH("No",'Model output'!P123)),ISNUMBER(SEARCH("Negative",'Model output'!P123))),"negative","positive")</f>
        <v>positive</v>
      </c>
      <c r="T124" t="str">
        <f>IF('Model output'!O123="","",'Model output'!O123)</f>
        <v>Single focus</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positive</v>
      </c>
      <c r="X124" s="22" t="str">
        <f>IF('Model output'!S123="","",'Model output'!S123)</f>
        <v>Present</v>
      </c>
      <c r="Y124" t="str">
        <f>IF(OR('Model output'!S123="",ISNUMBER(SEARCH("Absent",'Model output'!S123)),ISNUMBER(SEARCH("Not identified",'Model output'!S123)),AND(ISNUMBER(SEARCH("No",'Model output'!S123)),NOT(ISNUMBER(SEARCH("carcinoma",'Model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9" t="str">
        <f>IF(OR('Model output'!V123="", AND(ISERROR(SEARCH("Positive",'Model output'!V123)), ISNUMBER(SEARCH("Negative",'Model output'!V123))), ISNUMBER(SEARCH("Uninvolved",'Model output'!V123)), ISNUMBER(SEARCH("Free",'Model output'!V123)), ISNUMBER(SEARCH("1 mm",'Model output'!V123)), ISNUMBER(SEARCH("0.1 CM",'Model output'!V123)), ISNUMBER(SEARCH("less than 0.2 mm",'Model output'!V123)), ISNUMBER(SEARCH("less than 0.5 mm",'Model output'!V123)), ISNUMBER(SEARCH("abut",'Model output'!V123))), "negative", "positive")</f>
        <v>positive</v>
      </c>
      <c r="AE124" s="38"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AND(ISNUMBER(J124),J124&gt;=5),M124=""),AND(AND(ISNUMBER(J124),J124&gt;=5),AND(ISNUMBER(M124),M124&gt;=1)),AND(ISNUMBER(SERACH("papillary",N124)),OR(Y124="positive",Z124="positive"), ISNUMBER(SEARCH("BRAF",AB124)))),"intermediate","low"))</f>
        <v>high</v>
      </c>
      <c r="AF124" s="39" t="str">
        <f t="shared" si="14"/>
        <v>1b</v>
      </c>
      <c r="AG124" s="39" t="str">
        <f t="shared" si="15"/>
        <v>0</v>
      </c>
      <c r="AH124" s="39" t="str">
        <f t="shared" si="18"/>
        <v>0</v>
      </c>
      <c r="AI124" s="44" t="str">
        <f t="shared" si="19"/>
        <v>I</v>
      </c>
      <c r="AJ124" s="38" t="s">
        <v>893</v>
      </c>
      <c r="AK124" s="43" t="s">
        <v>898</v>
      </c>
      <c r="AL124" s="43" t="s">
        <v>899</v>
      </c>
      <c r="AM124" s="43" t="s">
        <v>902</v>
      </c>
      <c r="AN124" s="43" t="s">
        <v>67</v>
      </c>
      <c r="AO124" s="13">
        <f t="shared" si="24"/>
        <v>1</v>
      </c>
      <c r="AP124" s="16">
        <f t="shared" si="25"/>
        <v>1</v>
      </c>
      <c r="AQ124" s="16">
        <f t="shared" si="26"/>
        <v>1</v>
      </c>
      <c r="AR124" s="16">
        <f t="shared" si="27"/>
        <v>1</v>
      </c>
      <c r="AS124" s="26">
        <f t="shared" si="16"/>
        <v>1</v>
      </c>
    </row>
    <row r="125" spans="1:45">
      <c r="A125" t="str">
        <f>'Model output'!A124</f>
        <v>TCGA-E8-A2JQ</v>
      </c>
      <c r="B125" s="50">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28"/>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output'!G124)),AND(ISNUMBER(SEARCH("V ",'Model output'!G124)),NOT(ISNUMBER(SEARCH("VI",'Model output'!G124)))),ISNUMBER(SEARCH("five",'Model output'!G124)),ISNUMBER(SEARCH("5",'Model output'!G124))))), "lateral", "central"))</f>
        <v>central</v>
      </c>
      <c r="H125" t="str">
        <f>IF('Model output'!H124="","negative", IF('Model output'!H124=" ", "negative", IF('Model output'!H124="[]", "negative", IF(ISNUMBER(SEARCH("lymph node",'Model output'!H124)),"negative", IF(ISNUMBER(SEARCH("adipose tissue",'Model output'!H124)), "negative", IF(ISNUMBER(SEARCH("neck dissection",'Model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17"/>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ref="Q125:Q185" si="29">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P125)), ISNUMBER(SEARCH("mm", P125))), SUBSTITUTE(P125, "cm", "mm"), P125),"cm.","cm"),"cm;","cm,"),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2.1,1.9cm</v>
      </c>
      <c r="R125" cm="1">
        <f t="array" ref="R125">IF(Q125="","",IF(ISNUMBER(SEARCH("cm",Q125)),MAX(VALUE(SUBSTITUTE(_xlfn.FILTERXML("&lt;t&gt;&lt;s&gt;"&amp;SUBSTITUTE(Q125,",","&lt;/s&gt;&lt;s&gt;")&amp;"&lt;/s&gt;&lt;/t&gt;","//s"),"cm",""))),IF(ISNUMBER(SEARCH("mm",Q125)), MAX(VALUE(SUBSTITUTE(_xlfn.FILTERXML("&lt;t&gt;&lt;s&gt;"&amp;SUBSTITUTE(Q125,",","&lt;/s&gt;&lt;s&gt;")&amp;"&lt;/s&gt;&lt;/t&gt;","//s"),"mm","")))/10, MAX(VALUE(_xlfn.FILTERXML("&lt;t&gt;&lt;s&gt;"&amp;SUBSTITUTE(Q125,",","&lt;/s&gt;&lt;s&gt;")&amp;"&lt;/s&gt;&lt;/t&gt;","//s"))))))</f>
        <v>2.1</v>
      </c>
      <c r="S125" t="str">
        <f>IF(OR('Model output'!P124="",ISNUMBER(SEARCH("Not identified", 'Model output'!P124)),ISNUMBER(SEARCH("Absent",'Model output'!P124)),ISNUMBER(SEARCH("No",'Model output'!P124)),ISNUMBER(SEARCH("Negative",'Model output'!P124))),"negative","positive")</f>
        <v>positive</v>
      </c>
      <c r="T125" t="str">
        <f>IF('Model output'!O124="","",'Model output'!O124)</f>
        <v>Single focus</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22" t="str">
        <f>IF('Model output'!S124="","",'Model output'!S124)</f>
        <v>Yes</v>
      </c>
      <c r="Y125" t="str">
        <f>IF(OR('Model output'!S124="",ISNUMBER(SEARCH("Absent",'Model output'!S124)),ISNUMBER(SEARCH("Not identified",'Model output'!S124)),AND(ISNUMBER(SEARCH("No",'Model output'!S124)),NOT(ISNUMBER(SEARCH("carcinoma",'Model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
      </c>
      <c r="AB125" t="str">
        <f>IF(AA125&lt;&gt;"Yes","",IF(OR('Model output'!U124="",ISNUMBER(SEARCH("Not identified",'Model output'!U124))),"",'Model output'!U124))</f>
        <v/>
      </c>
      <c r="AC125" s="9" t="str">
        <f>IF(OR('Model output'!V124="", AND(ISERROR(SEARCH("Positive",'Model output'!V124)), ISNUMBER(SEARCH("Negative",'Model output'!V124))), ISNUMBER(SEARCH("Uninvolved",'Model output'!V124)), ISNUMBER(SEARCH("Free",'Model output'!V124)), ISNUMBER(SEARCH("1 mm",'Model output'!V124)), ISNUMBER(SEARCH("0.1 CM",'Model output'!V124)), ISNUMBER(SEARCH("less than 0.2 mm",'Model output'!V124)), ISNUMBER(SEARCH("less than 0.5 mm",'Model output'!V124)), ISNUMBER(SEARCH("abut",'Model output'!V124))), "negative", "positive")</f>
        <v>negative</v>
      </c>
      <c r="AE125" s="38"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AND(ISNUMBER(J125),J125&gt;=5),M125=""),AND(AND(ISNUMBER(J125),J125&gt;=5),AND(ISNUMBER(M125),M125&gt;=1)),AND(ISNUMBER(SERACH("papillary",N125)),OR(Y125="positive",Z125="positive"), ISNUMBER(SEARCH("BRAF",AB125)))),"intermediate","low"))</f>
        <v>intermediate</v>
      </c>
      <c r="AF125" s="39" t="str">
        <f t="shared" si="14"/>
        <v>2</v>
      </c>
      <c r="AG125" s="39" t="str">
        <f t="shared" si="15"/>
        <v>1a</v>
      </c>
      <c r="AH125" s="39" t="str">
        <f t="shared" si="18"/>
        <v>0</v>
      </c>
      <c r="AI125" s="44" t="str">
        <f t="shared" si="19"/>
        <v>I</v>
      </c>
      <c r="AJ125" s="38" t="s">
        <v>895</v>
      </c>
      <c r="AK125" s="43" t="s">
        <v>901</v>
      </c>
      <c r="AL125" s="43" t="s">
        <v>903</v>
      </c>
      <c r="AM125" s="43" t="s">
        <v>902</v>
      </c>
      <c r="AN125" s="43" t="s">
        <v>67</v>
      </c>
      <c r="AO125" s="13">
        <f t="shared" ca="1" si="24"/>
        <v>1</v>
      </c>
      <c r="AP125" s="16">
        <f t="shared" si="25"/>
        <v>1</v>
      </c>
      <c r="AQ125" s="16">
        <f t="shared" si="26"/>
        <v>1</v>
      </c>
      <c r="AR125" s="16">
        <f t="shared" si="27"/>
        <v>1</v>
      </c>
      <c r="AS125" s="26">
        <f t="shared" si="16"/>
        <v>1</v>
      </c>
    </row>
    <row r="126" spans="1:45">
      <c r="A126" t="str">
        <f>'Model output'!A125</f>
        <v>TCGA-E8-A413</v>
      </c>
      <c r="B126" s="50">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
      </c>
      <c r="F126" t="str">
        <f t="shared" si="28"/>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output'!G125)),AND(ISNUMBER(SEARCH("V ",'Model output'!G125)),NOT(ISNUMBER(SEARCH("VI",'Model output'!G125)))),ISNUMBER(SEARCH("five",'Model output'!G125)),ISNUMBER(SEARCH("5",'Model output'!G125))))), "lateral", "central"))</f>
        <v/>
      </c>
      <c r="H126" t="str">
        <f>IF('Model output'!H125="","negative", IF('Model output'!H125=" ", "negative", IF('Model output'!H125="[]", "negative", IF(ISNUMBER(SEARCH("lymph node",'Model output'!H125)),"negative", IF(ISNUMBER(SEARCH("adipose tissue",'Model output'!H125)), "negative", IF(ISNUMBER(SEARCH("neck dissection",'Model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17"/>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v>
      </c>
      <c r="O126" t="str">
        <f>IF('Model output'!M125="","",'Model output'!M125)</f>
        <v/>
      </c>
      <c r="P126" t="str">
        <f>IF('Model output'!N125="","",'Model output'!N125)</f>
        <v>1.5 cm</v>
      </c>
      <c r="Q126" t="str">
        <f t="shared" si="29"/>
        <v>1.5cm</v>
      </c>
      <c r="R126" cm="1">
        <f t="array" ref="R126">IF(Q126="","",IF(ISNUMBER(SEARCH("cm",Q126)),MAX(VALUE(SUBSTITUTE(_xlfn.FILTERXML("&lt;t&gt;&lt;s&gt;"&amp;SUBSTITUTE(Q126,",","&lt;/s&gt;&lt;s&gt;")&amp;"&lt;/s&gt;&lt;/t&gt;","//s"),"cm",""))),IF(ISNUMBER(SEARCH("mm",Q126)), MAX(VALUE(SUBSTITUTE(_xlfn.FILTERXML("&lt;t&gt;&lt;s&gt;"&amp;SUBSTITUTE(Q126,",","&lt;/s&gt;&lt;s&gt;")&amp;"&lt;/s&gt;&lt;/t&gt;","//s"),"mm","")))/10, MAX(VALUE(_xlfn.FILTERXML("&lt;t&gt;&lt;s&gt;"&amp;SUBSTITUTE(Q126,",","&lt;/s&gt;&lt;s&gt;")&amp;"&lt;/s&gt;&lt;/t&gt;","//s"))))))</f>
        <v>1.5</v>
      </c>
      <c r="S126" t="str">
        <f>IF(OR('Model output'!P125="",ISNUMBER(SEARCH("Not identified", 'Model output'!P125)),ISNUMBER(SEARCH("Absent",'Model output'!P125)),ISNUMBER(SEARCH("No",'Model output'!P125)),ISNUMBER(SEARCH("Negative",'Model output'!P125))),"negative","positive")</f>
        <v>negative</v>
      </c>
      <c r="T126" t="str">
        <f>IF('Model output'!O125="","",'Model output'!O125)</f>
        <v>unifocal</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negative</v>
      </c>
      <c r="X126" s="22" t="str">
        <f>IF('Model output'!S125="","",'Model output'!S125)</f>
        <v>no</v>
      </c>
      <c r="Y126" t="str">
        <f>IF(OR('Model output'!S125="",ISNUMBER(SEARCH("Absent",'Model output'!S125)),ISNUMBER(SEARCH("Not identified",'Model output'!S125)),AND(ISNUMBER(SEARCH("No",'Model output'!S125)),NOT(ISNUMBER(SEARCH("carcinoma",'Model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9" t="str">
        <f>IF(OR('Model output'!V125="", AND(ISERROR(SEARCH("Positive",'Model output'!V125)), ISNUMBER(SEARCH("Negative",'Model output'!V125))), ISNUMBER(SEARCH("Uninvolved",'Model output'!V125)), ISNUMBER(SEARCH("Free",'Model output'!V125)), ISNUMBER(SEARCH("1 mm",'Model output'!V125)), ISNUMBER(SEARCH("0.1 CM",'Model output'!V125)), ISNUMBER(SEARCH("less than 0.2 mm",'Model output'!V125)), ISNUMBER(SEARCH("less than 0.5 mm",'Model output'!V125)), ISNUMBER(SEARCH("abut",'Model output'!V125))), "negative", "positive")</f>
        <v>positive</v>
      </c>
      <c r="AE126" s="38" t="str" cm="1">
        <f t="array" ref="AE126">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AND(ISNUMBER(J126),J126&gt;=5),M126=""),AND(AND(ISNUMBER(J126),J126&gt;=5),AND(ISNUMBER(M126),M126&gt;=1)),AND(ISNUMBER(SERACH("papillary",N126)),OR(Y126="positive",Z126="positive"), ISNUMBER(SEARCH("BRAF",AB126)))),"intermediate","low"))</f>
        <v>high</v>
      </c>
      <c r="AF126" s="39" t="str">
        <f t="shared" si="14"/>
        <v>1b</v>
      </c>
      <c r="AG126" s="39" t="str">
        <f t="shared" si="15"/>
        <v>0</v>
      </c>
      <c r="AH126" s="39" t="str">
        <f t="shared" si="18"/>
        <v>0</v>
      </c>
      <c r="AI126" s="44" t="str">
        <f t="shared" si="19"/>
        <v>I</v>
      </c>
      <c r="AJ126" s="38" t="s">
        <v>895</v>
      </c>
      <c r="AK126" s="43" t="s">
        <v>898</v>
      </c>
      <c r="AL126" s="43" t="s">
        <v>902</v>
      </c>
      <c r="AM126" s="43" t="s">
        <v>902</v>
      </c>
      <c r="AN126" s="43" t="s">
        <v>67</v>
      </c>
      <c r="AO126" s="13">
        <f t="shared" si="24"/>
        <v>0</v>
      </c>
      <c r="AP126" s="16">
        <f t="shared" si="25"/>
        <v>1</v>
      </c>
      <c r="AQ126" s="16">
        <f t="shared" si="26"/>
        <v>1</v>
      </c>
      <c r="AR126" s="16">
        <f t="shared" si="27"/>
        <v>1</v>
      </c>
      <c r="AS126" s="26">
        <f t="shared" si="16"/>
        <v>1</v>
      </c>
    </row>
    <row r="127" spans="1:45">
      <c r="A127" t="str">
        <f>'Model output'!A126</f>
        <v>TCGA-E8-A414</v>
      </c>
      <c r="B127" s="50">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28"/>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output'!G126)),AND(ISNUMBER(SEARCH("V ",'Model output'!G126)),NOT(ISNUMBER(SEARCH("VI",'Model output'!G126)))),ISNUMBER(SEARCH("five",'Model output'!G126)),ISNUMBER(SEARCH("5",'Model output'!G126))))), "lateral", "central"))</f>
        <v/>
      </c>
      <c r="H127" t="str">
        <f>IF('Model output'!H126="","negative", IF('Model output'!H126=" ", "negative", IF('Model output'!H126="[]", "negative", IF(ISNUMBER(SEARCH("lymph node",'Model output'!H126)),"negative", IF(ISNUMBER(SEARCH("adipose tissue",'Model output'!H126)), "negative", IF(ISNUMBER(SEARCH("neck dissection",'Model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17"/>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v>
      </c>
      <c r="O127" t="str">
        <f>IF('Model output'!M126="","",'Model output'!M126)</f>
        <v/>
      </c>
      <c r="P127" t="str">
        <f>IF('Model output'!N126="","",'Model output'!N126)</f>
        <v>5x3x3 cm</v>
      </c>
      <c r="Q127" t="str">
        <f t="shared" si="29"/>
        <v>5,3,3cm</v>
      </c>
      <c r="R127" cm="1">
        <f t="array" ref="R127">IF(Q127="","",IF(ISNUMBER(SEARCH("cm",Q127)),MAX(VALUE(SUBSTITUTE(_xlfn.FILTERXML("&lt;t&gt;&lt;s&gt;"&amp;SUBSTITUTE(Q127,",","&lt;/s&gt;&lt;s&gt;")&amp;"&lt;/s&gt;&lt;/t&gt;","//s"),"cm",""))),IF(ISNUMBER(SEARCH("mm",Q127)), MAX(VALUE(SUBSTITUTE(_xlfn.FILTERXML("&lt;t&gt;&lt;s&gt;"&amp;SUBSTITUTE(Q127,",","&lt;/s&gt;&lt;s&gt;")&amp;"&lt;/s&gt;&lt;/t&gt;","//s"),"mm","")))/10, MAX(VALUE(_xlfn.FILTERXML("&lt;t&gt;&lt;s&gt;"&amp;SUBSTITUTE(Q127,",","&lt;/s&gt;&lt;s&gt;")&amp;"&lt;/s&gt;&lt;/t&gt;","//s"))))))</f>
        <v>5</v>
      </c>
      <c r="S127" t="str">
        <f>IF(OR('Model output'!P126="",ISNUMBER(SEARCH("Not identified", 'Model output'!P126)),ISNUMBER(SEARCH("Absent",'Model output'!P126)),ISNUMBER(SEARCH("No",'Model output'!P126)),ISNUMBER(SEARCH("Negative",'Model output'!P126))),"negative","positive")</f>
        <v>negative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22" t="str">
        <f>IF('Model output'!S126="","",'Model output'!S126)</f>
        <v>No</v>
      </c>
      <c r="Y127" t="str">
        <f>IF(OR('Model output'!S126="",ISNUMBER(SEARCH("Absent",'Model output'!S126)),ISNUMBER(SEARCH("Not identified",'Model output'!S126)),AND(ISNUMBER(SEARCH("No",'Model output'!S126)),NOT(ISNUMBER(SEARCH("carcinoma",'Model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9" t="str">
        <f>IF(OR('Model output'!V126="", AND(ISERROR(SEARCH("Positive",'Model output'!V126)), ISNUMBER(SEARCH("Negative",'Model output'!V126))), ISNUMBER(SEARCH("Uninvolved",'Model output'!V126)), ISNUMBER(SEARCH("Free",'Model output'!V126)), ISNUMBER(SEARCH("1 mm",'Model output'!V126)), ISNUMBER(SEARCH("0.1 CM",'Model output'!V126)), ISNUMBER(SEARCH("less than 0.2 mm",'Model output'!V126)), ISNUMBER(SEARCH("less than 0.5 mm",'Model output'!V126)), ISNUMBER(SEARCH("abut",'Model output'!V126))), "negative", "positive")</f>
        <v>negative</v>
      </c>
      <c r="AE127" s="38"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AND(ISNUMBER(J127),J127&gt;=5),M127=""),AND(AND(ISNUMBER(J127),J127&gt;=5),AND(ISNUMBER(M127),M127&gt;=1)),AND(ISNUMBER(SERACH("papillary",N127)),OR(Y127="positive",Z127="positive"), ISNUMBER(SEARCH("BRAF",AB127)))),"intermediate","low"))</f>
        <v>low</v>
      </c>
      <c r="AF127" s="39" t="str">
        <f t="shared" si="14"/>
        <v>3a</v>
      </c>
      <c r="AG127" s="39" t="str">
        <f t="shared" si="15"/>
        <v>0</v>
      </c>
      <c r="AH127" s="39" t="str">
        <f t="shared" si="18"/>
        <v>0</v>
      </c>
      <c r="AI127" s="44" t="str">
        <f t="shared" si="19"/>
        <v>I</v>
      </c>
      <c r="AJ127" s="38" t="s">
        <v>895</v>
      </c>
      <c r="AK127" s="43" t="s">
        <v>904</v>
      </c>
      <c r="AL127" s="43" t="s">
        <v>902</v>
      </c>
      <c r="AM127" s="43" t="s">
        <v>902</v>
      </c>
      <c r="AN127" s="43" t="s">
        <v>67</v>
      </c>
      <c r="AO127" s="13">
        <f t="shared" ca="1" si="24"/>
        <v>0</v>
      </c>
      <c r="AP127" s="16">
        <f t="shared" si="25"/>
        <v>1</v>
      </c>
      <c r="AQ127" s="16">
        <f t="shared" si="26"/>
        <v>1</v>
      </c>
      <c r="AR127" s="16">
        <f t="shared" si="27"/>
        <v>1</v>
      </c>
      <c r="AS127" s="26">
        <f t="shared" si="16"/>
        <v>1</v>
      </c>
    </row>
    <row r="128" spans="1:45">
      <c r="A128" t="str">
        <f>'Model output'!A127</f>
        <v>TCGA-E8-A415</v>
      </c>
      <c r="B128" s="50">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
      </c>
      <c r="F128" t="str">
        <f t="shared" si="28"/>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output'!G127)),AND(ISNUMBER(SEARCH("V ",'Model output'!G127)),NOT(ISNUMBER(SEARCH("VI",'Model output'!G127)))),ISNUMBER(SEARCH("five",'Model output'!G127)),ISNUMBER(SEARCH("5",'Model output'!G127))))), "lateral", "central"))</f>
        <v/>
      </c>
      <c r="H128" t="str">
        <f>IF('Model output'!H127="","negative", IF('Model output'!H127=" ", "negative", IF('Model output'!H127="[]", "negative", IF(ISNUMBER(SEARCH("lymph node",'Model output'!H127)),"negative", IF(ISNUMBER(SEARCH("adipose tissue",'Model output'!H127)), "negative", IF(ISNUMBER(SEARCH("neck dissection",'Model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8" t="str">
        <f t="shared" si="17"/>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v>
      </c>
      <c r="O128" t="str">
        <f>IF('Model output'!M127="","",'Model output'!M127)</f>
        <v/>
      </c>
      <c r="P128" t="str">
        <f>IF('Model output'!N127="","",'Model output'!N127)</f>
        <v>1x0.7x0.7 cm</v>
      </c>
      <c r="Q128" t="str">
        <f t="shared" si="29"/>
        <v>1,0.7,0.7cm</v>
      </c>
      <c r="R128" cm="1">
        <f t="array" ref="R128">IF(Q128="","",IF(ISNUMBER(SEARCH("cm",Q128)),MAX(VALUE(SUBSTITUTE(_xlfn.FILTERXML("&lt;t&gt;&lt;s&gt;"&amp;SUBSTITUTE(Q128,",","&lt;/s&gt;&lt;s&gt;")&amp;"&lt;/s&gt;&lt;/t&gt;","//s"),"cm",""))),IF(ISNUMBER(SEARCH("mm",Q128)), MAX(VALUE(SUBSTITUTE(_xlfn.FILTERXML("&lt;t&gt;&lt;s&gt;"&amp;SUBSTITUTE(Q128,",","&lt;/s&gt;&lt;s&gt;")&amp;"&lt;/s&gt;&lt;/t&gt;","//s"),"mm","")))/10, MAX(VALUE(_xlfn.FILTERXML("&lt;t&gt;&lt;s&gt;"&amp;SUBSTITUTE(Q128,",","&lt;/s&gt;&lt;s&gt;")&amp;"&lt;/s&gt;&lt;/t&gt;","//s"))))))</f>
        <v>1</v>
      </c>
      <c r="S128" t="str">
        <f>IF(OR('Model output'!P127="",ISNUMBER(SEARCH("Not identified", 'Model output'!P127)),ISNUMBER(SEARCH("Absent",'Model output'!P127)),ISNUMBER(SEARCH("No",'Model output'!P127)),ISNUMBER(SEARCH("Negative",'Model output'!P127))),"negative","positive")</f>
        <v>negative</v>
      </c>
      <c r="T128" t="str">
        <f>IF('Model output'!O127="","",'Model output'!O127)</f>
        <v>Unifocal</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22" t="str">
        <f>IF('Model output'!S127="","",'Model output'!S127)</f>
        <v>No</v>
      </c>
      <c r="Y128" t="str">
        <f>IF(OR('Model output'!S127="",ISNUMBER(SEARCH("Absent",'Model output'!S127)),ISNUMBER(SEARCH("Not identified",'Model output'!S127)),AND(ISNUMBER(SEARCH("No",'Model output'!S127)),NOT(ISNUMBER(SEARCH("carcinoma",'Model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9" t="str">
        <f>IF(OR('Model output'!V127="", AND(ISERROR(SEARCH("Positive",'Model output'!V127)), ISNUMBER(SEARCH("Negative",'Model output'!V127))), ISNUMBER(SEARCH("Uninvolved",'Model output'!V127)), ISNUMBER(SEARCH("Free",'Model output'!V127)), ISNUMBER(SEARCH("1 mm",'Model output'!V127)), ISNUMBER(SEARCH("0.1 CM",'Model output'!V127)), ISNUMBER(SEARCH("less than 0.2 mm",'Model output'!V127)), ISNUMBER(SEARCH("less than 0.5 mm",'Model output'!V127)), ISNUMBER(SEARCH("abut",'Model output'!V127))), "negative", "positive")</f>
        <v>negative</v>
      </c>
      <c r="AE128" s="38"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AND(ISNUMBER(J128),J128&gt;=5),M128=""),AND(AND(ISNUMBER(J128),J128&gt;=5),AND(ISNUMBER(M128),M128&gt;=1)),AND(ISNUMBER(SERACH("papillary",N128)),OR(Y128="positive",Z128="positive"), ISNUMBER(SEARCH("BRAF",AB128)))),"intermediate","low"))</f>
        <v>low</v>
      </c>
      <c r="AF128" s="39" t="str">
        <f t="shared" ref="AF128:AF190" si="30">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39" t="str">
        <f t="shared" ref="AG128:AG190" si="31">IF(AND(ISNUMBER(J128),J128&gt;0),
IF(G128="lateral", "1b","1a"), "0")</f>
        <v>0</v>
      </c>
      <c r="AH128" s="39" t="str">
        <f t="shared" si="18"/>
        <v>0</v>
      </c>
      <c r="AI128" s="44" t="str">
        <f t="shared" si="19"/>
        <v>I</v>
      </c>
      <c r="AJ128" s="38" t="s">
        <v>895</v>
      </c>
      <c r="AK128" s="43" t="s">
        <v>903</v>
      </c>
      <c r="AL128" s="43" t="s">
        <v>902</v>
      </c>
      <c r="AM128" s="43" t="s">
        <v>902</v>
      </c>
      <c r="AN128" s="43" t="s">
        <v>67</v>
      </c>
      <c r="AO128" s="13">
        <f t="shared" ca="1" si="24"/>
        <v>0</v>
      </c>
      <c r="AP128" s="16">
        <f t="shared" si="25"/>
        <v>1</v>
      </c>
      <c r="AQ128" s="16">
        <f t="shared" si="26"/>
        <v>1</v>
      </c>
      <c r="AR128" s="16">
        <f t="shared" si="27"/>
        <v>1</v>
      </c>
      <c r="AS128" s="26">
        <f t="shared" si="16"/>
        <v>1</v>
      </c>
    </row>
    <row r="129" spans="1:45">
      <c r="A129" t="str">
        <f>'Model output'!A128</f>
        <v>TCGA-E8-A416</v>
      </c>
      <c r="B129" s="50">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
      </c>
      <c r="F129" t="str">
        <f t="shared" si="28"/>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output'!G128)),AND(ISNUMBER(SEARCH("V ",'Model output'!G128)),NOT(ISNUMBER(SEARCH("VI",'Model output'!G128)))),ISNUMBER(SEARCH("five",'Model output'!G128)),ISNUMBER(SEARCH("5",'Model output'!G128))))), "lateral", "central"))</f>
        <v/>
      </c>
      <c r="H129" t="str">
        <f>IF('Model output'!H128="","negative", IF('Model output'!H128=" ", "negative", IF('Model output'!H128="[]", "negative", IF(ISNUMBER(SEARCH("lymph node",'Model output'!H128)),"negative", IF(ISNUMBER(SEARCH("adipose tissue",'Model output'!H128)), "negative", IF(ISNUMBER(SEARCH("neck dissection",'Model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ref="L129:L190" si="32">LOWER(SUBSTITUTE(SUBSTITUTE(SUBSTITUTE(SUBSTITUTE(SUBSTITUTE(SUBSTITUTE(SUBSTITUTE(SUBSTITUTE(SUBSTITUTE(SUBSTITUTE(SUBSTITUTE(SUBSTITUTE(SUBSTITUTE(SUBSTITUTE(SUBSTITUTE(SUBSTITUTE(SUBSTITUTE(K129,"cm.","cm"), "gross examination", ""), "Level IV", ""), "paratracheal", ""), "tissue", ""), "diameter", ""), "right", ""), "up to", ""), "to", ","), "by", ""), "x", ","), "'", ""), "[", ""), "]", ""), "(", ""), ")", ""), " ", ""))</f>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v>
      </c>
      <c r="O129" t="str">
        <f>IF('Model output'!M128="","",'Model output'!M128)</f>
        <v/>
      </c>
      <c r="P129" t="str">
        <f>IF('Model output'!N128="","",'Model output'!N128)</f>
        <v>1.5x1x1 cm</v>
      </c>
      <c r="Q129" t="str">
        <f t="shared" si="29"/>
        <v>1.5,1,1cm</v>
      </c>
      <c r="R129" cm="1">
        <f t="array" ref="R129">IF(Q129="","",IF(ISNUMBER(SEARCH("cm",Q129)),MAX(VALUE(SUBSTITUTE(_xlfn.FILTERXML("&lt;t&gt;&lt;s&gt;"&amp;SUBSTITUTE(Q129,",","&lt;/s&gt;&lt;s&gt;")&amp;"&lt;/s&gt;&lt;/t&gt;","//s"),"cm",""))),IF(ISNUMBER(SEARCH("mm",Q129)), MAX(VALUE(SUBSTITUTE(_xlfn.FILTERXML("&lt;t&gt;&lt;s&gt;"&amp;SUBSTITUTE(Q129,",","&lt;/s&gt;&lt;s&gt;")&amp;"&lt;/s&gt;&lt;/t&gt;","//s"),"mm","")))/10, MAX(VALUE(_xlfn.FILTERXML("&lt;t&gt;&lt;s&gt;"&amp;SUBSTITUTE(Q129,",","&lt;/s&gt;&lt;s&gt;")&amp;"&lt;/s&gt;&lt;/t&gt;","//s"))))))</f>
        <v>1.5</v>
      </c>
      <c r="S129" t="str">
        <f>IF(OR('Model output'!P128="",ISNUMBER(SEARCH("Not identified", 'Model output'!P128)),ISNUMBER(SEARCH("Absent",'Model output'!P128)),ISNUMBER(SEARCH("No",'Model output'!P128)),ISNUMBER(SEARCH("Negative",'Model output'!P128))),"negative","positive")</f>
        <v>negative</v>
      </c>
      <c r="T129" t="str">
        <f>IF('Model output'!O128="","",'Model output'!O128)</f>
        <v>Unifocal</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negative</v>
      </c>
      <c r="X129" s="22" t="str">
        <f>IF('Model output'!S128="","",'Model output'!S128)</f>
        <v/>
      </c>
      <c r="Y129" t="str">
        <f>IF(OR('Model output'!S128="",ISNUMBER(SEARCH("Absent",'Model output'!S128)),ISNUMBER(SEARCH("Not identified",'Model output'!S128)),AND(ISNUMBER(SEARCH("No",'Model output'!S128)),NOT(ISNUMBER(SEARCH("carcinoma",'Model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9" t="str">
        <f>IF(OR('Model output'!V128="", AND(ISERROR(SEARCH("Positive",'Model output'!V128)), ISNUMBER(SEARCH("Negative",'Model output'!V128))), ISNUMBER(SEARCH("Uninvolved",'Model output'!V128)), ISNUMBER(SEARCH("Free",'Model output'!V128)), ISNUMBER(SEARCH("1 mm",'Model output'!V128)), ISNUMBER(SEARCH("0.1 CM",'Model output'!V128)), ISNUMBER(SEARCH("less than 0.2 mm",'Model output'!V128)), ISNUMBER(SEARCH("less than 0.5 mm",'Model output'!V128)), ISNUMBER(SEARCH("abut",'Model output'!V128))), "negative", "positive")</f>
        <v>negative</v>
      </c>
      <c r="AE129" s="38"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AND(ISNUMBER(J129),J129&gt;=5),M129=""),AND(AND(ISNUMBER(J129),J129&gt;=5),AND(ISNUMBER(M129),M129&gt;=1)),AND(ISNUMBER(SERACH("papillary",N129)),OR(Y129="positive",Z129="positive"), ISNUMBER(SEARCH("BRAF",AB129)))),"intermediate","low"))</f>
        <v>low</v>
      </c>
      <c r="AF129" s="39" t="str">
        <f t="shared" si="30"/>
        <v>1b</v>
      </c>
      <c r="AG129" s="39" t="str">
        <f t="shared" si="31"/>
        <v>0</v>
      </c>
      <c r="AH129" s="39" t="str">
        <f t="shared" ref="AH129:AH191" si="33">IF(OR(H129="unknown"),"x",IF(H129="negative","0","1"))</f>
        <v>0</v>
      </c>
      <c r="AI129" s="44" t="str">
        <f t="shared" ref="AI129:AI191" si="34">IF(AND(B129&lt;55,AH129="0"),"I",
IF(AND(B129&lt;55,AH129="1"),"II",
IF(AH129="1","IVB",
IF(AND(AF129="4b",AH129="0"),"IVA",
IF(AND(AF129="4a",AH129="0"),"III",
IF(AND(OR(AF129="3a",AF129="3b",AF129="3"),AH129="0"),"II",
IF(AND(AF129="2",OR(AG129="1",AG129="1a",AG129="1b"),AH129="0"),"II",
IF(AND(OR(AF129="1a",AF129="1b",AF129="1"),OR(AG129="1",AG129="1a",AG129="1b"),AH129="0"),"II","I"
))))))))</f>
        <v>I</v>
      </c>
      <c r="AJ129" s="38" t="s">
        <v>895</v>
      </c>
      <c r="AK129" s="43" t="s">
        <v>898</v>
      </c>
      <c r="AL129" s="43" t="s">
        <v>902</v>
      </c>
      <c r="AM129" s="43" t="s">
        <v>902</v>
      </c>
      <c r="AN129" s="43" t="s">
        <v>67</v>
      </c>
      <c r="AO129" s="13">
        <f t="shared" ca="1" si="24"/>
        <v>0</v>
      </c>
      <c r="AP129" s="16">
        <f t="shared" si="25"/>
        <v>1</v>
      </c>
      <c r="AQ129" s="16">
        <f t="shared" si="26"/>
        <v>1</v>
      </c>
      <c r="AR129" s="16">
        <f t="shared" si="27"/>
        <v>1</v>
      </c>
      <c r="AS129" s="26">
        <f t="shared" si="16"/>
        <v>1</v>
      </c>
    </row>
    <row r="130" spans="1:45">
      <c r="A130" t="str">
        <f>'Model output'!A129</f>
        <v>TCGA-E8-A419</v>
      </c>
      <c r="B130" s="50">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28"/>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output'!G129)),AND(ISNUMBER(SEARCH("V ",'Model output'!G129)),NOT(ISNUMBER(SEARCH("VI",'Model output'!G129)))),ISNUMBER(SEARCH("five",'Model output'!G129)),ISNUMBER(SEARCH("5",'Model output'!G129))))), "lateral", "central"))</f>
        <v/>
      </c>
      <c r="H130" t="str">
        <f>IF('Model output'!H129="","negative", IF('Model output'!H129=" ", "negative", IF('Model output'!H129="[]", "negative", IF(ISNUMBER(SEARCH("lymph node",'Model output'!H129)),"negative", IF(ISNUMBER(SEARCH("adipose tissue",'Model output'!H129)), "negative", IF(ISNUMBER(SEARCH("neck dissection",'Model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8" t="str">
        <f t="shared" si="32"/>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x 3 x 2 cm</v>
      </c>
      <c r="Q130" t="str">
        <f t="shared" si="29"/>
        <v>2.5,3,2cm</v>
      </c>
      <c r="R130" cm="1">
        <f t="array" ref="R130">IF(Q130="","",IF(ISNUMBER(SEARCH("cm",Q130)),MAX(VALUE(SUBSTITUTE(_xlfn.FILTERXML("&lt;t&gt;&lt;s&gt;"&amp;SUBSTITUTE(Q130,",","&lt;/s&gt;&lt;s&gt;")&amp;"&lt;/s&gt;&lt;/t&gt;","//s"),"cm",""))),IF(ISNUMBER(SEARCH("mm",Q130)), MAX(VALUE(SUBSTITUTE(_xlfn.FILTERXML("&lt;t&gt;&lt;s&gt;"&amp;SUBSTITUTE(Q130,",","&lt;/s&gt;&lt;s&gt;")&amp;"&lt;/s&gt;&lt;/t&gt;","//s"),"mm","")))/10, MAX(VALUE(_xlfn.FILTERXML("&lt;t&gt;&lt;s&gt;"&amp;SUBSTITUTE(Q130,",","&lt;/s&gt;&lt;s&gt;")&amp;"&lt;/s&gt;&lt;/t&gt;","//s"))))))</f>
        <v>3</v>
      </c>
      <c r="S130" t="str">
        <f>IF(OR('Model output'!P129="",ISNUMBER(SEARCH("Not identified", 'Model output'!P129)),ISNUMBER(SEARCH("Absent",'Model output'!P129)),ISNUMBER(SEARCH("No",'Model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22" t="str">
        <f>IF('Model output'!S129="","",'Model output'!S129)</f>
        <v/>
      </c>
      <c r="Y130" t="str">
        <f>IF(OR('Model output'!S129="",ISNUMBER(SEARCH("Absent",'Model output'!S129)),ISNUMBER(SEARCH("Not identified",'Model output'!S129)),AND(ISNUMBER(SEARCH("No",'Model output'!S129)),NOT(ISNUMBER(SEARCH("carcinoma",'Model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9" t="str">
        <f>IF(OR('Model output'!V129="", AND(ISERROR(SEARCH("Positive",'Model output'!V129)), ISNUMBER(SEARCH("Negative",'Model output'!V129))), ISNUMBER(SEARCH("Uninvolved",'Model output'!V129)), ISNUMBER(SEARCH("Free",'Model output'!V129)), ISNUMBER(SEARCH("1 mm",'Model output'!V129)), ISNUMBER(SEARCH("0.1 CM",'Model output'!V129)), ISNUMBER(SEARCH("less than 0.2 mm",'Model output'!V129)), ISNUMBER(SEARCH("less than 0.5 mm",'Model output'!V129)), ISNUMBER(SEARCH("abut",'Model output'!V129))), "negative", "positive")</f>
        <v>negative</v>
      </c>
      <c r="AE130" s="38"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AND(ISNUMBER(J130),J130&gt;=5),M130=""),AND(AND(ISNUMBER(J130),J130&gt;=5),AND(ISNUMBER(M130),M130&gt;=1)),AND(ISNUMBER(SERACH("papillary",N130)),OR(Y130="positive",Z130="positive"), ISNUMBER(SEARCH("BRAF",AB130)))),"intermediate","low"))</f>
        <v>low</v>
      </c>
      <c r="AF130" s="39" t="str">
        <f t="shared" si="30"/>
        <v>2</v>
      </c>
      <c r="AG130" s="39" t="str">
        <f t="shared" si="31"/>
        <v>0</v>
      </c>
      <c r="AH130" s="39" t="str">
        <f t="shared" si="33"/>
        <v>0</v>
      </c>
      <c r="AI130" s="44" t="str">
        <f t="shared" si="34"/>
        <v>I</v>
      </c>
      <c r="AJ130" s="38" t="s">
        <v>894</v>
      </c>
      <c r="AK130" s="43" t="s">
        <v>901</v>
      </c>
      <c r="AL130" s="43" t="s">
        <v>902</v>
      </c>
      <c r="AM130" s="43" t="s">
        <v>902</v>
      </c>
      <c r="AN130" s="43" t="s">
        <v>67</v>
      </c>
      <c r="AO130" s="13">
        <f t="shared" ca="1" si="24"/>
        <v>1</v>
      </c>
      <c r="AP130" s="16">
        <f t="shared" si="25"/>
        <v>1</v>
      </c>
      <c r="AQ130" s="16">
        <f t="shared" si="26"/>
        <v>1</v>
      </c>
      <c r="AR130" s="16">
        <f t="shared" si="27"/>
        <v>1</v>
      </c>
      <c r="AS130" s="26">
        <f t="shared" si="16"/>
        <v>1</v>
      </c>
    </row>
    <row r="131" spans="1:45">
      <c r="A131" t="str">
        <f>'Model output'!A130</f>
        <v>TCGA-E8-A432</v>
      </c>
      <c r="B131" s="50">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2</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28"/>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output'!G130)),AND(ISNUMBER(SEARCH("V ",'Model output'!G130)),NOT(ISNUMBER(SEARCH("VI",'Model output'!G130)))),ISNUMBER(SEARCH("five",'Model output'!G130)),ISNUMBER(SEARCH("5",'Model output'!G130))))), "lateral", "central"))</f>
        <v/>
      </c>
      <c r="H131" t="str">
        <f>IF('Model output'!H130="","negative", IF('Model output'!H130=" ", "negative", IF('Model output'!H130="[]", "negative", IF(ISNUMBER(SEARCH("lymph node",'Model output'!H130)),"negative", IF(ISNUMBER(SEARCH("adipose tissue",'Model output'!H130)), "negative", IF(ISNUMBER(SEARCH("neck dissection",'Model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8" t="str">
        <f t="shared" si="32"/>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v>
      </c>
      <c r="O131" t="str">
        <f>IF('Model output'!M130="","",'Model output'!M130)</f>
        <v/>
      </c>
      <c r="P131" t="str">
        <f>IF('Model output'!N130="","",'Model output'!N130)</f>
        <v>2.5x2x1cm</v>
      </c>
      <c r="Q131" t="str">
        <f t="shared" si="29"/>
        <v>2.5,2,1cm</v>
      </c>
      <c r="R131" cm="1">
        <f t="array" ref="R131">IF(Q131="","",IF(ISNUMBER(SEARCH("cm",Q131)),MAX(VALUE(SUBSTITUTE(_xlfn.FILTERXML("&lt;t&gt;&lt;s&gt;"&amp;SUBSTITUTE(Q131,",","&lt;/s&gt;&lt;s&gt;")&amp;"&lt;/s&gt;&lt;/t&gt;","//s"),"cm",""))),IF(ISNUMBER(SEARCH("mm",Q131)), MAX(VALUE(SUBSTITUTE(_xlfn.FILTERXML("&lt;t&gt;&lt;s&gt;"&amp;SUBSTITUTE(Q131,",","&lt;/s&gt;&lt;s&gt;")&amp;"&lt;/s&gt;&lt;/t&gt;","//s"),"mm","")))/10, MAX(VALUE(_xlfn.FILTERXML("&lt;t&gt;&lt;s&gt;"&amp;SUBSTITUTE(Q131,",","&lt;/s&gt;&lt;s&gt;")&amp;"&lt;/s&gt;&lt;/t&gt;","//s"))))))</f>
        <v>2.5</v>
      </c>
      <c r="S131" t="str">
        <f>IF(OR('Model output'!P130="",ISNUMBER(SEARCH("Not identified", 'Model output'!P130)),ISNUMBER(SEARCH("Absent",'Model output'!P130)),ISNUMBER(SEARCH("No",'Model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22" t="str">
        <f>IF('Model output'!S130="","",'Model output'!S130)</f>
        <v>No</v>
      </c>
      <c r="Y131" t="str">
        <f>IF(OR('Model output'!S130="",ISNUMBER(SEARCH("Absent",'Model output'!S130)),ISNUMBER(SEARCH("Not identified",'Model output'!S130)),AND(ISNUMBER(SEARCH("No",'Model output'!S130)),NOT(ISNUMBER(SEARCH("carcinoma",'Model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9" t="str">
        <f>IF(OR('Model output'!V130="", AND(ISERROR(SEARCH("Positive",'Model output'!V130)), ISNUMBER(SEARCH("Negative",'Model output'!V130))), ISNUMBER(SEARCH("Uninvolved",'Model output'!V130)), ISNUMBER(SEARCH("Free",'Model output'!V130)), ISNUMBER(SEARCH("1 mm",'Model output'!V130)), ISNUMBER(SEARCH("0.1 CM",'Model output'!V130)), ISNUMBER(SEARCH("less than 0.2 mm",'Model output'!V130)), ISNUMBER(SEARCH("less than 0.5 mm",'Model output'!V130)), ISNUMBER(SEARCH("abut",'Model output'!V130))), "negative", "positive")</f>
        <v>negative</v>
      </c>
      <c r="AE131" s="38"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AND(ISNUMBER(J131),J131&gt;=5),M131=""),AND(AND(ISNUMBER(J131),J131&gt;=5),AND(ISNUMBER(M131),M131&gt;=1)),AND(ISNUMBER(SERACH("papillary",N131)),OR(Y131="positive",Z131="positive"), ISNUMBER(SEARCH("BRAF",AB131)))),"intermediate","low"))</f>
        <v>low</v>
      </c>
      <c r="AF131" s="39" t="str">
        <f t="shared" si="30"/>
        <v>2</v>
      </c>
      <c r="AG131" s="39" t="str">
        <f t="shared" si="31"/>
        <v>0</v>
      </c>
      <c r="AH131" s="39" t="str">
        <f t="shared" si="33"/>
        <v>0</v>
      </c>
      <c r="AI131" s="44" t="str">
        <f t="shared" si="34"/>
        <v>I</v>
      </c>
      <c r="AJ131" s="38" t="s">
        <v>894</v>
      </c>
      <c r="AK131" s="43" t="s">
        <v>901</v>
      </c>
      <c r="AL131" s="43" t="s">
        <v>902</v>
      </c>
      <c r="AM131" s="43" t="s">
        <v>902</v>
      </c>
      <c r="AN131" s="43" t="s">
        <v>67</v>
      </c>
      <c r="AO131" s="13">
        <f t="shared" ca="1" si="24"/>
        <v>1</v>
      </c>
      <c r="AP131" s="16">
        <f t="shared" si="25"/>
        <v>1</v>
      </c>
      <c r="AQ131" s="16">
        <f t="shared" si="26"/>
        <v>1</v>
      </c>
      <c r="AR131" s="16">
        <f t="shared" si="27"/>
        <v>1</v>
      </c>
      <c r="AS131" s="26">
        <f t="shared" ref="AS131:AS194" si="35">IF(AI131=AN131,1,0)</f>
        <v>1</v>
      </c>
    </row>
    <row r="132" spans="1:45">
      <c r="A132" t="str">
        <f>'Model output'!A131</f>
        <v>TCGA-E8-A433</v>
      </c>
      <c r="B132" s="50">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2</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28"/>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output'!G131)),AND(ISNUMBER(SEARCH("V ",'Model output'!G131)),NOT(ISNUMBER(SEARCH("VI",'Model output'!G131)))),ISNUMBER(SEARCH("five",'Model output'!G131)),ISNUMBER(SEARCH("5",'Model output'!G131))))), "lateral", "central"))</f>
        <v/>
      </c>
      <c r="H132" t="str">
        <f>IF('Model output'!H131="","negative", IF('Model output'!H131=" ", "negative", IF('Model output'!H131="[]", "negative", IF(ISNUMBER(SEARCH("lymph node",'Model output'!H131)),"negative", IF(ISNUMBER(SEARCH("adipose tissue",'Model output'!H131)), "negative", IF(ISNUMBER(SEARCH("neck dissection",'Model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8" t="str">
        <f t="shared" si="32"/>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v>
      </c>
      <c r="O132" t="str">
        <f>IF('Model output'!M131="","",'Model output'!M131)</f>
        <v/>
      </c>
      <c r="P132" t="str">
        <f>IF('Model output'!N131="","",'Model output'!N131)</f>
        <v>2.5x2x2</v>
      </c>
      <c r="Q132" t="str">
        <f t="shared" si="29"/>
        <v>2.5,2,2</v>
      </c>
      <c r="R132" cm="1">
        <f t="array" ref="R132">IF(Q132="","",IF(ISNUMBER(SEARCH("cm",Q132)),MAX(VALUE(SUBSTITUTE(_xlfn.FILTERXML("&lt;t&gt;&lt;s&gt;"&amp;SUBSTITUTE(Q132,",","&lt;/s&gt;&lt;s&gt;")&amp;"&lt;/s&gt;&lt;/t&gt;","//s"),"cm",""))),IF(ISNUMBER(SEARCH("mm",Q132)), MAX(VALUE(SUBSTITUTE(_xlfn.FILTERXML("&lt;t&gt;&lt;s&gt;"&amp;SUBSTITUTE(Q132,",","&lt;/s&gt;&lt;s&gt;")&amp;"&lt;/s&gt;&lt;/t&gt;","//s"),"mm","")))/10, MAX(VALUE(_xlfn.FILTERXML("&lt;t&gt;&lt;s&gt;"&amp;SUBSTITUTE(Q132,",","&lt;/s&gt;&lt;s&gt;")&amp;"&lt;/s&gt;&lt;/t&gt;","//s"))))))</f>
        <v>2.5</v>
      </c>
      <c r="S132" t="str">
        <f>IF(OR('Model output'!P131="",ISNUMBER(SEARCH("Not identified", 'Model output'!P131)),ISNUMBER(SEARCH("Absent",'Model output'!P131)),ISNUMBER(SEARCH("No",'Model output'!P131)),ISNUMBER(SEARCH("Negative",'Model output'!P131))),"negative","positive")</f>
        <v>negative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22" t="str">
        <f>IF('Model output'!S131="","",'Model output'!S131)</f>
        <v>No</v>
      </c>
      <c r="Y132" t="str">
        <f>IF(OR('Model output'!S131="",ISNUMBER(SEARCH("Absent",'Model output'!S131)),ISNUMBER(SEARCH("Not identified",'Model output'!S131)),AND(ISNUMBER(SEARCH("No",'Model output'!S131)),NOT(ISNUMBER(SEARCH("carcinoma",'Model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9" t="str">
        <f>IF(OR('Model output'!V131="", AND(ISERROR(SEARCH("Positive",'Model output'!V131)), ISNUMBER(SEARCH("Negative",'Model output'!V131))), ISNUMBER(SEARCH("Uninvolved",'Model output'!V131)), ISNUMBER(SEARCH("Free",'Model output'!V131)), ISNUMBER(SEARCH("1 mm",'Model output'!V131)), ISNUMBER(SEARCH("0.1 CM",'Model output'!V131)), ISNUMBER(SEARCH("less than 0.2 mm",'Model output'!V131)), ISNUMBER(SEARCH("less than 0.5 mm",'Model output'!V131)), ISNUMBER(SEARCH("abut",'Model output'!V131))), "negative", "positive")</f>
        <v>negative</v>
      </c>
      <c r="AE132" s="38"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AND(ISNUMBER(J132),J132&gt;=5),M132=""),AND(AND(ISNUMBER(J132),J132&gt;=5),AND(ISNUMBER(M132),M132&gt;=1)),AND(ISNUMBER(SERACH("papillary",N132)),OR(Y132="positive",Z132="positive"), ISNUMBER(SEARCH("BRAF",AB132)))),"intermediate","low"))</f>
        <v>low</v>
      </c>
      <c r="AF132" s="39" t="str">
        <f t="shared" si="30"/>
        <v>2</v>
      </c>
      <c r="AG132" s="39" t="str">
        <f t="shared" si="31"/>
        <v>0</v>
      </c>
      <c r="AH132" s="39" t="str">
        <f t="shared" si="33"/>
        <v>0</v>
      </c>
      <c r="AI132" s="44" t="str">
        <f t="shared" si="34"/>
        <v>I</v>
      </c>
      <c r="AJ132" s="38" t="s">
        <v>894</v>
      </c>
      <c r="AK132" s="43" t="s">
        <v>901</v>
      </c>
      <c r="AL132" s="43" t="s">
        <v>902</v>
      </c>
      <c r="AM132" s="43" t="s">
        <v>902</v>
      </c>
      <c r="AN132" s="43" t="s">
        <v>67</v>
      </c>
      <c r="AO132" s="13">
        <f t="shared" ref="AO132:AO163" ca="1" si="36">IF(AE132=AJ132,1,0)</f>
        <v>1</v>
      </c>
      <c r="AP132" s="16">
        <f t="shared" ref="AP132:AP163" si="37">IF(AF132=AK132, 1, IF(AND(AF132="x", AK132="0"), 1, IF(AND(AF132="0", AK132="x"), 1, 0)))</f>
        <v>1</v>
      </c>
      <c r="AQ132" s="16">
        <f t="shared" ref="AQ132:AQ163" si="38">IF(AG132=AL132, 1, IF(AND(AG132="x", AL132="0"), 1, IF(AND(AG132="0", AL132="x"), 1, 0)))</f>
        <v>1</v>
      </c>
      <c r="AR132" s="16">
        <f t="shared" ref="AR132:AR163" si="39">IF(AH132=AM132, 1, IF(AND(AH132="x", AM132="0"), 1, IF(AND(AH132="0", AM132="x"), 1, 0)))</f>
        <v>1</v>
      </c>
      <c r="AS132" s="26">
        <f t="shared" si="35"/>
        <v>1</v>
      </c>
    </row>
    <row r="133" spans="1:45">
      <c r="A133" t="str">
        <f>'Model output'!A132</f>
        <v>TCGA-E8-A434</v>
      </c>
      <c r="B133" s="50">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1</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
      </c>
      <c r="F133" t="str">
        <f t="shared" si="28"/>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output'!G132)),AND(ISNUMBER(SEARCH("V ",'Model output'!G132)),NOT(ISNUMBER(SEARCH("VI",'Model output'!G132)))),ISNUMBER(SEARCH("five",'Model output'!G132)),ISNUMBER(SEARCH("5",'Model output'!G132))))), "lateral", "central"))</f>
        <v/>
      </c>
      <c r="H133" t="str">
        <f>IF('Model output'!H132="","negative", IF('Model output'!H132=" ", "negative", IF('Model output'!H132="[]", "negative", IF(ISNUMBER(SEARCH("lymph node",'Model output'!H132)),"negative", IF(ISNUMBER(SEARCH("adipose tissue",'Model output'!H132)), "negative", IF(ISNUMBER(SEARCH("neck dissection",'Model output'!H132)),"negative","positive"))))))</f>
        <v>negative</v>
      </c>
      <c r="I133" t="str">
        <f>IF('Model output'!I132="","",IF(ISNUMBER('Model output'!I132),'Model output'!I132,1))</f>
        <v/>
      </c>
      <c r="J133" t="str">
        <f>IF('Model output'!J132="","",IF(AND(ISNUMBER('Model output'!J132),'Model output'!J132&lt;=I133),'Model output'!J132,IF(ISNUMBER(SEARCH("0/",'Model output'!J132)),0,1)))</f>
        <v/>
      </c>
      <c r="K133" t="str" cm="1">
        <f t="array" ref="K133">IF(COUNT(FIND({0,1,2,3,4,5,6,7,8,9},'Model output'!K132))&gt;0,'Model output'!K132,"")</f>
        <v/>
      </c>
      <c r="L133" s="8" t="str">
        <f t="shared" si="32"/>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v>
      </c>
      <c r="O133" t="str">
        <f>IF('Model output'!M132="","",'Model output'!M132)</f>
        <v/>
      </c>
      <c r="P133" t="str">
        <f>IF('Model output'!N132="","",'Model output'!N132)</f>
        <v>0.7 cm</v>
      </c>
      <c r="Q133" t="str">
        <f t="shared" si="29"/>
        <v>0.7cm</v>
      </c>
      <c r="R133" cm="1">
        <f t="array" ref="R133">IF(Q133="","",IF(ISNUMBER(SEARCH("cm",Q133)),MAX(VALUE(SUBSTITUTE(_xlfn.FILTERXML("&lt;t&gt;&lt;s&gt;"&amp;SUBSTITUTE(Q133,",","&lt;/s&gt;&lt;s&gt;")&amp;"&lt;/s&gt;&lt;/t&gt;","//s"),"cm",""))),IF(ISNUMBER(SEARCH("mm",Q133)), MAX(VALUE(SUBSTITUTE(_xlfn.FILTERXML("&lt;t&gt;&lt;s&gt;"&amp;SUBSTITUTE(Q133,",","&lt;/s&gt;&lt;s&gt;")&amp;"&lt;/s&gt;&lt;/t&gt;","//s"),"mm","")))/10, MAX(VALUE(_xlfn.FILTERXML("&lt;t&gt;&lt;s&gt;"&amp;SUBSTITUTE(Q133,",","&lt;/s&gt;&lt;s&gt;")&amp;"&lt;/s&gt;&lt;/t&gt;","//s"))))))</f>
        <v>0.7</v>
      </c>
      <c r="S133" t="str">
        <f>IF(OR('Model output'!P132="",ISNUMBER(SEARCH("Not identified", 'Model output'!P132)),ISNUMBER(SEARCH("Absent",'Model output'!P132)),ISNUMBER(SEARCH("No",'Model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22" t="str">
        <f>IF('Model output'!S132="","",'Model output'!S132)</f>
        <v>No</v>
      </c>
      <c r="Y133" t="str">
        <f>IF(OR('Model output'!S132="",ISNUMBER(SEARCH("Absent",'Model output'!S132)),ISNUMBER(SEARCH("Not identified",'Model output'!S132)),AND(ISNUMBER(SEARCH("No",'Model output'!S132)),NOT(ISNUMBER(SEARCH("carcinoma",'Model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9" t="str">
        <f>IF(OR('Model output'!V132="", AND(ISERROR(SEARCH("Positive",'Model output'!V132)), ISNUMBER(SEARCH("Negative",'Model output'!V132))), ISNUMBER(SEARCH("Uninvolved",'Model output'!V132)), ISNUMBER(SEARCH("Free",'Model output'!V132)), ISNUMBER(SEARCH("1 mm",'Model output'!V132)), ISNUMBER(SEARCH("0.1 CM",'Model output'!V132)), ISNUMBER(SEARCH("less than 0.2 mm",'Model output'!V132)), ISNUMBER(SEARCH("less than 0.5 mm",'Model output'!V132)), ISNUMBER(SEARCH("abut",'Model output'!V132))), "negative", "positive")</f>
        <v>negative</v>
      </c>
      <c r="AE133" s="38"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AND(ISNUMBER(J133),J133&gt;=5),M133=""),AND(AND(ISNUMBER(J133),J133&gt;=5),AND(ISNUMBER(M133),M133&gt;=1)),AND(ISNUMBER(SERACH("papillary",N133)),OR(Y133="positive",Z133="positive"), ISNUMBER(SEARCH("BRAF",AB133)))),"intermediate","low"))</f>
        <v>low</v>
      </c>
      <c r="AF133" s="39" t="str">
        <f t="shared" si="30"/>
        <v>1a</v>
      </c>
      <c r="AG133" s="39" t="str">
        <f t="shared" si="31"/>
        <v>0</v>
      </c>
      <c r="AH133" s="39" t="str">
        <f t="shared" si="33"/>
        <v>0</v>
      </c>
      <c r="AI133" s="44" t="str">
        <f t="shared" si="34"/>
        <v>I</v>
      </c>
      <c r="AJ133" s="38" t="s">
        <v>894</v>
      </c>
      <c r="AK133" s="43" t="s">
        <v>903</v>
      </c>
      <c r="AL133" s="43" t="s">
        <v>902</v>
      </c>
      <c r="AM133" s="43" t="s">
        <v>902</v>
      </c>
      <c r="AN133" s="43" t="s">
        <v>67</v>
      </c>
      <c r="AO133" s="13">
        <f t="shared" ca="1" si="36"/>
        <v>1</v>
      </c>
      <c r="AP133" s="16">
        <f t="shared" si="37"/>
        <v>1</v>
      </c>
      <c r="AQ133" s="16">
        <f t="shared" si="38"/>
        <v>1</v>
      </c>
      <c r="AR133" s="16">
        <f t="shared" si="39"/>
        <v>1</v>
      </c>
      <c r="AS133" s="26">
        <f t="shared" si="35"/>
        <v>1</v>
      </c>
    </row>
    <row r="134" spans="1:45">
      <c r="A134" t="str">
        <f>'Model output'!A133</f>
        <v>TCGA-E8-A436</v>
      </c>
      <c r="B134" s="50">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2</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28"/>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output'!G133)),AND(ISNUMBER(SEARCH("V ",'Model output'!G133)),NOT(ISNUMBER(SEARCH("VI",'Model output'!G133)))),ISNUMBER(SEARCH("five",'Model output'!G133)),ISNUMBER(SEARCH("5",'Model output'!G133))))), "lateral", "central"))</f>
        <v/>
      </c>
      <c r="H134" t="str">
        <f>IF('Model output'!H133="","negative", IF('Model output'!H133=" ", "negative", IF('Model output'!H133="[]", "negative", IF(ISNUMBER(SEARCH("lymph node",'Model output'!H133)),"negative", IF(ISNUMBER(SEARCH("adipose tissue",'Model output'!H133)), "negative", IF(ISNUMBER(SEARCH("neck dissection",'Model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8" t="str">
        <f t="shared" si="32"/>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v>
      </c>
      <c r="O134" t="str">
        <f>IF('Model output'!M133="","",'Model output'!M133)</f>
        <v/>
      </c>
      <c r="P134" t="str">
        <f>IF('Model output'!N133="","",'Model output'!N133)</f>
        <v>2.5x2x1cm (right) 1.5x1x1cm (left)</v>
      </c>
      <c r="Q134" t="str">
        <f t="shared" si="29"/>
        <v>2.5,2,1cm1.5,1,1cm</v>
      </c>
      <c r="R134" cm="1">
        <f t="array" ref="R134">IF(Q134="","",IF(ISNUMBER(SEARCH("cm",Q134)),MAX(VALUE(SUBSTITUTE(_xlfn.FILTERXML("&lt;t&gt;&lt;s&gt;"&amp;SUBSTITUTE(Q134,",","&lt;/s&gt;&lt;s&gt;")&amp;"&lt;/s&gt;&lt;/t&gt;","//s"),"cm",""))),IF(ISNUMBER(SEARCH("mm",Q134)), MAX(VALUE(SUBSTITUTE(_xlfn.FILTERXML("&lt;t&gt;&lt;s&gt;"&amp;SUBSTITUTE(Q134,",","&lt;/s&gt;&lt;s&gt;")&amp;"&lt;/s&gt;&lt;/t&gt;","//s"),"mm","")))/10, MAX(VALUE(_xlfn.FILTERXML("&lt;t&gt;&lt;s&gt;"&amp;SUBSTITUTE(Q134,",","&lt;/s&gt;&lt;s&gt;")&amp;"&lt;/s&gt;&lt;/t&gt;","//s"))))))</f>
        <v>11.5</v>
      </c>
      <c r="S134" t="str">
        <f>IF(OR('Model output'!P133="",ISNUMBER(SEARCH("Not identified", 'Model output'!P133)),ISNUMBER(SEARCH("Absent",'Model output'!P133)),ISNUMBER(SEARCH("No",'Model output'!P133)),ISNUMBER(SEARCH("Negative",'Model output'!P133))),"negative","positive")</f>
        <v>negative</v>
      </c>
      <c r="T134" t="str">
        <f>IF('Model output'!O133="","",'Model output'!O133)</f>
        <v>Bilateral</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22" t="str">
        <f>IF('Model output'!S133="","",'Model output'!S133)</f>
        <v>No</v>
      </c>
      <c r="Y134" t="str">
        <f>IF(OR('Model output'!S133="",ISNUMBER(SEARCH("Absent",'Model output'!S133)),ISNUMBER(SEARCH("Not identified",'Model output'!S133)),AND(ISNUMBER(SEARCH("No",'Model output'!S133)),NOT(ISNUMBER(SEARCH("carcinoma",'Model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
      </c>
      <c r="AB134" t="str">
        <f>IF(AA134&lt;&gt;"Yes","",IF(OR('Model output'!U133="",ISNUMBER(SEARCH("Not identified",'Model output'!U133))),"",'Model output'!U133))</f>
        <v/>
      </c>
      <c r="AC134" s="9" t="str">
        <f>IF(OR('Model output'!V133="", AND(ISERROR(SEARCH("Positive",'Model output'!V133)), ISNUMBER(SEARCH("Negative",'Model output'!V133))), ISNUMBER(SEARCH("Uninvolved",'Model output'!V133)), ISNUMBER(SEARCH("Free",'Model output'!V133)), ISNUMBER(SEARCH("1 mm",'Model output'!V133)), ISNUMBER(SEARCH("0.1 CM",'Model output'!V133)), ISNUMBER(SEARCH("less than 0.2 mm",'Model output'!V133)), ISNUMBER(SEARCH("less than 0.5 mm",'Model output'!V133)), ISNUMBER(SEARCH("abut",'Model output'!V133))), "negative", "positive")</f>
        <v>negative</v>
      </c>
      <c r="AE134" s="38"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AND(ISNUMBER(J134),J134&gt;=5),M134=""),AND(AND(ISNUMBER(J134),J134&gt;=5),AND(ISNUMBER(M134),M134&gt;=1)),AND(ISNUMBER(SERACH("papillary",N134)),OR(Y134="positive",Z134="positive"), ISNUMBER(SEARCH("BRAF",AB134)))),"intermediate","low"))</f>
        <v>low</v>
      </c>
      <c r="AF134" s="39" t="str">
        <f t="shared" si="30"/>
        <v>3a</v>
      </c>
      <c r="AG134" s="39" t="str">
        <f t="shared" si="31"/>
        <v>0</v>
      </c>
      <c r="AH134" s="39" t="str">
        <f t="shared" si="33"/>
        <v>0</v>
      </c>
      <c r="AI134" s="44" t="str">
        <f t="shared" si="34"/>
        <v>I</v>
      </c>
      <c r="AJ134" s="38" t="s">
        <v>894</v>
      </c>
      <c r="AK134" s="43" t="s">
        <v>901</v>
      </c>
      <c r="AL134" s="43" t="s">
        <v>902</v>
      </c>
      <c r="AM134" s="43" t="s">
        <v>902</v>
      </c>
      <c r="AN134" s="43" t="s">
        <v>67</v>
      </c>
      <c r="AO134" s="13">
        <f t="shared" ca="1" si="36"/>
        <v>1</v>
      </c>
      <c r="AP134" s="16">
        <f t="shared" si="37"/>
        <v>0</v>
      </c>
      <c r="AQ134" s="16">
        <f t="shared" si="38"/>
        <v>1</v>
      </c>
      <c r="AR134" s="16">
        <f t="shared" si="39"/>
        <v>1</v>
      </c>
      <c r="AS134" s="26">
        <f t="shared" si="35"/>
        <v>1</v>
      </c>
    </row>
    <row r="135" spans="1:45">
      <c r="A135" t="str">
        <f>'Model output'!A134</f>
        <v>TCGA-E8-A437</v>
      </c>
      <c r="B135" s="50">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1</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
      </c>
      <c r="F135" t="str">
        <f t="shared" si="28"/>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output'!G134)),AND(ISNUMBER(SEARCH("V ",'Model output'!G134)),NOT(ISNUMBER(SEARCH("VI",'Model output'!G134)))),ISNUMBER(SEARCH("five",'Model output'!G134)),ISNUMBER(SEARCH("5",'Model output'!G134))))), "lateral", "central"))</f>
        <v/>
      </c>
      <c r="H135" t="str">
        <f>IF('Model output'!H134="","negative", IF('Model output'!H134=" ", "negative", IF('Model output'!H134="[]", "negative", IF(ISNUMBER(SEARCH("lymph node",'Model output'!H134)),"negative", IF(ISNUMBER(SEARCH("adipose tissue",'Model output'!H134)), "negative", IF(ISNUMBER(SEARCH("neck dissection",'Model output'!H134)),"negative","positive"))))))</f>
        <v>negative</v>
      </c>
      <c r="I135" t="str">
        <f>IF('Model output'!I134="","",IF(ISNUMBER('Model output'!I134),'Model output'!I134,1))</f>
        <v/>
      </c>
      <c r="J135" t="str">
        <f>IF('Model output'!J134="","",IF(AND(ISNUMBER('Model output'!J134),'Model output'!J134&lt;=I135),'Model output'!J134,IF(ISNUMBER(SEARCH("0/",'Model output'!J134)),0,1)))</f>
        <v/>
      </c>
      <c r="K135" t="str" cm="1">
        <f t="array" ref="K135">IF(COUNT(FIND({0,1,2,3,4,5,6,7,8,9},'Model output'!K134))&gt;0,'Model output'!K134,"")</f>
        <v/>
      </c>
      <c r="L135" s="8" t="str">
        <f t="shared" si="32"/>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cm</v>
      </c>
      <c r="Q135" t="str">
        <f t="shared" si="29"/>
        <v>1.5cm</v>
      </c>
      <c r="R135" cm="1">
        <f t="array" ref="R135">IF(Q135="","",IF(ISNUMBER(SEARCH("cm",Q135)),MAX(VALUE(SUBSTITUTE(_xlfn.FILTERXML("&lt;t&gt;&lt;s&gt;"&amp;SUBSTITUTE(Q135,",","&lt;/s&gt;&lt;s&gt;")&amp;"&lt;/s&gt;&lt;/t&gt;","//s"),"cm",""))),IF(ISNUMBER(SEARCH("mm",Q135)), MAX(VALUE(SUBSTITUTE(_xlfn.FILTERXML("&lt;t&gt;&lt;s&gt;"&amp;SUBSTITUTE(Q135,",","&lt;/s&gt;&lt;s&gt;")&amp;"&lt;/s&gt;&lt;/t&gt;","//s"),"mm","")))/10, MAX(VALUE(_xlfn.FILTERXML("&lt;t&gt;&lt;s&gt;"&amp;SUBSTITUTE(Q135,",","&lt;/s&gt;&lt;s&gt;")&amp;"&lt;/s&gt;&lt;/t&gt;","//s"))))))</f>
        <v>1.5</v>
      </c>
      <c r="S135" t="str">
        <f>IF(OR('Model output'!P134="",ISNUMBER(SEARCH("Not identified", 'Model output'!P134)),ISNUMBER(SEARCH("Absent",'Model output'!P134)),ISNUMBER(SEARCH("No",'Model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22" t="str">
        <f>IF('Model output'!S134="","",'Model output'!S134)</f>
        <v>Not identified</v>
      </c>
      <c r="Y135" t="str">
        <f>IF(OR('Model output'!S134="",ISNUMBER(SEARCH("Absent",'Model output'!S134)),ISNUMBER(SEARCH("Not identified",'Model output'!S134)),AND(ISNUMBER(SEARCH("No",'Model output'!S134)),NOT(ISNUMBER(SEARCH("carcinoma",'Model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
      </c>
      <c r="AB135" t="str">
        <f>IF(AA135&lt;&gt;"Yes","",IF(OR('Model output'!U134="",ISNUMBER(SEARCH("Not identified",'Model output'!U134))),"",'Model output'!U134))</f>
        <v/>
      </c>
      <c r="AC135" s="9" t="str">
        <f>IF(OR('Model output'!V134="", AND(ISERROR(SEARCH("Positive",'Model output'!V134)), ISNUMBER(SEARCH("Negative",'Model output'!V134))), ISNUMBER(SEARCH("Uninvolved",'Model output'!V134)), ISNUMBER(SEARCH("Free",'Model output'!V134)), ISNUMBER(SEARCH("1 mm",'Model output'!V134)), ISNUMBER(SEARCH("0.1 CM",'Model output'!V134)), ISNUMBER(SEARCH("less than 0.2 mm",'Model output'!V134)), ISNUMBER(SEARCH("less than 0.5 mm",'Model output'!V134)), ISNUMBER(SEARCH("abut",'Model output'!V134))), "negative", "positive")</f>
        <v>negative</v>
      </c>
      <c r="AE135" s="38"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AND(ISNUMBER(J135),J135&gt;=5),M135=""),AND(AND(ISNUMBER(J135),J135&gt;=5),AND(ISNUMBER(M135),M135&gt;=1)),AND(ISNUMBER(SERACH("papillary",N135)),OR(Y135="positive",Z135="positive"), ISNUMBER(SEARCH("BRAF",AB135)))),"intermediate","low"))</f>
        <v>low</v>
      </c>
      <c r="AF135" s="39" t="str">
        <f t="shared" si="30"/>
        <v>1b</v>
      </c>
      <c r="AG135" s="39" t="str">
        <f t="shared" si="31"/>
        <v>0</v>
      </c>
      <c r="AH135" s="39" t="str">
        <f t="shared" si="33"/>
        <v>0</v>
      </c>
      <c r="AI135" s="44" t="str">
        <f t="shared" si="34"/>
        <v>I</v>
      </c>
      <c r="AJ135" s="38" t="s">
        <v>894</v>
      </c>
      <c r="AK135" s="43" t="s">
        <v>898</v>
      </c>
      <c r="AL135" s="43" t="s">
        <v>902</v>
      </c>
      <c r="AM135" s="43" t="s">
        <v>902</v>
      </c>
      <c r="AN135" s="43" t="s">
        <v>67</v>
      </c>
      <c r="AO135" s="13">
        <f t="shared" ca="1" si="36"/>
        <v>1</v>
      </c>
      <c r="AP135" s="16">
        <f t="shared" si="37"/>
        <v>1</v>
      </c>
      <c r="AQ135" s="16">
        <f t="shared" si="38"/>
        <v>1</v>
      </c>
      <c r="AR135" s="16">
        <f t="shared" si="39"/>
        <v>1</v>
      </c>
      <c r="AS135" s="26">
        <f t="shared" si="35"/>
        <v>1</v>
      </c>
    </row>
    <row r="136" spans="1:45">
      <c r="A136" t="str">
        <f>'Model output'!A135</f>
        <v>TCGA-E8-A438</v>
      </c>
      <c r="B136" s="50">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1</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0</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
      </c>
      <c r="F136" t="str">
        <f t="shared" si="28"/>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output'!G135)),AND(ISNUMBER(SEARCH("V ",'Model output'!G135)),NOT(ISNUMBER(SEARCH("VI",'Model output'!G135)))),ISNUMBER(SEARCH("five",'Model output'!G135)),ISNUMBER(SEARCH("5",'Model output'!G135))))), "lateral", "central"))</f>
        <v/>
      </c>
      <c r="H136" t="str">
        <f>IF('Model output'!H135="","negative", IF('Model output'!H135=" ", "negative", IF('Model output'!H135="[]", "negative", IF(ISNUMBER(SEARCH("lymph node",'Model output'!H135)),"negative", IF(ISNUMBER(SEARCH("adipose tissue",'Model output'!H135)), "negative", IF(ISNUMBER(SEARCH("neck dissection",'Model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32"/>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
      </c>
      <c r="P136" t="str">
        <f>IF('Model output'!N135="","",'Model output'!N135)</f>
        <v>2.3 cm</v>
      </c>
      <c r="Q136" t="str">
        <f t="shared" si="29"/>
        <v>2.3cm</v>
      </c>
      <c r="R136" cm="1">
        <f t="array" ref="R136">IF(Q136="","",IF(ISNUMBER(SEARCH("cm",Q136)),MAX(VALUE(SUBSTITUTE(_xlfn.FILTERXML("&lt;t&gt;&lt;s&gt;"&amp;SUBSTITUTE(Q136,",","&lt;/s&gt;&lt;s&gt;")&amp;"&lt;/s&gt;&lt;/t&gt;","//s"),"cm",""))),IF(ISNUMBER(SEARCH("mm",Q136)), MAX(VALUE(SUBSTITUTE(_xlfn.FILTERXML("&lt;t&gt;&lt;s&gt;"&amp;SUBSTITUTE(Q136,",","&lt;/s&gt;&lt;s&gt;")&amp;"&lt;/s&gt;&lt;/t&gt;","//s"),"mm","")))/10, MAX(VALUE(_xlfn.FILTERXML("&lt;t&gt;&lt;s&gt;"&amp;SUBSTITUTE(Q136,",","&lt;/s&gt;&lt;s&gt;")&amp;"&lt;/s&gt;&lt;/t&gt;","//s"))))))</f>
        <v>2.2999999999999998</v>
      </c>
      <c r="S136" t="str">
        <f>IF(OR('Model output'!P135="",ISNUMBER(SEARCH("Not identified", 'Model output'!P135)),ISNUMBER(SEARCH("Absent",'Model output'!P135)),ISNUMBER(SEARCH("No",'Model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22" t="str">
        <f>IF('Model output'!S135="","",'Model output'!S135)</f>
        <v>Absent</v>
      </c>
      <c r="Y136" t="str">
        <f>IF(OR('Model output'!S135="",ISNUMBER(SEARCH("Absent",'Model output'!S135)),ISNUMBER(SEARCH("Not identified",'Model output'!S135)),AND(ISNUMBER(SEARCH("No",'Model output'!S135)),NOT(ISNUMBER(SEARCH("carcinoma",'Model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9" t="str">
        <f>IF(OR('Model output'!V135="", AND(ISERROR(SEARCH("Positive",'Model output'!V135)), ISNUMBER(SEARCH("Negative",'Model output'!V135))), ISNUMBER(SEARCH("Uninvolved",'Model output'!V135)), ISNUMBER(SEARCH("Free",'Model output'!V135)), ISNUMBER(SEARCH("1 mm",'Model output'!V135)), ISNUMBER(SEARCH("0.1 CM",'Model output'!V135)), ISNUMBER(SEARCH("less than 0.2 mm",'Model output'!V135)), ISNUMBER(SEARCH("less than 0.5 mm",'Model output'!V135)), ISNUMBER(SEARCH("abut",'Model output'!V135))), "negative", "positive")</f>
        <v>negative</v>
      </c>
      <c r="AE136" s="38"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AND(ISNUMBER(J136),J136&gt;=5),M136=""),AND(AND(ISNUMBER(J136),J136&gt;=5),AND(ISNUMBER(M136),M136&gt;=1)),AND(ISNUMBER(SERACH("papillary",N136)),OR(Y136="positive",Z136="positive"), ISNUMBER(SEARCH("BRAF",AB136)))),"intermediate","low"))</f>
        <v>low</v>
      </c>
      <c r="AF136" s="39" t="str">
        <f t="shared" si="30"/>
        <v>2</v>
      </c>
      <c r="AG136" s="39" t="str">
        <f t="shared" si="31"/>
        <v>0</v>
      </c>
      <c r="AH136" s="39" t="str">
        <f t="shared" si="33"/>
        <v>0</v>
      </c>
      <c r="AI136" s="44" t="str">
        <f t="shared" si="34"/>
        <v>I</v>
      </c>
      <c r="AJ136" s="38" t="s">
        <v>894</v>
      </c>
      <c r="AK136" s="43" t="s">
        <v>901</v>
      </c>
      <c r="AL136" s="43" t="s">
        <v>899</v>
      </c>
      <c r="AM136" s="43" t="s">
        <v>902</v>
      </c>
      <c r="AN136" s="43" t="s">
        <v>67</v>
      </c>
      <c r="AO136" s="13">
        <f t="shared" ca="1" si="36"/>
        <v>1</v>
      </c>
      <c r="AP136" s="16">
        <f t="shared" si="37"/>
        <v>1</v>
      </c>
      <c r="AQ136" s="16">
        <f t="shared" si="38"/>
        <v>1</v>
      </c>
      <c r="AR136" s="16">
        <f t="shared" si="39"/>
        <v>1</v>
      </c>
      <c r="AS136" s="26">
        <f t="shared" si="35"/>
        <v>1</v>
      </c>
    </row>
    <row r="137" spans="1:45">
      <c r="A137" t="str">
        <f>'Model output'!A136</f>
        <v>TCGA-E8-A44K</v>
      </c>
      <c r="B137" s="50">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
      </c>
      <c r="F137" t="str">
        <f t="shared" si="28"/>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output'!G136)),AND(ISNUMBER(SEARCH("V ",'Model output'!G136)),NOT(ISNUMBER(SEARCH("VI",'Model output'!G136)))),ISNUMBER(SEARCH("five",'Model output'!G136)),ISNUMBER(SEARCH("5",'Model output'!G136))))), "lateral", "central"))</f>
        <v/>
      </c>
      <c r="H137" t="str">
        <f>IF('Model output'!H136="","negative", IF('Model output'!H136=" ", "negative", IF('Model output'!H136="[]", "negative", IF(ISNUMBER(SEARCH("lymph node",'Model output'!H136)),"negative", IF(ISNUMBER(SEARCH("adipose tissue",'Model output'!H136)), "negative", IF(ISNUMBER(SEARCH("neck dissection",'Model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8" t="str">
        <f t="shared" si="32"/>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v>
      </c>
      <c r="O137" t="str">
        <f>IF('Model output'!M136="","",'Model output'!M136)</f>
        <v/>
      </c>
      <c r="P137" t="str">
        <f>IF('Model output'!N136="","",'Model output'!N136)</f>
        <v>2 x 1.5 x 1.5 cm</v>
      </c>
      <c r="Q137" t="str">
        <f t="shared" si="29"/>
        <v>2,1.5,1.5cm</v>
      </c>
      <c r="R137" cm="1">
        <f t="array" ref="R137">IF(Q137="","",IF(ISNUMBER(SEARCH("cm",Q137)),MAX(VALUE(SUBSTITUTE(_xlfn.FILTERXML("&lt;t&gt;&lt;s&gt;"&amp;SUBSTITUTE(Q137,",","&lt;/s&gt;&lt;s&gt;")&amp;"&lt;/s&gt;&lt;/t&gt;","//s"),"cm",""))),IF(ISNUMBER(SEARCH("mm",Q137)), MAX(VALUE(SUBSTITUTE(_xlfn.FILTERXML("&lt;t&gt;&lt;s&gt;"&amp;SUBSTITUTE(Q137,",","&lt;/s&gt;&lt;s&gt;")&amp;"&lt;/s&gt;&lt;/t&gt;","//s"),"mm","")))/10, MAX(VALUE(_xlfn.FILTERXML("&lt;t&gt;&lt;s&gt;"&amp;SUBSTITUTE(Q137,",","&lt;/s&gt;&lt;s&gt;")&amp;"&lt;/s&gt;&lt;/t&gt;","//s"))))))</f>
        <v>2</v>
      </c>
      <c r="S137" t="str">
        <f>IF(OR('Model output'!P136="",ISNUMBER(SEARCH("Not identified", 'Model output'!P136)),ISNUMBER(SEARCH("Absent",'Model output'!P136)),ISNUMBER(SEARCH("No",'Model output'!P136)),ISNUMBER(SEARCH("Negative",'Model output'!P136))),"negative","positive")</f>
        <v>negative</v>
      </c>
      <c r="T137" t="str">
        <f>IF('Model output'!O136="","",'Model output'!O136)</f>
        <v>Unifocal</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negative</v>
      </c>
      <c r="X137" s="22" t="str">
        <f>IF('Model output'!S136="","",'Model output'!S136)</f>
        <v>No</v>
      </c>
      <c r="Y137" t="str">
        <f>IF(OR('Model output'!S136="",ISNUMBER(SEARCH("Absent",'Model output'!S136)),ISNUMBER(SEARCH("Not identified",'Model output'!S136)),AND(ISNUMBER(SEARCH("No",'Model output'!S136)),NOT(ISNUMBER(SEARCH("carcinoma",'Model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
      </c>
      <c r="AB137" t="str">
        <f>IF(AA137&lt;&gt;"Yes","",IF(OR('Model output'!U136="",ISNUMBER(SEARCH("Not identified",'Model output'!U136))),"",'Model output'!U136))</f>
        <v/>
      </c>
      <c r="AC137" s="9" t="str">
        <f>IF(OR('Model output'!V136="", AND(ISERROR(SEARCH("Positive",'Model output'!V136)), ISNUMBER(SEARCH("Negative",'Model output'!V136))), ISNUMBER(SEARCH("Uninvolved",'Model output'!V136)), ISNUMBER(SEARCH("Free",'Model output'!V136)), ISNUMBER(SEARCH("1 mm",'Model output'!V136)), ISNUMBER(SEARCH("0.1 CM",'Model output'!V136)), ISNUMBER(SEARCH("less than 0.2 mm",'Model output'!V136)), ISNUMBER(SEARCH("less than 0.5 mm",'Model output'!V136)), ISNUMBER(SEARCH("abut",'Model output'!V136))), "negative", "positive")</f>
        <v>negative</v>
      </c>
      <c r="AE137" s="38"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AND(ISNUMBER(J137),J137&gt;=5),M137=""),AND(AND(ISNUMBER(J137),J137&gt;=5),AND(ISNUMBER(M137),M137&gt;=1)),AND(ISNUMBER(SERACH("papillary",N137)),OR(Y137="positive",Z137="positive"), ISNUMBER(SEARCH("BRAF",AB137)))),"intermediate","low"))</f>
        <v>low</v>
      </c>
      <c r="AF137" s="39" t="str">
        <f t="shared" si="30"/>
        <v>1b</v>
      </c>
      <c r="AG137" s="39" t="str">
        <f t="shared" si="31"/>
        <v>0</v>
      </c>
      <c r="AH137" s="39" t="str">
        <f t="shared" si="33"/>
        <v>0</v>
      </c>
      <c r="AI137" s="44" t="str">
        <f t="shared" si="34"/>
        <v>I</v>
      </c>
      <c r="AJ137" s="38" t="s">
        <v>895</v>
      </c>
      <c r="AK137" s="43" t="s">
        <v>898</v>
      </c>
      <c r="AL137" s="43" t="s">
        <v>902</v>
      </c>
      <c r="AM137" s="43" t="s">
        <v>902</v>
      </c>
      <c r="AN137" s="43" t="s">
        <v>67</v>
      </c>
      <c r="AO137" s="13">
        <f t="shared" ca="1" si="36"/>
        <v>0</v>
      </c>
      <c r="AP137" s="16">
        <f t="shared" si="37"/>
        <v>1</v>
      </c>
      <c r="AQ137" s="16">
        <f t="shared" si="38"/>
        <v>1</v>
      </c>
      <c r="AR137" s="16">
        <f t="shared" si="39"/>
        <v>1</v>
      </c>
      <c r="AS137" s="26">
        <f t="shared" si="35"/>
        <v>1</v>
      </c>
    </row>
    <row r="138" spans="1:45">
      <c r="A138" t="str">
        <f>'Model output'!A137</f>
        <v>TCGA-E8-A44M</v>
      </c>
      <c r="B138" s="50">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
      </c>
      <c r="F138" t="str">
        <f t="shared" si="28"/>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output'!G137)),AND(ISNUMBER(SEARCH("V ",'Model output'!G137)),NOT(ISNUMBER(SEARCH("VI",'Model output'!G137)))),ISNUMBER(SEARCH("five",'Model output'!G137)),ISNUMBER(SEARCH("5",'Model output'!G137))))), "lateral", "central"))</f>
        <v/>
      </c>
      <c r="H138" t="str">
        <f>IF('Model output'!H137="","negative", IF('Model output'!H137=" ", "negative", IF('Model output'!H137="[]", "negative", IF(ISNUMBER(SEARCH("lymph node",'Model output'!H137)),"negative", IF(ISNUMBER(SEARCH("adipose tissue",'Model output'!H137)), "negative", IF(ISNUMBER(SEARCH("neck dissection",'Model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8" t="str">
        <f t="shared" si="32"/>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v>
      </c>
      <c r="O138" t="str">
        <f>IF('Model output'!M137="","",'Model output'!M137)</f>
        <v/>
      </c>
      <c r="P138" t="str">
        <f>IF('Model output'!N137="","",'Model output'!N137)</f>
        <v>1 x 1 x 0.5 cm</v>
      </c>
      <c r="Q138" t="str">
        <f t="shared" si="29"/>
        <v>1,1,0.5cm</v>
      </c>
      <c r="R138" cm="1">
        <f t="array" ref="R138">IF(Q138="","",IF(ISNUMBER(SEARCH("cm",Q138)),MAX(VALUE(SUBSTITUTE(_xlfn.FILTERXML("&lt;t&gt;&lt;s&gt;"&amp;SUBSTITUTE(Q138,",","&lt;/s&gt;&lt;s&gt;")&amp;"&lt;/s&gt;&lt;/t&gt;","//s"),"cm",""))),IF(ISNUMBER(SEARCH("mm",Q138)), MAX(VALUE(SUBSTITUTE(_xlfn.FILTERXML("&lt;t&gt;&lt;s&gt;"&amp;SUBSTITUTE(Q138,",","&lt;/s&gt;&lt;s&gt;")&amp;"&lt;/s&gt;&lt;/t&gt;","//s"),"mm","")))/10, MAX(VALUE(_xlfn.FILTERXML("&lt;t&gt;&lt;s&gt;"&amp;SUBSTITUTE(Q138,",","&lt;/s&gt;&lt;s&gt;")&amp;"&lt;/s&gt;&lt;/t&gt;","//s"))))))</f>
        <v>1</v>
      </c>
      <c r="S138" t="str">
        <f>IF(OR('Model output'!P137="",ISNUMBER(SEARCH("Not identified", 'Model output'!P137)),ISNUMBER(SEARCH("Absent",'Model output'!P137)),ISNUMBER(SEARCH("No",'Model output'!P137)),ISNUMBER(SEARCH("Negative",'Model output'!P137))),"negative","positive")</f>
        <v>negative</v>
      </c>
      <c r="T138" t="str">
        <f>IF('Model output'!O137="","",'Model output'!O137)</f>
        <v>Unifocal</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s="22" t="str">
        <f>IF('Model output'!S137="","",'Model output'!S137)</f>
        <v>No</v>
      </c>
      <c r="Y138" t="str">
        <f>IF(OR('Model output'!S137="",ISNUMBER(SEARCH("Absent",'Model output'!S137)),ISNUMBER(SEARCH("Not identified",'Model output'!S137)),AND(ISNUMBER(SEARCH("No",'Model output'!S137)),NOT(ISNUMBER(SEARCH("carcinoma",'Model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
      </c>
      <c r="AB138" t="str">
        <f>IF(AA138&lt;&gt;"Yes","",IF(OR('Model output'!U137="",ISNUMBER(SEARCH("Not identified",'Model output'!U137))),"",'Model output'!U137))</f>
        <v/>
      </c>
      <c r="AC138" s="9" t="str">
        <f>IF(OR('Model output'!V137="", AND(ISERROR(SEARCH("Positive",'Model output'!V137)), ISNUMBER(SEARCH("Negative",'Model output'!V137))), ISNUMBER(SEARCH("Uninvolved",'Model output'!V137)), ISNUMBER(SEARCH("Free",'Model output'!V137)), ISNUMBER(SEARCH("1 mm",'Model output'!V137)), ISNUMBER(SEARCH("0.1 CM",'Model output'!V137)), ISNUMBER(SEARCH("less than 0.2 mm",'Model output'!V137)), ISNUMBER(SEARCH("less than 0.5 mm",'Model output'!V137)), ISNUMBER(SEARCH("abut",'Model output'!V137))), "negative", "positive")</f>
        <v>positive</v>
      </c>
      <c r="AE138" s="38" t="str" cm="1">
        <f t="array" ref="AE138">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AND(ISNUMBER(J138),J138&gt;=5),M138=""),AND(AND(ISNUMBER(J138),J138&gt;=5),AND(ISNUMBER(M138),M138&gt;=1)),AND(ISNUMBER(SERACH("papillary",N138)),OR(Y138="positive",Z138="positive"), ISNUMBER(SEARCH("BRAF",AB138)))),"intermediate","low"))</f>
        <v>high</v>
      </c>
      <c r="AF138" s="39" t="str">
        <f t="shared" si="30"/>
        <v>1a</v>
      </c>
      <c r="AG138" s="39" t="str">
        <f t="shared" si="31"/>
        <v>0</v>
      </c>
      <c r="AH138" s="39" t="str">
        <f t="shared" si="33"/>
        <v>0</v>
      </c>
      <c r="AI138" s="44" t="str">
        <f t="shared" si="34"/>
        <v>I</v>
      </c>
      <c r="AJ138" s="38" t="s">
        <v>895</v>
      </c>
      <c r="AK138" s="43" t="s">
        <v>903</v>
      </c>
      <c r="AL138" s="43" t="s">
        <v>902</v>
      </c>
      <c r="AM138" s="43" t="s">
        <v>902</v>
      </c>
      <c r="AN138" s="43" t="s">
        <v>67</v>
      </c>
      <c r="AO138" s="13">
        <f t="shared" si="36"/>
        <v>0</v>
      </c>
      <c r="AP138" s="16">
        <f t="shared" si="37"/>
        <v>1</v>
      </c>
      <c r="AQ138" s="16">
        <f t="shared" si="38"/>
        <v>1</v>
      </c>
      <c r="AR138" s="16">
        <f t="shared" si="39"/>
        <v>1</v>
      </c>
      <c r="AS138" s="26">
        <f t="shared" si="35"/>
        <v>1</v>
      </c>
    </row>
    <row r="139" spans="1:45">
      <c r="A139" t="str">
        <f>'Model output'!A138</f>
        <v>TCGA-EL-A3D5</v>
      </c>
      <c r="B139" s="50">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2</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1b</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28"/>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output'!G138)),AND(ISNUMBER(SEARCH("V ",'Model output'!G138)),NOT(ISNUMBER(SEARCH("VI",'Model output'!G138)))),ISNUMBER(SEARCH("five",'Model output'!G138)),ISNUMBER(SEARCH("5",'Model output'!G138))))), "lateral", "central"))</f>
        <v>lateral</v>
      </c>
      <c r="H139" t="str">
        <f>IF('Model output'!H138="","negative", IF('Model output'!H138=" ", "negative", IF('Model output'!H138="[]", "negative", IF(ISNUMBER(SEARCH("lymph node",'Model output'!H138)),"negative", IF(ISNUMBER(SEARCH("adipose tissue",'Model output'!H138)), "negative", IF(ISNUMBER(SEARCH("neck dissection",'Model output'!H138)),"negative","positive"))))))</f>
        <v>negative</v>
      </c>
      <c r="I139">
        <f>IF('Model output'!I138="","",IF(ISNUMBER('Model output'!I138),'Model output'!I138,1))</f>
        <v>34</v>
      </c>
      <c r="J139">
        <f>IF('Model output'!J138="","",IF(AND(ISNUMBER('Model output'!J138),'Model output'!J138&lt;=I139),'Model output'!J138,IF(ISNUMBER(SEARCH("0/",'Model output'!J138)),0,1)))</f>
        <v>12</v>
      </c>
      <c r="K139" t="str" cm="1">
        <f t="array" ref="K139">IF(COUNT(FIND({0,1,2,3,4,5,6,7,8,9},'Model output'!K138))&gt;0,'Model output'!K138,"")</f>
        <v>1.6 cm</v>
      </c>
      <c r="L139" s="8" t="str">
        <f t="shared" si="32"/>
        <v>1.6cm</v>
      </c>
      <c r="M139" cm="1">
        <f t="array" ref="M139">IF(L139="","",IF(ISNUMBER(SEARCH("cm",L139)),MAX(VALUE(SUBSTITUTE(_xlfn.FILTERXML("&lt;t&gt;&lt;s&gt;"&amp;SUBSTITUTE(L139,",","&lt;/s&gt;&lt;s&gt;")&amp;"&lt;/s&gt;&lt;/t&gt;","//s"),"cm",""))),MAX(VALUE(SUBSTITUTE(_xlfn.FILTERXML("&lt;t&gt;&lt;s&gt;"&amp;SUBSTITUTE(L139,",","&lt;/s&gt;&lt;s&gt;")&amp;"&lt;/s&gt;&lt;/t&gt;","//s"),"mm","")))/10))</f>
        <v>1.6</v>
      </c>
      <c r="N139" t="str">
        <f>IF('Model output'!L138="","",'Model output'!L138)</f>
        <v>papillary</v>
      </c>
      <c r="O139" t="str">
        <f>IF('Model output'!M138="","",'Model output'!M138)</f>
        <v/>
      </c>
      <c r="P139" t="str">
        <f>IF('Model output'!N138="","",'Model output'!N138)</f>
        <v>2.5 cm</v>
      </c>
      <c r="Q139" t="str">
        <f t="shared" si="29"/>
        <v>2.5cm</v>
      </c>
      <c r="R139" cm="1">
        <f t="array" ref="R139">IF(Q139="","",IF(ISNUMBER(SEARCH("cm",Q139)),MAX(VALUE(SUBSTITUTE(_xlfn.FILTERXML("&lt;t&gt;&lt;s&gt;"&amp;SUBSTITUTE(Q139,",","&lt;/s&gt;&lt;s&gt;")&amp;"&lt;/s&gt;&lt;/t&gt;","//s"),"cm",""))),IF(ISNUMBER(SEARCH("mm",Q139)), MAX(VALUE(SUBSTITUTE(_xlfn.FILTERXML("&lt;t&gt;&lt;s&gt;"&amp;SUBSTITUTE(Q139,",","&lt;/s&gt;&lt;s&gt;")&amp;"&lt;/s&gt;&lt;/t&gt;","//s"),"mm","")))/10, MAX(VALUE(_xlfn.FILTERXML("&lt;t&gt;&lt;s&gt;"&amp;SUBSTITUTE(Q139,",","&lt;/s&gt;&lt;s&gt;")&amp;"&lt;/s&gt;&lt;/t&gt;","//s"))))))</f>
        <v>2.5</v>
      </c>
      <c r="S139" t="str">
        <f>IF(OR('Model output'!P138="",ISNUMBER(SEARCH("Not identified", 'Model output'!P138)),ISNUMBER(SEARCH("Absent",'Model output'!P138)),ISNUMBER(SEARCH("No",'Model output'!P138)),ISNUMBER(SEARCH("Negative",'Model output'!P138))),"negative","positive")</f>
        <v>positive</v>
      </c>
      <c r="T139">
        <f>IF('Model output'!O138="","",'Model output'!O138)</f>
        <v>4</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&lt;4</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minimal</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negative</v>
      </c>
      <c r="X139" s="22" t="str">
        <f>IF('Model output'!S138="","",'Model output'!S138)</f>
        <v>Present</v>
      </c>
      <c r="Y139" t="str">
        <f>IF(OR('Model output'!S138="",ISNUMBER(SEARCH("Absent",'Model output'!S138)),ISNUMBER(SEARCH("Not identified",'Model output'!S138)),AND(ISNUMBER(SEARCH("No",'Model output'!S138)),NOT(ISNUMBER(SEARCH("carcinoma",'Model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9" t="str">
        <f>IF(OR('Model output'!V138="", AND(ISERROR(SEARCH("Positive",'Model output'!V138)), ISNUMBER(SEARCH("Negative",'Model output'!V138))), ISNUMBER(SEARCH("Uninvolved",'Model output'!V138)), ISNUMBER(SEARCH("Free",'Model output'!V138)), ISNUMBER(SEARCH("1 mm",'Model output'!V138)), ISNUMBER(SEARCH("0.1 CM",'Model output'!V138)), ISNUMBER(SEARCH("less than 0.2 mm",'Model output'!V138)), ISNUMBER(SEARCH("less than 0.5 mm",'Model output'!V138)), ISNUMBER(SEARCH("abut",'Model output'!V138))), "negative", "positive")</f>
        <v>negative</v>
      </c>
      <c r="AE139" s="38"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AND(ISNUMBER(J139),J139&gt;=5),M139=""),AND(AND(ISNUMBER(J139),J139&gt;=5),AND(ISNUMBER(M139),M139&gt;=1)),AND(ISNUMBER(SERACH("papillary",N139)),OR(Y139="positive",Z139="positive"), ISNUMBER(SEARCH("BRAF",AB139)))),"intermediate","low"))</f>
        <v>intermediate</v>
      </c>
      <c r="AF139" s="39" t="str">
        <f t="shared" si="30"/>
        <v>2</v>
      </c>
      <c r="AG139" s="39" t="str">
        <f t="shared" si="31"/>
        <v>1b</v>
      </c>
      <c r="AH139" s="39" t="str">
        <f t="shared" si="33"/>
        <v>0</v>
      </c>
      <c r="AI139" s="44" t="str">
        <f t="shared" si="34"/>
        <v>I</v>
      </c>
      <c r="AJ139" s="38" t="s">
        <v>895</v>
      </c>
      <c r="AK139" s="43" t="s">
        <v>901</v>
      </c>
      <c r="AL139" s="43" t="s">
        <v>898</v>
      </c>
      <c r="AM139" s="43" t="s">
        <v>902</v>
      </c>
      <c r="AN139" s="43" t="s">
        <v>67</v>
      </c>
      <c r="AO139" s="13">
        <f t="shared" ca="1" si="36"/>
        <v>1</v>
      </c>
      <c r="AP139" s="16">
        <f t="shared" si="37"/>
        <v>1</v>
      </c>
      <c r="AQ139" s="16">
        <f t="shared" si="38"/>
        <v>1</v>
      </c>
      <c r="AR139" s="16">
        <f t="shared" si="39"/>
        <v>1</v>
      </c>
      <c r="AS139" s="26">
        <f t="shared" si="35"/>
        <v>1</v>
      </c>
    </row>
    <row r="140" spans="1:45">
      <c r="A140" t="str">
        <f>'Model output'!A139</f>
        <v>TCGA-EL-A3GQ</v>
      </c>
      <c r="B140" s="50">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0</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28"/>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output'!G139)),AND(ISNUMBER(SEARCH("V ",'Model output'!G139)),NOT(ISNUMBER(SEARCH("VI",'Model output'!G139)))),ISNUMBER(SEARCH("five",'Model output'!G139)),ISNUMBER(SEARCH("5",'Model output'!G139))))), "lateral", "central"))</f>
        <v/>
      </c>
      <c r="H140" t="str">
        <f>IF('Model output'!H139="","negative", IF('Model output'!H139=" ", "negative", IF('Model output'!H139="[]", "negative", IF(ISNUMBER(SEARCH("lymph node",'Model output'!H139)),"negative", IF(ISNUMBER(SEARCH("adipose tissue",'Model output'!H139)), "negative", IF(ISNUMBER(SEARCH("neck dissection",'Model output'!H139)),"negative","positive"))))))</f>
        <v>negative</v>
      </c>
      <c r="I140">
        <f>IF('Model output'!I139="","",IF(ISNUMBER('Model output'!I139),'Model output'!I139,1))</f>
        <v>0</v>
      </c>
      <c r="J140">
        <f>IF('Model output'!J139="","",IF(AND(ISNUMBER('Model output'!J139),'Model output'!J139&lt;=I140),'Model output'!J139,IF(ISNUMBER(SEARCH("0/",'Model output'!J139)),0,1)))</f>
        <v>0</v>
      </c>
      <c r="K140" t="str" cm="1">
        <f t="array" ref="K140">IF(COUNT(FIND({0,1,2,3,4,5,6,7,8,9},'Model output'!K139))&gt;0,'Model output'!K139,"")</f>
        <v/>
      </c>
      <c r="L140" s="8" t="str">
        <f t="shared" si="32"/>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 variant</v>
      </c>
      <c r="P140" t="str">
        <f>IF('Model output'!N139="","",'Model output'!N139)</f>
        <v>1.3 cm</v>
      </c>
      <c r="Q140" t="str">
        <f t="shared" si="29"/>
        <v>1.3cm</v>
      </c>
      <c r="R140" cm="1">
        <f t="array" ref="R140">IF(Q140="","",IF(ISNUMBER(SEARCH("cm",Q140)),MAX(VALUE(SUBSTITUTE(_xlfn.FILTERXML("&lt;t&gt;&lt;s&gt;"&amp;SUBSTITUTE(Q140,",","&lt;/s&gt;&lt;s&gt;")&amp;"&lt;/s&gt;&lt;/t&gt;","//s"),"cm",""))),IF(ISNUMBER(SEARCH("mm",Q140)), MAX(VALUE(SUBSTITUTE(_xlfn.FILTERXML("&lt;t&gt;&lt;s&gt;"&amp;SUBSTITUTE(Q140,",","&lt;/s&gt;&lt;s&gt;")&amp;"&lt;/s&gt;&lt;/t&gt;","//s"),"mm","")))/10, MAX(VALUE(_xlfn.FILTERXML("&lt;t&gt;&lt;s&gt;"&amp;SUBSTITUTE(Q140,",","&lt;/s&gt;&lt;s&gt;")&amp;"&lt;/s&gt;&lt;/t&gt;","//s"))))))</f>
        <v>1.3</v>
      </c>
      <c r="S140" t="str">
        <f>IF(OR('Model output'!P139="",ISNUMBER(SEARCH("Not identified", 'Model output'!P139)),ISNUMBER(SEARCH("Absent",'Model output'!P139)),ISNUMBER(SEARCH("No",'Model output'!P139)),ISNUMBER(SEARCH("Negative",'Model output'!P139))),"negative","positive")</f>
        <v>negative</v>
      </c>
      <c r="T140">
        <f>IF('Model output'!O139="","",'Model output'!O139)</f>
        <v>2</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s="22" t="str">
        <f>IF('Model output'!S139="","",'Model output'!S139)</f>
        <v>Absent</v>
      </c>
      <c r="Y140" t="str">
        <f>IF(OR('Model output'!S139="",ISNUMBER(SEARCH("Absent",'Model output'!S139)),ISNUMBER(SEARCH("Not identified",'Model output'!S139)),AND(ISNUMBER(SEARCH("No",'Model output'!S139)),NOT(ISNUMBER(SEARCH("carcinoma",'Model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9" t="str">
        <f>IF(OR('Model output'!V139="", AND(ISERROR(SEARCH("Positive",'Model output'!V139)), ISNUMBER(SEARCH("Negative",'Model output'!V139))), ISNUMBER(SEARCH("Uninvolved",'Model output'!V139)), ISNUMBER(SEARCH("Free",'Model output'!V139)), ISNUMBER(SEARCH("1 mm",'Model output'!V139)), ISNUMBER(SEARCH("0.1 CM",'Model output'!V139)), ISNUMBER(SEARCH("less than 0.2 mm",'Model output'!V139)), ISNUMBER(SEARCH("less than 0.5 mm",'Model output'!V139)), ISNUMBER(SEARCH("abut",'Model output'!V139))), "negative", "positive")</f>
        <v>negative</v>
      </c>
      <c r="AE140" s="38"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AND(ISNUMBER(J140),J140&gt;=5),M140=""),AND(AND(ISNUMBER(J140),J140&gt;=5),AND(ISNUMBER(M140),M140&gt;=1)),AND(ISNUMBER(SERACH("papillary",N140)),OR(Y140="positive",Z140="positive"), ISNUMBER(SEARCH("BRAF",AB140)))),"intermediate","low"))</f>
        <v>low</v>
      </c>
      <c r="AF140" s="39" t="str">
        <f t="shared" si="30"/>
        <v>1b</v>
      </c>
      <c r="AG140" s="39" t="str">
        <f t="shared" si="31"/>
        <v>0</v>
      </c>
      <c r="AH140" s="39" t="str">
        <f t="shared" si="33"/>
        <v>0</v>
      </c>
      <c r="AI140" s="44" t="str">
        <f t="shared" si="34"/>
        <v>I</v>
      </c>
      <c r="AJ140" s="38" t="s">
        <v>894</v>
      </c>
      <c r="AK140" s="43" t="s">
        <v>898</v>
      </c>
      <c r="AL140" s="43" t="s">
        <v>899</v>
      </c>
      <c r="AM140" s="43" t="s">
        <v>902</v>
      </c>
      <c r="AN140" s="43" t="s">
        <v>67</v>
      </c>
      <c r="AO140" s="13">
        <f t="shared" ca="1" si="36"/>
        <v>1</v>
      </c>
      <c r="AP140" s="16">
        <f t="shared" si="37"/>
        <v>1</v>
      </c>
      <c r="AQ140" s="16">
        <f t="shared" si="38"/>
        <v>1</v>
      </c>
      <c r="AR140" s="16">
        <f t="shared" si="39"/>
        <v>1</v>
      </c>
      <c r="AS140" s="26">
        <f t="shared" si="35"/>
        <v>1</v>
      </c>
    </row>
    <row r="141" spans="1:45">
      <c r="A141" t="str">
        <f>'Model output'!A140</f>
        <v>TCGA-EL-A3N2</v>
      </c>
      <c r="B141" s="50">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1b</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28"/>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output'!G140)),AND(ISNUMBER(SEARCH("V ",'Model output'!G140)),NOT(ISNUMBER(SEARCH("VI",'Model output'!G140)))),ISNUMBER(SEARCH("five",'Model output'!G140)),ISNUMBER(SEARCH("5",'Model output'!G140))))), "lateral", "central"))</f>
        <v>lateral</v>
      </c>
      <c r="H141" t="str">
        <f>IF('Model output'!H140="","negative", IF('Model output'!H140=" ", "negative", IF('Model output'!H140="[]", "negative", IF(ISNUMBER(SEARCH("lymph node",'Model output'!H140)),"negative", IF(ISNUMBER(SEARCH("adipose tissue",'Model output'!H140)), "negative", IF(ISNUMBER(SEARCH("neck dissection",'Model output'!H140)),"negative","positive"))))))</f>
        <v>negative</v>
      </c>
      <c r="I141">
        <f>IF('Model output'!I140="","",IF(ISNUMBER('Model output'!I140),'Model output'!I140,1))</f>
        <v>20</v>
      </c>
      <c r="J141">
        <f>IF('Model output'!J140="","",IF(AND(ISNUMBER('Model output'!J140),'Model output'!J140&lt;=I141),'Model output'!J140,IF(ISNUMBER(SEARCH("0/",'Model output'!J140)),0,1)))</f>
        <v>5</v>
      </c>
      <c r="K141" t="str" cm="1">
        <f t="array" ref="K141">IF(COUNT(FIND({0,1,2,3,4,5,6,7,8,9},'Model output'!K140))&gt;0,'Model output'!K140,"")</f>
        <v>2.5 cm</v>
      </c>
      <c r="L141" s="8" t="str">
        <f t="shared" si="32"/>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 cm</v>
      </c>
      <c r="Q141" t="str">
        <f t="shared" si="29"/>
        <v>3.5cm</v>
      </c>
      <c r="R141" cm="1">
        <f t="array" ref="R141">IF(Q141="","",IF(ISNUMBER(SEARCH("cm",Q141)),MAX(VALUE(SUBSTITUTE(_xlfn.FILTERXML("&lt;t&gt;&lt;s&gt;"&amp;SUBSTITUTE(Q141,",","&lt;/s&gt;&lt;s&gt;")&amp;"&lt;/s&gt;&lt;/t&gt;","//s"),"cm",""))),IF(ISNUMBER(SEARCH("mm",Q141)), MAX(VALUE(SUBSTITUTE(_xlfn.FILTERXML("&lt;t&gt;&lt;s&gt;"&amp;SUBSTITUTE(Q141,",","&lt;/s&gt;&lt;s&gt;")&amp;"&lt;/s&gt;&lt;/t&gt;","//s"),"mm","")))/10, MAX(VALUE(_xlfn.FILTERXML("&lt;t&gt;&lt;s&gt;"&amp;SUBSTITUTE(Q141,",","&lt;/s&gt;&lt;s&gt;")&amp;"&lt;/s&gt;&lt;/t&gt;","//s"))))))</f>
        <v>3.5</v>
      </c>
      <c r="S141" t="str">
        <f>IF(OR('Model output'!P140="",ISNUMBER(SEARCH("Not identified", 'Model output'!P140)),ISNUMBER(SEARCH("Absent",'Model output'!P140)),ISNUMBER(SEARCH("No",'Model output'!P140)),ISNUMBER(SEARCH("Negative",'Model output'!P140))),"negative","positive")</f>
        <v>positive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&lt;4</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minimal</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positive</v>
      </c>
      <c r="X141" s="22" t="str">
        <f>IF('Model output'!S140="","",'Model output'!S140)</f>
        <v>Present, extending into fibroadipose tissue and abutting skeletal muscle</v>
      </c>
      <c r="Y141" t="str">
        <f>IF(OR('Model output'!S140="",ISNUMBER(SEARCH("Absent",'Model output'!S140)),ISNUMBER(SEARCH("Not identified",'Model output'!S140)),AND(ISNUMBER(SEARCH("No",'Model output'!S140)),NOT(ISNUMBER(SEARCH("carcinoma",'Model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output'!T140="","",IF('Model output'!T140="Not mentioned", "No", "Yes"))</f>
        <v/>
      </c>
      <c r="AB141" t="str">
        <f>IF(AA141&lt;&gt;"Yes","",IF(OR('Model output'!U140="",ISNUMBER(SEARCH("Not identified",'Model output'!U140))),"",'Model output'!U140))</f>
        <v/>
      </c>
      <c r="AC141" s="9" t="str">
        <f>IF(OR('Model output'!V140="", AND(ISERROR(SEARCH("Positive",'Model output'!V140)), ISNUMBER(SEARCH("Negative",'Model output'!V140))), ISNUMBER(SEARCH("Uninvolved",'Model output'!V140)), ISNUMBER(SEARCH("Free",'Model output'!V140)), ISNUMBER(SEARCH("1 mm",'Model output'!V140)), ISNUMBER(SEARCH("0.1 CM",'Model output'!V140)), ISNUMBER(SEARCH("less than 0.2 mm",'Model output'!V140)), ISNUMBER(SEARCH("less than 0.5 mm",'Model output'!V140)), ISNUMBER(SEARCH("abut",'Model output'!V140))), "negative", "positive")</f>
        <v>negative</v>
      </c>
      <c r="AE141" s="38"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AND(ISNUMBER(J141),J141&gt;=5),M141=""),AND(AND(ISNUMBER(J141),J141&gt;=5),AND(ISNUMBER(M141),M141&gt;=1)),AND(ISNUMBER(SERACH("papillary",N141)),OR(Y141="positive",Z141="positive"), ISNUMBER(SEARCH("BRAF",AB141)))),"intermediate","low"))</f>
        <v>high</v>
      </c>
      <c r="AF141" s="39" t="str">
        <f t="shared" si="30"/>
        <v>3b</v>
      </c>
      <c r="AG141" s="39" t="str">
        <f t="shared" si="31"/>
        <v>1b</v>
      </c>
      <c r="AH141" s="39" t="str">
        <f t="shared" si="33"/>
        <v>0</v>
      </c>
      <c r="AI141" s="44" t="str">
        <f t="shared" si="34"/>
        <v>I</v>
      </c>
      <c r="AJ141" s="38" t="s">
        <v>893</v>
      </c>
      <c r="AK141" s="43" t="s">
        <v>905</v>
      </c>
      <c r="AL141" s="43" t="s">
        <v>898</v>
      </c>
      <c r="AM141" s="43" t="s">
        <v>902</v>
      </c>
      <c r="AN141" s="43" t="s">
        <v>67</v>
      </c>
      <c r="AO141" s="13">
        <f t="shared" si="36"/>
        <v>1</v>
      </c>
      <c r="AP141" s="16">
        <f t="shared" si="37"/>
        <v>0</v>
      </c>
      <c r="AQ141" s="16">
        <f t="shared" si="38"/>
        <v>1</v>
      </c>
      <c r="AR141" s="16">
        <f t="shared" si="39"/>
        <v>1</v>
      </c>
      <c r="AS141" s="26">
        <f t="shared" si="35"/>
        <v>1</v>
      </c>
    </row>
    <row r="142" spans="1:45">
      <c r="A142" t="str">
        <f>'Model output'!A141</f>
        <v>TCGA-EL-A4K0</v>
      </c>
      <c r="B142" s="50">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
      </c>
      <c r="F142" t="str">
        <f t="shared" si="28"/>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output'!G141)),AND(ISNUMBER(SEARCH("V ",'Model output'!G141)),NOT(ISNUMBER(SEARCH("VI",'Model output'!G141)))),ISNUMBER(SEARCH("five",'Model output'!G141)),ISNUMBER(SEARCH("5",'Model output'!G141))))), "lateral", "central"))</f>
        <v/>
      </c>
      <c r="H142" t="str">
        <f>IF('Model output'!H141="","negative", IF('Model output'!H141=" ", "negative", IF('Model output'!H141="[]", "negative", IF(ISNUMBER(SEARCH("lymph node",'Model output'!H141)),"negative", IF(ISNUMBER(SEARCH("adipose tissue",'Model output'!H141)), "negative", IF(ISNUMBER(SEARCH("neck dissection",'Model output'!H141)),"negative","positive"))))))</f>
        <v>negative</v>
      </c>
      <c r="I142">
        <f>IF('Model output'!I141="","",IF(ISNUMBER('Model output'!I141),'Model output'!I141,1))</f>
        <v>1</v>
      </c>
      <c r="J142">
        <f>IF('Model output'!J141="","",IF(AND(ISNUMBER('Model output'!J141),'Model output'!J141&lt;=I142),'Model output'!J141,IF(ISNUMBER(SEARCH("0/",'Model output'!J141)),0,1)))</f>
        <v>0</v>
      </c>
      <c r="K142" t="str" cm="1">
        <f t="array" ref="K142">IF(COUNT(FIND({0,1,2,3,4,5,6,7,8,9},'Model output'!K141))&gt;0,'Model output'!K141,"")</f>
        <v/>
      </c>
      <c r="L142" s="8" t="str">
        <f t="shared" si="32"/>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conventional</v>
      </c>
      <c r="P142" t="str">
        <f>IF('Model output'!N141="","",'Model output'!N141)</f>
        <v>1.1 cm</v>
      </c>
      <c r="Q142" t="str">
        <f t="shared" si="29"/>
        <v>1.1cm</v>
      </c>
      <c r="R142" cm="1">
        <f t="array" ref="R142">IF(Q142="","",IF(ISNUMBER(SEARCH("cm",Q142)),MAX(VALUE(SUBSTITUTE(_xlfn.FILTERXML("&lt;t&gt;&lt;s&gt;"&amp;SUBSTITUTE(Q142,",","&lt;/s&gt;&lt;s&gt;")&amp;"&lt;/s&gt;&lt;/t&gt;","//s"),"cm",""))),IF(ISNUMBER(SEARCH("mm",Q142)), MAX(VALUE(SUBSTITUTE(_xlfn.FILTERXML("&lt;t&gt;&lt;s&gt;"&amp;SUBSTITUTE(Q142,",","&lt;/s&gt;&lt;s&gt;")&amp;"&lt;/s&gt;&lt;/t&gt;","//s"),"mm","")))/10, MAX(VALUE(_xlfn.FILTERXML("&lt;t&gt;&lt;s&gt;"&amp;SUBSTITUTE(Q142,",","&lt;/s&gt;&lt;s&gt;")&amp;"&lt;/s&gt;&lt;/t&gt;","//s"))))))</f>
        <v>1.1000000000000001</v>
      </c>
      <c r="S142" t="str">
        <f>IF(OR('Model output'!P141="",ISNUMBER(SEARCH("Not identified", 'Model output'!P141)),ISNUMBER(SEARCH("Absent",'Model output'!P141)),ISNUMBER(SEARCH("No",'Model output'!P141)),ISNUMBER(SEARCH("Negative",'Model output'!P141))),"negative","positive")</f>
        <v>negative</v>
      </c>
      <c r="T142">
        <f>IF('Model output'!O141="","",'Model output'!O141)</f>
        <v>3</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22" t="str">
        <f>IF('Model output'!S141="","",'Model output'!S141)</f>
        <v>Absent</v>
      </c>
      <c r="Y142" t="str">
        <f>IF(OR('Model output'!S141="",ISNUMBER(SEARCH("Absent",'Model output'!S141)),ISNUMBER(SEARCH("Not identified",'Model output'!S141)),AND(ISNUMBER(SEARCH("No",'Model output'!S141)),NOT(ISNUMBER(SEARCH("carcinoma",'Model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9" t="str">
        <f>IF(OR('Model output'!V141="", AND(ISERROR(SEARCH("Positive",'Model output'!V141)), ISNUMBER(SEARCH("Negative",'Model output'!V141))), ISNUMBER(SEARCH("Uninvolved",'Model output'!V141)), ISNUMBER(SEARCH("Free",'Model output'!V141)), ISNUMBER(SEARCH("1 mm",'Model output'!V141)), ISNUMBER(SEARCH("0.1 CM",'Model output'!V141)), ISNUMBER(SEARCH("less than 0.2 mm",'Model output'!V141)), ISNUMBER(SEARCH("less than 0.5 mm",'Model output'!V141)), ISNUMBER(SEARCH("abut",'Model output'!V141))), "negative", "positive")</f>
        <v>negative</v>
      </c>
      <c r="AE142" s="38"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AND(ISNUMBER(J142),J142&gt;=5),M142=""),AND(AND(ISNUMBER(J142),J142&gt;=5),AND(ISNUMBER(M142),M142&gt;=1)),AND(ISNUMBER(SERACH("papillary",N142)),OR(Y142="positive",Z142="positive"), ISNUMBER(SEARCH("BRAF",AB142)))),"intermediate","low"))</f>
        <v>low</v>
      </c>
      <c r="AF142" s="39" t="str">
        <f t="shared" si="30"/>
        <v>1b</v>
      </c>
      <c r="AG142" s="39" t="str">
        <f t="shared" si="31"/>
        <v>0</v>
      </c>
      <c r="AH142" s="39" t="str">
        <f t="shared" si="33"/>
        <v>0</v>
      </c>
      <c r="AI142" s="44" t="str">
        <f t="shared" si="34"/>
        <v>I</v>
      </c>
      <c r="AJ142" s="38" t="s">
        <v>894</v>
      </c>
      <c r="AK142" s="43" t="s">
        <v>898</v>
      </c>
      <c r="AL142" s="43" t="s">
        <v>899</v>
      </c>
      <c r="AM142" s="43" t="s">
        <v>902</v>
      </c>
      <c r="AN142" s="43" t="s">
        <v>67</v>
      </c>
      <c r="AO142" s="13">
        <f t="shared" ca="1" si="36"/>
        <v>1</v>
      </c>
      <c r="AP142" s="16">
        <f t="shared" si="37"/>
        <v>1</v>
      </c>
      <c r="AQ142" s="16">
        <f t="shared" si="38"/>
        <v>1</v>
      </c>
      <c r="AR142" s="16">
        <f t="shared" si="39"/>
        <v>1</v>
      </c>
      <c r="AS142" s="26">
        <f t="shared" si="35"/>
        <v>1</v>
      </c>
    </row>
    <row r="143" spans="1:45">
      <c r="A143" t="str">
        <f>'Model output'!A142</f>
        <v>TCGA-EL-A4K1</v>
      </c>
      <c r="B143" s="50">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1a</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28"/>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output'!G142)),AND(ISNUMBER(SEARCH("V ",'Model output'!G142)),NOT(ISNUMBER(SEARCH("VI",'Model output'!G142)))),ISNUMBER(SEARCH("five",'Model output'!G142)),ISNUMBER(SEARCH("5",'Model output'!G142))))), "lateral", "central"))</f>
        <v>central</v>
      </c>
      <c r="H143" t="str">
        <f>IF('Model output'!H142="","negative", IF('Model output'!H142=" ", "negative", IF('Model output'!H142="[]", "negative", IF(ISNUMBER(SEARCH("lymph node",'Model output'!H142)),"negative", IF(ISNUMBER(SEARCH("adipose tissue",'Model output'!H142)), "negative", IF(ISNUMBER(SEARCH("neck dissection",'Model output'!H142)),"negative","positive"))))))</f>
        <v>negative</v>
      </c>
      <c r="I143">
        <f>IF('Model output'!I142="","",IF(ISNUMBER('Model output'!I142),'Model output'!I142,1))</f>
        <v>1</v>
      </c>
      <c r="J143">
        <f>IF('Model output'!J142="","",IF(AND(ISNUMBER('Model output'!J142),'Model output'!J142&lt;=I143),'Model output'!J142,IF(ISNUMBER(SEARCH("0/",'Model output'!J142)),0,1)))</f>
        <v>1</v>
      </c>
      <c r="K143" t="str" cm="1">
        <f t="array" ref="K143">IF(COUNT(FIND({0,1,2,3,4,5,6,7,8,9},'Model output'!K142))&gt;0,'Model output'!K142,"")</f>
        <v>0.4 cm</v>
      </c>
      <c r="L143" s="8" t="str">
        <f t="shared" si="32"/>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29"/>
        <v>2.9cm</v>
      </c>
      <c r="R143" cm="1">
        <f t="array" ref="R143">IF(Q143="","",IF(ISNUMBER(SEARCH("cm",Q143)),MAX(VALUE(SUBSTITUTE(_xlfn.FILTERXML("&lt;t&gt;&lt;s&gt;"&amp;SUBSTITUTE(Q143,",","&lt;/s&gt;&lt;s&gt;")&amp;"&lt;/s&gt;&lt;/t&gt;","//s"),"cm",""))),IF(ISNUMBER(SEARCH("mm",Q143)), MAX(VALUE(SUBSTITUTE(_xlfn.FILTERXML("&lt;t&gt;&lt;s&gt;"&amp;SUBSTITUTE(Q143,",","&lt;/s&gt;&lt;s&gt;")&amp;"&lt;/s&gt;&lt;/t&gt;","//s"),"mm","")))/10, MAX(VALUE(_xlfn.FILTERXML("&lt;t&gt;&lt;s&gt;"&amp;SUBSTITUTE(Q143,",","&lt;/s&gt;&lt;s&gt;")&amp;"&lt;/s&gt;&lt;/t&gt;","//s"))))))</f>
        <v>2.9</v>
      </c>
      <c r="S143" t="str">
        <f>IF(OR('Model output'!P142="",ISNUMBER(SEARCH("Not identified", 'Model output'!P142)),ISNUMBER(SEARCH("Absent",'Model output'!P142)),ISNUMBER(SEARCH("No",'Model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22" t="str">
        <f>IF('Model output'!S142="","",'Model output'!S142)</f>
        <v>Present, extending into skeletal muscle</v>
      </c>
      <c r="Y143" t="str">
        <f>IF(OR('Model output'!S142="",ISNUMBER(SEARCH("Absent",'Model output'!S142)),ISNUMBER(SEARCH("Not identified",'Model output'!S142)),AND(ISNUMBER(SEARCH("No",'Model output'!S142)),NOT(ISNUMBER(SEARCH("carcinoma",'Model output'!S142)))),ISNUMBER(SEARCH("negative",'Model output'!S142))),"negative",IF(Z143="positive","gETE", "positive"))</f>
        <v>gETE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positive</v>
      </c>
      <c r="AA143" t="str">
        <f>IF('Model output'!T142="","",IF('Model output'!T142="Not mentioned", "No", "Yes"))</f>
        <v/>
      </c>
      <c r="AB143" t="str">
        <f>IF(AA143&lt;&gt;"Yes","",IF(OR('Model output'!U142="",ISNUMBER(SEARCH("Not identified",'Model output'!U142))),"",'Model output'!U142))</f>
        <v/>
      </c>
      <c r="AC143" s="9" t="str">
        <f>IF(OR('Model output'!V142="", AND(ISERROR(SEARCH("Positive",'Model output'!V142)), ISNUMBER(SEARCH("Negative",'Model output'!V142))), ISNUMBER(SEARCH("Uninvolved",'Model output'!V142)), ISNUMBER(SEARCH("Free",'Model output'!V142)), ISNUMBER(SEARCH("1 mm",'Model output'!V142)), ISNUMBER(SEARCH("0.1 CM",'Model output'!V142)), ISNUMBER(SEARCH("less than 0.2 mm",'Model output'!V142)), ISNUMBER(SEARCH("less than 0.5 mm",'Model output'!V142)), ISNUMBER(SEARCH("abut",'Model output'!V142))), "negative", "positive")</f>
        <v>negative</v>
      </c>
      <c r="AE143" s="38"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AND(ISNUMBER(J143),J143&gt;=5),M143=""),AND(AND(ISNUMBER(J143),J143&gt;=5),AND(ISNUMBER(M143),M143&gt;=1)),AND(ISNUMBER(SERACH("papillary",N143)),OR(Y143="positive",Z143="positive"), ISNUMBER(SEARCH("BRAF",AB143)))),"intermediate","low"))</f>
        <v>high</v>
      </c>
      <c r="AF143" s="39" t="str">
        <f t="shared" si="30"/>
        <v>3b</v>
      </c>
      <c r="AG143" s="39" t="str">
        <f t="shared" si="31"/>
        <v>1a</v>
      </c>
      <c r="AH143" s="39" t="str">
        <f t="shared" si="33"/>
        <v>0</v>
      </c>
      <c r="AI143" s="44" t="str">
        <f t="shared" si="34"/>
        <v>II</v>
      </c>
      <c r="AJ143" s="38" t="s">
        <v>893</v>
      </c>
      <c r="AK143" s="43" t="s">
        <v>897</v>
      </c>
      <c r="AL143" s="43" t="s">
        <v>903</v>
      </c>
      <c r="AM143" s="43" t="s">
        <v>902</v>
      </c>
      <c r="AN143" s="43" t="s">
        <v>900</v>
      </c>
      <c r="AO143" s="13">
        <f t="shared" si="36"/>
        <v>1</v>
      </c>
      <c r="AP143" s="16">
        <f t="shared" si="37"/>
        <v>1</v>
      </c>
      <c r="AQ143" s="16">
        <f t="shared" si="38"/>
        <v>1</v>
      </c>
      <c r="AR143" s="16">
        <f t="shared" si="39"/>
        <v>1</v>
      </c>
      <c r="AS143" s="26">
        <f t="shared" si="35"/>
        <v>1</v>
      </c>
    </row>
    <row r="144" spans="1:45">
      <c r="A144" t="str">
        <f>'Model output'!A143</f>
        <v>TCGA-EL-A4K2</v>
      </c>
      <c r="B144" s="50">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0</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0</v>
      </c>
      <c r="F144" t="str">
        <f t="shared" si="28"/>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output'!G143)),AND(ISNUMBER(SEARCH("V ",'Model output'!G143)),NOT(ISNUMBER(SEARCH("VI",'Model output'!G143)))),ISNUMBER(SEARCH("five",'Model output'!G143)),ISNUMBER(SEARCH("5",'Model output'!G143))))), "lateral", "central"))</f>
        <v/>
      </c>
      <c r="H144" t="str">
        <f>IF('Model output'!H143="","negative", IF('Model output'!H143=" ", "negative", IF('Model output'!H143="[]", "negative", IF(ISNUMBER(SEARCH("lymph node",'Model output'!H143)),"negative", IF(ISNUMBER(SEARCH("adipose tissue",'Model output'!H143)), "negative", IF(ISNUMBER(SEARCH("neck dissection",'Model output'!H143)),"negative","positive"))))))</f>
        <v>negative</v>
      </c>
      <c r="I144">
        <f>IF('Model output'!I143="","",IF(ISNUMBER('Model output'!I143),'Model output'!I143,1))</f>
        <v>1</v>
      </c>
      <c r="J144">
        <f>IF('Model output'!J143="","",IF(AND(ISNUMBER('Model output'!J143),'Model output'!J143&lt;=I144),'Model output'!J143,IF(ISNUMBER(SEARCH("0/",'Model output'!J143)),0,1)))</f>
        <v>0</v>
      </c>
      <c r="K144" t="str" cm="1">
        <f t="array" ref="K144">IF(COUNT(FIND({0,1,2,3,4,5,6,7,8,9},'Model output'!K143))&gt;0,'Model output'!K143,"")</f>
        <v/>
      </c>
      <c r="L144" s="8" t="str">
        <f t="shared" si="32"/>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29"/>
        <v>1.8cm</v>
      </c>
      <c r="R144" cm="1">
        <f t="array" ref="R144">IF(Q144="","",IF(ISNUMBER(SEARCH("cm",Q144)),MAX(VALUE(SUBSTITUTE(_xlfn.FILTERXML("&lt;t&gt;&lt;s&gt;"&amp;SUBSTITUTE(Q144,",","&lt;/s&gt;&lt;s&gt;")&amp;"&lt;/s&gt;&lt;/t&gt;","//s"),"cm",""))),IF(ISNUMBER(SEARCH("mm",Q144)), MAX(VALUE(SUBSTITUTE(_xlfn.FILTERXML("&lt;t&gt;&lt;s&gt;"&amp;SUBSTITUTE(Q144,",","&lt;/s&gt;&lt;s&gt;")&amp;"&lt;/s&gt;&lt;/t&gt;","//s"),"mm","")))/10, MAX(VALUE(_xlfn.FILTERXML("&lt;t&gt;&lt;s&gt;"&amp;SUBSTITUTE(Q144,",","&lt;/s&gt;&lt;s&gt;")&amp;"&lt;/s&gt;&lt;/t&gt;","//s"))))))</f>
        <v>1.8</v>
      </c>
      <c r="S144" t="str">
        <f>IF(OR('Model output'!P143="",ISNUMBER(SEARCH("Not identified", 'Model output'!P143)),ISNUMBER(SEARCH("Absent",'Model output'!P143)),ISNUMBER(SEARCH("No",'Model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22" t="str">
        <f>IF('Model output'!S143="","",'Model output'!S143)</f>
        <v>Absent</v>
      </c>
      <c r="Y144" t="str">
        <f>IF(OR('Model output'!S143="",ISNUMBER(SEARCH("Absent",'Model output'!S143)),ISNUMBER(SEARCH("Not identified",'Model output'!S143)),AND(ISNUMBER(SEARCH("No",'Model output'!S143)),NOT(ISNUMBER(SEARCH("carcinoma",'Model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9" t="str">
        <f>IF(OR('Model output'!V143="", AND(ISERROR(SEARCH("Positive",'Model output'!V143)), ISNUMBER(SEARCH("Negative",'Model output'!V143))), ISNUMBER(SEARCH("Uninvolved",'Model output'!V143)), ISNUMBER(SEARCH("Free",'Model output'!V143)), ISNUMBER(SEARCH("1 mm",'Model output'!V143)), ISNUMBER(SEARCH("0.1 CM",'Model output'!V143)), ISNUMBER(SEARCH("less than 0.2 mm",'Model output'!V143)), ISNUMBER(SEARCH("less than 0.5 mm",'Model output'!V143)), ISNUMBER(SEARCH("abut",'Model output'!V143))), "negative", "positive")</f>
        <v>negative</v>
      </c>
      <c r="AE144" s="38"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AND(ISNUMBER(J144),J144&gt;=5),M144=""),AND(AND(ISNUMBER(J144),J144&gt;=5),AND(ISNUMBER(M144),M144&gt;=1)),AND(ISNUMBER(SERACH("papillary",N144)),OR(Y144="positive",Z144="positive"), ISNUMBER(SEARCH("BRAF",AB144)))),"intermediate","low"))</f>
        <v>low</v>
      </c>
      <c r="AF144" s="39" t="str">
        <f t="shared" si="30"/>
        <v>1b</v>
      </c>
      <c r="AG144" s="39" t="str">
        <f t="shared" si="31"/>
        <v>0</v>
      </c>
      <c r="AH144" s="39" t="str">
        <f t="shared" si="33"/>
        <v>0</v>
      </c>
      <c r="AI144" s="44" t="str">
        <f t="shared" si="34"/>
        <v>I</v>
      </c>
      <c r="AJ144" s="38" t="s">
        <v>894</v>
      </c>
      <c r="AK144" s="43" t="s">
        <v>898</v>
      </c>
      <c r="AL144" s="43" t="s">
        <v>899</v>
      </c>
      <c r="AM144" s="43" t="s">
        <v>902</v>
      </c>
      <c r="AN144" s="43" t="s">
        <v>67</v>
      </c>
      <c r="AO144" s="13">
        <f t="shared" ca="1" si="36"/>
        <v>1</v>
      </c>
      <c r="AP144" s="16">
        <f t="shared" si="37"/>
        <v>1</v>
      </c>
      <c r="AQ144" s="16">
        <f t="shared" si="38"/>
        <v>1</v>
      </c>
      <c r="AR144" s="16">
        <f t="shared" si="39"/>
        <v>1</v>
      </c>
      <c r="AS144" s="26">
        <f t="shared" si="35"/>
        <v>1</v>
      </c>
    </row>
    <row r="145" spans="1:45">
      <c r="A145" t="str">
        <f>'Model output'!A144</f>
        <v>TCGA-EL-A4K4</v>
      </c>
      <c r="B145" s="50">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
      </c>
      <c r="F145" t="str">
        <f t="shared" si="28"/>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output'!G144)),AND(ISNUMBER(SEARCH("V ",'Model output'!G144)),NOT(ISNUMBER(SEARCH("VI",'Model output'!G144)))),ISNUMBER(SEARCH("five",'Model output'!G144)),ISNUMBER(SEARCH("5",'Model output'!G144))))), "lateral", "central"))</f>
        <v>lateral</v>
      </c>
      <c r="H145" t="str">
        <f>IF('Model output'!H144="","negative", IF('Model output'!H144=" ", "negative", IF('Model output'!H144="[]", "negative", IF(ISNUMBER(SEARCH("lymph node",'Model output'!H144)),"negative", IF(ISNUMBER(SEARCH("adipose tissue",'Model output'!H144)), "negative", IF(ISNUMBER(SEARCH("neck dissection",'Model output'!H144)),"negative","positive"))))))</f>
        <v>negative</v>
      </c>
      <c r="I145">
        <f>IF('Model output'!I144="","",IF(ISNUMBER('Model output'!I144),'Model output'!I144,1))</f>
        <v>25</v>
      </c>
      <c r="J145">
        <f>IF('Model output'!J144="","",IF(AND(ISNUMBER('Model output'!J144),'Model output'!J144&lt;=I145),'Model output'!J144,IF(ISNUMBER(SEARCH("0/",'Model output'!J144)),0,1)))</f>
        <v>13</v>
      </c>
      <c r="K145" t="str" cm="1">
        <f t="array" ref="K145">IF(COUNT(FIND({0,1,2,3,4,5,6,7,8,9},'Model output'!K144))&gt;0,'Model output'!K144,"")</f>
        <v>4 cm</v>
      </c>
      <c r="L145" s="8" t="str">
        <f t="shared" si="32"/>
        <v>4cm</v>
      </c>
      <c r="M145" cm="1">
        <f t="array" ref="M145">IF(L145="","",IF(ISNUMBER(SEARCH("cm",L145)),MAX(VALUE(SUBSTITUTE(_xlfn.FILTERXML("&lt;t&gt;&lt;s&gt;"&amp;SUBSTITUTE(L145,",","&lt;/s&gt;&lt;s&gt;")&amp;"&lt;/s&gt;&lt;/t&gt;","//s"),"cm",""))),MAX(VALUE(SUBSTITUTE(_xlfn.FILTERXML("&lt;t&gt;&lt;s&gt;"&amp;SUBSTITUTE(L145,",","&lt;/s&gt;&lt;s&gt;")&amp;"&lt;/s&gt;&lt;/t&gt;","//s"),"mm","")))/10))</f>
        <v>4</v>
      </c>
      <c r="N145" t="str">
        <f>IF('Model output'!L144="","",'Model output'!L144)</f>
        <v>papillary</v>
      </c>
      <c r="O145" t="str">
        <f>IF('Model output'!M144="","",'Model output'!M144)</f>
        <v>conventional</v>
      </c>
      <c r="P145" t="str">
        <f>IF('Model output'!N144="","",'Model output'!N144)</f>
        <v>4.4 cm</v>
      </c>
      <c r="Q145" t="str">
        <f t="shared" si="29"/>
        <v>4.4cm</v>
      </c>
      <c r="R145" cm="1">
        <f t="array" ref="R145">IF(Q145="","",IF(ISNUMBER(SEARCH("cm",Q145)),MAX(VALUE(SUBSTITUTE(_xlfn.FILTERXML("&lt;t&gt;&lt;s&gt;"&amp;SUBSTITUTE(Q145,",","&lt;/s&gt;&lt;s&gt;")&amp;"&lt;/s&gt;&lt;/t&gt;","//s"),"cm",""))),IF(ISNUMBER(SEARCH("mm",Q145)), MAX(VALUE(SUBSTITUTE(_xlfn.FILTERXML("&lt;t&gt;&lt;s&gt;"&amp;SUBSTITUTE(Q145,",","&lt;/s&gt;&lt;s&gt;")&amp;"&lt;/s&gt;&lt;/t&gt;","//s"),"mm","")))/10, MAX(VALUE(_xlfn.FILTERXML("&lt;t&gt;&lt;s&gt;"&amp;SUBSTITUTE(Q145,",","&lt;/s&gt;&lt;s&gt;")&amp;"&lt;/s&gt;&lt;/t&gt;","//s"))))))</f>
        <v>4.4000000000000004</v>
      </c>
      <c r="S145" t="str">
        <f>IF(OR('Model output'!P144="",ISNUMBER(SEARCH("Not identified", 'Model output'!P144)),ISNUMBER(SEARCH("Absent",'Model output'!P144)),ISNUMBER(SEARCH("No",'Model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positive</v>
      </c>
      <c r="X145" s="22" t="str">
        <f>IF('Model output'!S144="","",'Model output'!S144)</f>
        <v>Present, extending into skeletal muscle</v>
      </c>
      <c r="Y145" t="str">
        <f>IF(OR('Model output'!S144="",ISNUMBER(SEARCH("Absent",'Model output'!S144)),ISNUMBER(SEARCH("Not identified",'Model output'!S144)),AND(ISNUMBER(SEARCH("No",'Model output'!S144)),NOT(ISNUMBER(SEARCH("carcinoma",'Model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output'!T144="","",IF('Model output'!T144="Not mentioned", "No", "Yes"))</f>
        <v/>
      </c>
      <c r="AB145" t="str">
        <f>IF(AA145&lt;&gt;"Yes","",IF(OR('Model output'!U144="",ISNUMBER(SEARCH("Not identified",'Model output'!U144))),"",'Model output'!U144))</f>
        <v/>
      </c>
      <c r="AC145" s="9" t="str">
        <f>IF(OR('Model output'!V144="", AND(ISERROR(SEARCH("Positive",'Model output'!V144)), ISNUMBER(SEARCH("Negative",'Model output'!V144))), ISNUMBER(SEARCH("Uninvolved",'Model output'!V144)), ISNUMBER(SEARCH("Free",'Model output'!V144)), ISNUMBER(SEARCH("1 mm",'Model output'!V144)), ISNUMBER(SEARCH("0.1 CM",'Model output'!V144)), ISNUMBER(SEARCH("less than 0.2 mm",'Model output'!V144)), ISNUMBER(SEARCH("less than 0.5 mm",'Model output'!V144)), ISNUMBER(SEARCH("abut",'Model output'!V144))), "negative", "positive")</f>
        <v>positive</v>
      </c>
      <c r="AE145" s="38"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AND(ISNUMBER(J145),J145&gt;=5),M145=""),AND(AND(ISNUMBER(J145),J145&gt;=5),AND(ISNUMBER(M145),M145&gt;=1)),AND(ISNUMBER(SERACH("papillary",N145)),OR(Y145="positive",Z145="positive"), ISNUMBER(SEARCH("BRAF",AB145)))),"intermediate","low"))</f>
        <v>high</v>
      </c>
      <c r="AF145" s="39" t="str">
        <f t="shared" si="30"/>
        <v>3b</v>
      </c>
      <c r="AG145" s="39" t="str">
        <f t="shared" si="31"/>
        <v>1b</v>
      </c>
      <c r="AH145" s="39" t="str">
        <f t="shared" si="33"/>
        <v>0</v>
      </c>
      <c r="AI145" s="44" t="str">
        <f t="shared" si="34"/>
        <v>I</v>
      </c>
      <c r="AJ145" s="38" t="s">
        <v>893</v>
      </c>
      <c r="AK145" s="43" t="s">
        <v>897</v>
      </c>
      <c r="AL145" s="43" t="s">
        <v>898</v>
      </c>
      <c r="AM145" s="43" t="s">
        <v>902</v>
      </c>
      <c r="AN145" s="43" t="s">
        <v>67</v>
      </c>
      <c r="AO145" s="13">
        <f t="shared" si="36"/>
        <v>1</v>
      </c>
      <c r="AP145" s="16">
        <f t="shared" si="37"/>
        <v>1</v>
      </c>
      <c r="AQ145" s="16">
        <f t="shared" si="38"/>
        <v>1</v>
      </c>
      <c r="AR145" s="16">
        <f t="shared" si="39"/>
        <v>1</v>
      </c>
      <c r="AS145" s="26">
        <f t="shared" si="35"/>
        <v>1</v>
      </c>
    </row>
    <row r="146" spans="1:45">
      <c r="A146" t="str">
        <f>'Model output'!A145</f>
        <v>TCGA-EL-A4K6</v>
      </c>
      <c r="B146" s="50">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1b</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
      </c>
      <c r="F146" t="str">
        <f t="shared" si="28"/>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output'!G145)),AND(ISNUMBER(SEARCH("V ",'Model output'!G145)),NOT(ISNUMBER(SEARCH("VI",'Model output'!G145)))),ISNUMBER(SEARCH("five",'Model output'!G145)),ISNUMBER(SEARCH("5",'Model output'!G145))))), "lateral", "central"))</f>
        <v>central</v>
      </c>
      <c r="H146" t="str">
        <f>IF('Model output'!H145="","negative", IF('Model output'!H145=" ", "negative", IF('Model output'!H145="[]", "negative", IF(ISNUMBER(SEARCH("lymph node",'Model output'!H145)),"negative", IF(ISNUMBER(SEARCH("adipose tissue",'Model output'!H145)), "negative", IF(ISNUMBER(SEARCH("neck dissection",'Model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1.4 cm</v>
      </c>
      <c r="L146" s="8" t="str">
        <f t="shared" si="32"/>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v>
      </c>
      <c r="O146" t="str">
        <f>IF('Model output'!M145="","",'Model output'!M145)</f>
        <v>follicular variant</v>
      </c>
      <c r="P146" t="str">
        <f>IF('Model output'!N145="","",'Model output'!N145)</f>
        <v>6.2 cm</v>
      </c>
      <c r="Q146" t="str">
        <f t="shared" si="29"/>
        <v>6.2cm</v>
      </c>
      <c r="R146" cm="1">
        <f t="array" ref="R146">IF(Q146="","",IF(ISNUMBER(SEARCH("cm",Q146)),MAX(VALUE(SUBSTITUTE(_xlfn.FILTERXML("&lt;t&gt;&lt;s&gt;"&amp;SUBSTITUTE(Q146,",","&lt;/s&gt;&lt;s&gt;")&amp;"&lt;/s&gt;&lt;/t&gt;","//s"),"cm",""))),IF(ISNUMBER(SEARCH("mm",Q146)), MAX(VALUE(SUBSTITUTE(_xlfn.FILTERXML("&lt;t&gt;&lt;s&gt;"&amp;SUBSTITUTE(Q146,",","&lt;/s&gt;&lt;s&gt;")&amp;"&lt;/s&gt;&lt;/t&gt;","//s"),"mm","")))/10, MAX(VALUE(_xlfn.FILTERXML("&lt;t&gt;&lt;s&gt;"&amp;SUBSTITUTE(Q146,",","&lt;/s&gt;&lt;s&gt;")&amp;"&lt;/s&gt;&lt;/t&gt;","//s"))))))</f>
        <v>6.2</v>
      </c>
      <c r="S146" t="str">
        <f>IF(OR('Model output'!P145="",ISNUMBER(SEARCH("Not identified", 'Model output'!P145)),ISNUMBER(SEARCH("Absent",'Model output'!P145)),ISNUMBER(SEARCH("No",'Model output'!P145)),ISNUMBER(SEARCH("Negative",'Model output'!P145))),"negative","positive")</f>
        <v>negative</v>
      </c>
      <c r="T146">
        <f>IF('Model output'!O145="","",'Model output'!O145)</f>
        <v>2</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22" t="str">
        <f>IF('Model output'!S145="","",'Model output'!S145)</f>
        <v>Present</v>
      </c>
      <c r="Y146" t="str">
        <f>IF(OR('Model output'!S145="",ISNUMBER(SEARCH("Absent",'Model output'!S145)),ISNUMBER(SEARCH("Not identified",'Model output'!S145)),AND(ISNUMBER(SEARCH("No",'Model output'!S145)),NOT(ISNUMBER(SEARCH("carcinoma",'Model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9" t="str">
        <f>IF(OR('Model output'!V145="", AND(ISERROR(SEARCH("Positive",'Model output'!V145)), ISNUMBER(SEARCH("Negative",'Model output'!V145))), ISNUMBER(SEARCH("Uninvolved",'Model output'!V145)), ISNUMBER(SEARCH("Free",'Model output'!V145)), ISNUMBER(SEARCH("1 mm",'Model output'!V145)), ISNUMBER(SEARCH("0.1 CM",'Model output'!V145)), ISNUMBER(SEARCH("less than 0.2 mm",'Model output'!V145)), ISNUMBER(SEARCH("less than 0.5 mm",'Model output'!V145)), ISNUMBER(SEARCH("abut",'Model output'!V145))), "negative", "positive")</f>
        <v>negative</v>
      </c>
      <c r="AE146" s="38"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AND(ISNUMBER(J146),J146&gt;=5),M146=""),AND(AND(ISNUMBER(J146),J146&gt;=5),AND(ISNUMBER(M146),M146&gt;=1)),AND(ISNUMBER(SERACH("papillary",N146)),OR(Y146="positive",Z146="positive"), ISNUMBER(SEARCH("BRAF",AB146)))),"intermediate","low"))</f>
        <v>intermediate</v>
      </c>
      <c r="AF146" s="39" t="str">
        <f t="shared" si="30"/>
        <v>3a</v>
      </c>
      <c r="AG146" s="39" t="str">
        <f t="shared" si="31"/>
        <v>1a</v>
      </c>
      <c r="AH146" s="39" t="str">
        <f t="shared" si="33"/>
        <v>0</v>
      </c>
      <c r="AI146" s="44" t="str">
        <f t="shared" si="34"/>
        <v>II</v>
      </c>
      <c r="AJ146" s="38" t="s">
        <v>895</v>
      </c>
      <c r="AK146" s="43" t="s">
        <v>904</v>
      </c>
      <c r="AL146" s="43" t="s">
        <v>903</v>
      </c>
      <c r="AM146" s="43" t="s">
        <v>902</v>
      </c>
      <c r="AN146" s="43" t="s">
        <v>900</v>
      </c>
      <c r="AO146" s="13">
        <f t="shared" ca="1" si="36"/>
        <v>1</v>
      </c>
      <c r="AP146" s="16">
        <f t="shared" si="37"/>
        <v>1</v>
      </c>
      <c r="AQ146" s="16">
        <f t="shared" si="38"/>
        <v>1</v>
      </c>
      <c r="AR146" s="16">
        <f t="shared" si="39"/>
        <v>1</v>
      </c>
      <c r="AS146" s="26">
        <f t="shared" si="35"/>
        <v>1</v>
      </c>
    </row>
    <row r="147" spans="1:45">
      <c r="A147" t="str">
        <f>'Model output'!A146</f>
        <v>TCGA-EL-A4K9</v>
      </c>
      <c r="B147" s="50">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x</v>
      </c>
      <c r="F147" t="str">
        <f t="shared" si="28"/>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output'!G146)),AND(ISNUMBER(SEARCH("V ",'Model output'!G146)),NOT(ISNUMBER(SEARCH("VI",'Model output'!G146)))),ISNUMBER(SEARCH("five",'Model output'!G146)),ISNUMBER(SEARCH("5",'Model output'!G146))))), "lateral", "central"))</f>
        <v/>
      </c>
      <c r="H147" t="str">
        <f>IF('Model output'!H146="","negative", IF('Model output'!H146=" ", "negative", IF('Model output'!H146="[]", "negative", IF(ISNUMBER(SEARCH("lymph node",'Model output'!H146)),"negative", IF(ISNUMBER(SEARCH("adipose tissue",'Model output'!H146)), "negative", IF(ISNUMBER(SEARCH("neck dissection",'Model output'!H146)),"negative","positive"))))))</f>
        <v>negative</v>
      </c>
      <c r="I147" t="str">
        <f>IF('Model output'!I146="","",IF(ISNUMBER('Model output'!I146),'Model output'!I146,1))</f>
        <v/>
      </c>
      <c r="J147" t="str">
        <f>IF('Model output'!J146="","",IF(AND(ISNUMBER('Model output'!J146),'Model output'!J146&lt;=I147),'Model output'!J146,IF(ISNUMBER(SEARCH("0/",'Model output'!J146)),0,1)))</f>
        <v/>
      </c>
      <c r="K147" t="str" cm="1">
        <f t="array" ref="K147">IF(COUNT(FIND({0,1,2,3,4,5,6,7,8,9},'Model output'!K146))&gt;0,'Model output'!K146,"")</f>
        <v/>
      </c>
      <c r="L147" s="8" t="str">
        <f t="shared" si="32"/>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conventional</v>
      </c>
      <c r="P147" t="str">
        <f>IF('Model output'!N146="","",'Model output'!N146)</f>
        <v>1.5 cm</v>
      </c>
      <c r="Q147" t="str">
        <f t="shared" si="29"/>
        <v>1.5cm</v>
      </c>
      <c r="R147" cm="1">
        <f t="array" ref="R147">IF(Q147="","",IF(ISNUMBER(SEARCH("cm",Q147)),MAX(VALUE(SUBSTITUTE(_xlfn.FILTERXML("&lt;t&gt;&lt;s&gt;"&amp;SUBSTITUTE(Q147,",","&lt;/s&gt;&lt;s&gt;")&amp;"&lt;/s&gt;&lt;/t&gt;","//s"),"cm",""))),IF(ISNUMBER(SEARCH("mm",Q147)), MAX(VALUE(SUBSTITUTE(_xlfn.FILTERXML("&lt;t&gt;&lt;s&gt;"&amp;SUBSTITUTE(Q147,",","&lt;/s&gt;&lt;s&gt;")&amp;"&lt;/s&gt;&lt;/t&gt;","//s"),"mm","")))/10, MAX(VALUE(_xlfn.FILTERXML("&lt;t&gt;&lt;s&gt;"&amp;SUBSTITUTE(Q147,",","&lt;/s&gt;&lt;s&gt;")&amp;"&lt;/s&gt;&lt;/t&gt;","//s"))))))</f>
        <v>1.5</v>
      </c>
      <c r="S147" t="str">
        <f>IF(OR('Model output'!P146="",ISNUMBER(SEARCH("Not identified", 'Model output'!P146)),ISNUMBER(SEARCH("Absent",'Model output'!P146)),ISNUMBER(SEARCH("No",'Model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positive</v>
      </c>
      <c r="X147" s="22" t="str">
        <f>IF('Model output'!S146="","",'Model output'!S146)</f>
        <v>present</v>
      </c>
      <c r="Y147" t="str">
        <f>IF(OR('Model output'!S146="",ISNUMBER(SEARCH("Absent",'Model output'!S146)),ISNUMBER(SEARCH("Not identified",'Model output'!S146)),AND(ISNUMBER(SEARCH("No",'Model output'!S146)),NOT(ISNUMBER(SEARCH("carcinoma",'Model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9" t="str">
        <f>IF(OR('Model output'!V146="", AND(ISERROR(SEARCH("Positive",'Model output'!V146)), ISNUMBER(SEARCH("Negative",'Model output'!V146))), ISNUMBER(SEARCH("Uninvolved",'Model output'!V146)), ISNUMBER(SEARCH("Free",'Model output'!V146)), ISNUMBER(SEARCH("1 mm",'Model output'!V146)), ISNUMBER(SEARCH("0.1 CM",'Model output'!V146)), ISNUMBER(SEARCH("less than 0.2 mm",'Model output'!V146)), ISNUMBER(SEARCH("less than 0.5 mm",'Model output'!V146)), ISNUMBER(SEARCH("abut",'Model output'!V146))), "negative", "positive")</f>
        <v>negative</v>
      </c>
      <c r="AE147" s="38"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AND(ISNUMBER(J147),J147&gt;=5),M147=""),AND(AND(ISNUMBER(J147),J147&gt;=5),AND(ISNUMBER(M147),M147&gt;=1)),AND(ISNUMBER(SERACH("papillary",N147)),OR(Y147="positive",Z147="positive"), ISNUMBER(SEARCH("BRAF",AB147)))),"intermediate","low"))</f>
        <v>intermediate</v>
      </c>
      <c r="AF147" s="39" t="str">
        <f t="shared" si="30"/>
        <v>1b</v>
      </c>
      <c r="AG147" s="39" t="str">
        <f t="shared" si="31"/>
        <v>0</v>
      </c>
      <c r="AH147" s="39" t="str">
        <f t="shared" si="33"/>
        <v>0</v>
      </c>
      <c r="AI147" s="44" t="str">
        <f t="shared" si="34"/>
        <v>I</v>
      </c>
      <c r="AJ147" s="38" t="s">
        <v>895</v>
      </c>
      <c r="AK147" s="43" t="s">
        <v>898</v>
      </c>
      <c r="AL147" s="43" t="s">
        <v>902</v>
      </c>
      <c r="AM147" s="43" t="s">
        <v>902</v>
      </c>
      <c r="AN147" s="43" t="s">
        <v>67</v>
      </c>
      <c r="AO147" s="13">
        <f t="shared" ca="1" si="36"/>
        <v>1</v>
      </c>
      <c r="AP147" s="16">
        <f t="shared" si="37"/>
        <v>1</v>
      </c>
      <c r="AQ147" s="16">
        <f t="shared" si="38"/>
        <v>1</v>
      </c>
      <c r="AR147" s="16">
        <f t="shared" si="39"/>
        <v>1</v>
      </c>
      <c r="AS147" s="26">
        <f t="shared" si="35"/>
        <v>1</v>
      </c>
    </row>
    <row r="148" spans="1:45">
      <c r="A148" t="str">
        <f>'Model output'!A147</f>
        <v>TCGA-EL-A4KD</v>
      </c>
      <c r="B148" s="50">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1</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X</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
      </c>
      <c r="F148" t="str">
        <f t="shared" si="28"/>
        <v>negative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output'!G147)),AND(ISNUMBER(SEARCH("V ",'Model output'!G147)),NOT(ISNUMBER(SEARCH("VI",'Model output'!G147)))),ISNUMBER(SEARCH("five",'Model output'!G147)),ISNUMBER(SEARCH("5",'Model output'!G147))))), "lateral", "central"))</f>
        <v/>
      </c>
      <c r="H148" t="str">
        <f>IF('Model output'!H147="","negative", IF('Model output'!H147=" ", "negative", IF('Model output'!H147="[]", "negative", IF(ISNUMBER(SEARCH("lymph node",'Model output'!H147)),"negative", IF(ISNUMBER(SEARCH("adipose tissue",'Model output'!H147)), "negative", IF(ISNUMBER(SEARCH("neck dissection",'Model output'!H147)),"negative","positive"))))))</f>
        <v>negative</v>
      </c>
      <c r="I148" t="str">
        <f>IF('Model output'!I147="","",IF(ISNUMBER('Model output'!I147),'Model output'!I147,1))</f>
        <v/>
      </c>
      <c r="J148" t="str">
        <f>IF('Model output'!J147="","",IF(AND(ISNUMBER('Model output'!J147),'Model output'!J147&lt;=I148),'Model output'!J147,IF(ISNUMBER(SEARCH("0/",'Model output'!J147)),0,1)))</f>
        <v/>
      </c>
      <c r="K148" t="str" cm="1">
        <f t="array" ref="K148">IF(COUNT(FIND({0,1,2,3,4,5,6,7,8,9},'Model output'!K147))&gt;0,'Model output'!K147,"")</f>
        <v/>
      </c>
      <c r="L148" s="8" t="str">
        <f t="shared" si="32"/>
        <v/>
      </c>
      <c r="M148" t="str" cm="1">
        <f t="array" ref="M148">IF(L148="","",IF(ISNUMBER(SEARCH("cm",L148)),MAX(VALUE(SUBSTITUTE(_xlfn.FILTERXML("&lt;t&gt;&lt;s&gt;"&amp;SUBSTITUTE(L148,",","&lt;/s&gt;&lt;s&gt;")&amp;"&lt;/s&gt;&lt;/t&gt;","//s"),"cm",""))),MAX(VALUE(SUBSTITUTE(_xlfn.FILTERXML("&lt;t&gt;&lt;s&gt;"&amp;SUBSTITUTE(L148,",","&lt;/s&gt;&lt;s&gt;")&amp;"&lt;/s&gt;&lt;/t&gt;","//s"),"mm","")))/10))</f>
        <v/>
      </c>
      <c r="N148" t="str">
        <f>IF('Model output'!L147="","",'Model output'!L147)</f>
        <v>papillary</v>
      </c>
      <c r="O148" t="str">
        <f>IF('Model output'!M147="","",'Model output'!M147)</f>
        <v>follicular variant</v>
      </c>
      <c r="P148" t="str">
        <f>IF('Model output'!N147="","",'Model output'!N147)</f>
        <v>4.5 cm</v>
      </c>
      <c r="Q148" t="str">
        <f t="shared" si="29"/>
        <v>4.5cm</v>
      </c>
      <c r="R148" cm="1">
        <f t="array" ref="R148">IF(Q148="","",IF(ISNUMBER(SEARCH("cm",Q148)),MAX(VALUE(SUBSTITUTE(_xlfn.FILTERXML("&lt;t&gt;&lt;s&gt;"&amp;SUBSTITUTE(Q148,",","&lt;/s&gt;&lt;s&gt;")&amp;"&lt;/s&gt;&lt;/t&gt;","//s"),"cm",""))),IF(ISNUMBER(SEARCH("mm",Q148)), MAX(VALUE(SUBSTITUTE(_xlfn.FILTERXML("&lt;t&gt;&lt;s&gt;"&amp;SUBSTITUTE(Q148,",","&lt;/s&gt;&lt;s&gt;")&amp;"&lt;/s&gt;&lt;/t&gt;","//s"),"mm","")))/10, MAX(VALUE(_xlfn.FILTERXML("&lt;t&gt;&lt;s&gt;"&amp;SUBSTITUTE(Q148,",","&lt;/s&gt;&lt;s&gt;")&amp;"&lt;/s&gt;&lt;/t&gt;","//s"))))))</f>
        <v>4.5</v>
      </c>
      <c r="S148" t="str">
        <f>IF(OR('Model output'!P147="",ISNUMBER(SEARCH("Not identified", 'Model output'!P147)),ISNUMBER(SEARCH("Absent",'Model output'!P147)),ISNUMBER(SEARCH("No",'Model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positive</v>
      </c>
      <c r="X148" s="22" t="str">
        <f>IF('Model output'!S147="","",'Model output'!S147)</f>
        <v>Focally present, extending into fibroadipose tissue</v>
      </c>
      <c r="Y148" t="str">
        <f>IF(OR('Model output'!S147="",ISNUMBER(SEARCH("Absent",'Model output'!S147)),ISNUMBER(SEARCH("Not identified",'Model output'!S147)),AND(ISNUMBER(SEARCH("No",'Model output'!S147)),NOT(ISNUMBER(SEARCH("carcinoma",'Model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9" t="str">
        <f>IF(OR('Model output'!V147="", AND(ISERROR(SEARCH("Positive",'Model output'!V147)), ISNUMBER(SEARCH("Negative",'Model output'!V147))), ISNUMBER(SEARCH("Uninvolved",'Model output'!V147)), ISNUMBER(SEARCH("Free",'Model output'!V147)), ISNUMBER(SEARCH("1 mm",'Model output'!V147)), ISNUMBER(SEARCH("0.1 CM",'Model output'!V147)), ISNUMBER(SEARCH("less than 0.2 mm",'Model output'!V147)), ISNUMBER(SEARCH("less than 0.5 mm",'Model output'!V147)), ISNUMBER(SEARCH("abut",'Model output'!V147))), "negative", "positive")</f>
        <v>negative</v>
      </c>
      <c r="AE148" s="38"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AND(ISNUMBER(J148),J148&gt;=5),M148=""),AND(AND(ISNUMBER(J148),J148&gt;=5),AND(ISNUMBER(M148),M148&gt;=1)),AND(ISNUMBER(SERACH("papillary",N148)),OR(Y148="positive",Z148="positive"), ISNUMBER(SEARCH("BRAF",AB148)))),"intermediate","low"))</f>
        <v>intermediate</v>
      </c>
      <c r="AF148" s="39" t="str">
        <f t="shared" si="30"/>
        <v>3a</v>
      </c>
      <c r="AG148" s="39" t="str">
        <f t="shared" si="31"/>
        <v>0</v>
      </c>
      <c r="AH148" s="39" t="str">
        <f t="shared" si="33"/>
        <v>0</v>
      </c>
      <c r="AI148" s="44" t="str">
        <f t="shared" si="34"/>
        <v>I</v>
      </c>
      <c r="AJ148" s="38" t="s">
        <v>895</v>
      </c>
      <c r="AK148" s="43" t="s">
        <v>904</v>
      </c>
      <c r="AL148" s="43" t="s">
        <v>903</v>
      </c>
      <c r="AM148" s="43" t="s">
        <v>902</v>
      </c>
      <c r="AN148" s="43" t="s">
        <v>67</v>
      </c>
      <c r="AO148" s="13">
        <f t="shared" ca="1" si="36"/>
        <v>1</v>
      </c>
      <c r="AP148" s="16">
        <f t="shared" si="37"/>
        <v>1</v>
      </c>
      <c r="AQ148" s="16">
        <f t="shared" si="38"/>
        <v>0</v>
      </c>
      <c r="AR148" s="16">
        <f t="shared" si="39"/>
        <v>1</v>
      </c>
      <c r="AS148" s="26">
        <f t="shared" si="35"/>
        <v>1</v>
      </c>
    </row>
    <row r="149" spans="1:45">
      <c r="A149" t="str">
        <f>'Model output'!A148</f>
        <v>TCGA-EL-A4KG</v>
      </c>
      <c r="B149" s="50">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0</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0</v>
      </c>
      <c r="F149" t="str">
        <f t="shared" si="28"/>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output'!G148)),AND(ISNUMBER(SEARCH("V ",'Model output'!G148)),NOT(ISNUMBER(SEARCH("VI",'Model output'!G148)))),ISNUMBER(SEARCH("five",'Model output'!G148)),ISNUMBER(SEARCH("5",'Model output'!G148))))), "lateral", "central"))</f>
        <v/>
      </c>
      <c r="H149" t="str">
        <f>IF('Model output'!H148="","negative", IF('Model output'!H148=" ", "negative", IF('Model output'!H148="[]", "negative", IF(ISNUMBER(SEARCH("lymph node",'Model output'!H148)),"negative", IF(ISNUMBER(SEARCH("adipose tissue",'Model output'!H148)), "negative", IF(ISNUMBER(SEARCH("neck dissection",'Model output'!H148)),"negative","positive"))))))</f>
        <v>negative</v>
      </c>
      <c r="I149" t="str">
        <f>IF('Model output'!I148="","",IF(ISNUMBER('Model output'!I148),'Model output'!I148,1))</f>
        <v/>
      </c>
      <c r="J149">
        <f>IF('Model output'!J148="","",IF(AND(ISNUMBER('Model output'!J148),'Model output'!J148&lt;=I149),'Model output'!J148,IF(ISNUMBER(SEARCH("0/",'Model output'!J148)),0,1)))</f>
        <v>0</v>
      </c>
      <c r="K149" t="str" cm="1">
        <f t="array" ref="K149">IF(COUNT(FIND({0,1,2,3,4,5,6,7,8,9},'Model output'!K148))&gt;0,'Model output'!K148,"")</f>
        <v/>
      </c>
      <c r="L149" s="8" t="str">
        <f t="shared" si="32"/>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v>
      </c>
      <c r="P149" t="str">
        <f>IF('Model output'!N148="","",'Model output'!N148)</f>
        <v>2 cm</v>
      </c>
      <c r="Q149" t="str">
        <f t="shared" si="29"/>
        <v>2cm</v>
      </c>
      <c r="R149" cm="1">
        <f t="array" ref="R149">IF(Q149="","",IF(ISNUMBER(SEARCH("cm",Q149)),MAX(VALUE(SUBSTITUTE(_xlfn.FILTERXML("&lt;t&gt;&lt;s&gt;"&amp;SUBSTITUTE(Q149,",","&lt;/s&gt;&lt;s&gt;")&amp;"&lt;/s&gt;&lt;/t&gt;","//s"),"cm",""))),IF(ISNUMBER(SEARCH("mm",Q149)), MAX(VALUE(SUBSTITUTE(_xlfn.FILTERXML("&lt;t&gt;&lt;s&gt;"&amp;SUBSTITUTE(Q149,",","&lt;/s&gt;&lt;s&gt;")&amp;"&lt;/s&gt;&lt;/t&gt;","//s"),"mm","")))/10, MAX(VALUE(_xlfn.FILTERXML("&lt;t&gt;&lt;s&gt;"&amp;SUBSTITUTE(Q149,",","&lt;/s&gt;&lt;s&gt;")&amp;"&lt;/s&gt;&lt;/t&gt;","//s"))))))</f>
        <v>2</v>
      </c>
      <c r="S149" t="str">
        <f>IF(OR('Model output'!P148="",ISNUMBER(SEARCH("Not identified", 'Model output'!P148)),ISNUMBER(SEARCH("Absent",'Model output'!P148)),ISNUMBER(SEARCH("No",'Model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s="22" t="str">
        <f>IF('Model output'!S148="","",'Model output'!S148)</f>
        <v>Present, extending into fibroadipose tissue</v>
      </c>
      <c r="Y149" t="str">
        <f>IF(OR('Model output'!S148="",ISNUMBER(SEARCH("Absent",'Model output'!S148)),ISNUMBER(SEARCH("Not identified",'Model output'!S148)),AND(ISNUMBER(SEARCH("No",'Model output'!S148)),NOT(ISNUMBER(SEARCH("carcinoma",'Model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9" t="str">
        <f>IF(OR('Model output'!V148="", AND(ISERROR(SEARCH("Positive",'Model output'!V148)), ISNUMBER(SEARCH("Negative",'Model output'!V148))), ISNUMBER(SEARCH("Uninvolved",'Model output'!V148)), ISNUMBER(SEARCH("Free",'Model output'!V148)), ISNUMBER(SEARCH("1 mm",'Model output'!V148)), ISNUMBER(SEARCH("0.1 CM",'Model output'!V148)), ISNUMBER(SEARCH("less than 0.2 mm",'Model output'!V148)), ISNUMBER(SEARCH("less than 0.5 mm",'Model output'!V148)), ISNUMBER(SEARCH("abut",'Model output'!V148))), "negative", "positive")</f>
        <v>negative</v>
      </c>
      <c r="AE149" s="38"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AND(ISNUMBER(J149),J149&gt;=5),M149=""),AND(AND(ISNUMBER(J149),J149&gt;=5),AND(ISNUMBER(M149),M149&gt;=1)),AND(ISNUMBER(SERACH("papillary",N149)),OR(Y149="positive",Z149="positive"), ISNUMBER(SEARCH("BRAF",AB149)))),"intermediate","low"))</f>
        <v>intermediate</v>
      </c>
      <c r="AF149" s="39" t="str">
        <f t="shared" si="30"/>
        <v>1b</v>
      </c>
      <c r="AG149" s="39" t="str">
        <f t="shared" si="31"/>
        <v>0</v>
      </c>
      <c r="AH149" s="39" t="str">
        <f t="shared" si="33"/>
        <v>0</v>
      </c>
      <c r="AI149" s="44" t="str">
        <f t="shared" si="34"/>
        <v>I</v>
      </c>
      <c r="AJ149" s="38" t="s">
        <v>895</v>
      </c>
      <c r="AK149" s="43" t="s">
        <v>898</v>
      </c>
      <c r="AL149" s="43" t="s">
        <v>899</v>
      </c>
      <c r="AM149" s="43" t="s">
        <v>902</v>
      </c>
      <c r="AN149" s="43" t="s">
        <v>67</v>
      </c>
      <c r="AO149" s="13">
        <f t="shared" ca="1" si="36"/>
        <v>1</v>
      </c>
      <c r="AP149" s="16">
        <f t="shared" si="37"/>
        <v>1</v>
      </c>
      <c r="AQ149" s="16">
        <f t="shared" si="38"/>
        <v>1</v>
      </c>
      <c r="AR149" s="16">
        <f t="shared" si="39"/>
        <v>1</v>
      </c>
      <c r="AS149" s="26">
        <f t="shared" si="35"/>
        <v>1</v>
      </c>
    </row>
    <row r="150" spans="1:45">
      <c r="A150" t="str">
        <f>'Model output'!A149</f>
        <v>TCGA-EL-A4KH</v>
      </c>
      <c r="B150" s="50">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1</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0</v>
      </c>
      <c r="F150" t="str">
        <f t="shared" si="28"/>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output'!G149)),AND(ISNUMBER(SEARCH("V ",'Model output'!G149)),NOT(ISNUMBER(SEARCH("VI",'Model output'!G149)))),ISNUMBER(SEARCH("five",'Model output'!G149)),ISNUMBER(SEARCH("5",'Model output'!G149))))), "lateral", "central"))</f>
        <v/>
      </c>
      <c r="H150" t="str">
        <f>IF('Model output'!H149="","negative", IF('Model output'!H149=" ", "negative", IF('Model output'!H149="[]", "negative", IF(ISNUMBER(SEARCH("lymph node",'Model output'!H149)),"negative", IF(ISNUMBER(SEARCH("adipose tissue",'Model output'!H149)), "negative", IF(ISNUMBER(SEARCH("neck dissection",'Model output'!H149)),"negative","positive"))))))</f>
        <v>negative</v>
      </c>
      <c r="I150" t="str">
        <f>IF('Model output'!I149="","",IF(ISNUMBER('Model output'!I149),'Model output'!I149,1))</f>
        <v/>
      </c>
      <c r="J150" t="str">
        <f>IF('Model output'!J149="","",IF(AND(ISNUMBER('Model output'!J149),'Model output'!J149&lt;=I150),'Model output'!J149,IF(ISNUMBER(SEARCH("0/",'Model output'!J149)),0,1)))</f>
        <v/>
      </c>
      <c r="K150" t="str" cm="1">
        <f t="array" ref="K150">IF(COUNT(FIND({0,1,2,3,4,5,6,7,8,9},'Model output'!K149))&gt;0,'Model output'!K149,"")</f>
        <v/>
      </c>
      <c r="L150" s="8" t="str">
        <f t="shared" si="32"/>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follicular variant</v>
      </c>
      <c r="O150" t="str">
        <f>IF('Model output'!M149="","",'Model output'!M149)</f>
        <v>follicular variant</v>
      </c>
      <c r="P150" t="str">
        <f>IF('Model output'!N149="","",'Model output'!N149)</f>
        <v>2.1 cm</v>
      </c>
      <c r="Q150" t="str">
        <f t="shared" si="29"/>
        <v>2.1cm</v>
      </c>
      <c r="R150" cm="1">
        <f t="array" ref="R150">IF(Q150="","",IF(ISNUMBER(SEARCH("cm",Q150)),MAX(VALUE(SUBSTITUTE(_xlfn.FILTERXML("&lt;t&gt;&lt;s&gt;"&amp;SUBSTITUTE(Q150,",","&lt;/s&gt;&lt;s&gt;")&amp;"&lt;/s&gt;&lt;/t&gt;","//s"),"cm",""))),IF(ISNUMBER(SEARCH("mm",Q150)), MAX(VALUE(SUBSTITUTE(_xlfn.FILTERXML("&lt;t&gt;&lt;s&gt;"&amp;SUBSTITUTE(Q150,",","&lt;/s&gt;&lt;s&gt;")&amp;"&lt;/s&gt;&lt;/t&gt;","//s"),"mm","")))/10, MAX(VALUE(_xlfn.FILTERXML("&lt;t&gt;&lt;s&gt;"&amp;SUBSTITUTE(Q150,",","&lt;/s&gt;&lt;s&gt;")&amp;"&lt;/s&gt;&lt;/t&gt;","//s"))))))</f>
        <v>2.1</v>
      </c>
      <c r="S150" t="str">
        <f>IF(OR('Model output'!P149="",ISNUMBER(SEARCH("Not identified", 'Model output'!P149)),ISNUMBER(SEARCH("Absent",'Model output'!P149)),ISNUMBER(SEARCH("No",'Model output'!P149)),ISNUMBER(SEARCH("Negative",'Model output'!P149))),"negative","positive")</f>
        <v>negative</v>
      </c>
      <c r="T150">
        <f>IF('Model output'!O149="","",'Model output'!O149)</f>
        <v>2</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22" t="str">
        <f>IF('Model output'!S149="","",'Model output'!S149)</f>
        <v>absent</v>
      </c>
      <c r="Y150" t="str">
        <f>IF(OR('Model output'!S149="",ISNUMBER(SEARCH("Absent",'Model output'!S149)),ISNUMBER(SEARCH("Not identified",'Model output'!S149)),AND(ISNUMBER(SEARCH("No",'Model output'!S149)),NOT(ISNUMBER(SEARCH("carcinoma",'Model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9" t="str">
        <f>IF(OR('Model output'!V149="", AND(ISERROR(SEARCH("Positive",'Model output'!V149)), ISNUMBER(SEARCH("Negative",'Model output'!V149))), ISNUMBER(SEARCH("Uninvolved",'Model output'!V149)), ISNUMBER(SEARCH("Free",'Model output'!V149)), ISNUMBER(SEARCH("1 mm",'Model output'!V149)), ISNUMBER(SEARCH("0.1 CM",'Model output'!V149)), ISNUMBER(SEARCH("less than 0.2 mm",'Model output'!V149)), ISNUMBER(SEARCH("less than 0.5 mm",'Model output'!V149)), ISNUMBER(SEARCH("abut",'Model output'!V149))), "negative", "positive")</f>
        <v>negative</v>
      </c>
      <c r="AE150" s="38"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AND(ISNUMBER(J150),J150&gt;=5),M150=""),AND(AND(ISNUMBER(J150),J150&gt;=5),AND(ISNUMBER(M150),M150&gt;=1)),AND(ISNUMBER(SERACH("papillary",N150)),OR(Y150="positive",Z150="positive"), ISNUMBER(SEARCH("BRAF",AB150)))),"intermediate","low"))</f>
        <v>low</v>
      </c>
      <c r="AF150" s="39" t="str">
        <f t="shared" si="30"/>
        <v>2</v>
      </c>
      <c r="AG150" s="39" t="str">
        <f t="shared" si="31"/>
        <v>0</v>
      </c>
      <c r="AH150" s="39" t="str">
        <f t="shared" si="33"/>
        <v>0</v>
      </c>
      <c r="AI150" s="44" t="str">
        <f t="shared" si="34"/>
        <v>I</v>
      </c>
      <c r="AJ150" s="38" t="s">
        <v>894</v>
      </c>
      <c r="AK150" s="43" t="s">
        <v>901</v>
      </c>
      <c r="AL150" s="43" t="s">
        <v>902</v>
      </c>
      <c r="AM150" s="43" t="s">
        <v>902</v>
      </c>
      <c r="AN150" s="43" t="s">
        <v>67</v>
      </c>
      <c r="AO150" s="13">
        <f t="shared" ca="1" si="36"/>
        <v>1</v>
      </c>
      <c r="AP150" s="16">
        <f t="shared" si="37"/>
        <v>1</v>
      </c>
      <c r="AQ150" s="16">
        <f t="shared" si="38"/>
        <v>1</v>
      </c>
      <c r="AR150" s="16">
        <f t="shared" si="39"/>
        <v>1</v>
      </c>
      <c r="AS150" s="26">
        <f t="shared" si="35"/>
        <v>1</v>
      </c>
    </row>
    <row r="151" spans="1:45">
      <c r="A151" t="str">
        <f>'Model output'!A150</f>
        <v>TCGA-EL-A4KI</v>
      </c>
      <c r="B151" s="50">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28"/>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output'!G150)),AND(ISNUMBER(SEARCH("V ",'Model output'!G150)),NOT(ISNUMBER(SEARCH("VI",'Model output'!G150)))),ISNUMBER(SEARCH("five",'Model output'!G150)),ISNUMBER(SEARCH("5",'Model output'!G150))))), "lateral", "central"))</f>
        <v/>
      </c>
      <c r="H151" t="str">
        <f>IF('Model output'!H150="","negative", IF('Model output'!H150=" ", "negative", IF('Model output'!H150="[]", "negative", IF(ISNUMBER(SEARCH("lymph node",'Model output'!H150)),"negative", IF(ISNUMBER(SEARCH("adipose tissue",'Model output'!H150)), "negative", IF(ISNUMBER(SEARCH("neck dissection",'Model output'!H150)),"negative","positive"))))))</f>
        <v>negative</v>
      </c>
      <c r="I151" t="str">
        <f>IF('Model output'!I150="","",IF(ISNUMBER('Model output'!I150),'Model output'!I150,1))</f>
        <v/>
      </c>
      <c r="J151" t="str">
        <f>IF('Model output'!J150="","",IF(AND(ISNUMBER('Model output'!J150),'Model output'!J150&lt;=I151),'Model output'!J150,IF(ISNUMBER(SEARCH("0/",'Model output'!J150)),0,1)))</f>
        <v/>
      </c>
      <c r="K151" t="str" cm="1">
        <f t="array" ref="K151">IF(COUNT(FIND({0,1,2,3,4,5,6,7,8,9},'Model output'!K150))&gt;0,'Model output'!K150,"")</f>
        <v/>
      </c>
      <c r="L151" s="8" t="str">
        <f t="shared" si="32"/>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
      </c>
      <c r="P151" t="str">
        <f>IF('Model output'!N150="","",'Model output'!N150)</f>
        <v>3.4 cm</v>
      </c>
      <c r="Q151" t="str">
        <f t="shared" si="29"/>
        <v>3.4cm</v>
      </c>
      <c r="R151" cm="1">
        <f t="array" ref="R151">IF(Q151="","",IF(ISNUMBER(SEARCH("cm",Q151)),MAX(VALUE(SUBSTITUTE(_xlfn.FILTERXML("&lt;t&gt;&lt;s&gt;"&amp;SUBSTITUTE(Q151,",","&lt;/s&gt;&lt;s&gt;")&amp;"&lt;/s&gt;&lt;/t&gt;","//s"),"cm",""))),IF(ISNUMBER(SEARCH("mm",Q151)), MAX(VALUE(SUBSTITUTE(_xlfn.FILTERXML("&lt;t&gt;&lt;s&gt;"&amp;SUBSTITUTE(Q151,",","&lt;/s&gt;&lt;s&gt;")&amp;"&lt;/s&gt;&lt;/t&gt;","//s"),"mm","")))/10, MAX(VALUE(_xlfn.FILTERXML("&lt;t&gt;&lt;s&gt;"&amp;SUBSTITUTE(Q151,",","&lt;/s&gt;&lt;s&gt;")&amp;"&lt;/s&gt;&lt;/t&gt;","//s"))))))</f>
        <v>3.4</v>
      </c>
      <c r="S151" t="str">
        <f>IF(OR('Model output'!P150="",ISNUMBER(SEARCH("Not identified", 'Model output'!P150)),ISNUMBER(SEARCH("Absent",'Model output'!P150)),ISNUMBER(SEARCH("No",'Model output'!P150)),ISNUMBER(SEARCH("Negative",'Model output'!P150))),"negative","positive")</f>
        <v>positive</v>
      </c>
      <c r="T151">
        <f>IF('Model output'!O150="","",'Model output'!O150)</f>
        <v>2</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22" t="str">
        <f>IF('Model output'!S150="","",'Model output'!S150)</f>
        <v>favor into fibrous tissue</v>
      </c>
      <c r="Y151" t="str">
        <f>IF(OR('Model output'!S150="",ISNUMBER(SEARCH("Absent",'Model output'!S150)),ISNUMBER(SEARCH("Not identified",'Model output'!S150)),AND(ISNUMBER(SEARCH("No",'Model output'!S150)),NOT(ISNUMBER(SEARCH("carcinoma",'Model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9" t="str">
        <f>IF(OR('Model output'!V150="", AND(ISERROR(SEARCH("Positive",'Model output'!V150)), ISNUMBER(SEARCH("Negative",'Model output'!V150))), ISNUMBER(SEARCH("Uninvolved",'Model output'!V150)), ISNUMBER(SEARCH("Free",'Model output'!V150)), ISNUMBER(SEARCH("1 mm",'Model output'!V150)), ISNUMBER(SEARCH("0.1 CM",'Model output'!V150)), ISNUMBER(SEARCH("less than 0.2 mm",'Model output'!V150)), ISNUMBER(SEARCH("less than 0.5 mm",'Model output'!V150)), ISNUMBER(SEARCH("abut",'Model output'!V150))), "negative", "positive")</f>
        <v>negative</v>
      </c>
      <c r="AE151" s="38"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AND(ISNUMBER(J151),J151&gt;=5),M151=""),AND(AND(ISNUMBER(J151),J151&gt;=5),AND(ISNUMBER(M151),M151&gt;=1)),AND(ISNUMBER(SERACH("papillary",N151)),OR(Y151="positive",Z151="positive"), ISNUMBER(SEARCH("BRAF",AB151)))),"intermediate","low"))</f>
        <v>intermediate</v>
      </c>
      <c r="AF151" s="39" t="str">
        <f t="shared" si="30"/>
        <v>2</v>
      </c>
      <c r="AG151" s="39" t="str">
        <f t="shared" si="31"/>
        <v>0</v>
      </c>
      <c r="AH151" s="39" t="str">
        <f t="shared" si="33"/>
        <v>0</v>
      </c>
      <c r="AI151" s="44" t="str">
        <f t="shared" si="34"/>
        <v>I</v>
      </c>
      <c r="AJ151" s="38" t="s">
        <v>895</v>
      </c>
      <c r="AK151" s="43" t="s">
        <v>901</v>
      </c>
      <c r="AL151" s="43" t="s">
        <v>899</v>
      </c>
      <c r="AM151" s="43" t="s">
        <v>902</v>
      </c>
      <c r="AN151" s="43" t="s">
        <v>67</v>
      </c>
      <c r="AO151" s="13">
        <f t="shared" ca="1" si="36"/>
        <v>1</v>
      </c>
      <c r="AP151" s="16">
        <f t="shared" si="37"/>
        <v>1</v>
      </c>
      <c r="AQ151" s="16">
        <f t="shared" si="38"/>
        <v>1</v>
      </c>
      <c r="AR151" s="16">
        <f t="shared" si="39"/>
        <v>1</v>
      </c>
      <c r="AS151" s="26">
        <f t="shared" si="35"/>
        <v>1</v>
      </c>
    </row>
    <row r="152" spans="1:45">
      <c r="A152" t="str">
        <f>'Model output'!A151</f>
        <v>TCGA-EM-A1CU</v>
      </c>
      <c r="B152" s="50">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28"/>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output'!G151)),AND(ISNUMBER(SEARCH("V ",'Model output'!G151)),NOT(ISNUMBER(SEARCH("VI",'Model output'!G151)))),ISNUMBER(SEARCH("five",'Model output'!G151)),ISNUMBER(SEARCH("5",'Model output'!G151))))), "lateral", "central"))</f>
        <v>central</v>
      </c>
      <c r="H152" t="str">
        <f>IF('Model output'!H151="","negative", IF('Model output'!H151=" ", "negative", IF('Model output'!H151="[]", "negative", IF(ISNUMBER(SEARCH("lymph node",'Model output'!H151)),"negative", IF(ISNUMBER(SEARCH("adipose tissue",'Model output'!H151)), "negative", IF(ISNUMBER(SEARCH("neck dissection",'Model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
      </c>
      <c r="L152" s="8" t="str">
        <f t="shared" si="32"/>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v>
      </c>
      <c r="O152" t="str">
        <f>IF('Model output'!M151="","",'Model output'!M151)</f>
        <v>classical</v>
      </c>
      <c r="P152" t="str">
        <f>IF('Model output'!N151="","",'Model output'!N151)</f>
        <v>6.5 cm</v>
      </c>
      <c r="Q152" t="str">
        <f t="shared" si="29"/>
        <v>6.5cm</v>
      </c>
      <c r="R152" cm="1">
        <f t="array" ref="R152">IF(Q152="","",IF(ISNUMBER(SEARCH("cm",Q152)),MAX(VALUE(SUBSTITUTE(_xlfn.FILTERXML("&lt;t&gt;&lt;s&gt;"&amp;SUBSTITUTE(Q152,",","&lt;/s&gt;&lt;s&gt;")&amp;"&lt;/s&gt;&lt;/t&gt;","//s"),"cm",""))),IF(ISNUMBER(SEARCH("mm",Q152)), MAX(VALUE(SUBSTITUTE(_xlfn.FILTERXML("&lt;t&gt;&lt;s&gt;"&amp;SUBSTITUTE(Q152,",","&lt;/s&gt;&lt;s&gt;")&amp;"&lt;/s&gt;&lt;/t&gt;","//s"),"mm","")))/10, MAX(VALUE(_xlfn.FILTERXML("&lt;t&gt;&lt;s&gt;"&amp;SUBSTITUTE(Q152,",","&lt;/s&gt;&lt;s&gt;")&amp;"&lt;/s&gt;&lt;/t&gt;","//s"))))))</f>
        <v>6.5</v>
      </c>
      <c r="S152" t="str">
        <f>IF(OR('Model output'!P151="",ISNUMBER(SEARCH("Not identified", 'Model output'!P151)),ISNUMBER(SEARCH("Absent",'Model output'!P151)),ISNUMBER(SEARCH("No",'Model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22" t="str">
        <f>IF('Model output'!S151="","",'Model output'!S151)</f>
        <v>Absent</v>
      </c>
      <c r="Y152" t="str">
        <f>IF(OR('Model output'!S151="",ISNUMBER(SEARCH("Absent",'Model output'!S151)),ISNUMBER(SEARCH("Not identified",'Model output'!S151)),AND(ISNUMBER(SEARCH("No",'Model output'!S151)),NOT(ISNUMBER(SEARCH("carcinoma",'Model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9" t="str">
        <f>IF(OR('Model output'!V151="", AND(ISERROR(SEARCH("Positive",'Model output'!V151)), ISNUMBER(SEARCH("Negative",'Model output'!V151))), ISNUMBER(SEARCH("Uninvolved",'Model output'!V151)), ISNUMBER(SEARCH("Free",'Model output'!V151)), ISNUMBER(SEARCH("1 mm",'Model output'!V151)), ISNUMBER(SEARCH("0.1 CM",'Model output'!V151)), ISNUMBER(SEARCH("less than 0.2 mm",'Model output'!V151)), ISNUMBER(SEARCH("less than 0.5 mm",'Model output'!V151)), ISNUMBER(SEARCH("abut",'Model output'!V151))), "negative", "positive")</f>
        <v>negative</v>
      </c>
      <c r="AE152" s="38"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AND(ISNUMBER(J152),J152&gt;=5),M152=""),AND(AND(ISNUMBER(J152),J152&gt;=5),AND(ISNUMBER(M152),M152&gt;=1)),AND(ISNUMBER(SERACH("papillary",N152)),OR(Y152="positive",Z152="positive"), ISNUMBER(SEARCH("BRAF",AB152)))),"intermediate","low"))</f>
        <v>low</v>
      </c>
      <c r="AF152" s="39" t="str">
        <f t="shared" si="30"/>
        <v>3a</v>
      </c>
      <c r="AG152" s="39" t="str">
        <f t="shared" si="31"/>
        <v>1a</v>
      </c>
      <c r="AH152" s="39" t="str">
        <f t="shared" si="33"/>
        <v>0</v>
      </c>
      <c r="AI152" s="44" t="str">
        <f t="shared" si="34"/>
        <v>I</v>
      </c>
      <c r="AJ152" s="38" t="s">
        <v>894</v>
      </c>
      <c r="AK152" s="43" t="s">
        <v>904</v>
      </c>
      <c r="AL152" s="43" t="s">
        <v>903</v>
      </c>
      <c r="AM152" s="43" t="s">
        <v>902</v>
      </c>
      <c r="AN152" s="43" t="s">
        <v>67</v>
      </c>
      <c r="AO152" s="13">
        <f t="shared" ca="1" si="36"/>
        <v>1</v>
      </c>
      <c r="AP152" s="16">
        <f t="shared" si="37"/>
        <v>1</v>
      </c>
      <c r="AQ152" s="16">
        <f t="shared" si="38"/>
        <v>1</v>
      </c>
      <c r="AR152" s="16">
        <f t="shared" si="39"/>
        <v>1</v>
      </c>
      <c r="AS152" s="26">
        <f t="shared" si="35"/>
        <v>1</v>
      </c>
    </row>
    <row r="153" spans="1:45">
      <c r="A153" t="str">
        <f>'Model output'!A152</f>
        <v>TCGA-EM-A1CV</v>
      </c>
      <c r="B153" s="50">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
      </c>
      <c r="F153" t="str">
        <f t="shared" si="28"/>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output'!G152)),AND(ISNUMBER(SEARCH("V ",'Model output'!G152)),NOT(ISNUMBER(SEARCH("VI",'Model output'!G152)))),ISNUMBER(SEARCH("five",'Model output'!G152)),ISNUMBER(SEARCH("5",'Model output'!G152))))), "lateral", "central"))</f>
        <v/>
      </c>
      <c r="H153" t="str">
        <f>IF('Model output'!H152="","negative", IF('Model output'!H152=" ", "negative", IF('Model output'!H152="[]", "negative", IF(ISNUMBER(SEARCH("lymph node",'Model output'!H152)),"negative", IF(ISNUMBER(SEARCH("adipose tissue",'Model output'!H152)), "negative", IF(ISNUMBER(SEARCH("neck dissection",'Model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32"/>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v>
      </c>
      <c r="O153" t="str">
        <f>IF('Model output'!M152="","",'Model output'!M152)</f>
        <v>classical (usual)</v>
      </c>
      <c r="P153" t="str">
        <f>IF('Model output'!N152="","",'Model output'!N152)</f>
        <v>1.1 cm</v>
      </c>
      <c r="Q153" t="str">
        <f t="shared" si="29"/>
        <v>1.1cm</v>
      </c>
      <c r="R153" cm="1">
        <f t="array" ref="R153">IF(Q153="","",IF(ISNUMBER(SEARCH("cm",Q153)),MAX(VALUE(SUBSTITUTE(_xlfn.FILTERXML("&lt;t&gt;&lt;s&gt;"&amp;SUBSTITUTE(Q153,",","&lt;/s&gt;&lt;s&gt;")&amp;"&lt;/s&gt;&lt;/t&gt;","//s"),"cm",""))),IF(ISNUMBER(SEARCH("mm",Q153)), MAX(VALUE(SUBSTITUTE(_xlfn.FILTERXML("&lt;t&gt;&lt;s&gt;"&amp;SUBSTITUTE(Q153,",","&lt;/s&gt;&lt;s&gt;")&amp;"&lt;/s&gt;&lt;/t&gt;","//s"),"mm","")))/10, MAX(VALUE(_xlfn.FILTERXML("&lt;t&gt;&lt;s&gt;"&amp;SUBSTITUTE(Q153,",","&lt;/s&gt;&lt;s&gt;")&amp;"&lt;/s&gt;&lt;/t&gt;","//s"))))))</f>
        <v>1.1000000000000001</v>
      </c>
      <c r="S153" t="str">
        <f>IF(OR('Model output'!P152="",ISNUMBER(SEARCH("Not identified", 'Model output'!P152)),ISNUMBER(SEARCH("Absent",'Model output'!P152)),ISNUMBER(SEARCH("No",'Model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22" t="str">
        <f>IF('Model output'!S152="","",'Model output'!S152)</f>
        <v>Not identified</v>
      </c>
      <c r="Y153" t="str">
        <f>IF(OR('Model output'!S152="",ISNUMBER(SEARCH("Absent",'Model output'!S152)),ISNUMBER(SEARCH("Not identified",'Model output'!S152)),AND(ISNUMBER(SEARCH("No",'Model output'!S152)),NOT(ISNUMBER(SEARCH("carcinoma",'Model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9" t="str">
        <f>IF(OR('Model output'!V152="", AND(ISERROR(SEARCH("Positive",'Model output'!V152)), ISNUMBER(SEARCH("Negative",'Model output'!V152))), ISNUMBER(SEARCH("Uninvolved",'Model output'!V152)), ISNUMBER(SEARCH("Free",'Model output'!V152)), ISNUMBER(SEARCH("1 mm",'Model output'!V152)), ISNUMBER(SEARCH("0.1 CM",'Model output'!V152)), ISNUMBER(SEARCH("less than 0.2 mm",'Model output'!V152)), ISNUMBER(SEARCH("less than 0.5 mm",'Model output'!V152)), ISNUMBER(SEARCH("abut",'Model output'!V152))), "negative", "positive")</f>
        <v>negative</v>
      </c>
      <c r="AE153" s="38"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AND(ISNUMBER(J153),J153&gt;=5),M153=""),AND(AND(ISNUMBER(J153),J153&gt;=5),AND(ISNUMBER(M153),M153&gt;=1)),AND(ISNUMBER(SERACH("papillary",N153)),OR(Y153="positive",Z153="positive"), ISNUMBER(SEARCH("BRAF",AB153)))),"intermediate","low"))</f>
        <v>low</v>
      </c>
      <c r="AF153" s="39" t="str">
        <f t="shared" si="30"/>
        <v>1b</v>
      </c>
      <c r="AG153" s="39" t="str">
        <f t="shared" si="31"/>
        <v>0</v>
      </c>
      <c r="AH153" s="39" t="str">
        <f t="shared" si="33"/>
        <v>0</v>
      </c>
      <c r="AI153" s="44" t="str">
        <f t="shared" si="34"/>
        <v>I</v>
      </c>
      <c r="AJ153" s="38" t="s">
        <v>894</v>
      </c>
      <c r="AK153" s="43" t="s">
        <v>898</v>
      </c>
      <c r="AL153" s="43" t="s">
        <v>899</v>
      </c>
      <c r="AM153" s="43" t="s">
        <v>902</v>
      </c>
      <c r="AN153" s="43" t="s">
        <v>67</v>
      </c>
      <c r="AO153" s="13">
        <f t="shared" ca="1" si="36"/>
        <v>1</v>
      </c>
      <c r="AP153" s="16">
        <f t="shared" si="37"/>
        <v>1</v>
      </c>
      <c r="AQ153" s="16">
        <f t="shared" si="38"/>
        <v>1</v>
      </c>
      <c r="AR153" s="16">
        <f t="shared" si="39"/>
        <v>1</v>
      </c>
      <c r="AS153" s="26">
        <f t="shared" si="35"/>
        <v>1</v>
      </c>
    </row>
    <row r="154" spans="1:45">
      <c r="A154" t="str">
        <f>'Model output'!A153</f>
        <v>TCGA-EM-A1CW</v>
      </c>
      <c r="B154" s="50">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28"/>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output'!G153)),AND(ISNUMBER(SEARCH("V ",'Model output'!G153)),NOT(ISNUMBER(SEARCH("VI",'Model output'!G153)))),ISNUMBER(SEARCH("five",'Model output'!G153)),ISNUMBER(SEARCH("5",'Model output'!G153))))), "lateral", "central"))</f>
        <v/>
      </c>
      <c r="H154" t="str">
        <f>IF('Model output'!H153="","negative", IF('Model output'!H153=" ", "negative", IF('Model output'!H153="[]", "negative", IF(ISNUMBER(SEARCH("lymph node",'Model output'!H153)),"negative", IF(ISNUMBER(SEARCH("adipose tissue",'Model output'!H153)), "negative", IF(ISNUMBER(SEARCH("neck dissection",'Model output'!H153)),"negative","positive"))))))</f>
        <v>negative</v>
      </c>
      <c r="I154" t="str">
        <f>IF('Model output'!I153="","",IF(ISNUMBER('Model output'!I153),'Model output'!I153,1))</f>
        <v/>
      </c>
      <c r="J154" t="str">
        <f>IF('Model output'!J153="","",IF(AND(ISNUMBER('Model output'!J153),'Model output'!J153&lt;=I154),'Model output'!J153,IF(ISNUMBER(SEARCH("0/",'Model output'!J153)),0,1)))</f>
        <v/>
      </c>
      <c r="K154" t="str" cm="1">
        <f t="array" ref="K154">IF(COUNT(FIND({0,1,2,3,4,5,6,7,8,9},'Model output'!K153))&gt;0,'Model output'!K153,"")</f>
        <v/>
      </c>
      <c r="L154" s="8" t="str">
        <f t="shared" si="32"/>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v>
      </c>
      <c r="O154" t="str">
        <f>IF('Model output'!M153="","",'Model output'!M153)</f>
        <v>follicular variant</v>
      </c>
      <c r="P154" t="str">
        <f>IF('Model output'!N153="","",'Model output'!N153)</f>
        <v>4.5 cm</v>
      </c>
      <c r="Q154" t="str">
        <f t="shared" si="29"/>
        <v>4.5cm</v>
      </c>
      <c r="R154" cm="1">
        <f t="array" ref="R154">IF(Q154="","",IF(ISNUMBER(SEARCH("cm",Q154)),MAX(VALUE(SUBSTITUTE(_xlfn.FILTERXML("&lt;t&gt;&lt;s&gt;"&amp;SUBSTITUTE(Q154,",","&lt;/s&gt;&lt;s&gt;")&amp;"&lt;/s&gt;&lt;/t&gt;","//s"),"cm",""))),IF(ISNUMBER(SEARCH("mm",Q154)), MAX(VALUE(SUBSTITUTE(_xlfn.FILTERXML("&lt;t&gt;&lt;s&gt;"&amp;SUBSTITUTE(Q154,",","&lt;/s&gt;&lt;s&gt;")&amp;"&lt;/s&gt;&lt;/t&gt;","//s"),"mm","")))/10, MAX(VALUE(_xlfn.FILTERXML("&lt;t&gt;&lt;s&gt;"&amp;SUBSTITUTE(Q154,",","&lt;/s&gt;&lt;s&gt;")&amp;"&lt;/s&gt;&lt;/t&gt;","//s"))))))</f>
        <v>4.5</v>
      </c>
      <c r="S154" t="str">
        <f>IF(OR('Model output'!P153="",ISNUMBER(SEARCH("Not identified", 'Model output'!P153)),ISNUMBER(SEARCH("Absent",'Model output'!P153)),ISNUMBER(SEARCH("No",'Model output'!P153)),ISNUMBER(SEARCH("Negative",'Model output'!P153))),"negative","positive")</f>
        <v>negative</v>
      </c>
      <c r="T154">
        <f>IF('Model output'!O153="","",'Model output'!O153)</f>
        <v>2</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22" t="str">
        <f>IF('Model output'!S153="","",'Model output'!S153)</f>
        <v>Absent</v>
      </c>
      <c r="Y154" t="str">
        <f>IF(OR('Model output'!S153="",ISNUMBER(SEARCH("Absent",'Model output'!S153)),ISNUMBER(SEARCH("Not identified",'Model output'!S153)),AND(ISNUMBER(SEARCH("No",'Model output'!S153)),NOT(ISNUMBER(SEARCH("carcinoma",'Model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9" t="str">
        <f>IF(OR('Model output'!V153="", AND(ISERROR(SEARCH("Positive",'Model output'!V153)), ISNUMBER(SEARCH("Negative",'Model output'!V153))), ISNUMBER(SEARCH("Uninvolved",'Model output'!V153)), ISNUMBER(SEARCH("Free",'Model output'!V153)), ISNUMBER(SEARCH("1 mm",'Model output'!V153)), ISNUMBER(SEARCH("0.1 CM",'Model output'!V153)), ISNUMBER(SEARCH("less than 0.2 mm",'Model output'!V153)), ISNUMBER(SEARCH("less than 0.5 mm",'Model output'!V153)), ISNUMBER(SEARCH("abut",'Model output'!V153))), "negative", "positive")</f>
        <v>negative</v>
      </c>
      <c r="AE154" s="38"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AND(ISNUMBER(J154),J154&gt;=5),M154=""),AND(AND(ISNUMBER(J154),J154&gt;=5),AND(ISNUMBER(M154),M154&gt;=1)),AND(ISNUMBER(SERACH("papillary",N154)),OR(Y154="positive",Z154="positive"), ISNUMBER(SEARCH("BRAF",AB154)))),"intermediate","low"))</f>
        <v>low</v>
      </c>
      <c r="AF154" s="39" t="str">
        <f t="shared" si="30"/>
        <v>3a</v>
      </c>
      <c r="AG154" s="39" t="str">
        <f t="shared" si="31"/>
        <v>0</v>
      </c>
      <c r="AH154" s="39" t="str">
        <f t="shared" si="33"/>
        <v>0</v>
      </c>
      <c r="AI154" s="44" t="str">
        <f t="shared" si="34"/>
        <v>I</v>
      </c>
      <c r="AJ154" s="38" t="s">
        <v>894</v>
      </c>
      <c r="AK154" s="43" t="s">
        <v>904</v>
      </c>
      <c r="AL154" s="43" t="s">
        <v>899</v>
      </c>
      <c r="AM154" s="43" t="s">
        <v>902</v>
      </c>
      <c r="AN154" s="43" t="s">
        <v>67</v>
      </c>
      <c r="AO154" s="13">
        <f t="shared" ca="1" si="36"/>
        <v>1</v>
      </c>
      <c r="AP154" s="16">
        <f t="shared" si="37"/>
        <v>1</v>
      </c>
      <c r="AQ154" s="16">
        <f t="shared" si="38"/>
        <v>1</v>
      </c>
      <c r="AR154" s="16">
        <f t="shared" si="39"/>
        <v>1</v>
      </c>
      <c r="AS154" s="26">
        <f t="shared" si="35"/>
        <v>1</v>
      </c>
    </row>
    <row r="155" spans="1:45">
      <c r="A155" t="str">
        <f>'Model output'!A154</f>
        <v>TCGA-EM-A1YA</v>
      </c>
      <c r="B155" s="50">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28"/>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output'!G154)),AND(ISNUMBER(SEARCH("V ",'Model output'!G154)),NOT(ISNUMBER(SEARCH("VI",'Model output'!G154)))),ISNUMBER(SEARCH("five",'Model output'!G154)),ISNUMBER(SEARCH("5",'Model output'!G154))))), "lateral", "central"))</f>
        <v/>
      </c>
      <c r="H155" t="str">
        <f>IF('Model output'!H154="","negative", IF('Model output'!H154=" ", "negative", IF('Model output'!H154="[]", "negative", IF(ISNUMBER(SEARCH("lymph node",'Model output'!H154)),"negative", IF(ISNUMBER(SEARCH("adipose tissue",'Model output'!H154)), "negative", IF(ISNUMBER(SEARCH("neck dissection",'Model output'!H154)),"negative","positive"))))))</f>
        <v>negative</v>
      </c>
      <c r="I155" t="str">
        <f>IF('Model output'!I154="","",IF(ISNUMBER('Model output'!I154),'Model output'!I154,1))</f>
        <v/>
      </c>
      <c r="J155" t="str">
        <f>IF('Model output'!J154="","",IF(AND(ISNUMBER('Model output'!J154),'Model output'!J154&lt;=I155),'Model output'!J154,IF(ISNUMBER(SEARCH("0/",'Model output'!J154)),0,1)))</f>
        <v/>
      </c>
      <c r="K155" t="str" cm="1">
        <f t="array" ref="K155">IF(COUNT(FIND({0,1,2,3,4,5,6,7,8,9},'Model output'!K154))&gt;0,'Model output'!K154,"")</f>
        <v/>
      </c>
      <c r="L155" s="8" t="str">
        <f t="shared" si="32"/>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v>
      </c>
      <c r="O155" t="str">
        <f>IF('Model output'!M154="","",'Model output'!M154)</f>
        <v>oncocytic</v>
      </c>
      <c r="P155" t="str">
        <f>IF('Model output'!N154="","",'Model output'!N154)</f>
        <v>3.7 cm</v>
      </c>
      <c r="Q155" t="str">
        <f t="shared" si="29"/>
        <v>3.7cm</v>
      </c>
      <c r="R155" cm="1">
        <f t="array" ref="R155">IF(Q155="","",IF(ISNUMBER(SEARCH("cm",Q155)),MAX(VALUE(SUBSTITUTE(_xlfn.FILTERXML("&lt;t&gt;&lt;s&gt;"&amp;SUBSTITUTE(Q155,",","&lt;/s&gt;&lt;s&gt;")&amp;"&lt;/s&gt;&lt;/t&gt;","//s"),"cm",""))),IF(ISNUMBER(SEARCH("mm",Q155)), MAX(VALUE(SUBSTITUTE(_xlfn.FILTERXML("&lt;t&gt;&lt;s&gt;"&amp;SUBSTITUTE(Q155,",","&lt;/s&gt;&lt;s&gt;")&amp;"&lt;/s&gt;&lt;/t&gt;","//s"),"mm","")))/10, MAX(VALUE(_xlfn.FILTERXML("&lt;t&gt;&lt;s&gt;"&amp;SUBSTITUTE(Q155,",","&lt;/s&gt;&lt;s&gt;")&amp;"&lt;/s&gt;&lt;/t&gt;","//s"))))))</f>
        <v>3.7</v>
      </c>
      <c r="S155" t="str">
        <f>IF(OR('Model output'!P154="",ISNUMBER(SEARCH("Not identified", 'Model output'!P154)),ISNUMBER(SEARCH("Absent",'Model output'!P154)),ISNUMBER(SEARCH("No",'Model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22" t="str">
        <f>IF('Model output'!S154="","",'Model output'!S154)</f>
        <v>Absent</v>
      </c>
      <c r="Y155" t="str">
        <f>IF(OR('Model output'!S154="",ISNUMBER(SEARCH("Absent",'Model output'!S154)),ISNUMBER(SEARCH("Not identified",'Model output'!S154)),AND(ISNUMBER(SEARCH("No",'Model output'!S154)),NOT(ISNUMBER(SEARCH("carcinoma",'Model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9" t="str">
        <f>IF(OR('Model output'!V154="", AND(ISERROR(SEARCH("Positive",'Model output'!V154)), ISNUMBER(SEARCH("Negative",'Model output'!V154))), ISNUMBER(SEARCH("Uninvolved",'Model output'!V154)), ISNUMBER(SEARCH("Free",'Model output'!V154)), ISNUMBER(SEARCH("1 mm",'Model output'!V154)), ISNUMBER(SEARCH("0.1 CM",'Model output'!V154)), ISNUMBER(SEARCH("less than 0.2 mm",'Model output'!V154)), ISNUMBER(SEARCH("less than 0.5 mm",'Model output'!V154)), ISNUMBER(SEARCH("abut",'Model output'!V154))), "negative", "positive")</f>
        <v>negative</v>
      </c>
      <c r="AE155" s="38"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AND(ISNUMBER(J155),J155&gt;=5),M155=""),AND(AND(ISNUMBER(J155),J155&gt;=5),AND(ISNUMBER(M155),M155&gt;=1)),AND(ISNUMBER(SERACH("papillary",N155)),OR(Y155="positive",Z155="positive"), ISNUMBER(SEARCH("BRAF",AB155)))),"intermediate","low"))</f>
        <v>low</v>
      </c>
      <c r="AF155" s="39" t="str">
        <f t="shared" si="30"/>
        <v>2</v>
      </c>
      <c r="AG155" s="39" t="str">
        <f t="shared" si="31"/>
        <v>0</v>
      </c>
      <c r="AH155" s="39" t="str">
        <f t="shared" si="33"/>
        <v>0</v>
      </c>
      <c r="AI155" s="44" t="str">
        <f t="shared" si="34"/>
        <v>I</v>
      </c>
      <c r="AJ155" s="38" t="s">
        <v>894</v>
      </c>
      <c r="AK155" s="43" t="s">
        <v>901</v>
      </c>
      <c r="AL155" s="43" t="s">
        <v>902</v>
      </c>
      <c r="AM155" s="43" t="s">
        <v>902</v>
      </c>
      <c r="AN155" s="43" t="s">
        <v>67</v>
      </c>
      <c r="AO155" s="13">
        <f t="shared" ca="1" si="36"/>
        <v>1</v>
      </c>
      <c r="AP155" s="16">
        <f t="shared" si="37"/>
        <v>1</v>
      </c>
      <c r="AQ155" s="16">
        <f t="shared" si="38"/>
        <v>1</v>
      </c>
      <c r="AR155" s="16">
        <f t="shared" si="39"/>
        <v>1</v>
      </c>
      <c r="AS155" s="26">
        <f t="shared" si="35"/>
        <v>1</v>
      </c>
    </row>
    <row r="156" spans="1:45">
      <c r="A156" t="str">
        <f>'Model output'!A155</f>
        <v>TCGA-EM-A1YB</v>
      </c>
      <c r="B156" s="50">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28"/>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output'!G155)),AND(ISNUMBER(SEARCH("V ",'Model output'!G155)),NOT(ISNUMBER(SEARCH("VI",'Model output'!G155)))),ISNUMBER(SEARCH("five",'Model output'!G155)),ISNUMBER(SEARCH("5",'Model output'!G155))))), "lateral", "central"))</f>
        <v/>
      </c>
      <c r="H156" t="str">
        <f>IF('Model output'!H155="","negative", IF('Model output'!H155=" ", "negative", IF('Model output'!H155="[]", "negative", IF(ISNUMBER(SEARCH("lymph node",'Model output'!H155)),"negative", IF(ISNUMBER(SEARCH("adipose tissue",'Model output'!H155)), "negative", IF(ISNUMBER(SEARCH("neck dissection",'Model output'!H155)),"negative","positive"))))))</f>
        <v>negative</v>
      </c>
      <c r="I156" t="str">
        <f>IF('Model output'!I155="","",IF(ISNUMBER('Model output'!I155),'Model output'!I155,1))</f>
        <v/>
      </c>
      <c r="J156" t="str">
        <f>IF('Model output'!J155="","",IF(AND(ISNUMBER('Model output'!J155),'Model output'!J155&lt;=I156),'Model output'!J155,IF(ISNUMBER(SEARCH("0/",'Model output'!J155)),0,1)))</f>
        <v/>
      </c>
      <c r="K156" t="str" cm="1">
        <f t="array" ref="K156">IF(COUNT(FIND({0,1,2,3,4,5,6,7,8,9},'Model output'!K155))&gt;0,'Model output'!K155,"")</f>
        <v/>
      </c>
      <c r="L156" s="8" t="str">
        <f t="shared" si="32"/>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v>
      </c>
      <c r="O156" t="str">
        <f>IF('Model output'!M155="","",'Model output'!M155)</f>
        <v>oncocytic</v>
      </c>
      <c r="P156" t="str">
        <f>IF('Model output'!N155="","",'Model output'!N155)</f>
        <v>2.7 cm</v>
      </c>
      <c r="Q156" t="str">
        <f t="shared" si="29"/>
        <v>2.7cm</v>
      </c>
      <c r="R156" cm="1">
        <f t="array" ref="R156">IF(Q156="","",IF(ISNUMBER(SEARCH("cm",Q156)),MAX(VALUE(SUBSTITUTE(_xlfn.FILTERXML("&lt;t&gt;&lt;s&gt;"&amp;SUBSTITUTE(Q156,",","&lt;/s&gt;&lt;s&gt;")&amp;"&lt;/s&gt;&lt;/t&gt;","//s"),"cm",""))),IF(ISNUMBER(SEARCH("mm",Q156)), MAX(VALUE(SUBSTITUTE(_xlfn.FILTERXML("&lt;t&gt;&lt;s&gt;"&amp;SUBSTITUTE(Q156,",","&lt;/s&gt;&lt;s&gt;")&amp;"&lt;/s&gt;&lt;/t&gt;","//s"),"mm","")))/10, MAX(VALUE(_xlfn.FILTERXML("&lt;t&gt;&lt;s&gt;"&amp;SUBSTITUTE(Q156,",","&lt;/s&gt;&lt;s&gt;")&amp;"&lt;/s&gt;&lt;/t&gt;","//s"))))))</f>
        <v>2.7</v>
      </c>
      <c r="S156" t="str">
        <f>IF(OR('Model output'!P155="",ISNUMBER(SEARCH("Not identified", 'Model output'!P155)),ISNUMBER(SEARCH("Absent",'Model output'!P155)),ISNUMBER(SEARCH("No",'Model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22" t="str">
        <f>IF('Model output'!S155="","",'Model output'!S155)</f>
        <v>Not identified</v>
      </c>
      <c r="Y156" t="str">
        <f>IF(OR('Model output'!S155="",ISNUMBER(SEARCH("Absent",'Model output'!S155)),ISNUMBER(SEARCH("Not identified",'Model output'!S155)),AND(ISNUMBER(SEARCH("No",'Model output'!S155)),NOT(ISNUMBER(SEARCH("carcinoma",'Model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9" t="str">
        <f>IF(OR('Model output'!V155="", AND(ISERROR(SEARCH("Positive",'Model output'!V155)), ISNUMBER(SEARCH("Negative",'Model output'!V155))), ISNUMBER(SEARCH("Uninvolved",'Model output'!V155)), ISNUMBER(SEARCH("Free",'Model output'!V155)), ISNUMBER(SEARCH("1 mm",'Model output'!V155)), ISNUMBER(SEARCH("0.1 CM",'Model output'!V155)), ISNUMBER(SEARCH("less than 0.2 mm",'Model output'!V155)), ISNUMBER(SEARCH("less than 0.5 mm",'Model output'!V155)), ISNUMBER(SEARCH("abut",'Model output'!V155))), "negative", "positive")</f>
        <v>negative</v>
      </c>
      <c r="AE156" s="38"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AND(ISNUMBER(J156),J156&gt;=5),M156=""),AND(AND(ISNUMBER(J156),J156&gt;=5),AND(ISNUMBER(M156),M156&gt;=1)),AND(ISNUMBER(SERACH("papillary",N156)),OR(Y156="positive",Z156="positive"), ISNUMBER(SEARCH("BRAF",AB156)))),"intermediate","low"))</f>
        <v>low</v>
      </c>
      <c r="AF156" s="39" t="str">
        <f t="shared" si="30"/>
        <v>2</v>
      </c>
      <c r="AG156" s="39" t="str">
        <f t="shared" si="31"/>
        <v>0</v>
      </c>
      <c r="AH156" s="39" t="str">
        <f t="shared" si="33"/>
        <v>0</v>
      </c>
      <c r="AI156" s="44" t="str">
        <f t="shared" si="34"/>
        <v>I</v>
      </c>
      <c r="AJ156" s="38" t="s">
        <v>894</v>
      </c>
      <c r="AK156" s="43" t="s">
        <v>901</v>
      </c>
      <c r="AL156" s="43" t="s">
        <v>902</v>
      </c>
      <c r="AM156" s="43" t="s">
        <v>902</v>
      </c>
      <c r="AN156" s="43" t="s">
        <v>67</v>
      </c>
      <c r="AO156" s="13">
        <f t="shared" ca="1" si="36"/>
        <v>1</v>
      </c>
      <c r="AP156" s="16">
        <f t="shared" si="37"/>
        <v>1</v>
      </c>
      <c r="AQ156" s="16">
        <f t="shared" si="38"/>
        <v>1</v>
      </c>
      <c r="AR156" s="16">
        <f t="shared" si="39"/>
        <v>1</v>
      </c>
      <c r="AS156" s="26">
        <f t="shared" si="35"/>
        <v>1</v>
      </c>
    </row>
    <row r="157" spans="1:45">
      <c r="A157" t="str">
        <f>'Model output'!A156</f>
        <v>TCGA-EM-A22I</v>
      </c>
      <c r="B157" s="50">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28"/>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output'!G156)),AND(ISNUMBER(SEARCH("V ",'Model output'!G156)),NOT(ISNUMBER(SEARCH("VI",'Model output'!G156)))),ISNUMBER(SEARCH("five",'Model output'!G156)),ISNUMBER(SEARCH("5",'Model output'!G156))))), "lateral", "central"))</f>
        <v/>
      </c>
      <c r="H157" t="str">
        <f>IF('Model output'!H156="","negative", IF('Model output'!H156=" ", "negative", IF('Model output'!H156="[]", "negative", IF(ISNUMBER(SEARCH("lymph node",'Model output'!H156)),"negative", IF(ISNUMBER(SEARCH("adipose tissue",'Model output'!H156)), "negative", IF(ISNUMBER(SEARCH("neck dissection",'Model output'!H156)),"negative","positive"))))))</f>
        <v>negative</v>
      </c>
      <c r="I157" t="str">
        <f>IF('Model output'!I156="","",IF(ISNUMBER('Model output'!I156),'Model output'!I156,1))</f>
        <v/>
      </c>
      <c r="J157" t="str">
        <f>IF('Model output'!J156="","",IF(AND(ISNUMBER('Model output'!J156),'Model output'!J156&lt;=I157),'Model output'!J156,IF(ISNUMBER(SEARCH("0/",'Model output'!J156)),0,1)))</f>
        <v/>
      </c>
      <c r="K157" t="str" cm="1">
        <f t="array" ref="K157">IF(COUNT(FIND({0,1,2,3,4,5,6,7,8,9},'Model output'!K156))&gt;0,'Model output'!K156,"")</f>
        <v/>
      </c>
      <c r="L157" s="8" t="str">
        <f t="shared" si="32"/>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v>
      </c>
      <c r="O157" t="str">
        <f>IF('Model output'!M156="","",'Model output'!M156)</f>
        <v>classical (usual)</v>
      </c>
      <c r="P157" t="str">
        <f>IF('Model output'!N156="","",'Model output'!N156)</f>
        <v>2.1 cm</v>
      </c>
      <c r="Q157" t="str">
        <f t="shared" si="29"/>
        <v>2.1cm</v>
      </c>
      <c r="R157" cm="1">
        <f t="array" ref="R157">IF(Q157="","",IF(ISNUMBER(SEARCH("cm",Q157)),MAX(VALUE(SUBSTITUTE(_xlfn.FILTERXML("&lt;t&gt;&lt;s&gt;"&amp;SUBSTITUTE(Q157,",","&lt;/s&gt;&lt;s&gt;")&amp;"&lt;/s&gt;&lt;/t&gt;","//s"),"cm",""))),IF(ISNUMBER(SEARCH("mm",Q157)), MAX(VALUE(SUBSTITUTE(_xlfn.FILTERXML("&lt;t&gt;&lt;s&gt;"&amp;SUBSTITUTE(Q157,",","&lt;/s&gt;&lt;s&gt;")&amp;"&lt;/s&gt;&lt;/t&gt;","//s"),"mm","")))/10, MAX(VALUE(_xlfn.FILTERXML("&lt;t&gt;&lt;s&gt;"&amp;SUBSTITUTE(Q157,",","&lt;/s&gt;&lt;s&gt;")&amp;"&lt;/s&gt;&lt;/t&gt;","//s"))))))</f>
        <v>2.1</v>
      </c>
      <c r="S157" t="str">
        <f>IF(OR('Model output'!P156="",ISNUMBER(SEARCH("Not identified", 'Model output'!P156)),ISNUMBER(SEARCH("Absent",'Model output'!P156)),ISNUMBER(SEARCH("No",'Model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22" t="str">
        <f>IF('Model output'!S156="","",'Model output'!S156)</f>
        <v>Present, minimal</v>
      </c>
      <c r="Y157" t="str">
        <f>IF(OR('Model output'!S156="",ISNUMBER(SEARCH("Absent",'Model output'!S156)),ISNUMBER(SEARCH("Not identified",'Model output'!S156)),AND(ISNUMBER(SEARCH("No",'Model output'!S156)),NOT(ISNUMBER(SEARCH("carcinoma",'Model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
      </c>
      <c r="AB157" t="str">
        <f>IF(AA157&lt;&gt;"Yes","",IF(OR('Model output'!U156="",ISNUMBER(SEARCH("Not identified",'Model output'!U156))),"",'Model output'!U156))</f>
        <v/>
      </c>
      <c r="AC157" s="9" t="str">
        <f>IF(OR('Model output'!V156="", AND(ISERROR(SEARCH("Positive",'Model output'!V156)), ISNUMBER(SEARCH("Negative",'Model output'!V156))), ISNUMBER(SEARCH("Uninvolved",'Model output'!V156)), ISNUMBER(SEARCH("Free",'Model output'!V156)), ISNUMBER(SEARCH("1 mm",'Model output'!V156)), ISNUMBER(SEARCH("0.1 CM",'Model output'!V156)), ISNUMBER(SEARCH("less than 0.2 mm",'Model output'!V156)), ISNUMBER(SEARCH("less than 0.5 mm",'Model output'!V156)), ISNUMBER(SEARCH("abut",'Model output'!V156))), "negative", "positive")</f>
        <v>positive</v>
      </c>
      <c r="AE157" s="38"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AND(ISNUMBER(J157),J157&gt;=5),M157=""),AND(AND(ISNUMBER(J157),J157&gt;=5),AND(ISNUMBER(M157),M157&gt;=1)),AND(ISNUMBER(SERACH("papillary",N157)),OR(Y157="positive",Z157="positive"), ISNUMBER(SEARCH("BRAF",AB157)))),"intermediate","low"))</f>
        <v>high</v>
      </c>
      <c r="AF157" s="39" t="str">
        <f t="shared" si="30"/>
        <v>2</v>
      </c>
      <c r="AG157" s="39" t="str">
        <f t="shared" si="31"/>
        <v>0</v>
      </c>
      <c r="AH157" s="39" t="str">
        <f t="shared" si="33"/>
        <v>0</v>
      </c>
      <c r="AI157" s="44" t="str">
        <f t="shared" si="34"/>
        <v>I</v>
      </c>
      <c r="AJ157" s="38" t="s">
        <v>893</v>
      </c>
      <c r="AK157" s="43" t="s">
        <v>901</v>
      </c>
      <c r="AL157" s="43" t="s">
        <v>899</v>
      </c>
      <c r="AM157" s="43" t="s">
        <v>902</v>
      </c>
      <c r="AN157" s="43" t="s">
        <v>67</v>
      </c>
      <c r="AO157" s="13">
        <f t="shared" si="36"/>
        <v>1</v>
      </c>
      <c r="AP157" s="16">
        <f t="shared" si="37"/>
        <v>1</v>
      </c>
      <c r="AQ157" s="16">
        <f t="shared" si="38"/>
        <v>1</v>
      </c>
      <c r="AR157" s="16">
        <f t="shared" si="39"/>
        <v>1</v>
      </c>
      <c r="AS157" s="26">
        <f t="shared" si="35"/>
        <v>1</v>
      </c>
    </row>
    <row r="158" spans="1:45">
      <c r="A158" t="str">
        <f>'Model output'!A157</f>
        <v>TCGA-EM-A22J</v>
      </c>
      <c r="B158" s="50">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28"/>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output'!G157)),AND(ISNUMBER(SEARCH("V ",'Model output'!G157)),NOT(ISNUMBER(SEARCH("VI",'Model output'!G157)))),ISNUMBER(SEARCH("five",'Model output'!G157)),ISNUMBER(SEARCH("5",'Model output'!G157))))), "lateral", "central"))</f>
        <v/>
      </c>
      <c r="H158" t="str">
        <f>IF('Model output'!H157="","negative", IF('Model output'!H157=" ", "negative", IF('Model output'!H157="[]", "negative", IF(ISNUMBER(SEARCH("lymph node",'Model output'!H157)),"negative", IF(ISNUMBER(SEARCH("adipose tissue",'Model output'!H157)), "negative", IF(ISNUMBER(SEARCH("neck dissection",'Model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32"/>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v>
      </c>
      <c r="O158" t="str">
        <f>IF('Model output'!M157="","",'Model output'!M157)</f>
        <v>follicular variant, oncocytic or oxyphilic variant, solid variant</v>
      </c>
      <c r="P158" t="str">
        <f>IF('Model output'!N157="","",'Model output'!N157)</f>
        <v>2.5 cm</v>
      </c>
      <c r="Q158" t="str">
        <f t="shared" si="29"/>
        <v>2.5cm</v>
      </c>
      <c r="R158" cm="1">
        <f t="array" ref="R158">IF(Q158="","",IF(ISNUMBER(SEARCH("cm",Q158)),MAX(VALUE(SUBSTITUTE(_xlfn.FILTERXML("&lt;t&gt;&lt;s&gt;"&amp;SUBSTITUTE(Q158,",","&lt;/s&gt;&lt;s&gt;")&amp;"&lt;/s&gt;&lt;/t&gt;","//s"),"cm",""))),IF(ISNUMBER(SEARCH("mm",Q158)), MAX(VALUE(SUBSTITUTE(_xlfn.FILTERXML("&lt;t&gt;&lt;s&gt;"&amp;SUBSTITUTE(Q158,",","&lt;/s&gt;&lt;s&gt;")&amp;"&lt;/s&gt;&lt;/t&gt;","//s"),"mm","")))/10, MAX(VALUE(_xlfn.FILTERXML("&lt;t&gt;&lt;s&gt;"&amp;SUBSTITUTE(Q158,",","&lt;/s&gt;&lt;s&gt;")&amp;"&lt;/s&gt;&lt;/t&gt;","//s"))))))</f>
        <v>2.5</v>
      </c>
      <c r="S158" t="str">
        <f>IF(OR('Model output'!P157="",ISNUMBER(SEARCH("Not identified", 'Model output'!P157)),ISNUMBER(SEARCH("Absent",'Model output'!P157)),ISNUMBER(SEARCH("No",'Model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22" t="str">
        <f>IF('Model output'!S157="","",'Model output'!S157)</f>
        <v/>
      </c>
      <c r="Y158" t="str">
        <f>IF(OR('Model output'!S157="",ISNUMBER(SEARCH("Absent",'Model output'!S157)),ISNUMBER(SEARCH("Not identified",'Model output'!S157)),AND(ISNUMBER(SEARCH("No",'Model output'!S157)),NOT(ISNUMBER(SEARCH("carcinoma",'Model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9" t="str">
        <f>IF(OR('Model output'!V157="", AND(ISERROR(SEARCH("Positive",'Model output'!V157)), ISNUMBER(SEARCH("Negative",'Model output'!V157))), ISNUMBER(SEARCH("Uninvolved",'Model output'!V157)), ISNUMBER(SEARCH("Free",'Model output'!V157)), ISNUMBER(SEARCH("1 mm",'Model output'!V157)), ISNUMBER(SEARCH("0.1 CM",'Model output'!V157)), ISNUMBER(SEARCH("less than 0.2 mm",'Model output'!V157)), ISNUMBER(SEARCH("less than 0.5 mm",'Model output'!V157)), ISNUMBER(SEARCH("abut",'Model output'!V157))), "negative", "positive")</f>
        <v>negative</v>
      </c>
      <c r="AE158" s="38"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AND(ISNUMBER(J158),J158&gt;=5),M158=""),AND(AND(ISNUMBER(J158),J158&gt;=5),AND(ISNUMBER(M158),M158&gt;=1)),AND(ISNUMBER(SERACH("papillary",N158)),OR(Y158="positive",Z158="positive"), ISNUMBER(SEARCH("BRAF",AB158)))),"intermediate","low"))</f>
        <v>intermediate</v>
      </c>
      <c r="AF158" s="39" t="str">
        <f t="shared" si="30"/>
        <v>2</v>
      </c>
      <c r="AG158" s="39" t="str">
        <f t="shared" si="31"/>
        <v>0</v>
      </c>
      <c r="AH158" s="39" t="str">
        <f t="shared" si="33"/>
        <v>0</v>
      </c>
      <c r="AI158" s="44" t="str">
        <f t="shared" si="34"/>
        <v>I</v>
      </c>
      <c r="AJ158" s="38" t="s">
        <v>895</v>
      </c>
      <c r="AK158" s="43" t="s">
        <v>901</v>
      </c>
      <c r="AL158" s="43" t="s">
        <v>899</v>
      </c>
      <c r="AM158" s="43" t="s">
        <v>902</v>
      </c>
      <c r="AN158" s="43" t="s">
        <v>67</v>
      </c>
      <c r="AO158" s="13">
        <f t="shared" ca="1" si="36"/>
        <v>1</v>
      </c>
      <c r="AP158" s="16">
        <f t="shared" si="37"/>
        <v>1</v>
      </c>
      <c r="AQ158" s="16">
        <f t="shared" si="38"/>
        <v>1</v>
      </c>
      <c r="AR158" s="16">
        <f t="shared" si="39"/>
        <v>1</v>
      </c>
      <c r="AS158" s="26">
        <f t="shared" si="35"/>
        <v>1</v>
      </c>
    </row>
    <row r="159" spans="1:45">
      <c r="A159" t="str">
        <f>'Model output'!A158</f>
        <v>TCGA-EM-A22K</v>
      </c>
      <c r="B159" s="50">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28"/>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output'!G158)),AND(ISNUMBER(SEARCH("V ",'Model output'!G158)),NOT(ISNUMBER(SEARCH("VI",'Model output'!G158)))),ISNUMBER(SEARCH("five",'Model output'!G158)),ISNUMBER(SEARCH("5",'Model output'!G158))))), "lateral", "central"))</f>
        <v>central</v>
      </c>
      <c r="H159" t="str">
        <f>IF('Model output'!H158="","negative", IF('Model output'!H158=" ", "negative", IF('Model output'!H158="[]", "negative", IF(ISNUMBER(SEARCH("lymph node",'Model output'!H158)),"negative", IF(ISNUMBER(SEARCH("adipose tissue",'Model output'!H158)), "negative", IF(ISNUMBER(SEARCH("neck dissection",'Model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
      </c>
      <c r="L159" s="8" t="str">
        <f t="shared" si="32"/>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v>
      </c>
      <c r="O159" t="str">
        <f>IF('Model output'!M158="","",'Model output'!M158)</f>
        <v>classic, columnar cell variant, follicular variant</v>
      </c>
      <c r="P159" t="str">
        <f>IF('Model output'!N158="","",'Model output'!N158)</f>
        <v>1.1 cm</v>
      </c>
      <c r="Q159" t="str">
        <f t="shared" si="29"/>
        <v>1.1cm</v>
      </c>
      <c r="R159" cm="1">
        <f t="array" ref="R159">IF(Q159="","",IF(ISNUMBER(SEARCH("cm",Q159)),MAX(VALUE(SUBSTITUTE(_xlfn.FILTERXML("&lt;t&gt;&lt;s&gt;"&amp;SUBSTITUTE(Q159,",","&lt;/s&gt;&lt;s&gt;")&amp;"&lt;/s&gt;&lt;/t&gt;","//s"),"cm",""))),IF(ISNUMBER(SEARCH("mm",Q159)), MAX(VALUE(SUBSTITUTE(_xlfn.FILTERXML("&lt;t&gt;&lt;s&gt;"&amp;SUBSTITUTE(Q159,",","&lt;/s&gt;&lt;s&gt;")&amp;"&lt;/s&gt;&lt;/t&gt;","//s"),"mm","")))/10, MAX(VALUE(_xlfn.FILTERXML("&lt;t&gt;&lt;s&gt;"&amp;SUBSTITUTE(Q159,",","&lt;/s&gt;&lt;s&gt;")&amp;"&lt;/s&gt;&lt;/t&gt;","//s"))))))</f>
        <v>1.1000000000000001</v>
      </c>
      <c r="S159" t="str">
        <f>IF(OR('Model output'!P158="",ISNUMBER(SEARCH("Not identified", 'Model output'!P158)),ISNUMBER(SEARCH("Absent",'Model output'!P158)),ISNUMBER(SEARCH("No",'Model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22" t="str">
        <f>IF('Model output'!S158="","",'Model output'!S158)</f>
        <v/>
      </c>
      <c r="Y159" t="str">
        <f>IF(OR('Model output'!S158="",ISNUMBER(SEARCH("Absent",'Model output'!S158)),ISNUMBER(SEARCH("Not identified",'Model output'!S158)),AND(ISNUMBER(SEARCH("No",'Model output'!S158)),NOT(ISNUMBER(SEARCH("carcinoma",'Model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9" t="str">
        <f>IF(OR('Model output'!V158="", AND(ISERROR(SEARCH("Positive",'Model output'!V158)), ISNUMBER(SEARCH("Negative",'Model output'!V158))), ISNUMBER(SEARCH("Uninvolved",'Model output'!V158)), ISNUMBER(SEARCH("Free",'Model output'!V158)), ISNUMBER(SEARCH("1 mm",'Model output'!V158)), ISNUMBER(SEARCH("0.1 CM",'Model output'!V158)), ISNUMBER(SEARCH("less than 0.2 mm",'Model output'!V158)), ISNUMBER(SEARCH("less than 0.5 mm",'Model output'!V158)), ISNUMBER(SEARCH("abut",'Model output'!V158))), "negative", "positive")</f>
        <v>positive</v>
      </c>
      <c r="AE159" s="38"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AND(ISNUMBER(J159),J159&gt;=5),M159=""),AND(AND(ISNUMBER(J159),J159&gt;=5),AND(ISNUMBER(M159),M159&gt;=1)),AND(ISNUMBER(SERACH("papillary",N159)),OR(Y159="positive",Z159="positive"), ISNUMBER(SEARCH("BRAF",AB159)))),"intermediate","low"))</f>
        <v>high</v>
      </c>
      <c r="AF159" s="39" t="str">
        <f t="shared" si="30"/>
        <v>1b</v>
      </c>
      <c r="AG159" s="39" t="str">
        <f t="shared" si="31"/>
        <v>1a</v>
      </c>
      <c r="AH159" s="39" t="str">
        <f t="shared" si="33"/>
        <v>0</v>
      </c>
      <c r="AI159" s="44" t="str">
        <f t="shared" si="34"/>
        <v>I</v>
      </c>
      <c r="AJ159" s="38" t="s">
        <v>893</v>
      </c>
      <c r="AK159" s="43" t="s">
        <v>898</v>
      </c>
      <c r="AL159" s="43" t="s">
        <v>898</v>
      </c>
      <c r="AM159" s="43" t="s">
        <v>902</v>
      </c>
      <c r="AN159" s="43" t="s">
        <v>67</v>
      </c>
      <c r="AO159" s="13">
        <f t="shared" si="36"/>
        <v>1</v>
      </c>
      <c r="AP159" s="16">
        <f t="shared" si="37"/>
        <v>1</v>
      </c>
      <c r="AQ159" s="16">
        <f t="shared" si="38"/>
        <v>0</v>
      </c>
      <c r="AR159" s="16">
        <f t="shared" si="39"/>
        <v>1</v>
      </c>
      <c r="AS159" s="26">
        <f t="shared" si="35"/>
        <v>1</v>
      </c>
    </row>
    <row r="160" spans="1:45">
      <c r="A160" t="str">
        <f>'Model output'!A159</f>
        <v>TCGA-EM-A22L</v>
      </c>
      <c r="B160" s="50">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0</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28"/>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output'!G159)),AND(ISNUMBER(SEARCH("V ",'Model output'!G159)),NOT(ISNUMBER(SEARCH("VI",'Model output'!G159)))),ISNUMBER(SEARCH("five",'Model output'!G159)),ISNUMBER(SEARCH("5",'Model output'!G159))))), "lateral", "central"))</f>
        <v/>
      </c>
      <c r="H160" t="str">
        <f>IF('Model output'!H159="","negative", IF('Model output'!H159=" ", "negative", IF('Model output'!H159="[]", "negative", IF(ISNUMBER(SEARCH("lymph node",'Model output'!H159)),"negative", IF(ISNUMBER(SEARCH("adipose tissue",'Model output'!H159)), "negative", IF(ISNUMBER(SEARCH("neck dissection",'Model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32"/>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v>
      </c>
      <c r="O160" t="str">
        <f>IF('Model output'!M159="","",'Model output'!M159)</f>
        <v>follicular variant, macrofollicular variant</v>
      </c>
      <c r="P160" t="str">
        <f>IF('Model output'!N159="","",'Model output'!N159)</f>
        <v>2.2 cm</v>
      </c>
      <c r="Q160" t="str">
        <f t="shared" si="29"/>
        <v>2.2cm</v>
      </c>
      <c r="R160" cm="1">
        <f t="array" ref="R160">IF(Q160="","",IF(ISNUMBER(SEARCH("cm",Q160)),MAX(VALUE(SUBSTITUTE(_xlfn.FILTERXML("&lt;t&gt;&lt;s&gt;"&amp;SUBSTITUTE(Q160,",","&lt;/s&gt;&lt;s&gt;")&amp;"&lt;/s&gt;&lt;/t&gt;","//s"),"cm",""))),IF(ISNUMBER(SEARCH("mm",Q160)), MAX(VALUE(SUBSTITUTE(_xlfn.FILTERXML("&lt;t&gt;&lt;s&gt;"&amp;SUBSTITUTE(Q160,",","&lt;/s&gt;&lt;s&gt;")&amp;"&lt;/s&gt;&lt;/t&gt;","//s"),"mm","")))/10, MAX(VALUE(_xlfn.FILTERXML("&lt;t&gt;&lt;s&gt;"&amp;SUBSTITUTE(Q160,",","&lt;/s&gt;&lt;s&gt;")&amp;"&lt;/s&gt;&lt;/t&gt;","//s"))))))</f>
        <v>2.2000000000000002</v>
      </c>
      <c r="S160" t="str">
        <f>IF(OR('Model output'!P159="",ISNUMBER(SEARCH("Not identified", 'Model output'!P159)),ISNUMBER(SEARCH("Absent",'Model output'!P159)),ISNUMBER(SEARCH("No",'Model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22" t="str">
        <f>IF('Model output'!S159="","",'Model output'!S159)</f>
        <v>Not identified</v>
      </c>
      <c r="Y160" t="str">
        <f>IF(OR('Model output'!S159="",ISNUMBER(SEARCH("Absent",'Model output'!S159)),ISNUMBER(SEARCH("Not identified",'Model output'!S159)),AND(ISNUMBER(SEARCH("No",'Model output'!S159)),NOT(ISNUMBER(SEARCH("carcinoma",'Model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9" t="str">
        <f>IF(OR('Model output'!V159="", AND(ISERROR(SEARCH("Positive",'Model output'!V159)), ISNUMBER(SEARCH("Negative",'Model output'!V159))), ISNUMBER(SEARCH("Uninvolved",'Model output'!V159)), ISNUMBER(SEARCH("Free",'Model output'!V159)), ISNUMBER(SEARCH("1 mm",'Model output'!V159)), ISNUMBER(SEARCH("0.1 CM",'Model output'!V159)), ISNUMBER(SEARCH("less than 0.2 mm",'Model output'!V159)), ISNUMBER(SEARCH("less than 0.5 mm",'Model output'!V159)), ISNUMBER(SEARCH("abut",'Model output'!V159))), "negative", "positive")</f>
        <v>negative</v>
      </c>
      <c r="AE160" s="38"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AND(ISNUMBER(J160),J160&gt;=5),M160=""),AND(AND(ISNUMBER(J160),J160&gt;=5),AND(ISNUMBER(M160),M160&gt;=1)),AND(ISNUMBER(SERACH("papillary",N160)),OR(Y160="positive",Z160="positive"), ISNUMBER(SEARCH("BRAF",AB160)))),"intermediate","low"))</f>
        <v>intermediate</v>
      </c>
      <c r="AF160" s="39" t="str">
        <f t="shared" si="30"/>
        <v>2</v>
      </c>
      <c r="AG160" s="39" t="str">
        <f t="shared" si="31"/>
        <v>0</v>
      </c>
      <c r="AH160" s="39" t="str">
        <f t="shared" si="33"/>
        <v>0</v>
      </c>
      <c r="AI160" s="44" t="str">
        <f t="shared" si="34"/>
        <v>I</v>
      </c>
      <c r="AJ160" s="38" t="s">
        <v>895</v>
      </c>
      <c r="AK160" s="43" t="s">
        <v>901</v>
      </c>
      <c r="AL160" s="43" t="s">
        <v>899</v>
      </c>
      <c r="AM160" s="43" t="s">
        <v>902</v>
      </c>
      <c r="AN160" s="43" t="s">
        <v>67</v>
      </c>
      <c r="AO160" s="13">
        <f t="shared" ca="1" si="36"/>
        <v>1</v>
      </c>
      <c r="AP160" s="16">
        <f t="shared" si="37"/>
        <v>1</v>
      </c>
      <c r="AQ160" s="16">
        <f t="shared" si="38"/>
        <v>1</v>
      </c>
      <c r="AR160" s="16">
        <f t="shared" si="39"/>
        <v>1</v>
      </c>
      <c r="AS160" s="26">
        <f t="shared" si="35"/>
        <v>1</v>
      </c>
    </row>
    <row r="161" spans="1:45">
      <c r="A161" t="str">
        <f>'Model output'!A160</f>
        <v>TCGA-EM-A22M</v>
      </c>
      <c r="B161" s="50">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28"/>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output'!G160)),AND(ISNUMBER(SEARCH("V ",'Model output'!G160)),NOT(ISNUMBER(SEARCH("VI",'Model output'!G160)))),ISNUMBER(SEARCH("five",'Model output'!G160)),ISNUMBER(SEARCH("5",'Model output'!G160))))), "lateral", "central"))</f>
        <v/>
      </c>
      <c r="H161" t="str">
        <f>IF('Model output'!H160="","negative", IF('Model output'!H160=" ", "negative", IF('Model output'!H160="[]", "negative", IF(ISNUMBER(SEARCH("lymph node",'Model output'!H160)),"negative", IF(ISNUMBER(SEARCH("adipose tissue",'Model output'!H160)), "negative", IF(ISNUMBER(SEARCH("neck dissection",'Model output'!H160)),"negative","positive"))))))</f>
        <v>negative</v>
      </c>
      <c r="I161" t="str">
        <f>IF('Model output'!I160="","",IF(ISNUMBER('Model output'!I160),'Model output'!I160,1))</f>
        <v/>
      </c>
      <c r="J161" t="str">
        <f>IF('Model output'!J160="","",IF(AND(ISNUMBER('Model output'!J160),'Model output'!J160&lt;=I161),'Model output'!J160,IF(ISNUMBER(SEARCH("0/",'Model output'!J160)),0,1)))</f>
        <v/>
      </c>
      <c r="K161" t="str" cm="1">
        <f t="array" ref="K161">IF(COUNT(FIND({0,1,2,3,4,5,6,7,8,9},'Model output'!K160))&gt;0,'Model output'!K160,"")</f>
        <v/>
      </c>
      <c r="L161" s="8" t="str">
        <f t="shared" si="32"/>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v>
      </c>
      <c r="O161" t="str">
        <f>IF('Model output'!M160="","",'Model output'!M160)</f>
        <v>columnar cell variant, follicular variant, other variant: focal tall cell change and Warthin-like component, classical (usual)</v>
      </c>
      <c r="P161" t="str">
        <f>IF('Model output'!N160="","",'Model output'!N160)</f>
        <v>1.7 cm</v>
      </c>
      <c r="Q161" t="str">
        <f t="shared" si="29"/>
        <v>1.7cm</v>
      </c>
      <c r="R161" cm="1">
        <f t="array" ref="R161">IF(Q161="","",IF(ISNUMBER(SEARCH("cm",Q161)),MAX(VALUE(SUBSTITUTE(_xlfn.FILTERXML("&lt;t&gt;&lt;s&gt;"&amp;SUBSTITUTE(Q161,",","&lt;/s&gt;&lt;s&gt;")&amp;"&lt;/s&gt;&lt;/t&gt;","//s"),"cm",""))),IF(ISNUMBER(SEARCH("mm",Q161)), MAX(VALUE(SUBSTITUTE(_xlfn.FILTERXML("&lt;t&gt;&lt;s&gt;"&amp;SUBSTITUTE(Q161,",","&lt;/s&gt;&lt;s&gt;")&amp;"&lt;/s&gt;&lt;/t&gt;","//s"),"mm","")))/10, MAX(VALUE(_xlfn.FILTERXML("&lt;t&gt;&lt;s&gt;"&amp;SUBSTITUTE(Q161,",","&lt;/s&gt;&lt;s&gt;")&amp;"&lt;/s&gt;&lt;/t&gt;","//s"))))))</f>
        <v>1.7</v>
      </c>
      <c r="S161" t="str">
        <f>IF(OR('Model output'!P160="",ISNUMBER(SEARCH("Not identified", 'Model output'!P160)),ISNUMBER(SEARCH("Absent",'Model output'!P160)),ISNUMBER(SEARCH("No",'Model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22" t="str">
        <f>IF('Model output'!S160="","",'Model output'!S160)</f>
        <v/>
      </c>
      <c r="Y161" t="str">
        <f>IF(OR('Model output'!S160="",ISNUMBER(SEARCH("Absent",'Model output'!S160)),ISNUMBER(SEARCH("Not identified",'Model output'!S160)),AND(ISNUMBER(SEARCH("No",'Model output'!S160)),NOT(ISNUMBER(SEARCH("carcinoma",'Model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
      </c>
      <c r="AB161" t="str">
        <f>IF(AA161&lt;&gt;"Yes","",IF(OR('Model output'!U160="",ISNUMBER(SEARCH("Not identified",'Model output'!U160))),"",'Model output'!U160))</f>
        <v/>
      </c>
      <c r="AC161" s="9" t="str">
        <f>IF(OR('Model output'!V160="", AND(ISERROR(SEARCH("Positive",'Model output'!V160)), ISNUMBER(SEARCH("Negative",'Model output'!V160))), ISNUMBER(SEARCH("Uninvolved",'Model output'!V160)), ISNUMBER(SEARCH("Free",'Model output'!V160)), ISNUMBER(SEARCH("1 mm",'Model output'!V160)), ISNUMBER(SEARCH("0.1 CM",'Model output'!V160)), ISNUMBER(SEARCH("less than 0.2 mm",'Model output'!V160)), ISNUMBER(SEARCH("less than 0.5 mm",'Model output'!V160)), ISNUMBER(SEARCH("abut",'Model output'!V160))), "negative", "positive")</f>
        <v>negative</v>
      </c>
      <c r="AE161" s="38"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AND(ISNUMBER(J161),J161&gt;=5),M161=""),AND(AND(ISNUMBER(J161),J161&gt;=5),AND(ISNUMBER(M161),M161&gt;=1)),AND(ISNUMBER(SERACH("papillary",N161)),OR(Y161="positive",Z161="positive"), ISNUMBER(SEARCH("BRAF",AB161)))),"intermediate","low"))</f>
        <v>intermediate</v>
      </c>
      <c r="AF161" s="39" t="str">
        <f t="shared" si="30"/>
        <v>1b</v>
      </c>
      <c r="AG161" s="39" t="str">
        <f t="shared" si="31"/>
        <v>0</v>
      </c>
      <c r="AH161" s="39" t="str">
        <f t="shared" si="33"/>
        <v>0</v>
      </c>
      <c r="AI161" s="44" t="str">
        <f t="shared" si="34"/>
        <v>I</v>
      </c>
      <c r="AJ161" s="38" t="s">
        <v>895</v>
      </c>
      <c r="AK161" s="43" t="s">
        <v>898</v>
      </c>
      <c r="AL161" s="43" t="s">
        <v>899</v>
      </c>
      <c r="AM161" s="43" t="s">
        <v>902</v>
      </c>
      <c r="AN161" s="43" t="s">
        <v>67</v>
      </c>
      <c r="AO161" s="13">
        <f t="shared" ca="1" si="36"/>
        <v>1</v>
      </c>
      <c r="AP161" s="16">
        <f t="shared" si="37"/>
        <v>1</v>
      </c>
      <c r="AQ161" s="16">
        <f t="shared" si="38"/>
        <v>1</v>
      </c>
      <c r="AR161" s="16">
        <f t="shared" si="39"/>
        <v>1</v>
      </c>
      <c r="AS161" s="26">
        <f t="shared" si="35"/>
        <v>1</v>
      </c>
    </row>
    <row r="162" spans="1:45">
      <c r="A162" t="str">
        <f>'Model output'!A161</f>
        <v>TCGA-EM-A22N</v>
      </c>
      <c r="B162" s="50">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28"/>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output'!G161)),AND(ISNUMBER(SEARCH("V ",'Model output'!G161)),NOT(ISNUMBER(SEARCH("VI",'Model output'!G161)))),ISNUMBER(SEARCH("five",'Model output'!G161)),ISNUMBER(SEARCH("5",'Model output'!G161))))), "lateral", "central"))</f>
        <v/>
      </c>
      <c r="H162" t="str">
        <f>IF('Model output'!H161="","negative", IF('Model output'!H161=" ", "negative", IF('Model output'!H161="[]", "negative", IF(ISNUMBER(SEARCH("lymph node",'Model output'!H161)),"negative", IF(ISNUMBER(SEARCH("adipose tissue",'Model output'!H161)), "negative", IF(ISNUMBER(SEARCH("neck dissection",'Model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32"/>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v>
      </c>
      <c r="O162" t="str">
        <f>IF('Model output'!M161="","",'Model output'!M161)</f>
        <v>oncocytic or oxyphilic variant, follicular architecture, classical cytomorphology</v>
      </c>
      <c r="P162" t="str">
        <f>IF('Model output'!N161="","",'Model output'!N161)</f>
        <v>2.0 cm</v>
      </c>
      <c r="Q162" t="str">
        <f t="shared" si="29"/>
        <v>2.0cm</v>
      </c>
      <c r="R162" cm="1">
        <f t="array" ref="R162">IF(Q162="","",IF(ISNUMBER(SEARCH("cm",Q162)),MAX(VALUE(SUBSTITUTE(_xlfn.FILTERXML("&lt;t&gt;&lt;s&gt;"&amp;SUBSTITUTE(Q162,",","&lt;/s&gt;&lt;s&gt;")&amp;"&lt;/s&gt;&lt;/t&gt;","//s"),"cm",""))),IF(ISNUMBER(SEARCH("mm",Q162)), MAX(VALUE(SUBSTITUTE(_xlfn.FILTERXML("&lt;t&gt;&lt;s&gt;"&amp;SUBSTITUTE(Q162,",","&lt;/s&gt;&lt;s&gt;")&amp;"&lt;/s&gt;&lt;/t&gt;","//s"),"mm","")))/10, MAX(VALUE(_xlfn.FILTERXML("&lt;t&gt;&lt;s&gt;"&amp;SUBSTITUTE(Q162,",","&lt;/s&gt;&lt;s&gt;")&amp;"&lt;/s&gt;&lt;/t&gt;","//s"))))))</f>
        <v>2</v>
      </c>
      <c r="S162" t="str">
        <f>IF(OR('Model output'!P161="",ISNUMBER(SEARCH("Not identified", 'Model output'!P161)),ISNUMBER(SEARCH("Absent",'Model output'!P161)),ISNUMBER(SEARCH("No",'Model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22" t="str">
        <f>IF('Model output'!S161="","",'Model output'!S161)</f>
        <v/>
      </c>
      <c r="Y162" t="str">
        <f>IF(OR('Model output'!S161="",ISNUMBER(SEARCH("Absent",'Model output'!S161)),ISNUMBER(SEARCH("Not identified",'Model output'!S161)),AND(ISNUMBER(SEARCH("No",'Model output'!S161)),NOT(ISNUMBER(SEARCH("carcinoma",'Model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9" t="str">
        <f>IF(OR('Model output'!V161="", AND(ISERROR(SEARCH("Positive",'Model output'!V161)), ISNUMBER(SEARCH("Negative",'Model output'!V161))), ISNUMBER(SEARCH("Uninvolved",'Model output'!V161)), ISNUMBER(SEARCH("Free",'Model output'!V161)), ISNUMBER(SEARCH("1 mm",'Model output'!V161)), ISNUMBER(SEARCH("0.1 CM",'Model output'!V161)), ISNUMBER(SEARCH("less than 0.2 mm",'Model output'!V161)), ISNUMBER(SEARCH("less than 0.5 mm",'Model output'!V161)), ISNUMBER(SEARCH("abut",'Model output'!V161))), "negative", "positive")</f>
        <v>negative</v>
      </c>
      <c r="AE162" s="38"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AND(ISNUMBER(J162),J162&gt;=5),M162=""),AND(AND(ISNUMBER(J162),J162&gt;=5),AND(ISNUMBER(M162),M162&gt;=1)),AND(ISNUMBER(SERACH("papillary",N162)),OR(Y162="positive",Z162="positive"), ISNUMBER(SEARCH("BRAF",AB162)))),"intermediate","low"))</f>
        <v>low</v>
      </c>
      <c r="AF162" s="39" t="str">
        <f t="shared" si="30"/>
        <v>1b</v>
      </c>
      <c r="AG162" s="39" t="str">
        <f t="shared" si="31"/>
        <v>0</v>
      </c>
      <c r="AH162" s="39" t="str">
        <f t="shared" si="33"/>
        <v>0</v>
      </c>
      <c r="AI162" s="44" t="str">
        <f t="shared" si="34"/>
        <v>I</v>
      </c>
      <c r="AJ162" s="38" t="s">
        <v>894</v>
      </c>
      <c r="AK162" s="43" t="s">
        <v>898</v>
      </c>
      <c r="AL162" s="43" t="s">
        <v>899</v>
      </c>
      <c r="AM162" s="43" t="s">
        <v>902</v>
      </c>
      <c r="AN162" s="43" t="s">
        <v>67</v>
      </c>
      <c r="AO162" s="13">
        <f t="shared" ca="1" si="36"/>
        <v>1</v>
      </c>
      <c r="AP162" s="16">
        <f t="shared" si="37"/>
        <v>1</v>
      </c>
      <c r="AQ162" s="16">
        <f t="shared" si="38"/>
        <v>1</v>
      </c>
      <c r="AR162" s="16">
        <f t="shared" si="39"/>
        <v>1</v>
      </c>
      <c r="AS162" s="26">
        <f t="shared" si="35"/>
        <v>1</v>
      </c>
    </row>
    <row r="163" spans="1:45">
      <c r="A163" t="str">
        <f>'Model output'!A162</f>
        <v>TCGA-EM-A22O</v>
      </c>
      <c r="B163" s="50">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28"/>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output'!G162)),AND(ISNUMBER(SEARCH("V ",'Model output'!G162)),NOT(ISNUMBER(SEARCH("VI",'Model output'!G162)))),ISNUMBER(SEARCH("five",'Model output'!G162)),ISNUMBER(SEARCH("5",'Model output'!G162))))), "lateral", "central"))</f>
        <v>central</v>
      </c>
      <c r="H163" t="str">
        <f>IF('Model output'!H162="","negative", IF('Model output'!H162=" ", "negative", IF('Model output'!H162="[]", "negative", IF(ISNUMBER(SEARCH("lymph node",'Model output'!H162)),"negative", IF(ISNUMBER(SEARCH("adipose tissue",'Model output'!H162)), "negative", IF(ISNUMBER(SEARCH("neck dissection",'Model output'!H162)),"negative","positive"))))))</f>
        <v>negative</v>
      </c>
      <c r="I163">
        <f>IF('Model output'!I162="","",IF(ISNUMBER('Model output'!I162),'Model output'!I162,1))</f>
        <v>1</v>
      </c>
      <c r="J163">
        <f>IF('Model output'!J162="","",IF(AND(ISNUMBER('Model output'!J162),'Model output'!J162&lt;=I163),'Model output'!J162,IF(ISNUMBER(SEARCH("0/",'Model output'!J162)),0,1)))</f>
        <v>1</v>
      </c>
      <c r="K163" t="str" cm="1">
        <f t="array" ref="K163">IF(COUNT(FIND({0,1,2,3,4,5,6,7,8,9},'Model output'!K162))&gt;0,'Model output'!K162,"")</f>
        <v/>
      </c>
      <c r="L163" s="8" t="str">
        <f t="shared" si="32"/>
        <v/>
      </c>
      <c r="M163" t="str" cm="1">
        <f t="array" ref="M163">IF(L163="","",IF(ISNUMBER(SEARCH("cm",L163)),MAX(VALUE(SUBSTITUTE(_xlfn.FILTERXML("&lt;t&gt;&lt;s&gt;"&amp;SUBSTITUTE(L163,",","&lt;/s&gt;&lt;s&gt;")&amp;"&lt;/s&gt;&lt;/t&gt;","//s"),"cm",""))),MAX(VALUE(SUBSTITUTE(_xlfn.FILTERXML("&lt;t&gt;&lt;s&gt;"&amp;SUBSTITUTE(L163,",","&lt;/s&gt;&lt;s&gt;")&amp;"&lt;/s&gt;&lt;/t&gt;","//s"),"mm","")))/10))</f>
        <v/>
      </c>
      <c r="N163" t="str">
        <f>IF('Model output'!L162="","",'Model output'!L162)</f>
        <v>papillary</v>
      </c>
      <c r="O163" t="str">
        <f>IF('Model output'!M162="","",'Model output'!M162)</f>
        <v>classical (usual)</v>
      </c>
      <c r="P163" t="str">
        <f>IF('Model output'!N162="","",'Model output'!N162)</f>
        <v>6.6 cm</v>
      </c>
      <c r="Q163" t="str">
        <f t="shared" si="29"/>
        <v>6.6cm</v>
      </c>
      <c r="R163" cm="1">
        <f t="array" ref="R163">IF(Q163="","",IF(ISNUMBER(SEARCH("cm",Q163)),MAX(VALUE(SUBSTITUTE(_xlfn.FILTERXML("&lt;t&gt;&lt;s&gt;"&amp;SUBSTITUTE(Q163,",","&lt;/s&gt;&lt;s&gt;")&amp;"&lt;/s&gt;&lt;/t&gt;","//s"),"cm",""))),IF(ISNUMBER(SEARCH("mm",Q163)), MAX(VALUE(SUBSTITUTE(_xlfn.FILTERXML("&lt;t&gt;&lt;s&gt;"&amp;SUBSTITUTE(Q163,",","&lt;/s&gt;&lt;s&gt;")&amp;"&lt;/s&gt;&lt;/t&gt;","//s"),"mm","")))/10, MAX(VALUE(_xlfn.FILTERXML("&lt;t&gt;&lt;s&gt;"&amp;SUBSTITUTE(Q163,",","&lt;/s&gt;&lt;s&gt;")&amp;"&lt;/s&gt;&lt;/t&gt;","//s"))))))</f>
        <v>6.6</v>
      </c>
      <c r="S163" t="str">
        <f>IF(OR('Model output'!P162="",ISNUMBER(SEARCH("Not identified", 'Model output'!P162)),ISNUMBER(SEARCH("Absent",'Model output'!P162)),ISNUMBER(SEARCH("No",'Model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&lt;4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22" t="str">
        <f>IF('Model output'!S162="","",'Model output'!S162)</f>
        <v>Present, extensive</v>
      </c>
      <c r="Y163" t="str">
        <f>IF(OR('Model output'!S162="",ISNUMBER(SEARCH("Absent",'Model output'!S162)),ISNUMBER(SEARCH("Not identified",'Model output'!S162)),AND(ISNUMBER(SEARCH("No",'Model output'!S162)),NOT(ISNUMBER(SEARCH("carcinoma",'Model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9" t="str">
        <f>IF(OR('Model output'!V162="", AND(ISERROR(SEARCH("Positive",'Model output'!V162)), ISNUMBER(SEARCH("Negative",'Model output'!V162))), ISNUMBER(SEARCH("Uninvolved",'Model output'!V162)), ISNUMBER(SEARCH("Free",'Model output'!V162)), ISNUMBER(SEARCH("1 mm",'Model output'!V162)), ISNUMBER(SEARCH("0.1 CM",'Model output'!V162)), ISNUMBER(SEARCH("less than 0.2 mm",'Model output'!V162)), ISNUMBER(SEARCH("less than 0.5 mm",'Model output'!V162)), ISNUMBER(SEARCH("abut",'Model output'!V162))), "negative", "positive")</f>
        <v>positive</v>
      </c>
      <c r="AE163" s="38"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AND(ISNUMBER(J163),J163&gt;=5),M163=""),AND(AND(ISNUMBER(J163),J163&gt;=5),AND(ISNUMBER(M163),M163&gt;=1)),AND(ISNUMBER(SERACH("papillary",N163)),OR(Y163="positive",Z163="positive"), ISNUMBER(SEARCH("BRAF",AB163)))),"intermediate","low"))</f>
        <v>high</v>
      </c>
      <c r="AF163" s="39" t="str">
        <f t="shared" si="30"/>
        <v>3b</v>
      </c>
      <c r="AG163" s="39" t="str">
        <f t="shared" si="31"/>
        <v>1a</v>
      </c>
      <c r="AH163" s="39" t="str">
        <f t="shared" si="33"/>
        <v>0</v>
      </c>
      <c r="AI163" s="44" t="str">
        <f t="shared" si="34"/>
        <v>II</v>
      </c>
      <c r="AJ163" s="38" t="s">
        <v>893</v>
      </c>
      <c r="AK163" s="43" t="s">
        <v>905</v>
      </c>
      <c r="AL163" s="43" t="s">
        <v>903</v>
      </c>
      <c r="AM163" s="43" t="s">
        <v>902</v>
      </c>
      <c r="AN163" s="43" t="s">
        <v>906</v>
      </c>
      <c r="AO163" s="13">
        <f t="shared" si="36"/>
        <v>1</v>
      </c>
      <c r="AP163" s="16">
        <f t="shared" si="37"/>
        <v>0</v>
      </c>
      <c r="AQ163" s="16">
        <f t="shared" si="38"/>
        <v>1</v>
      </c>
      <c r="AR163" s="16">
        <f t="shared" si="39"/>
        <v>1</v>
      </c>
      <c r="AS163" s="26">
        <f t="shared" si="35"/>
        <v>0</v>
      </c>
    </row>
    <row r="164" spans="1:45">
      <c r="A164" t="str">
        <f>'Model output'!A163</f>
        <v>TCGA-EM-A22P</v>
      </c>
      <c r="B164" s="50">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28"/>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output'!G163)),AND(ISNUMBER(SEARCH("V ",'Model output'!G163)),NOT(ISNUMBER(SEARCH("VI",'Model output'!G163)))),ISNUMBER(SEARCH("five",'Model output'!G163)),ISNUMBER(SEARCH("5",'Model output'!G163))))), "lateral", "central"))</f>
        <v>lateral</v>
      </c>
      <c r="H164" t="str">
        <f>IF('Model output'!H163="","negative", IF('Model output'!H163=" ", "negative", IF('Model output'!H163="[]", "negative", IF(ISNUMBER(SEARCH("lymph node",'Model output'!H163)),"negative", IF(ISNUMBER(SEARCH("adipose tissue",'Model output'!H163)), "negative", IF(ISNUMBER(SEARCH("neck dissection",'Model output'!H163)),"negative","positive"))))))</f>
        <v>negative</v>
      </c>
      <c r="I164" t="str">
        <f>IF('Model output'!I163="","",IF(ISNUMBER('Model output'!I163),'Model output'!I163,1))</f>
        <v/>
      </c>
      <c r="J164">
        <f>IF('Model output'!J163="","",IF(AND(ISNUMBER('Model output'!J163),'Model output'!J163&lt;=I164),'Model output'!J163,IF(ISNUMBER(SEARCH("0/",'Model output'!J163)),0,1)))</f>
        <v>14</v>
      </c>
      <c r="K164" t="str" cm="1">
        <f t="array" ref="K164">IF(COUNT(FIND({0,1,2,3,4,5,6,7,8,9},'Model output'!K163))&gt;0,'Model output'!K163,"")</f>
        <v>3.0 cm</v>
      </c>
      <c r="L164" s="8" t="str">
        <f t="shared" si="32"/>
        <v>3.0cm</v>
      </c>
      <c r="M164" cm="1">
        <f t="array" ref="M164">IF(L164="","",IF(ISNUMBER(SEARCH("cm",L164)),MAX(VALUE(SUBSTITUTE(_xlfn.FILTERXML("&lt;t&gt;&lt;s&gt;"&amp;SUBSTITUTE(L164,",","&lt;/s&gt;&lt;s&gt;")&amp;"&lt;/s&gt;&lt;/t&gt;","//s"),"cm",""))),MAX(VALUE(SUBSTITUTE(_xlfn.FILTERXML("&lt;t&gt;&lt;s&gt;"&amp;SUBSTITUTE(L164,",","&lt;/s&gt;&lt;s&gt;")&amp;"&lt;/s&gt;&lt;/t&gt;","//s"),"mm","")))/10))</f>
        <v>3</v>
      </c>
      <c r="N164" t="str">
        <f>IF('Model output'!L163="","",'Model output'!L163)</f>
        <v>papillary</v>
      </c>
      <c r="O164" t="str">
        <f>IF('Model output'!M163="","",'Model output'!M163)</f>
        <v>classical (usual), microcarcinoma (occult, small or microscopic)</v>
      </c>
      <c r="P164" t="str">
        <f>IF('Model output'!N163="","",'Model output'!N163)</f>
        <v>1.2 cm</v>
      </c>
      <c r="Q164" t="str">
        <f t="shared" si="29"/>
        <v>1.2cm</v>
      </c>
      <c r="R164" cm="1">
        <f t="array" ref="R164">IF(Q164="","",IF(ISNUMBER(SEARCH("cm",Q164)),MAX(VALUE(SUBSTITUTE(_xlfn.FILTERXML("&lt;t&gt;&lt;s&gt;"&amp;SUBSTITUTE(Q164,",","&lt;/s&gt;&lt;s&gt;")&amp;"&lt;/s&gt;&lt;/t&gt;","//s"),"cm",""))),IF(ISNUMBER(SEARCH("mm",Q164)), MAX(VALUE(SUBSTITUTE(_xlfn.FILTERXML("&lt;t&gt;&lt;s&gt;"&amp;SUBSTITUTE(Q164,",","&lt;/s&gt;&lt;s&gt;")&amp;"&lt;/s&gt;&lt;/t&gt;","//s"),"mm","")))/10, MAX(VALUE(_xlfn.FILTERXML("&lt;t&gt;&lt;s&gt;"&amp;SUBSTITUTE(Q164,",","&lt;/s&gt;&lt;s&gt;")&amp;"&lt;/s&gt;&lt;/t&gt;","//s"))))))</f>
        <v>1.2</v>
      </c>
      <c r="S164" t="str">
        <f>IF(OR('Model output'!P163="",ISNUMBER(SEARCH("Not identified", 'Model output'!P163)),ISNUMBER(SEARCH("Absent",'Model output'!P163)),ISNUMBER(SEARCH("No",'Model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22" t="str">
        <f>IF('Model output'!S163="","",'Model output'!S163)</f>
        <v/>
      </c>
      <c r="Y164" t="str">
        <f>IF(OR('Model output'!S163="",ISNUMBER(SEARCH("Absent",'Model output'!S163)),ISNUMBER(SEARCH("Not identified",'Model output'!S163)),AND(ISNUMBER(SEARCH("No",'Model output'!S163)),NOT(ISNUMBER(SEARCH("carcinoma",'Model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9" t="str">
        <f>IF(OR('Model output'!V163="", AND(ISERROR(SEARCH("Positive",'Model output'!V163)), ISNUMBER(SEARCH("Negative",'Model output'!V163))), ISNUMBER(SEARCH("Uninvolved",'Model output'!V163)), ISNUMBER(SEARCH("Free",'Model output'!V163)), ISNUMBER(SEARCH("1 mm",'Model output'!V163)), ISNUMBER(SEARCH("0.1 CM",'Model output'!V163)), ISNUMBER(SEARCH("less than 0.2 mm",'Model output'!V163)), ISNUMBER(SEARCH("less than 0.5 mm",'Model output'!V163)), ISNUMBER(SEARCH("abut",'Model output'!V163))), "negative", "positive")</f>
        <v>negative</v>
      </c>
      <c r="AE164" s="38" t="str" cm="1">
        <f t="array" aca="1" ref="AE164" ca="1">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AND(ISNUMBER(J164),J164&gt;=5),M164=""),AND(AND(ISNUMBER(J164),J164&gt;=5),AND(ISNUMBER(M164),M164&gt;=1)),AND(ISNUMBER(SERACH("papillary",N164)),OR(Y164="positive",Z164="positive"), ISNUMBER(SEARCH("BRAF",AB164)))),"intermediate","low"))</f>
        <v>intermediate</v>
      </c>
      <c r="AF164" s="39" t="str">
        <f t="shared" si="30"/>
        <v>1b</v>
      </c>
      <c r="AG164" s="39" t="str">
        <f t="shared" si="31"/>
        <v>1b</v>
      </c>
      <c r="AH164" s="39" t="str">
        <f t="shared" si="33"/>
        <v>0</v>
      </c>
      <c r="AI164" s="44" t="str">
        <f t="shared" si="34"/>
        <v>II</v>
      </c>
      <c r="AJ164" s="38" t="s">
        <v>893</v>
      </c>
      <c r="AK164" s="43" t="s">
        <v>898</v>
      </c>
      <c r="AL164" s="43" t="s">
        <v>898</v>
      </c>
      <c r="AM164" s="43" t="s">
        <v>902</v>
      </c>
      <c r="AN164" s="43" t="s">
        <v>900</v>
      </c>
      <c r="AO164" s="13">
        <f t="shared" ref="AO164:AO191" ca="1" si="40">IF(AE164=AJ164,1,0)</f>
        <v>0</v>
      </c>
      <c r="AP164" s="16">
        <f t="shared" ref="AP164:AP191" si="41">IF(AF164=AK164, 1, IF(AND(AF164="x", AK164="0"), 1, IF(AND(AF164="0", AK164="x"), 1, 0)))</f>
        <v>1</v>
      </c>
      <c r="AQ164" s="16">
        <f t="shared" ref="AQ164:AQ191" si="42">IF(AG164=AL164, 1, IF(AND(AG164="x", AL164="0"), 1, IF(AND(AG164="0", AL164="x"), 1, 0)))</f>
        <v>1</v>
      </c>
      <c r="AR164" s="16">
        <f t="shared" ref="AR164:AR191" si="43">IF(AH164=AM164, 1, IF(AND(AH164="x", AM164="0"), 1, IF(AND(AH164="0", AM164="x"), 1, 0)))</f>
        <v>1</v>
      </c>
      <c r="AS164" s="26">
        <f t="shared" si="35"/>
        <v>1</v>
      </c>
    </row>
    <row r="165" spans="1:45">
      <c r="A165" t="str">
        <f>'Model output'!A164</f>
        <v>TCGA-EM-A22Q</v>
      </c>
      <c r="B165" s="50">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28"/>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output'!G164)),AND(ISNUMBER(SEARCH("V ",'Model output'!G164)),NOT(ISNUMBER(SEARCH("VI",'Model output'!G164)))),ISNUMBER(SEARCH("five",'Model output'!G164)),ISNUMBER(SEARCH("5",'Model output'!G164))))), "lateral", "central"))</f>
        <v/>
      </c>
      <c r="H165" t="str">
        <f>IF('Model output'!H164="","negative", IF('Model output'!H164=" ", "negative", IF('Model output'!H164="[]", "negative", IF(ISNUMBER(SEARCH("lymph node",'Model output'!H164)),"negative", IF(ISNUMBER(SEARCH("adipose tissue",'Model output'!H164)), "negative", IF(ISNUMBER(SEARCH("neck dissection",'Model output'!H164)),"negative","positive"))))))</f>
        <v>negative</v>
      </c>
      <c r="I165" t="str">
        <f>IF('Model output'!I164="","",IF(ISNUMBER('Model output'!I164),'Model output'!I164,1))</f>
        <v/>
      </c>
      <c r="J165">
        <f>IF('Model output'!J164="","",IF(AND(ISNUMBER('Model output'!J164),'Model output'!J164&lt;=I165),'Model output'!J164,IF(ISNUMBER(SEARCH("0/",'Model output'!J164)),0,1)))</f>
        <v>0</v>
      </c>
      <c r="K165" t="str" cm="1">
        <f t="array" ref="K165">IF(COUNT(FIND({0,1,2,3,4,5,6,7,8,9},'Model output'!K164))&gt;0,'Model output'!K164,"")</f>
        <v/>
      </c>
      <c r="L165" s="8" t="str">
        <f t="shared" si="32"/>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follicular variant</v>
      </c>
      <c r="O165" t="str">
        <f>IF('Model output'!M164="","",'Model output'!M164)</f>
        <v>follicular variant</v>
      </c>
      <c r="P165" t="str">
        <f>IF('Model output'!N164="","",'Model output'!N164)</f>
        <v>5.4 cm</v>
      </c>
      <c r="Q165" t="str">
        <f t="shared" si="29"/>
        <v>5.4cm</v>
      </c>
      <c r="R165" cm="1">
        <f t="array" ref="R165">IF(Q165="","",IF(ISNUMBER(SEARCH("cm",Q165)),MAX(VALUE(SUBSTITUTE(_xlfn.FILTERXML("&lt;t&gt;&lt;s&gt;"&amp;SUBSTITUTE(Q165,",","&lt;/s&gt;&lt;s&gt;")&amp;"&lt;/s&gt;&lt;/t&gt;","//s"),"cm",""))),IF(ISNUMBER(SEARCH("mm",Q165)), MAX(VALUE(SUBSTITUTE(_xlfn.FILTERXML("&lt;t&gt;&lt;s&gt;"&amp;SUBSTITUTE(Q165,",","&lt;/s&gt;&lt;s&gt;")&amp;"&lt;/s&gt;&lt;/t&gt;","//s"),"mm","")))/10, MAX(VALUE(_xlfn.FILTERXML("&lt;t&gt;&lt;s&gt;"&amp;SUBSTITUTE(Q165,",","&lt;/s&gt;&lt;s&gt;")&amp;"&lt;/s&gt;&lt;/t&gt;","//s"))))))</f>
        <v>5.4</v>
      </c>
      <c r="S165" t="str">
        <f>IF(OR('Model output'!P164="",ISNUMBER(SEARCH("Not identified", 'Model output'!P164)),ISNUMBER(SEARCH("Absent",'Model output'!P164)),ISNUMBER(SEARCH("No",'Model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22" t="str">
        <f>IF('Model output'!S164="","",'Model output'!S164)</f>
        <v/>
      </c>
      <c r="Y165" t="str">
        <f>IF(OR('Model output'!S164="",ISNUMBER(SEARCH("Absent",'Model output'!S164)),ISNUMBER(SEARCH("Not identified",'Model output'!S164)),AND(ISNUMBER(SEARCH("No",'Model output'!S164)),NOT(ISNUMBER(SEARCH("carcinoma",'Model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9" t="str">
        <f>IF(OR('Model output'!V164="", AND(ISERROR(SEARCH("Positive",'Model output'!V164)), ISNUMBER(SEARCH("Negative",'Model output'!V164))), ISNUMBER(SEARCH("Uninvolved",'Model output'!V164)), ISNUMBER(SEARCH("Free",'Model output'!V164)), ISNUMBER(SEARCH("1 mm",'Model output'!V164)), ISNUMBER(SEARCH("0.1 CM",'Model output'!V164)), ISNUMBER(SEARCH("less than 0.2 mm",'Model output'!V164)), ISNUMBER(SEARCH("less than 0.5 mm",'Model output'!V164)), ISNUMBER(SEARCH("abut",'Model output'!V164))), "negative", "positive")</f>
        <v>negative</v>
      </c>
      <c r="AE165" s="38"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AND(ISNUMBER(J165),J165&gt;=5),M165=""),AND(AND(ISNUMBER(J165),J165&gt;=5),AND(ISNUMBER(M165),M165&gt;=1)),AND(ISNUMBER(SERACH("papillary",N165)),OR(Y165="positive",Z165="positive"), ISNUMBER(SEARCH("BRAF",AB165)))),"intermediate","low"))</f>
        <v>low</v>
      </c>
      <c r="AF165" s="39" t="str">
        <f t="shared" si="30"/>
        <v>3a</v>
      </c>
      <c r="AG165" s="39" t="str">
        <f t="shared" si="31"/>
        <v>0</v>
      </c>
      <c r="AH165" s="39" t="str">
        <f t="shared" si="33"/>
        <v>0</v>
      </c>
      <c r="AI165" s="44" t="str">
        <f t="shared" si="34"/>
        <v>I</v>
      </c>
      <c r="AJ165" s="38" t="s">
        <v>894</v>
      </c>
      <c r="AK165" s="43" t="s">
        <v>904</v>
      </c>
      <c r="AL165" s="43" t="s">
        <v>899</v>
      </c>
      <c r="AM165" s="43" t="s">
        <v>902</v>
      </c>
      <c r="AN165" s="43" t="s">
        <v>67</v>
      </c>
      <c r="AO165" s="13">
        <f t="shared" ca="1" si="40"/>
        <v>1</v>
      </c>
      <c r="AP165" s="16">
        <f t="shared" si="41"/>
        <v>1</v>
      </c>
      <c r="AQ165" s="16">
        <f t="shared" si="42"/>
        <v>1</v>
      </c>
      <c r="AR165" s="16">
        <f t="shared" si="43"/>
        <v>1</v>
      </c>
      <c r="AS165" s="26">
        <f t="shared" si="35"/>
        <v>1</v>
      </c>
    </row>
    <row r="166" spans="1:45">
      <c r="A166" t="str">
        <f>'Model output'!A165</f>
        <v>TCGA-EM-A2CJ</v>
      </c>
      <c r="B166" s="50">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28"/>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output'!G165)),AND(ISNUMBER(SEARCH("V ",'Model output'!G165)),NOT(ISNUMBER(SEARCH("VI",'Model output'!G165)))),ISNUMBER(SEARCH("five",'Model output'!G165)),ISNUMBER(SEARCH("5",'Model output'!G165))))), "lateral", "central"))</f>
        <v/>
      </c>
      <c r="H166" t="str">
        <f>IF('Model output'!H165="","negative", IF('Model output'!H165=" ", "negative", IF('Model output'!H165="[]", "negative", IF(ISNUMBER(SEARCH("lymph node",'Model output'!H165)),"negative", IF(ISNUMBER(SEARCH("adipose tissue",'Model output'!H165)), "negative", IF(ISNUMBER(SEARCH("neck dissection",'Model output'!H165)),"negative","positive"))))))</f>
        <v>negative</v>
      </c>
      <c r="I166" t="str">
        <f>IF('Model output'!I165="","",IF(ISNUMBER('Model output'!I165),'Model output'!I165,1))</f>
        <v/>
      </c>
      <c r="J166" t="str">
        <f>IF('Model output'!J165="","",IF(AND(ISNUMBER('Model output'!J165),'Model output'!J165&lt;=I166),'Model output'!J165,IF(ISNUMBER(SEARCH("0/",'Model output'!J165)),0,1)))</f>
        <v/>
      </c>
      <c r="K166" t="str" cm="1">
        <f t="array" ref="K166">IF(COUNT(FIND({0,1,2,3,4,5,6,7,8,9},'Model output'!K165))&gt;0,'Model output'!K165,"")</f>
        <v/>
      </c>
      <c r="L166" s="8" t="str">
        <f t="shared" si="32"/>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v>
      </c>
      <c r="O166" t="str">
        <f>IF('Model output'!M165="","",'Model output'!M165)</f>
        <v>follicular variant, microcarcinoma (occult, small or microscopic) variant</v>
      </c>
      <c r="P166" t="str">
        <f>IF('Model output'!N165="","",'Model output'!N165)</f>
        <v>1.2 cm</v>
      </c>
      <c r="Q166" t="str">
        <f t="shared" si="29"/>
        <v>1.2cm</v>
      </c>
      <c r="R166" cm="1">
        <f t="array" ref="R166">IF(Q166="","",IF(ISNUMBER(SEARCH("cm",Q166)),MAX(VALUE(SUBSTITUTE(_xlfn.FILTERXML("&lt;t&gt;&lt;s&gt;"&amp;SUBSTITUTE(Q166,",","&lt;/s&gt;&lt;s&gt;")&amp;"&lt;/s&gt;&lt;/t&gt;","//s"),"cm",""))),IF(ISNUMBER(SEARCH("mm",Q166)), MAX(VALUE(SUBSTITUTE(_xlfn.FILTERXML("&lt;t&gt;&lt;s&gt;"&amp;SUBSTITUTE(Q166,",","&lt;/s&gt;&lt;s&gt;")&amp;"&lt;/s&gt;&lt;/t&gt;","//s"),"mm","")))/10, MAX(VALUE(_xlfn.FILTERXML("&lt;t&gt;&lt;s&gt;"&amp;SUBSTITUTE(Q166,",","&lt;/s&gt;&lt;s&gt;")&amp;"&lt;/s&gt;&lt;/t&gt;","//s"))))))</f>
        <v>1.2</v>
      </c>
      <c r="S166" t="str">
        <f>IF(OR('Model output'!P165="",ISNUMBER(SEARCH("Not identified", 'Model output'!P165)),ISNUMBER(SEARCH("Absent",'Model output'!P165)),ISNUMBER(SEARCH("No",'Model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22" t="str">
        <f>IF('Model output'!S165="","",'Model output'!S165)</f>
        <v/>
      </c>
      <c r="Y166" t="str">
        <f>IF(OR('Model output'!S165="",ISNUMBER(SEARCH("Absent",'Model output'!S165)),ISNUMBER(SEARCH("Not identified",'Model output'!S165)),AND(ISNUMBER(SEARCH("No",'Model output'!S165)),NOT(ISNUMBER(SEARCH("carcinoma",'Model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9" t="str">
        <f>IF(OR('Model output'!V165="", AND(ISERROR(SEARCH("Positive",'Model output'!V165)), ISNUMBER(SEARCH("Negative",'Model output'!V165))), ISNUMBER(SEARCH("Uninvolved",'Model output'!V165)), ISNUMBER(SEARCH("Free",'Model output'!V165)), ISNUMBER(SEARCH("1 mm",'Model output'!V165)), ISNUMBER(SEARCH("0.1 CM",'Model output'!V165)), ISNUMBER(SEARCH("less than 0.2 mm",'Model output'!V165)), ISNUMBER(SEARCH("less than 0.5 mm",'Model output'!V165)), ISNUMBER(SEARCH("abut",'Model output'!V165))), "negative", "positive")</f>
        <v>negative</v>
      </c>
      <c r="AE166" s="38"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AND(ISNUMBER(J166),J166&gt;=5),M166=""),AND(AND(ISNUMBER(J166),J166&gt;=5),AND(ISNUMBER(M166),M166&gt;=1)),AND(ISNUMBER(SERACH("papillary",N166)),OR(Y166="positive",Z166="positive"), ISNUMBER(SEARCH("BRAF",AB166)))),"intermediate","low"))</f>
        <v>low</v>
      </c>
      <c r="AF166" s="39" t="str">
        <f t="shared" si="30"/>
        <v>1b</v>
      </c>
      <c r="AG166" s="39" t="str">
        <f t="shared" si="31"/>
        <v>0</v>
      </c>
      <c r="AH166" s="39" t="str">
        <f t="shared" si="33"/>
        <v>0</v>
      </c>
      <c r="AI166" s="44" t="str">
        <f t="shared" si="34"/>
        <v>I</v>
      </c>
      <c r="AJ166" s="38" t="s">
        <v>894</v>
      </c>
      <c r="AK166" s="43" t="s">
        <v>898</v>
      </c>
      <c r="AL166" s="43" t="s">
        <v>902</v>
      </c>
      <c r="AM166" s="43" t="s">
        <v>902</v>
      </c>
      <c r="AN166" s="43" t="s">
        <v>67</v>
      </c>
      <c r="AO166" s="13">
        <f t="shared" ca="1" si="40"/>
        <v>1</v>
      </c>
      <c r="AP166" s="16">
        <f t="shared" si="41"/>
        <v>1</v>
      </c>
      <c r="AQ166" s="16">
        <f t="shared" si="42"/>
        <v>1</v>
      </c>
      <c r="AR166" s="16">
        <f t="shared" si="43"/>
        <v>1</v>
      </c>
      <c r="AS166" s="26">
        <f t="shared" si="35"/>
        <v>1</v>
      </c>
    </row>
    <row r="167" spans="1:45">
      <c r="A167" t="str">
        <f>'Model output'!A166</f>
        <v>TCGA-EM-A2CK</v>
      </c>
      <c r="B167" s="50">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28"/>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output'!G166)),AND(ISNUMBER(SEARCH("V ",'Model output'!G166)),NOT(ISNUMBER(SEARCH("VI",'Model output'!G166)))),ISNUMBER(SEARCH("five",'Model output'!G166)),ISNUMBER(SEARCH("5",'Model output'!G166))))), "lateral", "central"))</f>
        <v>lateral</v>
      </c>
      <c r="H167" t="str">
        <f>IF('Model output'!H166="","negative", IF('Model output'!H166=" ", "negative", IF('Model output'!H166="[]", "negative", IF(ISNUMBER(SEARCH("lymph node",'Model output'!H166)),"negative", IF(ISNUMBER(SEARCH("adipose tissue",'Model output'!H166)), "negative", IF(ISNUMBER(SEARCH("neck dissection",'Model output'!H166)),"negative","positive"))))))</f>
        <v>negative</v>
      </c>
      <c r="I167">
        <f>IF('Model output'!I166="","",IF(ISNUMBER('Model output'!I166),'Model output'!I166,1))</f>
        <v>1</v>
      </c>
      <c r="J167">
        <f>IF('Model output'!J166="","",IF(AND(ISNUMBER('Model output'!J166),'Model output'!J166&lt;=I167),'Model output'!J166,IF(ISNUMBER(SEARCH("0/",'Model output'!J166)),0,1)))</f>
        <v>1</v>
      </c>
      <c r="K167" t="str" cm="1">
        <f t="array" ref="K167">IF(COUNT(FIND({0,1,2,3,4,5,6,7,8,9},'Model output'!K166))&gt;0,'Model output'!K166,"")</f>
        <v>3.5 cm</v>
      </c>
      <c r="L167" s="8" t="str">
        <f t="shared" si="32"/>
        <v>3.5cm</v>
      </c>
      <c r="M167" cm="1">
        <f t="array" ref="M167">IF(L167="","",IF(ISNUMBER(SEARCH("cm",L167)),MAX(VALUE(SUBSTITUTE(_xlfn.FILTERXML("&lt;t&gt;&lt;s&gt;"&amp;SUBSTITUTE(L167,",","&lt;/s&gt;&lt;s&gt;")&amp;"&lt;/s&gt;&lt;/t&gt;","//s"),"cm",""))),MAX(VALUE(SUBSTITUTE(_xlfn.FILTERXML("&lt;t&gt;&lt;s&gt;"&amp;SUBSTITUTE(L167,",","&lt;/s&gt;&lt;s&gt;")&amp;"&lt;/s&gt;&lt;/t&gt;","//s"),"mm","")))/10))</f>
        <v>3.5</v>
      </c>
      <c r="N167" t="str">
        <f>IF('Model output'!L166="","",'Model output'!L166)</f>
        <v>papillary</v>
      </c>
      <c r="O167" t="str">
        <f>IF('Model output'!M166="","",'Model output'!M166)</f>
        <v>follicular variant, classical variant</v>
      </c>
      <c r="P167" t="str">
        <f>IF('Model output'!N166="","",'Model output'!N166)</f>
        <v>2.3 cm</v>
      </c>
      <c r="Q167" t="str">
        <f t="shared" si="29"/>
        <v>2.3cm</v>
      </c>
      <c r="R167" cm="1">
        <f t="array" ref="R167">IF(Q167="","",IF(ISNUMBER(SEARCH("cm",Q167)),MAX(VALUE(SUBSTITUTE(_xlfn.FILTERXML("&lt;t&gt;&lt;s&gt;"&amp;SUBSTITUTE(Q167,",","&lt;/s&gt;&lt;s&gt;")&amp;"&lt;/s&gt;&lt;/t&gt;","//s"),"cm",""))),IF(ISNUMBER(SEARCH("mm",Q167)), MAX(VALUE(SUBSTITUTE(_xlfn.FILTERXML("&lt;t&gt;&lt;s&gt;"&amp;SUBSTITUTE(Q167,",","&lt;/s&gt;&lt;s&gt;")&amp;"&lt;/s&gt;&lt;/t&gt;","//s"),"mm","")))/10, MAX(VALUE(_xlfn.FILTERXML("&lt;t&gt;&lt;s&gt;"&amp;SUBSTITUTE(Q167,",","&lt;/s&gt;&lt;s&gt;")&amp;"&lt;/s&gt;&lt;/t&gt;","//s"))))))</f>
        <v>2.2999999999999998</v>
      </c>
      <c r="S167" t="str">
        <f>IF(OR('Model output'!P166="",ISNUMBER(SEARCH("Not identified", 'Model output'!P166)),ISNUMBER(SEARCH("Absent",'Model output'!P166)),ISNUMBER(SEARCH("No",'Model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negative</v>
      </c>
      <c r="X167" s="22" t="str">
        <f>IF('Model output'!S166="","",'Model output'!S166)</f>
        <v/>
      </c>
      <c r="Y167" t="str">
        <f>IF(OR('Model output'!S166="",ISNUMBER(SEARCH("Absent",'Model output'!S166)),ISNUMBER(SEARCH("Not identified",'Model output'!S166)),AND(ISNUMBER(SEARCH("No",'Model output'!S166)),NOT(ISNUMBER(SEARCH("carcinoma",'Model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
      </c>
      <c r="AB167" t="str">
        <f>IF(AA167&lt;&gt;"Yes","",IF(OR('Model output'!U166="",ISNUMBER(SEARCH("Not identified",'Model output'!U166))),"",'Model output'!U166))</f>
        <v/>
      </c>
      <c r="AC167" s="9" t="str">
        <f>IF(OR('Model output'!V166="", AND(ISERROR(SEARCH("Positive",'Model output'!V166)), ISNUMBER(SEARCH("Negative",'Model output'!V166))), ISNUMBER(SEARCH("Uninvolved",'Model output'!V166)), ISNUMBER(SEARCH("Free",'Model output'!V166)), ISNUMBER(SEARCH("1 mm",'Model output'!V166)), ISNUMBER(SEARCH("0.1 CM",'Model output'!V166)), ISNUMBER(SEARCH("less than 0.2 mm",'Model output'!V166)), ISNUMBER(SEARCH("less than 0.5 mm",'Model output'!V166)), ISNUMBER(SEARCH("abut",'Model output'!V166))), "negative", "positive")</f>
        <v>negative</v>
      </c>
      <c r="AE167" s="38" t="str" cm="1">
        <f t="array" ref="AE167">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AND(ISNUMBER(J167),J167&gt;=5),M167=""),AND(AND(ISNUMBER(J167),J167&gt;=5),AND(ISNUMBER(M167),M167&gt;=1)),AND(ISNUMBER(SERACH("papillary",N167)),OR(Y167="positive",Z167="positive"), ISNUMBER(SEARCH("BRAF",AB167)))),"intermediate","low"))</f>
        <v>high</v>
      </c>
      <c r="AF167" s="39" t="str">
        <f t="shared" si="30"/>
        <v>2</v>
      </c>
      <c r="AG167" s="39" t="str">
        <f t="shared" si="31"/>
        <v>1b</v>
      </c>
      <c r="AH167" s="39" t="str">
        <f t="shared" si="33"/>
        <v>0</v>
      </c>
      <c r="AI167" s="44" t="str">
        <f t="shared" si="34"/>
        <v>I</v>
      </c>
      <c r="AJ167" s="38" t="s">
        <v>895</v>
      </c>
      <c r="AK167" s="43" t="s">
        <v>901</v>
      </c>
      <c r="AL167" s="43" t="s">
        <v>898</v>
      </c>
      <c r="AM167" s="43" t="s">
        <v>902</v>
      </c>
      <c r="AN167" s="43" t="s">
        <v>67</v>
      </c>
      <c r="AO167" s="13">
        <f t="shared" si="40"/>
        <v>0</v>
      </c>
      <c r="AP167" s="16">
        <f t="shared" si="41"/>
        <v>1</v>
      </c>
      <c r="AQ167" s="16">
        <f t="shared" si="42"/>
        <v>1</v>
      </c>
      <c r="AR167" s="16">
        <f t="shared" si="43"/>
        <v>1</v>
      </c>
      <c r="AS167" s="26">
        <f t="shared" si="35"/>
        <v>1</v>
      </c>
    </row>
    <row r="168" spans="1:45">
      <c r="A168" t="str">
        <f>'Model output'!A167</f>
        <v>TCGA-EM-A2CL</v>
      </c>
      <c r="B168" s="50">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28"/>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output'!G167)),AND(ISNUMBER(SEARCH("V ",'Model output'!G167)),NOT(ISNUMBER(SEARCH("VI",'Model output'!G167)))),ISNUMBER(SEARCH("five",'Model output'!G167)),ISNUMBER(SEARCH("5",'Model output'!G167))))), "lateral", "central"))</f>
        <v/>
      </c>
      <c r="H168" t="str">
        <f>IF('Model output'!H167="","negative", IF('Model output'!H167=" ", "negative", IF('Model output'!H167="[]", "negative", IF(ISNUMBER(SEARCH("lymph node",'Model output'!H167)),"negative", IF(ISNUMBER(SEARCH("adipose tissue",'Model output'!H167)), "negative", IF(ISNUMBER(SEARCH("neck dissection",'Model output'!H167)),"negative","positive"))))))</f>
        <v>negative</v>
      </c>
      <c r="I168" t="str">
        <f>IF('Model output'!I167="","",IF(ISNUMBER('Model output'!I167),'Model output'!I167,1))</f>
        <v/>
      </c>
      <c r="J168" t="str">
        <f>IF('Model output'!J167="","",IF(AND(ISNUMBER('Model output'!J167),'Model output'!J167&lt;=I168),'Model output'!J167,IF(ISNUMBER(SEARCH("0/",'Model output'!J167)),0,1)))</f>
        <v/>
      </c>
      <c r="K168" t="str" cm="1">
        <f t="array" ref="K168">IF(COUNT(FIND({0,1,2,3,4,5,6,7,8,9},'Model output'!K167))&gt;0,'Model output'!K167,"")</f>
        <v/>
      </c>
      <c r="L168" s="8" t="str">
        <f t="shared" si="32"/>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v>
      </c>
      <c r="O168" t="str">
        <f>IF('Model output'!M167="","",'Model output'!M167)</f>
        <v>follicular variant, microcarcinoma (occult, small or microscopic) variant</v>
      </c>
      <c r="P168" t="str">
        <f>IF('Model output'!N167="","",'Model output'!N167)</f>
        <v>2.5 cm</v>
      </c>
      <c r="Q168" t="str">
        <f t="shared" si="29"/>
        <v>2.5cm</v>
      </c>
      <c r="R168" cm="1">
        <f t="array" ref="R168">IF(Q168="","",IF(ISNUMBER(SEARCH("cm",Q168)),MAX(VALUE(SUBSTITUTE(_xlfn.FILTERXML("&lt;t&gt;&lt;s&gt;"&amp;SUBSTITUTE(Q168,",","&lt;/s&gt;&lt;s&gt;")&amp;"&lt;/s&gt;&lt;/t&gt;","//s"),"cm",""))),IF(ISNUMBER(SEARCH("mm",Q168)), MAX(VALUE(SUBSTITUTE(_xlfn.FILTERXML("&lt;t&gt;&lt;s&gt;"&amp;SUBSTITUTE(Q168,",","&lt;/s&gt;&lt;s&gt;")&amp;"&lt;/s&gt;&lt;/t&gt;","//s"),"mm","")))/10, MAX(VALUE(_xlfn.FILTERXML("&lt;t&gt;&lt;s&gt;"&amp;SUBSTITUTE(Q168,",","&lt;/s&gt;&lt;s&gt;")&amp;"&lt;/s&gt;&lt;/t&gt;","//s"))))))</f>
        <v>2.5</v>
      </c>
      <c r="S168" t="str">
        <f>IF(OR('Model output'!P167="",ISNUMBER(SEARCH("Not identified", 'Model output'!P167)),ISNUMBER(SEARCH("Absent",'Model output'!P167)),ISNUMBER(SEARCH("No",'Model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22" t="str">
        <f>IF('Model output'!S167="","",'Model output'!S167)</f>
        <v>Not identified</v>
      </c>
      <c r="Y168" t="str">
        <f>IF(OR('Model output'!S167="",ISNUMBER(SEARCH("Absent",'Model output'!S167)),ISNUMBER(SEARCH("Not identified",'Model output'!S167)),AND(ISNUMBER(SEARCH("No",'Model output'!S167)),NOT(ISNUMBER(SEARCH("carcinoma",'Model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9" t="str">
        <f>IF(OR('Model output'!V167="", AND(ISERROR(SEARCH("Positive",'Model output'!V167)), ISNUMBER(SEARCH("Negative",'Model output'!V167))), ISNUMBER(SEARCH("Uninvolved",'Model output'!V167)), ISNUMBER(SEARCH("Free",'Model output'!V167)), ISNUMBER(SEARCH("1 mm",'Model output'!V167)), ISNUMBER(SEARCH("0.1 CM",'Model output'!V167)), ISNUMBER(SEARCH("less than 0.2 mm",'Model output'!V167)), ISNUMBER(SEARCH("less than 0.5 mm",'Model output'!V167)), ISNUMBER(SEARCH("abut",'Model output'!V167))), "negative", "positive")</f>
        <v>negative</v>
      </c>
      <c r="AE168" s="38"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AND(ISNUMBER(J168),J168&gt;=5),M168=""),AND(AND(ISNUMBER(J168),J168&gt;=5),AND(ISNUMBER(M168),M168&gt;=1)),AND(ISNUMBER(SERACH("papillary",N168)),OR(Y168="positive",Z168="positive"), ISNUMBER(SEARCH("BRAF",AB168)))),"intermediate","low"))</f>
        <v>low</v>
      </c>
      <c r="AF168" s="39" t="str">
        <f t="shared" si="30"/>
        <v>2</v>
      </c>
      <c r="AG168" s="39" t="str">
        <f t="shared" si="31"/>
        <v>0</v>
      </c>
      <c r="AH168" s="39" t="str">
        <f t="shared" si="33"/>
        <v>0</v>
      </c>
      <c r="AI168" s="44" t="str">
        <f t="shared" si="34"/>
        <v>I</v>
      </c>
      <c r="AJ168" s="38" t="s">
        <v>894</v>
      </c>
      <c r="AK168" s="43" t="s">
        <v>901</v>
      </c>
      <c r="AL168" s="43" t="s">
        <v>902</v>
      </c>
      <c r="AM168" s="43" t="s">
        <v>902</v>
      </c>
      <c r="AN168" s="43" t="s">
        <v>67</v>
      </c>
      <c r="AO168" s="13">
        <f t="shared" ca="1" si="40"/>
        <v>1</v>
      </c>
      <c r="AP168" s="16">
        <f t="shared" si="41"/>
        <v>1</v>
      </c>
      <c r="AQ168" s="16">
        <f t="shared" si="42"/>
        <v>1</v>
      </c>
      <c r="AR168" s="16">
        <f t="shared" si="43"/>
        <v>1</v>
      </c>
      <c r="AS168" s="26">
        <f t="shared" si="35"/>
        <v>1</v>
      </c>
    </row>
    <row r="169" spans="1:45">
      <c r="A169" t="str">
        <f>'Model output'!A168</f>
        <v>TCGA-EM-A2CM</v>
      </c>
      <c r="B169" s="50">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X</v>
      </c>
      <c r="F169" t="str">
        <f t="shared" ref="F169:F232" si="44">IF(OR(G169&lt;&gt;"",AND(J169&lt;&gt;"",ISNUMBER(J169),J169&gt;0),AND(M169&lt;&gt;"",M169&gt;0)),"positive","negative")</f>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output'!G168)),AND(ISNUMBER(SEARCH("V ",'Model output'!G168)),NOT(ISNUMBER(SEARCH("VI",'Model output'!G168)))),ISNUMBER(SEARCH("five",'Model output'!G168)),ISNUMBER(SEARCH("5",'Model output'!G168))))), "lateral", "central"))</f>
        <v/>
      </c>
      <c r="H169" t="str">
        <f>IF('Model output'!H168="","negative", IF('Model output'!H168=" ", "negative", IF('Model output'!H168="[]", "negative", IF(ISNUMBER(SEARCH("lymph node",'Model output'!H168)),"negative", IF(ISNUMBER(SEARCH("adipose tissue",'Model output'!H168)), "negative", IF(ISNUMBER(SEARCH("neck dissection",'Model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32"/>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v>
      </c>
      <c r="O169" t="str">
        <f>IF('Model output'!M168="","",'Model output'!M168)</f>
        <v>Angioinvasive</v>
      </c>
      <c r="P169" t="str">
        <f>IF('Model output'!N168="","",'Model output'!N168)</f>
        <v>9.6 cm</v>
      </c>
      <c r="Q169" t="str">
        <f t="shared" si="29"/>
        <v>9.6cm</v>
      </c>
      <c r="R169" cm="1">
        <f t="array" ref="R169">IF(Q169="","",IF(ISNUMBER(SEARCH("cm",Q169)),MAX(VALUE(SUBSTITUTE(_xlfn.FILTERXML("&lt;t&gt;&lt;s&gt;"&amp;SUBSTITUTE(Q169,",","&lt;/s&gt;&lt;s&gt;")&amp;"&lt;/s&gt;&lt;/t&gt;","//s"),"cm",""))),IF(ISNUMBER(SEARCH("mm",Q169)), MAX(VALUE(SUBSTITUTE(_xlfn.FILTERXML("&lt;t&gt;&lt;s&gt;"&amp;SUBSTITUTE(Q169,",","&lt;/s&gt;&lt;s&gt;")&amp;"&lt;/s&gt;&lt;/t&gt;","//s"),"mm","")))/10, MAX(VALUE(_xlfn.FILTERXML("&lt;t&gt;&lt;s&gt;"&amp;SUBSTITUTE(Q169,",","&lt;/s&gt;&lt;s&gt;")&amp;"&lt;/s&gt;&lt;/t&gt;","//s"))))))</f>
        <v>9.6</v>
      </c>
      <c r="S169" t="str">
        <f>IF(OR('Model output'!P168="",ISNUMBER(SEARCH("Not identified", 'Model output'!P168)),ISNUMBER(SEARCH("Absent",'Model output'!P168)),ISNUMBER(SEARCH("No",'Model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&lt;4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22" t="str">
        <f>IF('Model output'!S168="","",'Model output'!S168)</f>
        <v/>
      </c>
      <c r="Y169" t="str">
        <f>IF(OR('Model output'!S168="",ISNUMBER(SEARCH("Absent",'Model output'!S168)),ISNUMBER(SEARCH("Not identified",'Model output'!S168)),AND(ISNUMBER(SEARCH("No",'Model output'!S168)),NOT(ISNUMBER(SEARCH("carcinoma",'Model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9" t="str">
        <f>IF(OR('Model output'!V168="", AND(ISERROR(SEARCH("Positive",'Model output'!V168)), ISNUMBER(SEARCH("Negative",'Model output'!V168))), ISNUMBER(SEARCH("Uninvolved",'Model output'!V168)), ISNUMBER(SEARCH("Free",'Model output'!V168)), ISNUMBER(SEARCH("1 mm",'Model output'!V168)), ISNUMBER(SEARCH("0.1 CM",'Model output'!V168)), ISNUMBER(SEARCH("less than 0.2 mm",'Model output'!V168)), ISNUMBER(SEARCH("less than 0.5 mm",'Model output'!V168)), ISNUMBER(SEARCH("abut",'Model output'!V168))), "negative", "positive")</f>
        <v>negative</v>
      </c>
      <c r="AE169" s="38"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AND(ISNUMBER(J169),J169&gt;=5),M169=""),AND(AND(ISNUMBER(J169),J169&gt;=5),AND(ISNUMBER(M169),M169&gt;=1)),AND(ISNUMBER(SERACH("papillary",N169)),OR(Y169="positive",Z169="positive"), ISNUMBER(SEARCH("BRAF",AB169)))),"intermediate","low"))</f>
        <v>low</v>
      </c>
      <c r="AF169" s="39" t="str">
        <f t="shared" si="30"/>
        <v>3a</v>
      </c>
      <c r="AG169" s="39" t="str">
        <f t="shared" si="31"/>
        <v>0</v>
      </c>
      <c r="AH169" s="39" t="str">
        <f t="shared" si="33"/>
        <v>0</v>
      </c>
      <c r="AI169" s="44" t="str">
        <f t="shared" si="34"/>
        <v>II</v>
      </c>
      <c r="AJ169" s="38" t="s">
        <v>895</v>
      </c>
      <c r="AK169" s="43" t="s">
        <v>904</v>
      </c>
      <c r="AL169" s="43" t="s">
        <v>899</v>
      </c>
      <c r="AM169" s="43" t="s">
        <v>902</v>
      </c>
      <c r="AN169" s="43" t="s">
        <v>900</v>
      </c>
      <c r="AO169" s="13">
        <f t="shared" ca="1" si="40"/>
        <v>0</v>
      </c>
      <c r="AP169" s="16">
        <f t="shared" si="41"/>
        <v>1</v>
      </c>
      <c r="AQ169" s="16">
        <f t="shared" si="42"/>
        <v>1</v>
      </c>
      <c r="AR169" s="16">
        <f t="shared" si="43"/>
        <v>1</v>
      </c>
      <c r="AS169" s="26">
        <f t="shared" si="35"/>
        <v>1</v>
      </c>
    </row>
    <row r="170" spans="1:45">
      <c r="A170" t="str">
        <f>'Model output'!A169</f>
        <v>TCGA-EM-A2CO</v>
      </c>
      <c r="B170" s="50">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44"/>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output'!G169)),AND(ISNUMBER(SEARCH("V ",'Model output'!G169)),NOT(ISNUMBER(SEARCH("VI",'Model output'!G169)))),ISNUMBER(SEARCH("five",'Model output'!G169)),ISNUMBER(SEARCH("5",'Model output'!G169))))), "lateral", "central"))</f>
        <v/>
      </c>
      <c r="H170" t="str">
        <f>IF('Model output'!H169="","negative", IF('Model output'!H169=" ", "negative", IF('Model output'!H169="[]", "negative", IF(ISNUMBER(SEARCH("lymph node",'Model output'!H169)),"negative", IF(ISNUMBER(SEARCH("adipose tissue",'Model output'!H169)), "negative", IF(ISNUMBER(SEARCH("neck dissection",'Model output'!H169)),"negative","positive"))))))</f>
        <v>negative</v>
      </c>
      <c r="I170">
        <f>IF('Model output'!I169="","",IF(ISNUMBER('Model output'!I169),'Model output'!I169,1))</f>
        <v>0</v>
      </c>
      <c r="J170">
        <f>IF('Model output'!J169="","",IF(AND(ISNUMBER('Model output'!J169),'Model output'!J169&lt;=I170),'Model output'!J169,IF(ISNUMBER(SEARCH("0/",'Model output'!J169)),0,1)))</f>
        <v>0</v>
      </c>
      <c r="K170" t="str" cm="1">
        <f t="array" ref="K170">IF(COUNT(FIND({0,1,2,3,4,5,6,7,8,9},'Model output'!K169))&gt;0,'Model output'!K169,"")</f>
        <v/>
      </c>
      <c r="L170" s="8" t="str">
        <f t="shared" si="32"/>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v>
      </c>
      <c r="O170" t="str">
        <f>IF('Model output'!M169="","",'Model output'!M169)</f>
        <v>oncocytic</v>
      </c>
      <c r="P170" t="str">
        <f>IF('Model output'!N169="","",'Model output'!N169)</f>
        <v>2.9 cm</v>
      </c>
      <c r="Q170" t="str">
        <f t="shared" si="29"/>
        <v>2.9cm</v>
      </c>
      <c r="R170" cm="1">
        <f t="array" ref="R170">IF(Q170="","",IF(ISNUMBER(SEARCH("cm",Q170)),MAX(VALUE(SUBSTITUTE(_xlfn.FILTERXML("&lt;t&gt;&lt;s&gt;"&amp;SUBSTITUTE(Q170,",","&lt;/s&gt;&lt;s&gt;")&amp;"&lt;/s&gt;&lt;/t&gt;","//s"),"cm",""))),IF(ISNUMBER(SEARCH("mm",Q170)), MAX(VALUE(SUBSTITUTE(_xlfn.FILTERXML("&lt;t&gt;&lt;s&gt;"&amp;SUBSTITUTE(Q170,",","&lt;/s&gt;&lt;s&gt;")&amp;"&lt;/s&gt;&lt;/t&gt;","//s"),"mm","")))/10, MAX(VALUE(_xlfn.FILTERXML("&lt;t&gt;&lt;s&gt;"&amp;SUBSTITUTE(Q170,",","&lt;/s&gt;&lt;s&gt;")&amp;"&lt;/s&gt;&lt;/t&gt;","//s"))))))</f>
        <v>2.9</v>
      </c>
      <c r="S170" t="str">
        <f>IF(OR('Model output'!P169="",ISNUMBER(SEARCH("Not identified", 'Model output'!P169)),ISNUMBER(SEARCH("Absent",'Model output'!P169)),ISNUMBER(SEARCH("No",'Model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22" t="str">
        <f>IF('Model output'!S169="","",'Model output'!S169)</f>
        <v>Not identified</v>
      </c>
      <c r="Y170" t="str">
        <f>IF(OR('Model output'!S169="",ISNUMBER(SEARCH("Absent",'Model output'!S169)),ISNUMBER(SEARCH("Not identified",'Model output'!S169)),AND(ISNUMBER(SEARCH("No",'Model output'!S169)),NOT(ISNUMBER(SEARCH("carcinoma",'Model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9" t="str">
        <f>IF(OR('Model output'!V169="", AND(ISERROR(SEARCH("Positive",'Model output'!V169)), ISNUMBER(SEARCH("Negative",'Model output'!V169))), ISNUMBER(SEARCH("Uninvolved",'Model output'!V169)), ISNUMBER(SEARCH("Free",'Model output'!V169)), ISNUMBER(SEARCH("1 mm",'Model output'!V169)), ISNUMBER(SEARCH("0.1 CM",'Model output'!V169)), ISNUMBER(SEARCH("less than 0.2 mm",'Model output'!V169)), ISNUMBER(SEARCH("less than 0.5 mm",'Model output'!V169)), ISNUMBER(SEARCH("abut",'Model output'!V169))), "negative", "positive")</f>
        <v>negative</v>
      </c>
      <c r="AE170" s="38"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AND(ISNUMBER(J170),J170&gt;=5),M170=""),AND(AND(ISNUMBER(J170),J170&gt;=5),AND(ISNUMBER(M170),M170&gt;=1)),AND(ISNUMBER(SERACH("papillary",N170)),OR(Y170="positive",Z170="positive"), ISNUMBER(SEARCH("BRAF",AB170)))),"intermediate","low"))</f>
        <v>low</v>
      </c>
      <c r="AF170" s="39" t="str">
        <f t="shared" si="30"/>
        <v>2</v>
      </c>
      <c r="AG170" s="39" t="str">
        <f t="shared" si="31"/>
        <v>0</v>
      </c>
      <c r="AH170" s="39" t="str">
        <f t="shared" si="33"/>
        <v>0</v>
      </c>
      <c r="AI170" s="44" t="str">
        <f t="shared" si="34"/>
        <v>I</v>
      </c>
      <c r="AJ170" s="38" t="s">
        <v>894</v>
      </c>
      <c r="AK170" s="43" t="s">
        <v>901</v>
      </c>
      <c r="AL170" s="43" t="s">
        <v>902</v>
      </c>
      <c r="AM170" s="43" t="s">
        <v>902</v>
      </c>
      <c r="AN170" s="43" t="s">
        <v>67</v>
      </c>
      <c r="AO170" s="13">
        <f t="shared" ca="1" si="40"/>
        <v>1</v>
      </c>
      <c r="AP170" s="16">
        <f t="shared" si="41"/>
        <v>1</v>
      </c>
      <c r="AQ170" s="16">
        <f t="shared" si="42"/>
        <v>1</v>
      </c>
      <c r="AR170" s="16">
        <f t="shared" si="43"/>
        <v>1</v>
      </c>
      <c r="AS170" s="26">
        <f t="shared" si="35"/>
        <v>1</v>
      </c>
    </row>
    <row r="171" spans="1:45">
      <c r="A171" t="str">
        <f>'Model output'!A170</f>
        <v>TCGA-EM-A2CP</v>
      </c>
      <c r="B171" s="50">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44"/>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output'!G170)),AND(ISNUMBER(SEARCH("V ",'Model output'!G170)),NOT(ISNUMBER(SEARCH("VI",'Model output'!G170)))),ISNUMBER(SEARCH("five",'Model output'!G170)),ISNUMBER(SEARCH("5",'Model output'!G170))))), "lateral", "central"))</f>
        <v/>
      </c>
      <c r="H171" t="str">
        <f>IF('Model output'!H170="","negative", IF('Model output'!H170=" ", "negative", IF('Model output'!H170="[]", "negative", IF(ISNUMBER(SEARCH("lymph node",'Model output'!H170)),"negative", IF(ISNUMBER(SEARCH("adipose tissue",'Model output'!H170)), "negative", IF(ISNUMBER(SEARCH("neck dissection",'Model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8" t="str">
        <f t="shared" si="32"/>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v>
      </c>
      <c r="O171" t="str">
        <f>IF('Model output'!M170="","",'Model output'!M170)</f>
        <v>follicular variant</v>
      </c>
      <c r="P171" t="str">
        <f>IF('Model output'!N170="","",'Model output'!N170)</f>
        <v>3.2 cm</v>
      </c>
      <c r="Q171" t="str">
        <f t="shared" si="29"/>
        <v>3.2cm</v>
      </c>
      <c r="R171" cm="1">
        <f t="array" ref="R171">IF(Q171="","",IF(ISNUMBER(SEARCH("cm",Q171)),MAX(VALUE(SUBSTITUTE(_xlfn.FILTERXML("&lt;t&gt;&lt;s&gt;"&amp;SUBSTITUTE(Q171,",","&lt;/s&gt;&lt;s&gt;")&amp;"&lt;/s&gt;&lt;/t&gt;","//s"),"cm",""))),IF(ISNUMBER(SEARCH("mm",Q171)), MAX(VALUE(SUBSTITUTE(_xlfn.FILTERXML("&lt;t&gt;&lt;s&gt;"&amp;SUBSTITUTE(Q171,",","&lt;/s&gt;&lt;s&gt;")&amp;"&lt;/s&gt;&lt;/t&gt;","//s"),"mm","")))/10, MAX(VALUE(_xlfn.FILTERXML("&lt;t&gt;&lt;s&gt;"&amp;SUBSTITUTE(Q171,",","&lt;/s&gt;&lt;s&gt;")&amp;"&lt;/s&gt;&lt;/t&gt;","//s"))))))</f>
        <v>3.2</v>
      </c>
      <c r="S171" t="str">
        <f>IF(OR('Model output'!P170="",ISNUMBER(SEARCH("Not identified", 'Model output'!P170)),ISNUMBER(SEARCH("Absent",'Model output'!P170)),ISNUMBER(SEARCH("No",'Model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22" t="str">
        <f>IF('Model output'!S170="","",'Model output'!S170)</f>
        <v>Not identified</v>
      </c>
      <c r="Y171" t="str">
        <f>IF(OR('Model output'!S170="",ISNUMBER(SEARCH("Absent",'Model output'!S170)),ISNUMBER(SEARCH("Not identified",'Model output'!S170)),AND(ISNUMBER(SEARCH("No",'Model output'!S170)),NOT(ISNUMBER(SEARCH("carcinoma",'Model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9" t="str">
        <f>IF(OR('Model output'!V170="", AND(ISERROR(SEARCH("Positive",'Model output'!V170)), ISNUMBER(SEARCH("Negative",'Model output'!V170))), ISNUMBER(SEARCH("Uninvolved",'Model output'!V170)), ISNUMBER(SEARCH("Free",'Model output'!V170)), ISNUMBER(SEARCH("1 mm",'Model output'!V170)), ISNUMBER(SEARCH("0.1 CM",'Model output'!V170)), ISNUMBER(SEARCH("less than 0.2 mm",'Model output'!V170)), ISNUMBER(SEARCH("less than 0.5 mm",'Model output'!V170)), ISNUMBER(SEARCH("abut",'Model output'!V170))), "negative", "positive")</f>
        <v>negative</v>
      </c>
      <c r="AE171" s="38"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AND(ISNUMBER(J171),J171&gt;=5),M171=""),AND(AND(ISNUMBER(J171),J171&gt;=5),AND(ISNUMBER(M171),M171&gt;=1)),AND(ISNUMBER(SERACH("papillary",N171)),OR(Y171="positive",Z171="positive"), ISNUMBER(SEARCH("BRAF",AB171)))),"intermediate","low"))</f>
        <v>low</v>
      </c>
      <c r="AF171" s="39" t="str">
        <f t="shared" si="30"/>
        <v>2</v>
      </c>
      <c r="AG171" s="39" t="str">
        <f t="shared" si="31"/>
        <v>0</v>
      </c>
      <c r="AH171" s="39" t="str">
        <f t="shared" si="33"/>
        <v>0</v>
      </c>
      <c r="AI171" s="44" t="str">
        <f t="shared" si="34"/>
        <v>I</v>
      </c>
      <c r="AJ171" s="38" t="s">
        <v>894</v>
      </c>
      <c r="AK171" s="43" t="s">
        <v>901</v>
      </c>
      <c r="AL171" s="43" t="s">
        <v>899</v>
      </c>
      <c r="AM171" s="43" t="s">
        <v>902</v>
      </c>
      <c r="AN171" s="43" t="s">
        <v>67</v>
      </c>
      <c r="AO171" s="13">
        <f t="shared" ca="1" si="40"/>
        <v>1</v>
      </c>
      <c r="AP171" s="16">
        <f t="shared" si="41"/>
        <v>1</v>
      </c>
      <c r="AQ171" s="16">
        <f t="shared" si="42"/>
        <v>1</v>
      </c>
      <c r="AR171" s="16">
        <f t="shared" si="43"/>
        <v>1</v>
      </c>
      <c r="AS171" s="26">
        <f t="shared" si="35"/>
        <v>1</v>
      </c>
    </row>
    <row r="172" spans="1:45">
      <c r="A172" t="str">
        <f>'Model output'!A171</f>
        <v>TCGA-EM-A2CQ</v>
      </c>
      <c r="B172" s="50">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44"/>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output'!G171)),AND(ISNUMBER(SEARCH("V ",'Model output'!G171)),NOT(ISNUMBER(SEARCH("VI",'Model output'!G171)))),ISNUMBER(SEARCH("five",'Model output'!G171)),ISNUMBER(SEARCH("5",'Model output'!G171))))), "lateral", "central"))</f>
        <v>central</v>
      </c>
      <c r="H172" t="str">
        <f>IF('Model output'!H171="","negative", IF('Model output'!H171=" ", "negative", IF('Model output'!H171="[]", "negative", IF(ISNUMBER(SEARCH("lymph node",'Model output'!H171)),"negative", IF(ISNUMBER(SEARCH("adipose tissue",'Model output'!H171)), "negative", IF(ISNUMBER(SEARCH("neck dissection",'Model output'!H171)),"negative","positive"))))))</f>
        <v>negative</v>
      </c>
      <c r="I172" t="str">
        <f>IF('Model output'!I171="","",IF(ISNUMBER('Model output'!I171),'Model output'!I171,1))</f>
        <v/>
      </c>
      <c r="J172">
        <f>IF('Model output'!J171="","",IF(AND(ISNUMBER('Model output'!J171),'Model output'!J171&lt;=I172),'Model output'!J171,IF(ISNUMBER(SEARCH("0/",'Model output'!J171)),0,1)))</f>
        <v>1</v>
      </c>
      <c r="K172" t="str" cm="1">
        <f t="array" ref="K172">IF(COUNT(FIND({0,1,2,3,4,5,6,7,8,9},'Model output'!K171))&gt;0,'Model output'!K171,"")</f>
        <v/>
      </c>
      <c r="L172" s="8" t="str">
        <f t="shared" si="32"/>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follicular variant</v>
      </c>
      <c r="P172" t="str">
        <f>IF('Model output'!N171="","",'Model output'!N171)</f>
        <v>1.8 cm</v>
      </c>
      <c r="Q172" t="str">
        <f t="shared" si="29"/>
        <v>1.8cm</v>
      </c>
      <c r="R172" cm="1">
        <f t="array" ref="R172">IF(Q172="","",IF(ISNUMBER(SEARCH("cm",Q172)),MAX(VALUE(SUBSTITUTE(_xlfn.FILTERXML("&lt;t&gt;&lt;s&gt;"&amp;SUBSTITUTE(Q172,",","&lt;/s&gt;&lt;s&gt;")&amp;"&lt;/s&gt;&lt;/t&gt;","//s"),"cm",""))),IF(ISNUMBER(SEARCH("mm",Q172)), MAX(VALUE(SUBSTITUTE(_xlfn.FILTERXML("&lt;t&gt;&lt;s&gt;"&amp;SUBSTITUTE(Q172,",","&lt;/s&gt;&lt;s&gt;")&amp;"&lt;/s&gt;&lt;/t&gt;","//s"),"mm","")))/10, MAX(VALUE(_xlfn.FILTERXML("&lt;t&gt;&lt;s&gt;"&amp;SUBSTITUTE(Q172,",","&lt;/s&gt;&lt;s&gt;")&amp;"&lt;/s&gt;&lt;/t&gt;","//s"))))))</f>
        <v>1.8</v>
      </c>
      <c r="S172" t="str">
        <f>IF(OR('Model output'!P171="",ISNUMBER(SEARCH("Not identified", 'Model output'!P171)),ISNUMBER(SEARCH("Absent",'Model output'!P171)),ISNUMBER(SEARCH("No",'Model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22" t="str">
        <f>IF('Model output'!S171="","",'Model output'!S171)</f>
        <v>Not identified</v>
      </c>
      <c r="Y172" t="str">
        <f>IF(OR('Model output'!S171="",ISNUMBER(SEARCH("Absent",'Model output'!S171)),ISNUMBER(SEARCH("Not identified",'Model output'!S171)),AND(ISNUMBER(SEARCH("No",'Model output'!S171)),NOT(ISNUMBER(SEARCH("carcinoma",'Model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
      </c>
      <c r="AB172" t="str">
        <f>IF(AA172&lt;&gt;"Yes","",IF(OR('Model output'!U171="",ISNUMBER(SEARCH("Not identified",'Model output'!U171))),"",'Model output'!U171))</f>
        <v/>
      </c>
      <c r="AC172" s="9" t="str">
        <f>IF(OR('Model output'!V171="", AND(ISERROR(SEARCH("Positive",'Model output'!V171)), ISNUMBER(SEARCH("Negative",'Model output'!V171))), ISNUMBER(SEARCH("Uninvolved",'Model output'!V171)), ISNUMBER(SEARCH("Free",'Model output'!V171)), ISNUMBER(SEARCH("1 mm",'Model output'!V171)), ISNUMBER(SEARCH("0.1 CM",'Model output'!V171)), ISNUMBER(SEARCH("less than 0.2 mm",'Model output'!V171)), ISNUMBER(SEARCH("less than 0.5 mm",'Model output'!V171)), ISNUMBER(SEARCH("abut",'Model output'!V171))), "negative", "positive")</f>
        <v>negative</v>
      </c>
      <c r="AE172" s="38"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AND(ISNUMBER(J172),J172&gt;=5),M172=""),AND(AND(ISNUMBER(J172),J172&gt;=5),AND(ISNUMBER(M172),M172&gt;=1)),AND(ISNUMBER(SERACH("papillary",N172)),OR(Y172="positive",Z172="positive"), ISNUMBER(SEARCH("BRAF",AB172)))),"intermediate","low"))</f>
        <v>low</v>
      </c>
      <c r="AF172" s="39" t="str">
        <f t="shared" si="30"/>
        <v>1b</v>
      </c>
      <c r="AG172" s="39" t="str">
        <f t="shared" si="31"/>
        <v>1a</v>
      </c>
      <c r="AH172" s="39" t="str">
        <f t="shared" si="33"/>
        <v>0</v>
      </c>
      <c r="AI172" s="44" t="str">
        <f t="shared" si="34"/>
        <v>I</v>
      </c>
      <c r="AJ172" s="38" t="s">
        <v>894</v>
      </c>
      <c r="AK172" s="43" t="s">
        <v>898</v>
      </c>
      <c r="AL172" s="43" t="s">
        <v>903</v>
      </c>
      <c r="AM172" s="43" t="s">
        <v>902</v>
      </c>
      <c r="AN172" s="43" t="s">
        <v>67</v>
      </c>
      <c r="AO172" s="13">
        <f t="shared" ca="1" si="40"/>
        <v>1</v>
      </c>
      <c r="AP172" s="16">
        <f t="shared" si="41"/>
        <v>1</v>
      </c>
      <c r="AQ172" s="16">
        <f t="shared" si="42"/>
        <v>1</v>
      </c>
      <c r="AR172" s="16">
        <f t="shared" si="43"/>
        <v>1</v>
      </c>
      <c r="AS172" s="26">
        <f t="shared" si="35"/>
        <v>1</v>
      </c>
    </row>
    <row r="173" spans="1:45">
      <c r="A173" t="str">
        <f>'Model output'!A172</f>
        <v>TCGA-EM-A2CS</v>
      </c>
      <c r="B173" s="50">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44"/>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output'!G172)),AND(ISNUMBER(SEARCH("V ",'Model output'!G172)),NOT(ISNUMBER(SEARCH("VI",'Model output'!G172)))),ISNUMBER(SEARCH("five",'Model output'!G172)),ISNUMBER(SEARCH("5",'Model output'!G172))))), "lateral", "central"))</f>
        <v>lateral</v>
      </c>
      <c r="H173" t="str">
        <f>IF('Model output'!H172="","negative", IF('Model output'!H172=" ", "negative", IF('Model output'!H172="[]", "negative", IF(ISNUMBER(SEARCH("lymph node",'Model output'!H172)),"negative", IF(ISNUMBER(SEARCH("adipose tissue",'Model output'!H172)), "negative", IF(ISNUMBER(SEARCH("neck dissection",'Model output'!H172)),"negative","positive"))))))</f>
        <v>negative</v>
      </c>
      <c r="I173">
        <f>IF('Model output'!I172="","",IF(ISNUMBER('Model output'!I172),'Model output'!I172,1))</f>
        <v>35</v>
      </c>
      <c r="J173">
        <f>IF('Model output'!J172="","",IF(AND(ISNUMBER('Model output'!J172),'Model output'!J172&lt;=I173),'Model output'!J172,IF(ISNUMBER(SEARCH("0/",'Model output'!J172)),0,1)))</f>
        <v>35</v>
      </c>
      <c r="K173" t="str" cm="1">
        <f t="array" ref="K173">IF(COUNT(FIND({0,1,2,3,4,5,6,7,8,9},'Model output'!K172))&gt;0,'Model output'!K172,"")</f>
        <v/>
      </c>
      <c r="L173" s="8" t="str">
        <f t="shared" si="32"/>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v>
      </c>
      <c r="O173" t="str">
        <f>IF('Model output'!M172="","",'Model output'!M172)</f>
        <v>classical (usual)</v>
      </c>
      <c r="P173" t="str">
        <f>IF('Model output'!N172="","",'Model output'!N172)</f>
        <v>6.3 cm</v>
      </c>
      <c r="Q173" t="str">
        <f t="shared" si="29"/>
        <v>6.3cm</v>
      </c>
      <c r="R173" cm="1">
        <f t="array" ref="R173">IF(Q173="","",IF(ISNUMBER(SEARCH("cm",Q173)),MAX(VALUE(SUBSTITUTE(_xlfn.FILTERXML("&lt;t&gt;&lt;s&gt;"&amp;SUBSTITUTE(Q173,",","&lt;/s&gt;&lt;s&gt;")&amp;"&lt;/s&gt;&lt;/t&gt;","//s"),"cm",""))),IF(ISNUMBER(SEARCH("mm",Q173)), MAX(VALUE(SUBSTITUTE(_xlfn.FILTERXML("&lt;t&gt;&lt;s&gt;"&amp;SUBSTITUTE(Q173,",","&lt;/s&gt;&lt;s&gt;")&amp;"&lt;/s&gt;&lt;/t&gt;","//s"),"mm","")))/10, MAX(VALUE(_xlfn.FILTERXML("&lt;t&gt;&lt;s&gt;"&amp;SUBSTITUTE(Q173,",","&lt;/s&gt;&lt;s&gt;")&amp;"&lt;/s&gt;&lt;/t&gt;","//s"))))))</f>
        <v>6.3</v>
      </c>
      <c r="S173" t="str">
        <f>IF(OR('Model output'!P172="",ISNUMBER(SEARCH("Not identified", 'Model output'!P172)),ISNUMBER(SEARCH("Absent",'Model output'!P172)),ISNUMBER(SEARCH("No",'Model output'!P172)),ISNUMBER(SEARCH("Negative",'Model output'!P172))),"negative","positive")</f>
        <v>positive</v>
      </c>
      <c r="T173">
        <f>IF('Model output'!O172="","",'Model output'!O172)</f>
        <v>1</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&lt;4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22" t="str">
        <f>IF('Model output'!S172="","",'Model output'!S172)</f>
        <v/>
      </c>
      <c r="Y173" t="str">
        <f>IF(OR('Model output'!S172="",ISNUMBER(SEARCH("Absent",'Model output'!S172)),ISNUMBER(SEARCH("Not identified",'Model output'!S172)),AND(ISNUMBER(SEARCH("No",'Model output'!S172)),NOT(ISNUMBER(SEARCH("carcinoma",'Model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9" t="str">
        <f>IF(OR('Model output'!V172="", AND(ISERROR(SEARCH("Positive",'Model output'!V172)), ISNUMBER(SEARCH("Negative",'Model output'!V172))), ISNUMBER(SEARCH("Uninvolved",'Model output'!V172)), ISNUMBER(SEARCH("Free",'Model output'!V172)), ISNUMBER(SEARCH("1 mm",'Model output'!V172)), ISNUMBER(SEARCH("0.1 CM",'Model output'!V172)), ISNUMBER(SEARCH("less than 0.2 mm",'Model output'!V172)), ISNUMBER(SEARCH("less than 0.5 mm",'Model output'!V172)), ISNUMBER(SEARCH("abut",'Model output'!V172))), "negative", "positive")</f>
        <v>positive</v>
      </c>
      <c r="AE173" s="38"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AND(ISNUMBER(J173),J173&gt;=5),M173=""),AND(AND(ISNUMBER(J173),J173&gt;=5),AND(ISNUMBER(M173),M173&gt;=1)),AND(ISNUMBER(SERACH("papillary",N173)),OR(Y173="positive",Z173="positive"), ISNUMBER(SEARCH("BRAF",AB173)))),"intermediate","low"))</f>
        <v>high</v>
      </c>
      <c r="AF173" s="39" t="str">
        <f t="shared" si="30"/>
        <v>3a</v>
      </c>
      <c r="AG173" s="39" t="str">
        <f t="shared" si="31"/>
        <v>1b</v>
      </c>
      <c r="AH173" s="39" t="str">
        <f t="shared" si="33"/>
        <v>0</v>
      </c>
      <c r="AI173" s="44" t="str">
        <f t="shared" si="34"/>
        <v>I</v>
      </c>
      <c r="AJ173" s="38" t="s">
        <v>893</v>
      </c>
      <c r="AK173" s="43" t="s">
        <v>904</v>
      </c>
      <c r="AL173" s="43" t="s">
        <v>898</v>
      </c>
      <c r="AM173" s="43" t="s">
        <v>902</v>
      </c>
      <c r="AN173" s="43" t="s">
        <v>67</v>
      </c>
      <c r="AO173" s="13">
        <f t="shared" si="40"/>
        <v>1</v>
      </c>
      <c r="AP173" s="16">
        <f t="shared" si="41"/>
        <v>1</v>
      </c>
      <c r="AQ173" s="16">
        <f t="shared" si="42"/>
        <v>1</v>
      </c>
      <c r="AR173" s="16">
        <f t="shared" si="43"/>
        <v>1</v>
      </c>
      <c r="AS173" s="26">
        <f t="shared" si="35"/>
        <v>1</v>
      </c>
    </row>
    <row r="174" spans="1:45">
      <c r="A174" t="str">
        <f>'Model output'!A173</f>
        <v>TCGA-EM-A2CT</v>
      </c>
      <c r="B174" s="50">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44"/>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output'!G173)),AND(ISNUMBER(SEARCH("V ",'Model output'!G173)),NOT(ISNUMBER(SEARCH("VI",'Model output'!G173)))),ISNUMBER(SEARCH("five",'Model output'!G173)),ISNUMBER(SEARCH("5",'Model output'!G173))))), "lateral", "central"))</f>
        <v/>
      </c>
      <c r="H174" t="str">
        <f>IF('Model output'!H173="","negative", IF('Model output'!H173=" ", "negative", IF('Model output'!H173="[]", "negative", IF(ISNUMBER(SEARCH("lymph node",'Model output'!H173)),"negative", IF(ISNUMBER(SEARCH("adipose tissue",'Model output'!H173)), "negative", IF(ISNUMBER(SEARCH("neck dissection",'Model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32"/>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v>
      </c>
      <c r="O174" t="str">
        <f>IF('Model output'!M173="","",'Model output'!M173)</f>
        <v>oncocytic</v>
      </c>
      <c r="P174" t="str">
        <f>IF('Model output'!N173="","",'Model output'!N173)</f>
        <v>1.1 cm</v>
      </c>
      <c r="Q174" t="str">
        <f t="shared" si="29"/>
        <v>1.1cm</v>
      </c>
      <c r="R174" cm="1">
        <f t="array" ref="R174">IF(Q174="","",IF(ISNUMBER(SEARCH("cm",Q174)),MAX(VALUE(SUBSTITUTE(_xlfn.FILTERXML("&lt;t&gt;&lt;s&gt;"&amp;SUBSTITUTE(Q174,",","&lt;/s&gt;&lt;s&gt;")&amp;"&lt;/s&gt;&lt;/t&gt;","//s"),"cm",""))),IF(ISNUMBER(SEARCH("mm",Q174)), MAX(VALUE(SUBSTITUTE(_xlfn.FILTERXML("&lt;t&gt;&lt;s&gt;"&amp;SUBSTITUTE(Q174,",","&lt;/s&gt;&lt;s&gt;")&amp;"&lt;/s&gt;&lt;/t&gt;","//s"),"mm","")))/10, MAX(VALUE(_xlfn.FILTERXML("&lt;t&gt;&lt;s&gt;"&amp;SUBSTITUTE(Q174,",","&lt;/s&gt;&lt;s&gt;")&amp;"&lt;/s&gt;&lt;/t&gt;","//s"))))))</f>
        <v>1.1000000000000001</v>
      </c>
      <c r="S174" t="str">
        <f>IF(OR('Model output'!P173="",ISNUMBER(SEARCH("Not identified", 'Model output'!P173)),ISNUMBER(SEARCH("Absent",'Model output'!P173)),ISNUMBER(SEARCH("No",'Model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22" t="str">
        <f>IF('Model output'!S173="","",'Model output'!S173)</f>
        <v>not identified</v>
      </c>
      <c r="Y174" t="str">
        <f>IF(OR('Model output'!S173="",ISNUMBER(SEARCH("Absent",'Model output'!S173)),ISNUMBER(SEARCH("Not identified",'Model output'!S173)),AND(ISNUMBER(SEARCH("No",'Model output'!S173)),NOT(ISNUMBER(SEARCH("carcinoma",'Model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9" t="str">
        <f>IF(OR('Model output'!V173="", AND(ISERROR(SEARCH("Positive",'Model output'!V173)), ISNUMBER(SEARCH("Negative",'Model output'!V173))), ISNUMBER(SEARCH("Uninvolved",'Model output'!V173)), ISNUMBER(SEARCH("Free",'Model output'!V173)), ISNUMBER(SEARCH("1 mm",'Model output'!V173)), ISNUMBER(SEARCH("0.1 CM",'Model output'!V173)), ISNUMBER(SEARCH("less than 0.2 mm",'Model output'!V173)), ISNUMBER(SEARCH("less than 0.5 mm",'Model output'!V173)), ISNUMBER(SEARCH("abut",'Model output'!V173))), "negative", "positive")</f>
        <v>negative</v>
      </c>
      <c r="AE174" s="38"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AND(ISNUMBER(J174),J174&gt;=5),M174=""),AND(AND(ISNUMBER(J174),J174&gt;=5),AND(ISNUMBER(M174),M174&gt;=1)),AND(ISNUMBER(SERACH("papillary",N174)),OR(Y174="positive",Z174="positive"), ISNUMBER(SEARCH("BRAF",AB174)))),"intermediate","low"))</f>
        <v>low</v>
      </c>
      <c r="AF174" s="39" t="str">
        <f t="shared" si="30"/>
        <v>1b</v>
      </c>
      <c r="AG174" s="39" t="str">
        <f t="shared" si="31"/>
        <v>0</v>
      </c>
      <c r="AH174" s="39" t="str">
        <f t="shared" si="33"/>
        <v>0</v>
      </c>
      <c r="AI174" s="44" t="str">
        <f t="shared" si="34"/>
        <v>I</v>
      </c>
      <c r="AJ174" s="38" t="s">
        <v>894</v>
      </c>
      <c r="AK174" s="43" t="s">
        <v>898</v>
      </c>
      <c r="AL174" s="43" t="s">
        <v>899</v>
      </c>
      <c r="AM174" s="43" t="s">
        <v>902</v>
      </c>
      <c r="AN174" s="43" t="s">
        <v>67</v>
      </c>
      <c r="AO174" s="13">
        <f t="shared" ca="1" si="40"/>
        <v>1</v>
      </c>
      <c r="AP174" s="16">
        <f t="shared" si="41"/>
        <v>1</v>
      </c>
      <c r="AQ174" s="16">
        <f t="shared" si="42"/>
        <v>1</v>
      </c>
      <c r="AR174" s="16">
        <f t="shared" si="43"/>
        <v>1</v>
      </c>
      <c r="AS174" s="26">
        <f t="shared" si="35"/>
        <v>1</v>
      </c>
    </row>
    <row r="175" spans="1:45">
      <c r="A175" t="str">
        <f>'Model output'!A174</f>
        <v>TCGA-EM-A2CU</v>
      </c>
      <c r="B175" s="50">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44"/>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output'!G174)),AND(ISNUMBER(SEARCH("V ",'Model output'!G174)),NOT(ISNUMBER(SEARCH("VI",'Model output'!G174)))),ISNUMBER(SEARCH("five",'Model output'!G174)),ISNUMBER(SEARCH("5",'Model output'!G174))))), "lateral", "central"))</f>
        <v>central</v>
      </c>
      <c r="H175" t="str">
        <f>IF('Model output'!H174="","negative", IF('Model output'!H174=" ", "negative", IF('Model output'!H174="[]", "negative", IF(ISNUMBER(SEARCH("lymph node",'Model output'!H174)),"negative", IF(ISNUMBER(SEARCH("adipose tissue",'Model output'!H174)), "negative", IF(ISNUMBER(SEARCH("neck dissection",'Model output'!H174)),"negative","positive"))))))</f>
        <v>negative</v>
      </c>
      <c r="I175">
        <f>IF('Model output'!I174="","",IF(ISNUMBER('Model output'!I174),'Model output'!I174,1))</f>
        <v>30</v>
      </c>
      <c r="J175">
        <f>IF('Model output'!J174="","",IF(AND(ISNUMBER('Model output'!J174),'Model output'!J174&lt;=I175),'Model output'!J174,IF(ISNUMBER(SEARCH("0/",'Model output'!J174)),0,1)))</f>
        <v>4</v>
      </c>
      <c r="K175" t="str" cm="1">
        <f t="array" ref="K175">IF(COUNT(FIND({0,1,2,3,4,5,6,7,8,9},'Model output'!K174))&gt;0,'Model output'!K174,"")</f>
        <v/>
      </c>
      <c r="L175" s="8" t="str">
        <f t="shared" si="32"/>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v>
      </c>
      <c r="O175" t="str">
        <f>IF('Model output'!M174="","",'Model output'!M174)</f>
        <v>follicular variant</v>
      </c>
      <c r="P175" t="str">
        <f>IF('Model output'!N174="","",'Model output'!N174)</f>
        <v>4.0 cm</v>
      </c>
      <c r="Q175" t="str">
        <f t="shared" si="29"/>
        <v>4.0cm</v>
      </c>
      <c r="R175" cm="1">
        <f t="array" ref="R175">IF(Q175="","",IF(ISNUMBER(SEARCH("cm",Q175)),MAX(VALUE(SUBSTITUTE(_xlfn.FILTERXML("&lt;t&gt;&lt;s&gt;"&amp;SUBSTITUTE(Q175,",","&lt;/s&gt;&lt;s&gt;")&amp;"&lt;/s&gt;&lt;/t&gt;","//s"),"cm",""))),IF(ISNUMBER(SEARCH("mm",Q175)), MAX(VALUE(SUBSTITUTE(_xlfn.FILTERXML("&lt;t&gt;&lt;s&gt;"&amp;SUBSTITUTE(Q175,",","&lt;/s&gt;&lt;s&gt;")&amp;"&lt;/s&gt;&lt;/t&gt;","//s"),"mm","")))/10, MAX(VALUE(_xlfn.FILTERXML("&lt;t&gt;&lt;s&gt;"&amp;SUBSTITUTE(Q175,",","&lt;/s&gt;&lt;s&gt;")&amp;"&lt;/s&gt;&lt;/t&gt;","//s"))))))</f>
        <v>4</v>
      </c>
      <c r="S175" t="str">
        <f>IF(OR('Model output'!P174="",ISNUMBER(SEARCH("Not identified", 'Model output'!P174)),ISNUMBER(SEARCH("Absent",'Model output'!P174)),ISNUMBER(SEARCH("No",'Model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22" t="str">
        <f>IF('Model output'!S174="","",'Model output'!S174)</f>
        <v>Not identified</v>
      </c>
      <c r="Y175" t="str">
        <f>IF(OR('Model output'!S174="",ISNUMBER(SEARCH("Absent",'Model output'!S174)),ISNUMBER(SEARCH("Not identified",'Model output'!S174)),AND(ISNUMBER(SEARCH("No",'Model output'!S174)),NOT(ISNUMBER(SEARCH("carcinoma",'Model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9" t="str">
        <f>IF(OR('Model output'!V174="", AND(ISERROR(SEARCH("Positive",'Model output'!V174)), ISNUMBER(SEARCH("Negative",'Model output'!V174))), ISNUMBER(SEARCH("Uninvolved",'Model output'!V174)), ISNUMBER(SEARCH("Free",'Model output'!V174)), ISNUMBER(SEARCH("1 mm",'Model output'!V174)), ISNUMBER(SEARCH("0.1 CM",'Model output'!V174)), ISNUMBER(SEARCH("less than 0.2 mm",'Model output'!V174)), ISNUMBER(SEARCH("less than 0.5 mm",'Model output'!V174)), ISNUMBER(SEARCH("abut",'Model output'!V174))), "negative", "positive")</f>
        <v>negative</v>
      </c>
      <c r="AE175" s="38"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AND(ISNUMBER(J175),J175&gt;=5),M175=""),AND(AND(ISNUMBER(J175),J175&gt;=5),AND(ISNUMBER(M175),M175&gt;=1)),AND(ISNUMBER(SERACH("papillary",N175)),OR(Y175="positive",Z175="positive"), ISNUMBER(SEARCH("BRAF",AB175)))),"intermediate","low"))</f>
        <v>low</v>
      </c>
      <c r="AF175" s="39" t="str">
        <f t="shared" si="30"/>
        <v>2</v>
      </c>
      <c r="AG175" s="39" t="str">
        <f t="shared" si="31"/>
        <v>1a</v>
      </c>
      <c r="AH175" s="39" t="str">
        <f t="shared" si="33"/>
        <v>0</v>
      </c>
      <c r="AI175" s="44" t="str">
        <f t="shared" si="34"/>
        <v>I</v>
      </c>
      <c r="AJ175" s="38" t="s">
        <v>894</v>
      </c>
      <c r="AK175" s="43" t="s">
        <v>901</v>
      </c>
      <c r="AL175" s="43" t="s">
        <v>903</v>
      </c>
      <c r="AM175" s="43" t="s">
        <v>902</v>
      </c>
      <c r="AN175" s="43" t="s">
        <v>67</v>
      </c>
      <c r="AO175" s="13">
        <f t="shared" ca="1" si="40"/>
        <v>1</v>
      </c>
      <c r="AP175" s="16">
        <f t="shared" si="41"/>
        <v>1</v>
      </c>
      <c r="AQ175" s="16">
        <f t="shared" si="42"/>
        <v>1</v>
      </c>
      <c r="AR175" s="16">
        <f t="shared" si="43"/>
        <v>1</v>
      </c>
      <c r="AS175" s="26">
        <f t="shared" si="35"/>
        <v>1</v>
      </c>
    </row>
    <row r="176" spans="1:45">
      <c r="A176" t="str">
        <f>'Model output'!A175</f>
        <v>TCGA-EM-A2OV</v>
      </c>
      <c r="B176" s="50">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44"/>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output'!G175)),AND(ISNUMBER(SEARCH("V ",'Model output'!G175)),NOT(ISNUMBER(SEARCH("VI",'Model output'!G175)))),ISNUMBER(SEARCH("five",'Model output'!G175)),ISNUMBER(SEARCH("5",'Model output'!G175))))), "lateral", "central"))</f>
        <v/>
      </c>
      <c r="H176" t="str">
        <f>IF('Model output'!H175="","negative", IF('Model output'!H175=" ", "negative", IF('Model output'!H175="[]", "negative", IF(ISNUMBER(SEARCH("lymph node",'Model output'!H175)),"negative", IF(ISNUMBER(SEARCH("adipose tissue",'Model output'!H175)), "negative", IF(ISNUMBER(SEARCH("neck dissection",'Model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32"/>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v>
      </c>
      <c r="O176" t="str">
        <f>IF('Model output'!M175="","",'Model output'!M175)</f>
        <v>oncocytic</v>
      </c>
      <c r="P176" t="str">
        <f>IF('Model output'!N175="","",'Model output'!N175)</f>
        <v>2.1 cm</v>
      </c>
      <c r="Q176" t="str">
        <f t="shared" si="29"/>
        <v>2.1cm</v>
      </c>
      <c r="R176" cm="1">
        <f t="array" ref="R176">IF(Q176="","",IF(ISNUMBER(SEARCH("cm",Q176)),MAX(VALUE(SUBSTITUTE(_xlfn.FILTERXML("&lt;t&gt;&lt;s&gt;"&amp;SUBSTITUTE(Q176,",","&lt;/s&gt;&lt;s&gt;")&amp;"&lt;/s&gt;&lt;/t&gt;","//s"),"cm",""))),IF(ISNUMBER(SEARCH("mm",Q176)), MAX(VALUE(SUBSTITUTE(_xlfn.FILTERXML("&lt;t&gt;&lt;s&gt;"&amp;SUBSTITUTE(Q176,",","&lt;/s&gt;&lt;s&gt;")&amp;"&lt;/s&gt;&lt;/t&gt;","//s"),"mm","")))/10, MAX(VALUE(_xlfn.FILTERXML("&lt;t&gt;&lt;s&gt;"&amp;SUBSTITUTE(Q176,",","&lt;/s&gt;&lt;s&gt;")&amp;"&lt;/s&gt;&lt;/t&gt;","//s"))))))</f>
        <v>2.1</v>
      </c>
      <c r="S176" t="str">
        <f>IF(OR('Model output'!P175="",ISNUMBER(SEARCH("Not identified", 'Model output'!P175)),ISNUMBER(SEARCH("Absent",'Model output'!P175)),ISNUMBER(SEARCH("No",'Model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22" t="str">
        <f>IF('Model output'!S175="","",'Model output'!S175)</f>
        <v>Not identified</v>
      </c>
      <c r="Y176" t="str">
        <f>IF(OR('Model output'!S175="",ISNUMBER(SEARCH("Absent",'Model output'!S175)),ISNUMBER(SEARCH("Not identified",'Model output'!S175)),AND(ISNUMBER(SEARCH("No",'Model output'!S175)),NOT(ISNUMBER(SEARCH("carcinoma",'Model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9" t="str">
        <f>IF(OR('Model output'!V175="", AND(ISERROR(SEARCH("Positive",'Model output'!V175)), ISNUMBER(SEARCH("Negative",'Model output'!V175))), ISNUMBER(SEARCH("Uninvolved",'Model output'!V175)), ISNUMBER(SEARCH("Free",'Model output'!V175)), ISNUMBER(SEARCH("1 mm",'Model output'!V175)), ISNUMBER(SEARCH("0.1 CM",'Model output'!V175)), ISNUMBER(SEARCH("less than 0.2 mm",'Model output'!V175)), ISNUMBER(SEARCH("less than 0.5 mm",'Model output'!V175)), ISNUMBER(SEARCH("abut",'Model output'!V175))), "negative", "positive")</f>
        <v>negative</v>
      </c>
      <c r="AE176" s="38"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AND(ISNUMBER(J176),J176&gt;=5),M176=""),AND(AND(ISNUMBER(J176),J176&gt;=5),AND(ISNUMBER(M176),M176&gt;=1)),AND(ISNUMBER(SERACH("papillary",N176)),OR(Y176="positive",Z176="positive"), ISNUMBER(SEARCH("BRAF",AB176)))),"intermediate","low"))</f>
        <v>low</v>
      </c>
      <c r="AF176" s="39" t="str">
        <f t="shared" si="30"/>
        <v>2</v>
      </c>
      <c r="AG176" s="39" t="str">
        <f t="shared" si="31"/>
        <v>0</v>
      </c>
      <c r="AH176" s="39" t="str">
        <f t="shared" si="33"/>
        <v>0</v>
      </c>
      <c r="AI176" s="44" t="str">
        <f t="shared" si="34"/>
        <v>I</v>
      </c>
      <c r="AJ176" s="38" t="s">
        <v>894</v>
      </c>
      <c r="AK176" s="43" t="s">
        <v>901</v>
      </c>
      <c r="AL176" s="43" t="s">
        <v>899</v>
      </c>
      <c r="AM176" s="43" t="s">
        <v>902</v>
      </c>
      <c r="AN176" s="43" t="s">
        <v>67</v>
      </c>
      <c r="AO176" s="13">
        <f t="shared" ca="1" si="40"/>
        <v>1</v>
      </c>
      <c r="AP176" s="16">
        <f t="shared" si="41"/>
        <v>1</v>
      </c>
      <c r="AQ176" s="16">
        <f t="shared" si="42"/>
        <v>1</v>
      </c>
      <c r="AR176" s="16">
        <f t="shared" si="43"/>
        <v>1</v>
      </c>
      <c r="AS176" s="26">
        <f t="shared" si="35"/>
        <v>1</v>
      </c>
    </row>
    <row r="177" spans="1:45">
      <c r="A177" t="str">
        <f>'Model output'!A176</f>
        <v>TCGA-EM-A2OW</v>
      </c>
      <c r="B177" s="50">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44"/>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output'!G176)),AND(ISNUMBER(SEARCH("V ",'Model output'!G176)),NOT(ISNUMBER(SEARCH("VI",'Model output'!G176)))),ISNUMBER(SEARCH("five",'Model output'!G176)),ISNUMBER(SEARCH("5",'Model output'!G176))))), "lateral", "central"))</f>
        <v/>
      </c>
      <c r="H177" t="str">
        <f>IF('Model output'!H176="","negative", IF('Model output'!H176=" ", "negative", IF('Model output'!H176="[]", "negative", IF(ISNUMBER(SEARCH("lymph node",'Model output'!H176)),"negative", IF(ISNUMBER(SEARCH("adipose tissue",'Model output'!H176)), "negative", IF(ISNUMBER(SEARCH("neck dissection",'Model output'!H176)),"negative","positive"))))))</f>
        <v>negative</v>
      </c>
      <c r="I177" t="str">
        <f>IF('Model output'!I176="","",IF(ISNUMBER('Model output'!I176),'Model output'!I176,1))</f>
        <v/>
      </c>
      <c r="J177" t="str">
        <f>IF('Model output'!J176="","",IF(AND(ISNUMBER('Model output'!J176),'Model output'!J176&lt;=I177),'Model output'!J176,IF(ISNUMBER(SEARCH("0/",'Model output'!J176)),0,1)))</f>
        <v/>
      </c>
      <c r="K177" t="str" cm="1">
        <f t="array" ref="K177">IF(COUNT(FIND({0,1,2,3,4,5,6,7,8,9},'Model output'!K176))&gt;0,'Model output'!K176,"")</f>
        <v/>
      </c>
      <c r="L177" s="8" t="str">
        <f t="shared" si="32"/>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v>
      </c>
      <c r="O177" t="str">
        <f>IF('Model output'!M176="","",'Model output'!M176)</f>
        <v>follicular, macrofollicular, oncocytic or oxyphilic</v>
      </c>
      <c r="P177" t="str">
        <f>IF('Model output'!N176="","",'Model output'!N176)</f>
        <v>1.3 cm</v>
      </c>
      <c r="Q177" t="str">
        <f t="shared" si="29"/>
        <v>1.3cm</v>
      </c>
      <c r="R177" cm="1">
        <f t="array" ref="R177">IF(Q177="","",IF(ISNUMBER(SEARCH("cm",Q177)),MAX(VALUE(SUBSTITUTE(_xlfn.FILTERXML("&lt;t&gt;&lt;s&gt;"&amp;SUBSTITUTE(Q177,",","&lt;/s&gt;&lt;s&gt;")&amp;"&lt;/s&gt;&lt;/t&gt;","//s"),"cm",""))),IF(ISNUMBER(SEARCH("mm",Q177)), MAX(VALUE(SUBSTITUTE(_xlfn.FILTERXML("&lt;t&gt;&lt;s&gt;"&amp;SUBSTITUTE(Q177,",","&lt;/s&gt;&lt;s&gt;")&amp;"&lt;/s&gt;&lt;/t&gt;","//s"),"mm","")))/10, MAX(VALUE(_xlfn.FILTERXML("&lt;t&gt;&lt;s&gt;"&amp;SUBSTITUTE(Q177,",","&lt;/s&gt;&lt;s&gt;")&amp;"&lt;/s&gt;&lt;/t&gt;","//s"))))))</f>
        <v>1.3</v>
      </c>
      <c r="S177" t="str">
        <f>IF(OR('Model output'!P176="",ISNUMBER(SEARCH("Not identified", 'Model output'!P176)),ISNUMBER(SEARCH("Absent",'Model output'!P176)),ISNUMBER(SEARCH("No",'Model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22" t="str">
        <f>IF('Model output'!S176="","",'Model output'!S176)</f>
        <v>Not identified</v>
      </c>
      <c r="Y177" t="str">
        <f>IF(OR('Model output'!S176="",ISNUMBER(SEARCH("Absent",'Model output'!S176)),ISNUMBER(SEARCH("Not identified",'Model output'!S176)),AND(ISNUMBER(SEARCH("No",'Model output'!S176)),NOT(ISNUMBER(SEARCH("carcinoma",'Model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9" t="str">
        <f>IF(OR('Model output'!V176="", AND(ISERROR(SEARCH("Positive",'Model output'!V176)), ISNUMBER(SEARCH("Negative",'Model output'!V176))), ISNUMBER(SEARCH("Uninvolved",'Model output'!V176)), ISNUMBER(SEARCH("Free",'Model output'!V176)), ISNUMBER(SEARCH("1 mm",'Model output'!V176)), ISNUMBER(SEARCH("0.1 CM",'Model output'!V176)), ISNUMBER(SEARCH("less than 0.2 mm",'Model output'!V176)), ISNUMBER(SEARCH("less than 0.5 mm",'Model output'!V176)), ISNUMBER(SEARCH("abut",'Model output'!V176))), "negative", "positive")</f>
        <v>negative</v>
      </c>
      <c r="AE177" s="38"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AND(ISNUMBER(J177),J177&gt;=5),M177=""),AND(AND(ISNUMBER(J177),J177&gt;=5),AND(ISNUMBER(M177),M177&gt;=1)),AND(ISNUMBER(SERACH("papillary",N177)),OR(Y177="positive",Z177="positive"), ISNUMBER(SEARCH("BRAF",AB177)))),"intermediate","low"))</f>
        <v>low</v>
      </c>
      <c r="AF177" s="39" t="str">
        <f t="shared" si="30"/>
        <v>1b</v>
      </c>
      <c r="AG177" s="39" t="str">
        <f t="shared" si="31"/>
        <v>0</v>
      </c>
      <c r="AH177" s="39" t="str">
        <f t="shared" si="33"/>
        <v>0</v>
      </c>
      <c r="AI177" s="44" t="str">
        <f t="shared" si="34"/>
        <v>I</v>
      </c>
      <c r="AJ177" s="38" t="s">
        <v>894</v>
      </c>
      <c r="AK177" s="43" t="s">
        <v>898</v>
      </c>
      <c r="AL177" s="43" t="s">
        <v>902</v>
      </c>
      <c r="AM177" s="43" t="s">
        <v>902</v>
      </c>
      <c r="AN177" s="43" t="s">
        <v>67</v>
      </c>
      <c r="AO177" s="13">
        <f t="shared" ca="1" si="40"/>
        <v>1</v>
      </c>
      <c r="AP177" s="16">
        <f t="shared" si="41"/>
        <v>1</v>
      </c>
      <c r="AQ177" s="16">
        <f t="shared" si="42"/>
        <v>1</v>
      </c>
      <c r="AR177" s="16">
        <f t="shared" si="43"/>
        <v>1</v>
      </c>
      <c r="AS177" s="26">
        <f t="shared" si="35"/>
        <v>1</v>
      </c>
    </row>
    <row r="178" spans="1:45">
      <c r="A178" t="str">
        <f>'Model output'!A177</f>
        <v>TCGA-EM-A2OX</v>
      </c>
      <c r="B178" s="50">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44"/>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output'!G177)),AND(ISNUMBER(SEARCH("V ",'Model output'!G177)),NOT(ISNUMBER(SEARCH("VI",'Model output'!G177)))),ISNUMBER(SEARCH("five",'Model output'!G177)),ISNUMBER(SEARCH("5",'Model output'!G177))))), "lateral", "central"))</f>
        <v>central</v>
      </c>
      <c r="H178" t="str">
        <f>IF('Model output'!H177="","negative", IF('Model output'!H177=" ", "negative", IF('Model output'!H177="[]", "negative", IF(ISNUMBER(SEARCH("lymph node",'Model output'!H177)),"negative", IF(ISNUMBER(SEARCH("adipose tissue",'Model output'!H177)), "negative", IF(ISNUMBER(SEARCH("neck dissection",'Model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8" t="str">
        <f t="shared" si="32"/>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v>
      </c>
      <c r="O178" t="str">
        <f>IF('Model output'!M177="","",'Model output'!M177)</f>
        <v>classical (usual)</v>
      </c>
      <c r="P178" t="str">
        <f>IF('Model output'!N177="","",'Model output'!N177)</f>
        <v>1.8 cm</v>
      </c>
      <c r="Q178" t="str">
        <f t="shared" si="29"/>
        <v>1.8cm</v>
      </c>
      <c r="R178" cm="1">
        <f t="array" ref="R178">IF(Q178="","",IF(ISNUMBER(SEARCH("cm",Q178)),MAX(VALUE(SUBSTITUTE(_xlfn.FILTERXML("&lt;t&gt;&lt;s&gt;"&amp;SUBSTITUTE(Q178,",","&lt;/s&gt;&lt;s&gt;")&amp;"&lt;/s&gt;&lt;/t&gt;","//s"),"cm",""))),IF(ISNUMBER(SEARCH("mm",Q178)), MAX(VALUE(SUBSTITUTE(_xlfn.FILTERXML("&lt;t&gt;&lt;s&gt;"&amp;SUBSTITUTE(Q178,",","&lt;/s&gt;&lt;s&gt;")&amp;"&lt;/s&gt;&lt;/t&gt;","//s"),"mm","")))/10, MAX(VALUE(_xlfn.FILTERXML("&lt;t&gt;&lt;s&gt;"&amp;SUBSTITUTE(Q178,",","&lt;/s&gt;&lt;s&gt;")&amp;"&lt;/s&gt;&lt;/t&gt;","//s"))))))</f>
        <v>1.8</v>
      </c>
      <c r="S178" t="str">
        <f>IF(OR('Model output'!P177="",ISNUMBER(SEARCH("Not identified", 'Model output'!P177)),ISNUMBER(SEARCH("Absent",'Model output'!P177)),ISNUMBER(SEARCH("No",'Model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22" t="str">
        <f>IF('Model output'!S177="","",'Model output'!S177)</f>
        <v>Not identified</v>
      </c>
      <c r="Y178" t="str">
        <f>IF(OR('Model output'!S177="",ISNUMBER(SEARCH("Absent",'Model output'!S177)),ISNUMBER(SEARCH("Not identified",'Model output'!S177)),AND(ISNUMBER(SEARCH("No",'Model output'!S177)),NOT(ISNUMBER(SEARCH("carcinoma",'Model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9" t="str">
        <f>IF(OR('Model output'!V177="", AND(ISERROR(SEARCH("Positive",'Model output'!V177)), ISNUMBER(SEARCH("Negative",'Model output'!V177))), ISNUMBER(SEARCH("Uninvolved",'Model output'!V177)), ISNUMBER(SEARCH("Free",'Model output'!V177)), ISNUMBER(SEARCH("1 mm",'Model output'!V177)), ISNUMBER(SEARCH("0.1 CM",'Model output'!V177)), ISNUMBER(SEARCH("less than 0.2 mm",'Model output'!V177)), ISNUMBER(SEARCH("less than 0.5 mm",'Model output'!V177)), ISNUMBER(SEARCH("abut",'Model output'!V177))), "negative", "positive")</f>
        <v>negative</v>
      </c>
      <c r="AE178" s="38"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AND(ISNUMBER(J178),J178&gt;=5),M178=""),AND(AND(ISNUMBER(J178),J178&gt;=5),AND(ISNUMBER(M178),M178&gt;=1)),AND(ISNUMBER(SERACH("papillary",N178)),OR(Y178="positive",Z178="positive"), ISNUMBER(SEARCH("BRAF",AB178)))),"intermediate","low"))</f>
        <v>intermediate</v>
      </c>
      <c r="AF178" s="39" t="str">
        <f t="shared" si="30"/>
        <v>1b</v>
      </c>
      <c r="AG178" s="39" t="str">
        <f t="shared" si="31"/>
        <v>1a</v>
      </c>
      <c r="AH178" s="39" t="str">
        <f t="shared" si="33"/>
        <v>0</v>
      </c>
      <c r="AI178" s="44" t="str">
        <f t="shared" si="34"/>
        <v>I</v>
      </c>
      <c r="AJ178" s="38" t="s">
        <v>895</v>
      </c>
      <c r="AK178" s="43" t="s">
        <v>898</v>
      </c>
      <c r="AL178" s="43" t="s">
        <v>898</v>
      </c>
      <c r="AM178" s="43" t="s">
        <v>902</v>
      </c>
      <c r="AN178" s="43" t="s">
        <v>67</v>
      </c>
      <c r="AO178" s="13">
        <f t="shared" ca="1" si="40"/>
        <v>1</v>
      </c>
      <c r="AP178" s="16">
        <f t="shared" si="41"/>
        <v>1</v>
      </c>
      <c r="AQ178" s="16">
        <f t="shared" si="42"/>
        <v>0</v>
      </c>
      <c r="AR178" s="16">
        <f t="shared" si="43"/>
        <v>1</v>
      </c>
      <c r="AS178" s="26">
        <f t="shared" si="35"/>
        <v>1</v>
      </c>
    </row>
    <row r="179" spans="1:45">
      <c r="A179" t="str">
        <f>'Model output'!A178</f>
        <v>TCGA-EM-A2OY</v>
      </c>
      <c r="B179" s="50">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44"/>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output'!G178)),AND(ISNUMBER(SEARCH("V ",'Model output'!G178)),NOT(ISNUMBER(SEARCH("VI",'Model output'!G178)))),ISNUMBER(SEARCH("five",'Model output'!G178)),ISNUMBER(SEARCH("5",'Model output'!G178))))), "lateral", "central"))</f>
        <v/>
      </c>
      <c r="H179" t="str">
        <f>IF('Model output'!H178="","negative", IF('Model output'!H178=" ", "negative", IF('Model output'!H178="[]", "negative", IF(ISNUMBER(SEARCH("lymph node",'Model output'!H178)),"negative", IF(ISNUMBER(SEARCH("adipose tissue",'Model output'!H178)), "negative", IF(ISNUMBER(SEARCH("neck dissection",'Model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32"/>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v>
      </c>
      <c r="O179" t="str">
        <f>IF('Model output'!M178="","",'Model output'!M178)</f>
        <v>oncocytic</v>
      </c>
      <c r="P179" t="str">
        <f>IF('Model output'!N178="","",'Model output'!N178)</f>
        <v>2.6 cm</v>
      </c>
      <c r="Q179" t="str">
        <f t="shared" si="29"/>
        <v>2.6cm</v>
      </c>
      <c r="R179" cm="1">
        <f t="array" ref="R179">IF(Q179="","",IF(ISNUMBER(SEARCH("cm",Q179)),MAX(VALUE(SUBSTITUTE(_xlfn.FILTERXML("&lt;t&gt;&lt;s&gt;"&amp;SUBSTITUTE(Q179,",","&lt;/s&gt;&lt;s&gt;")&amp;"&lt;/s&gt;&lt;/t&gt;","//s"),"cm",""))),IF(ISNUMBER(SEARCH("mm",Q179)), MAX(VALUE(SUBSTITUTE(_xlfn.FILTERXML("&lt;t&gt;&lt;s&gt;"&amp;SUBSTITUTE(Q179,",","&lt;/s&gt;&lt;s&gt;")&amp;"&lt;/s&gt;&lt;/t&gt;","//s"),"mm","")))/10, MAX(VALUE(_xlfn.FILTERXML("&lt;t&gt;&lt;s&gt;"&amp;SUBSTITUTE(Q179,",","&lt;/s&gt;&lt;s&gt;")&amp;"&lt;/s&gt;&lt;/t&gt;","//s"))))))</f>
        <v>2.6</v>
      </c>
      <c r="S179" t="str">
        <f>IF(OR('Model output'!P178="",ISNUMBER(SEARCH("Not identified", 'Model output'!P178)),ISNUMBER(SEARCH("Absent",'Model output'!P178)),ISNUMBER(SEARCH("No",'Model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22" t="str">
        <f>IF('Model output'!S178="","",'Model output'!S178)</f>
        <v>Not identified</v>
      </c>
      <c r="Y179" t="str">
        <f>IF(OR('Model output'!S178="",ISNUMBER(SEARCH("Absent",'Model output'!S178)),ISNUMBER(SEARCH("Not identified",'Model output'!S178)),AND(ISNUMBER(SEARCH("No",'Model output'!S178)),NOT(ISNUMBER(SEARCH("carcinoma",'Model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9" t="str">
        <f>IF(OR('Model output'!V178="", AND(ISERROR(SEARCH("Positive",'Model output'!V178)), ISNUMBER(SEARCH("Negative",'Model output'!V178))), ISNUMBER(SEARCH("Uninvolved",'Model output'!V178)), ISNUMBER(SEARCH("Free",'Model output'!V178)), ISNUMBER(SEARCH("1 mm",'Model output'!V178)), ISNUMBER(SEARCH("0.1 CM",'Model output'!V178)), ISNUMBER(SEARCH("less than 0.2 mm",'Model output'!V178)), ISNUMBER(SEARCH("less than 0.5 mm",'Model output'!V178)), ISNUMBER(SEARCH("abut",'Model output'!V178))), "negative", "positive")</f>
        <v>negative</v>
      </c>
      <c r="AE179" s="38"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AND(ISNUMBER(J179),J179&gt;=5),M179=""),AND(AND(ISNUMBER(J179),J179&gt;=5),AND(ISNUMBER(M179),M179&gt;=1)),AND(ISNUMBER(SERACH("papillary",N179)),OR(Y179="positive",Z179="positive"), ISNUMBER(SEARCH("BRAF",AB179)))),"intermediate","low"))</f>
        <v>low</v>
      </c>
      <c r="AF179" s="39" t="str">
        <f t="shared" si="30"/>
        <v>2</v>
      </c>
      <c r="AG179" s="39" t="str">
        <f t="shared" si="31"/>
        <v>0</v>
      </c>
      <c r="AH179" s="39" t="str">
        <f t="shared" si="33"/>
        <v>0</v>
      </c>
      <c r="AI179" s="44" t="str">
        <f t="shared" si="34"/>
        <v>I</v>
      </c>
      <c r="AJ179" s="38" t="s">
        <v>895</v>
      </c>
      <c r="AK179" s="43" t="s">
        <v>901</v>
      </c>
      <c r="AL179" s="43" t="s">
        <v>899</v>
      </c>
      <c r="AM179" s="43" t="s">
        <v>902</v>
      </c>
      <c r="AN179" s="43" t="s">
        <v>67</v>
      </c>
      <c r="AO179" s="13">
        <f t="shared" ca="1" si="40"/>
        <v>0</v>
      </c>
      <c r="AP179" s="16">
        <f t="shared" si="41"/>
        <v>1</v>
      </c>
      <c r="AQ179" s="16">
        <f t="shared" si="42"/>
        <v>1</v>
      </c>
      <c r="AR179" s="16">
        <f t="shared" si="43"/>
        <v>1</v>
      </c>
      <c r="AS179" s="26">
        <f t="shared" si="35"/>
        <v>1</v>
      </c>
    </row>
    <row r="180" spans="1:45">
      <c r="A180" t="str">
        <f>'Model output'!A179</f>
        <v>TCGA-EM-A2OZ</v>
      </c>
      <c r="B180" s="50">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44"/>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output'!G179)),AND(ISNUMBER(SEARCH("V ",'Model output'!G179)),NOT(ISNUMBER(SEARCH("VI",'Model output'!G179)))),ISNUMBER(SEARCH("five",'Model output'!G179)),ISNUMBER(SEARCH("5",'Model output'!G179))))), "lateral", "central"))</f>
        <v/>
      </c>
      <c r="H180" t="str">
        <f>IF('Model output'!H179="","negative", IF('Model output'!H179=" ", "negative", IF('Model output'!H179="[]", "negative", IF(ISNUMBER(SEARCH("lymph node",'Model output'!H179)),"negative", IF(ISNUMBER(SEARCH("adipose tissue",'Model output'!H179)), "negative", IF(ISNUMBER(SEARCH("neck dissection",'Model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8" t="str">
        <f t="shared" si="32"/>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v>
      </c>
      <c r="O180" t="str">
        <f>IF('Model output'!M179="","",'Model output'!M179)</f>
        <v>classical</v>
      </c>
      <c r="P180" t="str">
        <f>IF('Model output'!N179="","",'Model output'!N179)</f>
        <v>1.7cm</v>
      </c>
      <c r="Q180" t="str">
        <f t="shared" si="29"/>
        <v>1.7cm</v>
      </c>
      <c r="R180" cm="1">
        <f t="array" ref="R180">IF(Q180="","",IF(ISNUMBER(SEARCH("cm",Q180)),MAX(VALUE(SUBSTITUTE(_xlfn.FILTERXML("&lt;t&gt;&lt;s&gt;"&amp;SUBSTITUTE(Q180,",","&lt;/s&gt;&lt;s&gt;")&amp;"&lt;/s&gt;&lt;/t&gt;","//s"),"cm",""))),IF(ISNUMBER(SEARCH("mm",Q180)), MAX(VALUE(SUBSTITUTE(_xlfn.FILTERXML("&lt;t&gt;&lt;s&gt;"&amp;SUBSTITUTE(Q180,",","&lt;/s&gt;&lt;s&gt;")&amp;"&lt;/s&gt;&lt;/t&gt;","//s"),"mm","")))/10, MAX(VALUE(_xlfn.FILTERXML("&lt;t&gt;&lt;s&gt;"&amp;SUBSTITUTE(Q180,",","&lt;/s&gt;&lt;s&gt;")&amp;"&lt;/s&gt;&lt;/t&gt;","//s"))))))</f>
        <v>1.7</v>
      </c>
      <c r="S180" t="str">
        <f>IF(OR('Model output'!P179="",ISNUMBER(SEARCH("Not identified", 'Model output'!P179)),ISNUMBER(SEARCH("Absent",'Model output'!P179)),ISNUMBER(SEARCH("No",'Model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22" t="str">
        <f>IF('Model output'!S179="","",'Model output'!S179)</f>
        <v>Not identified</v>
      </c>
      <c r="Y180" t="str">
        <f>IF(OR('Model output'!S179="",ISNUMBER(SEARCH("Absent",'Model output'!S179)),ISNUMBER(SEARCH("Not identified",'Model output'!S179)),AND(ISNUMBER(SEARCH("No",'Model output'!S179)),NOT(ISNUMBER(SEARCH("carcinoma",'Model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9" t="str">
        <f>IF(OR('Model output'!V179="", AND(ISERROR(SEARCH("Positive",'Model output'!V179)), ISNUMBER(SEARCH("Negative",'Model output'!V179))), ISNUMBER(SEARCH("Uninvolved",'Model output'!V179)), ISNUMBER(SEARCH("Free",'Model output'!V179)), ISNUMBER(SEARCH("1 mm",'Model output'!V179)), ISNUMBER(SEARCH("0.1 CM",'Model output'!V179)), ISNUMBER(SEARCH("less than 0.2 mm",'Model output'!V179)), ISNUMBER(SEARCH("less than 0.5 mm",'Model output'!V179)), ISNUMBER(SEARCH("abut",'Model output'!V179))), "negative", "positive")</f>
        <v>negative</v>
      </c>
      <c r="AE180" s="38"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AND(ISNUMBER(J180),J180&gt;=5),M180=""),AND(AND(ISNUMBER(J180),J180&gt;=5),AND(ISNUMBER(M180),M180&gt;=1)),AND(ISNUMBER(SERACH("papillary",N180)),OR(Y180="positive",Z180="positive"), ISNUMBER(SEARCH("BRAF",AB180)))),"intermediate","low"))</f>
        <v>low</v>
      </c>
      <c r="AF180" s="39" t="str">
        <f t="shared" si="30"/>
        <v>1b</v>
      </c>
      <c r="AG180" s="39" t="str">
        <f t="shared" si="31"/>
        <v>0</v>
      </c>
      <c r="AH180" s="39" t="str">
        <f t="shared" si="33"/>
        <v>0</v>
      </c>
      <c r="AI180" s="44" t="str">
        <f t="shared" si="34"/>
        <v>I</v>
      </c>
      <c r="AJ180" s="38" t="s">
        <v>895</v>
      </c>
      <c r="AK180" s="43" t="s">
        <v>898</v>
      </c>
      <c r="AL180" s="43" t="s">
        <v>899</v>
      </c>
      <c r="AM180" s="43" t="s">
        <v>902</v>
      </c>
      <c r="AN180" s="43" t="s">
        <v>67</v>
      </c>
      <c r="AO180" s="13">
        <f t="shared" ca="1" si="40"/>
        <v>0</v>
      </c>
      <c r="AP180" s="16">
        <f t="shared" si="41"/>
        <v>1</v>
      </c>
      <c r="AQ180" s="16">
        <f t="shared" si="42"/>
        <v>1</v>
      </c>
      <c r="AR180" s="16">
        <f t="shared" si="43"/>
        <v>1</v>
      </c>
      <c r="AS180" s="26">
        <f t="shared" si="35"/>
        <v>1</v>
      </c>
    </row>
    <row r="181" spans="1:45">
      <c r="A181" t="str">
        <f>'Model output'!A180</f>
        <v>TCGA-EM-A2P0</v>
      </c>
      <c r="B181" s="50">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44"/>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output'!G180)),AND(ISNUMBER(SEARCH("V ",'Model output'!G180)),NOT(ISNUMBER(SEARCH("VI",'Model output'!G180)))),ISNUMBER(SEARCH("five",'Model output'!G180)),ISNUMBER(SEARCH("5",'Model output'!G180))))), "lateral", "central"))</f>
        <v>central</v>
      </c>
      <c r="H181" t="str">
        <f>IF('Model output'!H180="","negative", IF('Model output'!H180=" ", "negative", IF('Model output'!H180="[]", "negative", IF(ISNUMBER(SEARCH("lymph node",'Model output'!H180)),"negative", IF(ISNUMBER(SEARCH("adipose tissue",'Model output'!H180)), "negative", IF(ISNUMBER(SEARCH("neck dissection",'Model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1.8 cm</v>
      </c>
      <c r="L181" s="8" t="str">
        <f t="shared" si="32"/>
        <v>1.8cm</v>
      </c>
      <c r="M181" cm="1">
        <f t="array" ref="M181">IF(L181="","",IF(ISNUMBER(SEARCH("cm",L181)),MAX(VALUE(SUBSTITUTE(_xlfn.FILTERXML("&lt;t&gt;&lt;s&gt;"&amp;SUBSTITUTE(L181,",","&lt;/s&gt;&lt;s&gt;")&amp;"&lt;/s&gt;&lt;/t&gt;","//s"),"cm",""))),MAX(VALUE(SUBSTITUTE(_xlfn.FILTERXML("&lt;t&gt;&lt;s&gt;"&amp;SUBSTITUTE(L181,",","&lt;/s&gt;&lt;s&gt;")&amp;"&lt;/s&gt;&lt;/t&gt;","//s"),"mm","")))/10))</f>
        <v>1.8</v>
      </c>
      <c r="N181" t="str">
        <f>IF('Model output'!L180="","",'Model output'!L180)</f>
        <v>papillary</v>
      </c>
      <c r="O181" t="str">
        <f>IF('Model output'!M180="","",'Model output'!M180)</f>
        <v>classical (usual) with hobnail cell change</v>
      </c>
      <c r="P181" t="str">
        <f>IF('Model output'!N180="","",'Model output'!N180)</f>
        <v>2.1 cm</v>
      </c>
      <c r="Q181" t="str">
        <f t="shared" si="29"/>
        <v>2.1cm</v>
      </c>
      <c r="R181" cm="1">
        <f t="array" ref="R181">IF(Q181="","",IF(ISNUMBER(SEARCH("cm",Q181)),MAX(VALUE(SUBSTITUTE(_xlfn.FILTERXML("&lt;t&gt;&lt;s&gt;"&amp;SUBSTITUTE(Q181,",","&lt;/s&gt;&lt;s&gt;")&amp;"&lt;/s&gt;&lt;/t&gt;","//s"),"cm",""))),IF(ISNUMBER(SEARCH("mm",Q181)), MAX(VALUE(SUBSTITUTE(_xlfn.FILTERXML("&lt;t&gt;&lt;s&gt;"&amp;SUBSTITUTE(Q181,",","&lt;/s&gt;&lt;s&gt;")&amp;"&lt;/s&gt;&lt;/t&gt;","//s"),"mm","")))/10, MAX(VALUE(_xlfn.FILTERXML("&lt;t&gt;&lt;s&gt;"&amp;SUBSTITUTE(Q181,",","&lt;/s&gt;&lt;s&gt;")&amp;"&lt;/s&gt;&lt;/t&gt;","//s"))))))</f>
        <v>2.1</v>
      </c>
      <c r="S181" t="str">
        <f>IF(OR('Model output'!P180="",ISNUMBER(SEARCH("Not identified", 'Model output'!P180)),ISNUMBER(SEARCH("Absent",'Model output'!P180)),ISNUMBER(SEARCH("No",'Model output'!P180)),ISNUMBER(SEARCH("Negative",'Model output'!P180))),"negative","positive")</f>
        <v>negative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22" t="str">
        <f>IF('Model output'!S180="","",'Model output'!S180)</f>
        <v/>
      </c>
      <c r="Y181" t="str">
        <f>IF(OR('Model output'!S180="",ISNUMBER(SEARCH("Absent",'Model output'!S180)),ISNUMBER(SEARCH("Not identified",'Model output'!S180)),AND(ISNUMBER(SEARCH("No",'Model output'!S180)),NOT(ISNUMBER(SEARCH("carcinoma",'Model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9" t="str">
        <f>IF(OR('Model output'!V180="", AND(ISERROR(SEARCH("Positive",'Model output'!V180)), ISNUMBER(SEARCH("Negative",'Model output'!V180))), ISNUMBER(SEARCH("Uninvolved",'Model output'!V180)), ISNUMBER(SEARCH("Free",'Model output'!V180)), ISNUMBER(SEARCH("1 mm",'Model output'!V180)), ISNUMBER(SEARCH("0.1 CM",'Model output'!V180)), ISNUMBER(SEARCH("less than 0.2 mm",'Model output'!V180)), ISNUMBER(SEARCH("less than 0.5 mm",'Model output'!V180)), ISNUMBER(SEARCH("abut",'Model output'!V180))), "negative", "positive")</f>
        <v>negative</v>
      </c>
      <c r="AE181" s="38"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AND(ISNUMBER(J181),J181&gt;=5),M181=""),AND(AND(ISNUMBER(J181),J181&gt;=5),AND(ISNUMBER(M181),M181&gt;=1)),AND(ISNUMBER(SERACH("papillary",N181)),OR(Y181="positive",Z181="positive"), ISNUMBER(SEARCH("BRAF",AB181)))),"intermediate","low"))</f>
        <v>intermediate</v>
      </c>
      <c r="AF181" s="39" t="str">
        <f t="shared" si="30"/>
        <v>2</v>
      </c>
      <c r="AG181" s="39" t="str">
        <f t="shared" si="31"/>
        <v>1a</v>
      </c>
      <c r="AH181" s="39" t="str">
        <f t="shared" si="33"/>
        <v>0</v>
      </c>
      <c r="AI181" s="44" t="str">
        <f t="shared" si="34"/>
        <v>I</v>
      </c>
      <c r="AJ181" s="38" t="s">
        <v>895</v>
      </c>
      <c r="AK181" s="43" t="s">
        <v>901</v>
      </c>
      <c r="AL181" s="43" t="s">
        <v>898</v>
      </c>
      <c r="AM181" s="43" t="s">
        <v>902</v>
      </c>
      <c r="AN181" s="43" t="s">
        <v>67</v>
      </c>
      <c r="AO181" s="13">
        <f t="shared" ca="1" si="40"/>
        <v>1</v>
      </c>
      <c r="AP181" s="16">
        <f t="shared" si="41"/>
        <v>1</v>
      </c>
      <c r="AQ181" s="16">
        <f t="shared" si="42"/>
        <v>0</v>
      </c>
      <c r="AR181" s="16">
        <f t="shared" si="43"/>
        <v>1</v>
      </c>
      <c r="AS181" s="26">
        <f t="shared" si="35"/>
        <v>1</v>
      </c>
    </row>
    <row r="182" spans="1:45">
      <c r="A182" t="str">
        <f>'Model output'!A181</f>
        <v>TCGA-EM-A2P1</v>
      </c>
      <c r="B182" s="50">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44"/>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output'!G181)),AND(ISNUMBER(SEARCH("V ",'Model output'!G181)),NOT(ISNUMBER(SEARCH("VI",'Model output'!G181)))),ISNUMBER(SEARCH("five",'Model output'!G181)),ISNUMBER(SEARCH("5",'Model output'!G181))))), "lateral", "central"))</f>
        <v>lateral</v>
      </c>
      <c r="H182" t="str">
        <f>IF('Model output'!H181="","negative", IF('Model output'!H181=" ", "negative", IF('Model output'!H181="[]", "negative", IF(ISNUMBER(SEARCH("lymph node",'Model output'!H181)),"negative", IF(ISNUMBER(SEARCH("adipose tissue",'Model output'!H181)), "negative", IF(ISNUMBER(SEARCH("neck dissection",'Model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
      </c>
      <c r="L182" s="8" t="str">
        <f t="shared" si="32"/>
        <v/>
      </c>
      <c r="M182" t="str" cm="1">
        <f t="array" ref="M182">IF(L182="","",IF(ISNUMBER(SEARCH("cm",L182)),MAX(VALUE(SUBSTITUTE(_xlfn.FILTERXML("&lt;t&gt;&lt;s&gt;"&amp;SUBSTITUTE(L182,",","&lt;/s&gt;&lt;s&gt;")&amp;"&lt;/s&gt;&lt;/t&gt;","//s"),"cm",""))),MAX(VALUE(SUBSTITUTE(_xlfn.FILTERXML("&lt;t&gt;&lt;s&gt;"&amp;SUBSTITUTE(L182,",","&lt;/s&gt;&lt;s&gt;")&amp;"&lt;/s&gt;&lt;/t&gt;","//s"),"mm","")))/10))</f>
        <v/>
      </c>
      <c r="N182" t="str">
        <f>IF('Model output'!L181="","",'Model output'!L181)</f>
        <v>papillary</v>
      </c>
      <c r="O182" t="str">
        <f>IF('Model output'!M181="","",'Model output'!M181)</f>
        <v>Warthin-like variant with focal follicular growth</v>
      </c>
      <c r="P182" t="str">
        <f>IF('Model output'!N181="","",'Model output'!N181)</f>
        <v>3.1 cm</v>
      </c>
      <c r="Q182" t="str">
        <f t="shared" si="29"/>
        <v>3.1cm</v>
      </c>
      <c r="R182" cm="1">
        <f t="array" ref="R182">IF(Q182="","",IF(ISNUMBER(SEARCH("cm",Q182)),MAX(VALUE(SUBSTITUTE(_xlfn.FILTERXML("&lt;t&gt;&lt;s&gt;"&amp;SUBSTITUTE(Q182,",","&lt;/s&gt;&lt;s&gt;")&amp;"&lt;/s&gt;&lt;/t&gt;","//s"),"cm",""))),IF(ISNUMBER(SEARCH("mm",Q182)), MAX(VALUE(SUBSTITUTE(_xlfn.FILTERXML("&lt;t&gt;&lt;s&gt;"&amp;SUBSTITUTE(Q182,",","&lt;/s&gt;&lt;s&gt;")&amp;"&lt;/s&gt;&lt;/t&gt;","//s"),"mm","")))/10, MAX(VALUE(_xlfn.FILTERXML("&lt;t&gt;&lt;s&gt;"&amp;SUBSTITUTE(Q182,",","&lt;/s&gt;&lt;s&gt;")&amp;"&lt;/s&gt;&lt;/t&gt;","//s"))))))</f>
        <v>3.1</v>
      </c>
      <c r="S182" t="str">
        <f>IF(OR('Model output'!P181="",ISNUMBER(SEARCH("Not identified", 'Model output'!P181)),ISNUMBER(SEARCH("Absent",'Model output'!P181)),ISNUMBER(SEARCH("No",'Model output'!P181)),ISNUMBER(SEARCH("Negative",'Model output'!P181))),"negative","positive")</f>
        <v>positive</v>
      </c>
      <c r="T182">
        <f>IF('Model output'!O181="","",'Model output'!O181)</f>
        <v>2</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22" t="str">
        <f>IF('Model output'!S181="","",'Model output'!S181)</f>
        <v>Not identified</v>
      </c>
      <c r="Y182" t="str">
        <f>IF(OR('Model output'!S181="",ISNUMBER(SEARCH("Absent",'Model output'!S181)),ISNUMBER(SEARCH("Not identified",'Model output'!S181)),AND(ISNUMBER(SEARCH("No",'Model output'!S181)),NOT(ISNUMBER(SEARCH("carcinoma",'Model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
      </c>
      <c r="AB182" t="str">
        <f>IF(AA182&lt;&gt;"Yes","",IF(OR('Model output'!U181="",ISNUMBER(SEARCH("Not identified",'Model output'!U181))),"",'Model output'!U181))</f>
        <v/>
      </c>
      <c r="AC182" s="9" t="str">
        <f>IF(OR('Model output'!V181="", AND(ISERROR(SEARCH("Positive",'Model output'!V181)), ISNUMBER(SEARCH("Negative",'Model output'!V181))), ISNUMBER(SEARCH("Uninvolved",'Model output'!V181)), ISNUMBER(SEARCH("Free",'Model output'!V181)), ISNUMBER(SEARCH("1 mm",'Model output'!V181)), ISNUMBER(SEARCH("0.1 CM",'Model output'!V181)), ISNUMBER(SEARCH("less than 0.2 mm",'Model output'!V181)), ISNUMBER(SEARCH("less than 0.5 mm",'Model output'!V181)), ISNUMBER(SEARCH("abut",'Model output'!V181))), "negative", "positive")</f>
        <v>negative</v>
      </c>
      <c r="AE182" s="38"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AND(ISNUMBER(J182),J182&gt;=5),M182=""),AND(AND(ISNUMBER(J182),J182&gt;=5),AND(ISNUMBER(M182),M182&gt;=1)),AND(ISNUMBER(SERACH("papillary",N182)),OR(Y182="positive",Z182="positive"), ISNUMBER(SEARCH("BRAF",AB182)))),"intermediate","low"))</f>
        <v>intermediate</v>
      </c>
      <c r="AF182" s="39" t="str">
        <f t="shared" si="30"/>
        <v>2</v>
      </c>
      <c r="AG182" s="39" t="str">
        <f t="shared" si="31"/>
        <v>1b</v>
      </c>
      <c r="AH182" s="39" t="str">
        <f t="shared" si="33"/>
        <v>0</v>
      </c>
      <c r="AI182" s="44" t="str">
        <f t="shared" si="34"/>
        <v>I</v>
      </c>
      <c r="AJ182" s="38" t="s">
        <v>895</v>
      </c>
      <c r="AK182" s="43" t="s">
        <v>901</v>
      </c>
      <c r="AL182" s="43" t="s">
        <v>898</v>
      </c>
      <c r="AM182" s="43" t="s">
        <v>902</v>
      </c>
      <c r="AN182" s="43" t="s">
        <v>67</v>
      </c>
      <c r="AO182" s="13">
        <f t="shared" ca="1" si="40"/>
        <v>1</v>
      </c>
      <c r="AP182" s="16">
        <f t="shared" si="41"/>
        <v>1</v>
      </c>
      <c r="AQ182" s="16">
        <f t="shared" si="42"/>
        <v>1</v>
      </c>
      <c r="AR182" s="16">
        <f t="shared" si="43"/>
        <v>1</v>
      </c>
      <c r="AS182" s="26">
        <f t="shared" si="35"/>
        <v>1</v>
      </c>
    </row>
    <row r="183" spans="1:45">
      <c r="A183" t="str">
        <f>'Model output'!A182</f>
        <v>TCGA-EM-A2P2</v>
      </c>
      <c r="B183" s="50">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44"/>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output'!G182)),AND(ISNUMBER(SEARCH("V ",'Model output'!G182)),NOT(ISNUMBER(SEARCH("VI",'Model output'!G182)))),ISNUMBER(SEARCH("five",'Model output'!G182)),ISNUMBER(SEARCH("5",'Model output'!G182))))), "lateral", "central"))</f>
        <v/>
      </c>
      <c r="H183" t="str">
        <f>IF('Model output'!H182="","negative", IF('Model output'!H182=" ", "negative", IF('Model output'!H182="[]", "negative", IF(ISNUMBER(SEARCH("lymph node",'Model output'!H182)),"negative", IF(ISNUMBER(SEARCH("adipose tissue",'Model output'!H182)), "negative", IF(ISNUMBER(SEARCH("neck dissection",'Model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32"/>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v>
      </c>
      <c r="O183" t="str">
        <f>IF('Model output'!M182="","",'Model output'!M182)</f>
        <v>follicular variant, solid variant, trabecular Pet, classical (usual), microcarcinoma (occult, small or microscopic)</v>
      </c>
      <c r="P183" t="str">
        <f>IF('Model output'!N182="","",'Model output'!N182)</f>
        <v>5.0 cm</v>
      </c>
      <c r="Q183" t="str">
        <f t="shared" si="29"/>
        <v>5.0cm</v>
      </c>
      <c r="R183" cm="1">
        <f t="array" ref="R183">IF(Q183="","",IF(ISNUMBER(SEARCH("cm",Q183)),MAX(VALUE(SUBSTITUTE(_xlfn.FILTERXML("&lt;t&gt;&lt;s&gt;"&amp;SUBSTITUTE(Q183,",","&lt;/s&gt;&lt;s&gt;")&amp;"&lt;/s&gt;&lt;/t&gt;","//s"),"cm",""))),IF(ISNUMBER(SEARCH("mm",Q183)), MAX(VALUE(SUBSTITUTE(_xlfn.FILTERXML("&lt;t&gt;&lt;s&gt;"&amp;SUBSTITUTE(Q183,",","&lt;/s&gt;&lt;s&gt;")&amp;"&lt;/s&gt;&lt;/t&gt;","//s"),"mm","")))/10, MAX(VALUE(_xlfn.FILTERXML("&lt;t&gt;&lt;s&gt;"&amp;SUBSTITUTE(Q183,",","&lt;/s&gt;&lt;s&gt;")&amp;"&lt;/s&gt;&lt;/t&gt;","//s"))))))</f>
        <v>5</v>
      </c>
      <c r="S183" t="str">
        <f>IF(OR('Model output'!P182="",ISNUMBER(SEARCH("Not identified", 'Model output'!P182)),ISNUMBER(SEARCH("Absent",'Model output'!P182)),ISNUMBER(SEARCH("No",'Model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22" t="str">
        <f>IF('Model output'!S182="","",'Model output'!S182)</f>
        <v>Not identified</v>
      </c>
      <c r="Y183" t="str">
        <f>IF(OR('Model output'!S182="",ISNUMBER(SEARCH("Absent",'Model output'!S182)),ISNUMBER(SEARCH("Not identified",'Model output'!S182)),AND(ISNUMBER(SEARCH("No",'Model output'!S182)),NOT(ISNUMBER(SEARCH("carcinoma",'Model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9" t="str">
        <f>IF(OR('Model output'!V182="", AND(ISERROR(SEARCH("Positive",'Model output'!V182)), ISNUMBER(SEARCH("Negative",'Model output'!V182))), ISNUMBER(SEARCH("Uninvolved",'Model output'!V182)), ISNUMBER(SEARCH("Free",'Model output'!V182)), ISNUMBER(SEARCH("1 mm",'Model output'!V182)), ISNUMBER(SEARCH("0.1 CM",'Model output'!V182)), ISNUMBER(SEARCH("less than 0.2 mm",'Model output'!V182)), ISNUMBER(SEARCH("less than 0.5 mm",'Model output'!V182)), ISNUMBER(SEARCH("abut",'Model output'!V182))), "negative", "positive")</f>
        <v>negative</v>
      </c>
      <c r="AE183" s="38"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AND(ISNUMBER(J183),J183&gt;=5),M183=""),AND(AND(ISNUMBER(J183),J183&gt;=5),AND(ISNUMBER(M183),M183&gt;=1)),AND(ISNUMBER(SERACH("papillary",N183)),OR(Y183="positive",Z183="positive"), ISNUMBER(SEARCH("BRAF",AB183)))),"intermediate","low"))</f>
        <v>intermediate</v>
      </c>
      <c r="AF183" s="39" t="str">
        <f t="shared" si="30"/>
        <v>3a</v>
      </c>
      <c r="AG183" s="39" t="str">
        <f t="shared" si="31"/>
        <v>0</v>
      </c>
      <c r="AH183" s="39" t="str">
        <f t="shared" si="33"/>
        <v>0</v>
      </c>
      <c r="AI183" s="44" t="str">
        <f t="shared" si="34"/>
        <v>I</v>
      </c>
      <c r="AJ183" s="38" t="s">
        <v>895</v>
      </c>
      <c r="AK183" s="43" t="s">
        <v>904</v>
      </c>
      <c r="AL183" s="43" t="s">
        <v>899</v>
      </c>
      <c r="AM183" s="43" t="s">
        <v>902</v>
      </c>
      <c r="AN183" s="43" t="s">
        <v>67</v>
      </c>
      <c r="AO183" s="13">
        <f t="shared" ca="1" si="40"/>
        <v>1</v>
      </c>
      <c r="AP183" s="16">
        <f t="shared" si="41"/>
        <v>1</v>
      </c>
      <c r="AQ183" s="16">
        <f t="shared" si="42"/>
        <v>1</v>
      </c>
      <c r="AR183" s="16">
        <f t="shared" si="43"/>
        <v>1</v>
      </c>
      <c r="AS183" s="26">
        <f t="shared" si="35"/>
        <v>1</v>
      </c>
    </row>
    <row r="184" spans="1:45">
      <c r="A184" t="str">
        <f>'Model output'!A183</f>
        <v>TCGA-EM-A2P3</v>
      </c>
      <c r="B184" s="50">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44"/>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output'!G183)),AND(ISNUMBER(SEARCH("V ",'Model output'!G183)),NOT(ISNUMBER(SEARCH("VI",'Model output'!G183)))),ISNUMBER(SEARCH("five",'Model output'!G183)),ISNUMBER(SEARCH("5",'Model output'!G183))))), "lateral", "central"))</f>
        <v/>
      </c>
      <c r="H184" t="str">
        <f>IF('Model output'!H183="","negative", IF('Model output'!H183=" ", "negative", IF('Model output'!H183="[]", "negative", IF(ISNUMBER(SEARCH("lymph node",'Model output'!H183)),"negative", IF(ISNUMBER(SEARCH("adipose tissue",'Model output'!H183)), "negative", IF(ISNUMBER(SEARCH("neck dissection",'Model output'!H183)),"negative","positive"))))))</f>
        <v>negative</v>
      </c>
      <c r="I184" t="str">
        <f>IF('Model output'!I183="","",IF(ISNUMBER('Model output'!I183),'Model output'!I183,1))</f>
        <v/>
      </c>
      <c r="J184" t="str">
        <f>IF('Model output'!J183="","",IF(AND(ISNUMBER('Model output'!J183),'Model output'!J183&lt;=I184),'Model output'!J183,IF(ISNUMBER(SEARCH("0/",'Model output'!J183)),0,1)))</f>
        <v/>
      </c>
      <c r="K184" t="str" cm="1">
        <f t="array" ref="K184">IF(COUNT(FIND({0,1,2,3,4,5,6,7,8,9},'Model output'!K183))&gt;0,'Model output'!K183,"")</f>
        <v/>
      </c>
      <c r="L184" s="8" t="str">
        <f t="shared" si="32"/>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v>
      </c>
      <c r="O184" t="str">
        <f>IF('Model output'!M183="","",'Model output'!M183)</f>
        <v>classic, follicular variant</v>
      </c>
      <c r="P184" t="str">
        <f>IF('Model output'!N183="","",'Model output'!N183)</f>
        <v>1.4 cm</v>
      </c>
      <c r="Q184" t="str">
        <f t="shared" si="29"/>
        <v>1.4cm</v>
      </c>
      <c r="R184" cm="1">
        <f t="array" ref="R184">IF(Q184="","",IF(ISNUMBER(SEARCH("cm",Q184)),MAX(VALUE(SUBSTITUTE(_xlfn.FILTERXML("&lt;t&gt;&lt;s&gt;"&amp;SUBSTITUTE(Q184,",","&lt;/s&gt;&lt;s&gt;")&amp;"&lt;/s&gt;&lt;/t&gt;","//s"),"cm",""))),IF(ISNUMBER(SEARCH("mm",Q184)), MAX(VALUE(SUBSTITUTE(_xlfn.FILTERXML("&lt;t&gt;&lt;s&gt;"&amp;SUBSTITUTE(Q184,",","&lt;/s&gt;&lt;s&gt;")&amp;"&lt;/s&gt;&lt;/t&gt;","//s"),"mm","")))/10, MAX(VALUE(_xlfn.FILTERXML("&lt;t&gt;&lt;s&gt;"&amp;SUBSTITUTE(Q184,",","&lt;/s&gt;&lt;s&gt;")&amp;"&lt;/s&gt;&lt;/t&gt;","//s"))))))</f>
        <v>1.4</v>
      </c>
      <c r="S184" t="str">
        <f>IF(OR('Model output'!P183="",ISNUMBER(SEARCH("Not identified", 'Model output'!P183)),ISNUMBER(SEARCH("Absent",'Model output'!P183)),ISNUMBER(SEARCH("No",'Model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22" t="str">
        <f>IF('Model output'!S183="","",'Model output'!S183)</f>
        <v>Not identified</v>
      </c>
      <c r="Y184" t="str">
        <f>IF(OR('Model output'!S183="",ISNUMBER(SEARCH("Absent",'Model output'!S183)),ISNUMBER(SEARCH("Not identified",'Model output'!S183)),AND(ISNUMBER(SEARCH("No",'Model output'!S183)),NOT(ISNUMBER(SEARCH("carcinoma",'Model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9" t="str">
        <f>IF(OR('Model output'!V183="", AND(ISERROR(SEARCH("Positive",'Model output'!V183)), ISNUMBER(SEARCH("Negative",'Model output'!V183))), ISNUMBER(SEARCH("Uninvolved",'Model output'!V183)), ISNUMBER(SEARCH("Free",'Model output'!V183)), ISNUMBER(SEARCH("1 mm",'Model output'!V183)), ISNUMBER(SEARCH("0.1 CM",'Model output'!V183)), ISNUMBER(SEARCH("less than 0.2 mm",'Model output'!V183)), ISNUMBER(SEARCH("less than 0.5 mm",'Model output'!V183)), ISNUMBER(SEARCH("abut",'Model output'!V183))), "negative", "positive")</f>
        <v>negative</v>
      </c>
      <c r="AE184" s="38"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AND(ISNUMBER(J184),J184&gt;=5),M184=""),AND(AND(ISNUMBER(J184),J184&gt;=5),AND(ISNUMBER(M184),M184&gt;=1)),AND(ISNUMBER(SERACH("papillary",N184)),OR(Y184="positive",Z184="positive"), ISNUMBER(SEARCH("BRAF",AB184)))),"intermediate","low"))</f>
        <v>low</v>
      </c>
      <c r="AF184" s="39" t="str">
        <f t="shared" si="30"/>
        <v>1b</v>
      </c>
      <c r="AG184" s="39" t="str">
        <f t="shared" si="31"/>
        <v>0</v>
      </c>
      <c r="AH184" s="39" t="str">
        <f t="shared" si="33"/>
        <v>0</v>
      </c>
      <c r="AI184" s="44" t="str">
        <f t="shared" si="34"/>
        <v>I</v>
      </c>
      <c r="AJ184" s="38" t="s">
        <v>894</v>
      </c>
      <c r="AK184" s="43" t="s">
        <v>898</v>
      </c>
      <c r="AL184" s="43" t="s">
        <v>902</v>
      </c>
      <c r="AM184" s="43" t="s">
        <v>902</v>
      </c>
      <c r="AN184" s="43" t="s">
        <v>67</v>
      </c>
      <c r="AO184" s="13">
        <f t="shared" ca="1" si="40"/>
        <v>1</v>
      </c>
      <c r="AP184" s="16">
        <f t="shared" si="41"/>
        <v>1</v>
      </c>
      <c r="AQ184" s="16">
        <f t="shared" si="42"/>
        <v>1</v>
      </c>
      <c r="AR184" s="16">
        <f t="shared" si="43"/>
        <v>1</v>
      </c>
      <c r="AS184" s="26">
        <f t="shared" si="35"/>
        <v>1</v>
      </c>
    </row>
    <row r="185" spans="1:45">
      <c r="A185" t="str">
        <f>'Model output'!A184</f>
        <v>TCGA-EM-A3AI</v>
      </c>
      <c r="B185" s="50">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44"/>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output'!G184)),AND(ISNUMBER(SEARCH("V ",'Model output'!G184)),NOT(ISNUMBER(SEARCH("VI",'Model output'!G184)))),ISNUMBER(SEARCH("five",'Model output'!G184)),ISNUMBER(SEARCH("5",'Model output'!G184))))), "lateral", "central"))</f>
        <v/>
      </c>
      <c r="H185" t="str">
        <f>IF('Model output'!H184="","negative", IF('Model output'!H184=" ", "negative", IF('Model output'!H184="[]", "negative", IF(ISNUMBER(SEARCH("lymph node",'Model output'!H184)),"negative", IF(ISNUMBER(SEARCH("adipose tissue",'Model output'!H184)), "negative", IF(ISNUMBER(SEARCH("neck dissection",'Model output'!H184)),"negative","positive"))))))</f>
        <v>negative</v>
      </c>
      <c r="I185" t="str">
        <f>IF('Model output'!I184="","",IF(ISNUMBER('Model output'!I184),'Model output'!I184,1))</f>
        <v/>
      </c>
      <c r="J185" t="str">
        <f>IF('Model output'!J184="","",IF(AND(ISNUMBER('Model output'!J184),'Model output'!J184&lt;=I185),'Model output'!J184,IF(ISNUMBER(SEARCH("0/",'Model output'!J184)),0,1)))</f>
        <v/>
      </c>
      <c r="K185" t="str" cm="1">
        <f t="array" ref="K185">IF(COUNT(FIND({0,1,2,3,4,5,6,7,8,9},'Model output'!K184))&gt;0,'Model output'!K184,"")</f>
        <v/>
      </c>
      <c r="L185" s="8" t="str">
        <f t="shared" si="32"/>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v>
      </c>
      <c r="O185" t="str">
        <f>IF('Model output'!M184="","",'Model output'!M184)</f>
        <v>follicular variant</v>
      </c>
      <c r="P185" t="str">
        <f>IF('Model output'!N184="","",'Model output'!N184)</f>
        <v>2.3 cm</v>
      </c>
      <c r="Q185" t="str">
        <f t="shared" si="29"/>
        <v>2.3cm</v>
      </c>
      <c r="R185" cm="1">
        <f t="array" ref="R185">IF(Q185="","",IF(ISNUMBER(SEARCH("cm",Q185)),MAX(VALUE(SUBSTITUTE(_xlfn.FILTERXML("&lt;t&gt;&lt;s&gt;"&amp;SUBSTITUTE(Q185,",","&lt;/s&gt;&lt;s&gt;")&amp;"&lt;/s&gt;&lt;/t&gt;","//s"),"cm",""))),IF(ISNUMBER(SEARCH("mm",Q185)), MAX(VALUE(SUBSTITUTE(_xlfn.FILTERXML("&lt;t&gt;&lt;s&gt;"&amp;SUBSTITUTE(Q185,",","&lt;/s&gt;&lt;s&gt;")&amp;"&lt;/s&gt;&lt;/t&gt;","//s"),"mm","")))/10, MAX(VALUE(_xlfn.FILTERXML("&lt;t&gt;&lt;s&gt;"&amp;SUBSTITUTE(Q185,",","&lt;/s&gt;&lt;s&gt;")&amp;"&lt;/s&gt;&lt;/t&gt;","//s"))))))</f>
        <v>2.2999999999999998</v>
      </c>
      <c r="S185" t="str">
        <f>IF(OR('Model output'!P184="",ISNUMBER(SEARCH("Not identified", 'Model output'!P184)),ISNUMBER(SEARCH("Absent",'Model output'!P184)),ISNUMBER(SEARCH("No",'Model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22" t="str">
        <f>IF('Model output'!S184="","",'Model output'!S184)</f>
        <v>Not identified</v>
      </c>
      <c r="Y185" t="str">
        <f>IF(OR('Model output'!S184="",ISNUMBER(SEARCH("Absent",'Model output'!S184)),ISNUMBER(SEARCH("Not identified",'Model output'!S184)),AND(ISNUMBER(SEARCH("No",'Model output'!S184)),NOT(ISNUMBER(SEARCH("carcinoma",'Model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9" t="str">
        <f>IF(OR('Model output'!V184="", AND(ISERROR(SEARCH("Positive",'Model output'!V184)), ISNUMBER(SEARCH("Negative",'Model output'!V184))), ISNUMBER(SEARCH("Uninvolved",'Model output'!V184)), ISNUMBER(SEARCH("Free",'Model output'!V184)), ISNUMBER(SEARCH("1 mm",'Model output'!V184)), ISNUMBER(SEARCH("0.1 CM",'Model output'!V184)), ISNUMBER(SEARCH("less than 0.2 mm",'Model output'!V184)), ISNUMBER(SEARCH("less than 0.5 mm",'Model output'!V184)), ISNUMBER(SEARCH("abut",'Model output'!V184))), "negative", "positive")</f>
        <v>negative</v>
      </c>
      <c r="AE185" s="38"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AND(ISNUMBER(J185),J185&gt;=5),M185=""),AND(AND(ISNUMBER(J185),J185&gt;=5),AND(ISNUMBER(M185),M185&gt;=1)),AND(ISNUMBER(SERACH("papillary",N185)),OR(Y185="positive",Z185="positive"), ISNUMBER(SEARCH("BRAF",AB185)))),"intermediate","low"))</f>
        <v>low</v>
      </c>
      <c r="AF185" s="39" t="str">
        <f t="shared" si="30"/>
        <v>2</v>
      </c>
      <c r="AG185" s="39" t="str">
        <f t="shared" si="31"/>
        <v>0</v>
      </c>
      <c r="AH185" s="39" t="str">
        <f t="shared" si="33"/>
        <v>0</v>
      </c>
      <c r="AI185" s="44" t="str">
        <f t="shared" si="34"/>
        <v>I</v>
      </c>
      <c r="AJ185" s="38" t="s">
        <v>894</v>
      </c>
      <c r="AK185" s="43" t="s">
        <v>901</v>
      </c>
      <c r="AL185" s="43" t="s">
        <v>902</v>
      </c>
      <c r="AM185" s="43" t="s">
        <v>902</v>
      </c>
      <c r="AN185" s="43" t="s">
        <v>67</v>
      </c>
      <c r="AO185" s="13">
        <f t="shared" ca="1" si="40"/>
        <v>1</v>
      </c>
      <c r="AP185" s="16">
        <f t="shared" si="41"/>
        <v>1</v>
      </c>
      <c r="AQ185" s="16">
        <f t="shared" si="42"/>
        <v>1</v>
      </c>
      <c r="AR185" s="16">
        <f t="shared" si="43"/>
        <v>1</v>
      </c>
      <c r="AS185" s="26">
        <f t="shared" si="35"/>
        <v>1</v>
      </c>
    </row>
    <row r="186" spans="1:45">
      <c r="A186" t="str">
        <f>'Model output'!A185</f>
        <v>TCGA-EM-A3AJ</v>
      </c>
      <c r="B186" s="50">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44"/>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output'!G185)),AND(ISNUMBER(SEARCH("V ",'Model output'!G185)),NOT(ISNUMBER(SEARCH("VI",'Model output'!G185)))),ISNUMBER(SEARCH("five",'Model output'!G185)),ISNUMBER(SEARCH("5",'Model output'!G185))))), "lateral", "central"))</f>
        <v>central</v>
      </c>
      <c r="H186" t="str">
        <f>IF('Model output'!H185="","negative", IF('Model output'!H185=" ", "negative", IF('Model output'!H185="[]", "negative", IF(ISNUMBER(SEARCH("lymph node",'Model output'!H185)),"negative", IF(ISNUMBER(SEARCH("adipose tissue",'Model output'!H185)), "negative", IF(ISNUMBER(SEARCH("neck dissection",'Model output'!H185)),"negative","positive"))))))</f>
        <v>negative</v>
      </c>
      <c r="I186" t="str">
        <f>IF('Model output'!I185="","",IF(ISNUMBER('Model output'!I185),'Model output'!I185,1))</f>
        <v/>
      </c>
      <c r="J186">
        <f>IF('Model output'!J185="","",IF(AND(ISNUMBER('Model output'!J185),'Model output'!J185&lt;=I186),'Model output'!J185,IF(ISNUMBER(SEARCH("0/",'Model output'!J185)),0,1)))</f>
        <v>4</v>
      </c>
      <c r="K186" t="str" cm="1">
        <f t="array" ref="K186">IF(COUNT(FIND({0,1,2,3,4,5,6,7,8,9},'Model output'!K185))&gt;0,'Model output'!K185,"")</f>
        <v/>
      </c>
      <c r="L186" s="8" t="str">
        <f t="shared" si="32"/>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v>
      </c>
      <c r="O186" t="str">
        <f>IF('Model output'!M185="","",'Model output'!M185)</f>
        <v>follicular variant, classical (usual), papillary microcarcinoma with focal hobnail cell change</v>
      </c>
      <c r="P186" t="str">
        <f>IF('Model output'!N185="","",'Model output'!N185)</f>
        <v>4.1 cm</v>
      </c>
      <c r="Q186" t="str">
        <f t="shared" ref="Q186:Q249" si="45">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P186)), ISNUMBER(SEARCH("mm", P186))), SUBSTITUTE(P186, "cm", "mm"), P186),"cm.","cm"),"cm;","cm,"),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4.1cm</v>
      </c>
      <c r="R186" cm="1">
        <f t="array" ref="R186">IF(Q186="","",IF(ISNUMBER(SEARCH("cm",Q186)),MAX(VALUE(SUBSTITUTE(_xlfn.FILTERXML("&lt;t&gt;&lt;s&gt;"&amp;SUBSTITUTE(Q186,",","&lt;/s&gt;&lt;s&gt;")&amp;"&lt;/s&gt;&lt;/t&gt;","//s"),"cm",""))),IF(ISNUMBER(SEARCH("mm",Q186)), MAX(VALUE(SUBSTITUTE(_xlfn.FILTERXML("&lt;t&gt;&lt;s&gt;"&amp;SUBSTITUTE(Q186,",","&lt;/s&gt;&lt;s&gt;")&amp;"&lt;/s&gt;&lt;/t&gt;","//s"),"mm","")))/10, MAX(VALUE(_xlfn.FILTERXML("&lt;t&gt;&lt;s&gt;"&amp;SUBSTITUTE(Q186,",","&lt;/s&gt;&lt;s&gt;")&amp;"&lt;/s&gt;&lt;/t&gt;","//s"))))))</f>
        <v>4.0999999999999996</v>
      </c>
      <c r="S186" t="str">
        <f>IF(OR('Model output'!P185="",ISNUMBER(SEARCH("Not identified", 'Model output'!P185)),ISNUMBER(SEARCH("Absent",'Model output'!P185)),ISNUMBER(SEARCH("No",'Model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22" t="str">
        <f>IF('Model output'!S185="","",'Model output'!S185)</f>
        <v>Not identified</v>
      </c>
      <c r="Y186" t="str">
        <f>IF(OR('Model output'!S185="",ISNUMBER(SEARCH("Absent",'Model output'!S185)),ISNUMBER(SEARCH("Not identified",'Model output'!S185)),AND(ISNUMBER(SEARCH("No",'Model output'!S185)),NOT(ISNUMBER(SEARCH("carcinoma",'Model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9" t="str">
        <f>IF(OR('Model output'!V185="", AND(ISERROR(SEARCH("Positive",'Model output'!V185)), ISNUMBER(SEARCH("Negative",'Model output'!V185))), ISNUMBER(SEARCH("Uninvolved",'Model output'!V185)), ISNUMBER(SEARCH("Free",'Model output'!V185)), ISNUMBER(SEARCH("1 mm",'Model output'!V185)), ISNUMBER(SEARCH("0.1 CM",'Model output'!V185)), ISNUMBER(SEARCH("less than 0.2 mm",'Model output'!V185)), ISNUMBER(SEARCH("less than 0.5 mm",'Model output'!V185)), ISNUMBER(SEARCH("abut",'Model output'!V185))), "negative", "positive")</f>
        <v>negative</v>
      </c>
      <c r="AE186" s="38" t="str" cm="1">
        <f t="array" aca="1" ref="AE186" ca="1">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AND(ISNUMBER(J186),J186&gt;=5),M186=""),AND(AND(ISNUMBER(J186),J186&gt;=5),AND(ISNUMBER(M186),M186&gt;=1)),AND(ISNUMBER(SERACH("papillary",N186)),OR(Y186="positive",Z186="positive"), ISNUMBER(SEARCH("BRAF",AB186)))),"intermediate","low"))</f>
        <v>intermediate</v>
      </c>
      <c r="AF186" s="39" t="str">
        <f t="shared" si="30"/>
        <v>3a</v>
      </c>
      <c r="AG186" s="39" t="str">
        <f t="shared" si="31"/>
        <v>1a</v>
      </c>
      <c r="AH186" s="39" t="str">
        <f t="shared" si="33"/>
        <v>0</v>
      </c>
      <c r="AI186" s="44" t="str">
        <f t="shared" si="34"/>
        <v>I</v>
      </c>
      <c r="AJ186" s="38" t="s">
        <v>893</v>
      </c>
      <c r="AK186" s="43" t="s">
        <v>904</v>
      </c>
      <c r="AL186" s="43" t="s">
        <v>903</v>
      </c>
      <c r="AM186" s="43" t="s">
        <v>902</v>
      </c>
      <c r="AN186" s="43" t="s">
        <v>67</v>
      </c>
      <c r="AO186" s="13">
        <f t="shared" ca="1" si="40"/>
        <v>0</v>
      </c>
      <c r="AP186" s="16">
        <f t="shared" si="41"/>
        <v>1</v>
      </c>
      <c r="AQ186" s="16">
        <f t="shared" si="42"/>
        <v>1</v>
      </c>
      <c r="AR186" s="16">
        <f t="shared" si="43"/>
        <v>1</v>
      </c>
      <c r="AS186" s="26">
        <f t="shared" si="35"/>
        <v>1</v>
      </c>
    </row>
    <row r="187" spans="1:45">
      <c r="A187" t="str">
        <f>'Model output'!A186</f>
        <v>TCGA-EM-A3AK</v>
      </c>
      <c r="B187" s="50">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44"/>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output'!G186)),AND(ISNUMBER(SEARCH("V ",'Model output'!G186)),NOT(ISNUMBER(SEARCH("VI",'Model output'!G186)))),ISNUMBER(SEARCH("five",'Model output'!G186)),ISNUMBER(SEARCH("5",'Model output'!G186))))), "lateral", "central"))</f>
        <v/>
      </c>
      <c r="H187" t="str">
        <f>IF('Model output'!H186="","negative", IF('Model output'!H186=" ", "negative", IF('Model output'!H186="[]", "negative", IF(ISNUMBER(SEARCH("lymph node",'Model output'!H186)),"negative", IF(ISNUMBER(SEARCH("adipose tissue",'Model output'!H186)), "negative", IF(ISNUMBER(SEARCH("neck dissection",'Model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32"/>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v>
      </c>
      <c r="O187" t="str">
        <f>IF('Model output'!M186="","",'Model output'!M186)</f>
        <v>classical (usual)</v>
      </c>
      <c r="P187" t="str">
        <f>IF('Model output'!N186="","",'Model output'!N186)</f>
        <v>2.0 cm</v>
      </c>
      <c r="Q187" t="str">
        <f t="shared" si="45"/>
        <v>2.0cm</v>
      </c>
      <c r="R187" cm="1">
        <f t="array" ref="R187">IF(Q187="","",IF(ISNUMBER(SEARCH("cm",Q187)),MAX(VALUE(SUBSTITUTE(_xlfn.FILTERXML("&lt;t&gt;&lt;s&gt;"&amp;SUBSTITUTE(Q187,",","&lt;/s&gt;&lt;s&gt;")&amp;"&lt;/s&gt;&lt;/t&gt;","//s"),"cm",""))),IF(ISNUMBER(SEARCH("mm",Q187)), MAX(VALUE(SUBSTITUTE(_xlfn.FILTERXML("&lt;t&gt;&lt;s&gt;"&amp;SUBSTITUTE(Q187,",","&lt;/s&gt;&lt;s&gt;")&amp;"&lt;/s&gt;&lt;/t&gt;","//s"),"mm","")))/10, MAX(VALUE(_xlfn.FILTERXML("&lt;t&gt;&lt;s&gt;"&amp;SUBSTITUTE(Q187,",","&lt;/s&gt;&lt;s&gt;")&amp;"&lt;/s&gt;&lt;/t&gt;","//s"))))))</f>
        <v>2</v>
      </c>
      <c r="S187" t="str">
        <f>IF(OR('Model output'!P186="",ISNUMBER(SEARCH("Not identified", 'Model output'!P186)),ISNUMBER(SEARCH("Absent",'Model output'!P186)),ISNUMBER(SEARCH("No",'Model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22" t="str">
        <f>IF('Model output'!S186="","",'Model output'!S186)</f>
        <v>Not identified</v>
      </c>
      <c r="Y187" t="str">
        <f>IF(OR('Model output'!S186="",ISNUMBER(SEARCH("Absent",'Model output'!S186)),ISNUMBER(SEARCH("Not identified",'Model output'!S186)),AND(ISNUMBER(SEARCH("No",'Model output'!S186)),NOT(ISNUMBER(SEARCH("carcinoma",'Model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9" t="str">
        <f>IF(OR('Model output'!V186="", AND(ISERROR(SEARCH("Positive",'Model output'!V186)), ISNUMBER(SEARCH("Negative",'Model output'!V186))), ISNUMBER(SEARCH("Uninvolved",'Model output'!V186)), ISNUMBER(SEARCH("Free",'Model output'!V186)), ISNUMBER(SEARCH("1 mm",'Model output'!V186)), ISNUMBER(SEARCH("0.1 CM",'Model output'!V186)), ISNUMBER(SEARCH("less than 0.2 mm",'Model output'!V186)), ISNUMBER(SEARCH("less than 0.5 mm",'Model output'!V186)), ISNUMBER(SEARCH("abut",'Model output'!V186))), "negative", "positive")</f>
        <v>negative</v>
      </c>
      <c r="AE187" s="38"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AND(ISNUMBER(J187),J187&gt;=5),M187=""),AND(AND(ISNUMBER(J187),J187&gt;=5),AND(ISNUMBER(M187),M187&gt;=1)),AND(ISNUMBER(SERACH("papillary",N187)),OR(Y187="positive",Z187="positive"), ISNUMBER(SEARCH("BRAF",AB187)))),"intermediate","low"))</f>
        <v>low</v>
      </c>
      <c r="AF187" s="39" t="str">
        <f t="shared" si="30"/>
        <v>1b</v>
      </c>
      <c r="AG187" s="39" t="str">
        <f t="shared" si="31"/>
        <v>0</v>
      </c>
      <c r="AH187" s="39" t="str">
        <f t="shared" si="33"/>
        <v>0</v>
      </c>
      <c r="AI187" s="44" t="str">
        <f t="shared" si="34"/>
        <v>I</v>
      </c>
      <c r="AJ187" s="38" t="s">
        <v>895</v>
      </c>
      <c r="AK187" s="43" t="s">
        <v>898</v>
      </c>
      <c r="AL187" s="43" t="s">
        <v>899</v>
      </c>
      <c r="AM187" s="43" t="s">
        <v>902</v>
      </c>
      <c r="AN187" s="43" t="s">
        <v>67</v>
      </c>
      <c r="AO187" s="13">
        <f t="shared" ca="1" si="40"/>
        <v>0</v>
      </c>
      <c r="AP187" s="16">
        <f t="shared" si="41"/>
        <v>1</v>
      </c>
      <c r="AQ187" s="16">
        <f t="shared" si="42"/>
        <v>1</v>
      </c>
      <c r="AR187" s="16">
        <f t="shared" si="43"/>
        <v>1</v>
      </c>
      <c r="AS187" s="26">
        <f t="shared" si="35"/>
        <v>1</v>
      </c>
    </row>
    <row r="188" spans="1:45">
      <c r="A188" t="str">
        <f>'Model output'!A187</f>
        <v>TCGA-EM-A3AL</v>
      </c>
      <c r="B188" s="50">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44"/>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output'!G187)),AND(ISNUMBER(SEARCH("V ",'Model output'!G187)),NOT(ISNUMBER(SEARCH("VI",'Model output'!G187)))),ISNUMBER(SEARCH("five",'Model output'!G187)),ISNUMBER(SEARCH("5",'Model output'!G187))))), "lateral", "central"))</f>
        <v/>
      </c>
      <c r="H188" t="str">
        <f>IF('Model output'!H187="","negative", IF('Model output'!H187=" ", "negative", IF('Model output'!H187="[]", "negative", IF(ISNUMBER(SEARCH("lymph node",'Model output'!H187)),"negative", IF(ISNUMBER(SEARCH("adipose tissue",'Model output'!H187)), "negative", IF(ISNUMBER(SEARCH("neck dissection",'Model output'!H187)),"negative","positive"))))))</f>
        <v>negative</v>
      </c>
      <c r="I188" t="str">
        <f>IF('Model output'!I187="","",IF(ISNUMBER('Model output'!I187),'Model output'!I187,1))</f>
        <v/>
      </c>
      <c r="J188">
        <f>IF('Model output'!J187="","",IF(AND(ISNUMBER('Model output'!J187),'Model output'!J187&lt;=I188),'Model output'!J187,IF(ISNUMBER(SEARCH("0/",'Model output'!J187)),0,1)))</f>
        <v>0</v>
      </c>
      <c r="K188" t="str" cm="1">
        <f t="array" ref="K188">IF(COUNT(FIND({0,1,2,3,4,5,6,7,8,9},'Model output'!K187))&gt;0,'Model output'!K187,"")</f>
        <v/>
      </c>
      <c r="L188" s="8" t="str">
        <f t="shared" si="32"/>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v>
      </c>
      <c r="O188" t="str">
        <f>IF('Model output'!M187="","",'Model output'!M187)</f>
        <v>follicular variant</v>
      </c>
      <c r="P188" t="str">
        <f>IF('Model output'!N187="","",'Model output'!N187)</f>
        <v>1.9 cm</v>
      </c>
      <c r="Q188" t="str">
        <f t="shared" si="45"/>
        <v>1.9cm</v>
      </c>
      <c r="R188" cm="1">
        <f t="array" ref="R188">IF(Q188="","",IF(ISNUMBER(SEARCH("cm",Q188)),MAX(VALUE(SUBSTITUTE(_xlfn.FILTERXML("&lt;t&gt;&lt;s&gt;"&amp;SUBSTITUTE(Q188,",","&lt;/s&gt;&lt;s&gt;")&amp;"&lt;/s&gt;&lt;/t&gt;","//s"),"cm",""))),IF(ISNUMBER(SEARCH("mm",Q188)), MAX(VALUE(SUBSTITUTE(_xlfn.FILTERXML("&lt;t&gt;&lt;s&gt;"&amp;SUBSTITUTE(Q188,",","&lt;/s&gt;&lt;s&gt;")&amp;"&lt;/s&gt;&lt;/t&gt;","//s"),"mm","")))/10, MAX(VALUE(_xlfn.FILTERXML("&lt;t&gt;&lt;s&gt;"&amp;SUBSTITUTE(Q188,",","&lt;/s&gt;&lt;s&gt;")&amp;"&lt;/s&gt;&lt;/t&gt;","//s"))))))</f>
        <v>1.9</v>
      </c>
      <c r="S188" t="str">
        <f>IF(OR('Model output'!P187="",ISNUMBER(SEARCH("Not identified", 'Model output'!P187)),ISNUMBER(SEARCH("Absent",'Model output'!P187)),ISNUMBER(SEARCH("No",'Model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22" t="str">
        <f>IF('Model output'!S187="","",'Model output'!S187)</f>
        <v>Not identified</v>
      </c>
      <c r="Y188" t="str">
        <f>IF(OR('Model output'!S187="",ISNUMBER(SEARCH("Absent",'Model output'!S187)),ISNUMBER(SEARCH("Not identified",'Model output'!S187)),AND(ISNUMBER(SEARCH("No",'Model output'!S187)),NOT(ISNUMBER(SEARCH("carcinoma",'Model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9" t="str">
        <f>IF(OR('Model output'!V187="", AND(ISERROR(SEARCH("Positive",'Model output'!V187)), ISNUMBER(SEARCH("Negative",'Model output'!V187))), ISNUMBER(SEARCH("Uninvolved",'Model output'!V187)), ISNUMBER(SEARCH("Free",'Model output'!V187)), ISNUMBER(SEARCH("1 mm",'Model output'!V187)), ISNUMBER(SEARCH("0.1 CM",'Model output'!V187)), ISNUMBER(SEARCH("less than 0.2 mm",'Model output'!V187)), ISNUMBER(SEARCH("less than 0.5 mm",'Model output'!V187)), ISNUMBER(SEARCH("abut",'Model output'!V187))), "negative", "positive")</f>
        <v>negative</v>
      </c>
      <c r="AE188" s="38"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AND(ISNUMBER(J188),J188&gt;=5),M188=""),AND(AND(ISNUMBER(J188),J188&gt;=5),AND(ISNUMBER(M188),M188&gt;=1)),AND(ISNUMBER(SERACH("papillary",N188)),OR(Y188="positive",Z188="positive"), ISNUMBER(SEARCH("BRAF",AB188)))),"intermediate","low"))</f>
        <v>low</v>
      </c>
      <c r="AF188" s="39" t="str">
        <f t="shared" si="30"/>
        <v>1b</v>
      </c>
      <c r="AG188" s="39" t="str">
        <f t="shared" si="31"/>
        <v>0</v>
      </c>
      <c r="AH188" s="39" t="str">
        <f t="shared" si="33"/>
        <v>0</v>
      </c>
      <c r="AI188" s="44" t="str">
        <f t="shared" si="34"/>
        <v>I</v>
      </c>
      <c r="AJ188" s="38" t="s">
        <v>894</v>
      </c>
      <c r="AK188" s="43" t="s">
        <v>898</v>
      </c>
      <c r="AL188" s="43" t="s">
        <v>899</v>
      </c>
      <c r="AM188" s="43" t="s">
        <v>902</v>
      </c>
      <c r="AN188" s="43" t="s">
        <v>67</v>
      </c>
      <c r="AO188" s="13">
        <f t="shared" ca="1" si="40"/>
        <v>1</v>
      </c>
      <c r="AP188" s="16">
        <f t="shared" si="41"/>
        <v>1</v>
      </c>
      <c r="AQ188" s="16">
        <f t="shared" si="42"/>
        <v>1</v>
      </c>
      <c r="AR188" s="16">
        <f t="shared" si="43"/>
        <v>1</v>
      </c>
      <c r="AS188" s="26">
        <f t="shared" si="35"/>
        <v>1</v>
      </c>
    </row>
    <row r="189" spans="1:45">
      <c r="A189" t="str">
        <f>'Model output'!A188</f>
        <v>TCGA-EM-A3AN</v>
      </c>
      <c r="B189" s="50">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44"/>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output'!G188)),AND(ISNUMBER(SEARCH("V ",'Model output'!G188)),NOT(ISNUMBER(SEARCH("VI",'Model output'!G188)))),ISNUMBER(SEARCH("five",'Model output'!G188)),ISNUMBER(SEARCH("5",'Model output'!G188))))), "lateral", "central"))</f>
        <v>lateral</v>
      </c>
      <c r="H189" t="str">
        <f>IF('Model output'!H188="","negative", IF('Model output'!H188=" ", "negative", IF('Model output'!H188="[]", "negative", IF(ISNUMBER(SEARCH("lymph node",'Model output'!H188)),"negative", IF(ISNUMBER(SEARCH("adipose tissue",'Model output'!H188)), "negative", IF(ISNUMBER(SEARCH("neck dissection",'Model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3.8 cm</v>
      </c>
      <c r="L189" s="8" t="str">
        <f t="shared" si="32"/>
        <v>3.8cm</v>
      </c>
      <c r="M189" cm="1">
        <f t="array" ref="M189">IF(L189="","",IF(ISNUMBER(SEARCH("cm",L189)),MAX(VALUE(SUBSTITUTE(_xlfn.FILTERXML("&lt;t&gt;&lt;s&gt;"&amp;SUBSTITUTE(L189,",","&lt;/s&gt;&lt;s&gt;")&amp;"&lt;/s&gt;&lt;/t&gt;","//s"),"cm",""))),MAX(VALUE(SUBSTITUTE(_xlfn.FILTERXML("&lt;t&gt;&lt;s&gt;"&amp;SUBSTITUTE(L189,",","&lt;/s&gt;&lt;s&gt;")&amp;"&lt;/s&gt;&lt;/t&gt;","//s"),"mm","")))/10))</f>
        <v>3.8</v>
      </c>
      <c r="N189" t="str">
        <f>IF('Model output'!L188="","",'Model output'!L188)</f>
        <v>papillary</v>
      </c>
      <c r="O189" t="str">
        <f>IF('Model output'!M188="","",'Model output'!M188)</f>
        <v>classical, follicular variant</v>
      </c>
      <c r="P189" t="str">
        <f>IF('Model output'!N188="","",'Model output'!N188)</f>
        <v>1.2 cm</v>
      </c>
      <c r="Q189" t="str">
        <f t="shared" si="45"/>
        <v>1.2cm</v>
      </c>
      <c r="R189" cm="1">
        <f t="array" ref="R189">IF(Q189="","",IF(ISNUMBER(SEARCH("cm",Q189)),MAX(VALUE(SUBSTITUTE(_xlfn.FILTERXML("&lt;t&gt;&lt;s&gt;"&amp;SUBSTITUTE(Q189,",","&lt;/s&gt;&lt;s&gt;")&amp;"&lt;/s&gt;&lt;/t&gt;","//s"),"cm",""))),IF(ISNUMBER(SEARCH("mm",Q189)), MAX(VALUE(SUBSTITUTE(_xlfn.FILTERXML("&lt;t&gt;&lt;s&gt;"&amp;SUBSTITUTE(Q189,",","&lt;/s&gt;&lt;s&gt;")&amp;"&lt;/s&gt;&lt;/t&gt;","//s"),"mm","")))/10, MAX(VALUE(_xlfn.FILTERXML("&lt;t&gt;&lt;s&gt;"&amp;SUBSTITUTE(Q189,",","&lt;/s&gt;&lt;s&gt;")&amp;"&lt;/s&gt;&lt;/t&gt;","//s"))))))</f>
        <v>1.2</v>
      </c>
      <c r="S189" t="str">
        <f>IF(OR('Model output'!P188="",ISNUMBER(SEARCH("Not identified", 'Model output'!P188)),ISNUMBER(SEARCH("Absent",'Model output'!P188)),ISNUMBER(SEARCH("No",'Model output'!P188)),ISNUMBER(SEARCH("Negative",'Model output'!P188))),"negative","positive")</f>
        <v>positive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22" t="str">
        <f>IF('Model output'!S188="","",'Model output'!S188)</f>
        <v>Cannot be assessed</v>
      </c>
      <c r="Y189" t="str">
        <f>IF(OR('Model output'!S188="",ISNUMBER(SEARCH("Absent",'Model output'!S188)),ISNUMBER(SEARCH("Not identified",'Model output'!S188)),AND(ISNUMBER(SEARCH("No",'Model output'!S188)),NOT(ISNUMBER(SEARCH("carcinoma",'Model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9" t="str">
        <f>IF(OR('Model output'!V188="", AND(ISERROR(SEARCH("Positive",'Model output'!V188)), ISNUMBER(SEARCH("Negative",'Model output'!V188))), ISNUMBER(SEARCH("Uninvolved",'Model output'!V188)), ISNUMBER(SEARCH("Free",'Model output'!V188)), ISNUMBER(SEARCH("1 mm",'Model output'!V188)), ISNUMBER(SEARCH("0.1 CM",'Model output'!V188)), ISNUMBER(SEARCH("less than 0.2 mm",'Model output'!V188)), ISNUMBER(SEARCH("less than 0.5 mm",'Model output'!V188)), ISNUMBER(SEARCH("abut",'Model output'!V188))), "negative", "positive")</f>
        <v>positive</v>
      </c>
      <c r="AE189" s="38"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AND(ISNUMBER(J189),J189&gt;=5),M189=""),AND(AND(ISNUMBER(J189),J189&gt;=5),AND(ISNUMBER(M189),M189&gt;=1)),AND(ISNUMBER(SERACH("papillary",N189)),OR(Y189="positive",Z189="positive"), ISNUMBER(SEARCH("BRAF",AB189)))),"intermediate","low"))</f>
        <v>high</v>
      </c>
      <c r="AF189" s="39" t="str">
        <f t="shared" si="30"/>
        <v>1b</v>
      </c>
      <c r="AG189" s="39" t="str">
        <f t="shared" si="31"/>
        <v>1b</v>
      </c>
      <c r="AH189" s="39" t="str">
        <f t="shared" si="33"/>
        <v>0</v>
      </c>
      <c r="AI189" s="44" t="str">
        <f t="shared" si="34"/>
        <v>I</v>
      </c>
      <c r="AJ189" s="38" t="s">
        <v>893</v>
      </c>
      <c r="AK189" s="43" t="s">
        <v>898</v>
      </c>
      <c r="AL189" s="43" t="s">
        <v>898</v>
      </c>
      <c r="AM189" s="43" t="s">
        <v>902</v>
      </c>
      <c r="AN189" s="43" t="s">
        <v>67</v>
      </c>
      <c r="AO189" s="13">
        <f t="shared" si="40"/>
        <v>1</v>
      </c>
      <c r="AP189" s="16">
        <f t="shared" si="41"/>
        <v>1</v>
      </c>
      <c r="AQ189" s="16">
        <f t="shared" si="42"/>
        <v>1</v>
      </c>
      <c r="AR189" s="16">
        <f t="shared" si="43"/>
        <v>1</v>
      </c>
      <c r="AS189" s="26">
        <f t="shared" si="35"/>
        <v>1</v>
      </c>
    </row>
    <row r="190" spans="1:45">
      <c r="A190" t="str">
        <f>'Model output'!A189</f>
        <v>TCGA-EM-A3AO</v>
      </c>
      <c r="B190" s="50">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si="44"/>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output'!G189)),AND(ISNUMBER(SEARCH("V ",'Model output'!G189)),NOT(ISNUMBER(SEARCH("VI",'Model output'!G189)))),ISNUMBER(SEARCH("five",'Model output'!G189)),ISNUMBER(SEARCH("5",'Model output'!G189))))), "lateral", "central"))</f>
        <v>lateral</v>
      </c>
      <c r="H190" t="str">
        <f>IF('Model output'!H189="","negative", IF('Model output'!H189=" ", "negative", IF('Model output'!H189="[]", "negative", IF(ISNUMBER(SEARCH("lymph node",'Model output'!H189)),"negative", IF(ISNUMBER(SEARCH("adipose tissue",'Model output'!H189)), "negative", IF(ISNUMBER(SEARCH("neck dissection",'Model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3.5 x 3 x 2.2 cm</v>
      </c>
      <c r="L190" s="8" t="str">
        <f t="shared" si="32"/>
        <v>3.5,3,2.2cm</v>
      </c>
      <c r="M190" cm="1">
        <f t="array" ref="M190">IF(L190="","",IF(ISNUMBER(SEARCH("cm",L190)),MAX(VALUE(SUBSTITUTE(_xlfn.FILTERXML("&lt;t&gt;&lt;s&gt;"&amp;SUBSTITUTE(L190,",","&lt;/s&gt;&lt;s&gt;")&amp;"&lt;/s&gt;&lt;/t&gt;","//s"),"cm",""))),MAX(VALUE(SUBSTITUTE(_xlfn.FILTERXML("&lt;t&gt;&lt;s&gt;"&amp;SUBSTITUTE(L190,",","&lt;/s&gt;&lt;s&gt;")&amp;"&lt;/s&gt;&lt;/t&gt;","//s"),"mm","")))/10))</f>
        <v>3.5</v>
      </c>
      <c r="N190" t="str">
        <f>IF('Model output'!L189="","",'Model output'!L189)</f>
        <v>papillary</v>
      </c>
      <c r="O190" t="str">
        <f>IF('Model output'!M189="","",'Model output'!M189)</f>
        <v>classic, follicular variant</v>
      </c>
      <c r="P190" t="str">
        <f>IF('Model output'!N189="","",'Model output'!N189)</f>
        <v>3.0 cm</v>
      </c>
      <c r="Q190" t="str">
        <f t="shared" si="45"/>
        <v>3.0cm</v>
      </c>
      <c r="R190" cm="1">
        <f t="array" ref="R190">IF(Q190="","",IF(ISNUMBER(SEARCH("cm",Q190)),MAX(VALUE(SUBSTITUTE(_xlfn.FILTERXML("&lt;t&gt;&lt;s&gt;"&amp;SUBSTITUTE(Q190,",","&lt;/s&gt;&lt;s&gt;")&amp;"&lt;/s&gt;&lt;/t&gt;","//s"),"cm",""))),IF(ISNUMBER(SEARCH("mm",Q190)), MAX(VALUE(SUBSTITUTE(_xlfn.FILTERXML("&lt;t&gt;&lt;s&gt;"&amp;SUBSTITUTE(Q190,",","&lt;/s&gt;&lt;s&gt;")&amp;"&lt;/s&gt;&lt;/t&gt;","//s"),"mm","")))/10, MAX(VALUE(_xlfn.FILTERXML("&lt;t&gt;&lt;s&gt;"&amp;SUBSTITUTE(Q190,",","&lt;/s&gt;&lt;s&gt;")&amp;"&lt;/s&gt;&lt;/t&gt;","//s"))))))</f>
        <v>3</v>
      </c>
      <c r="S190" t="str">
        <f>IF(OR('Model output'!P189="",ISNUMBER(SEARCH("Not identified", 'Model output'!P189)),ISNUMBER(SEARCH("Absent",'Model output'!P189)),ISNUMBER(SEARCH("No",'Model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22" t="str">
        <f>IF('Model output'!S189="","",'Model output'!S189)</f>
        <v/>
      </c>
      <c r="Y190" t="str">
        <f>IF(OR('Model output'!S189="",ISNUMBER(SEARCH("Absent",'Model output'!S189)),ISNUMBER(SEARCH("Not identified",'Model output'!S189)),AND(ISNUMBER(SEARCH("No",'Model output'!S189)),NOT(ISNUMBER(SEARCH("carcinoma",'Model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9" t="str">
        <f>IF(OR('Model output'!V189="", AND(ISERROR(SEARCH("Positive",'Model output'!V189)), ISNUMBER(SEARCH("Negative",'Model output'!V189))), ISNUMBER(SEARCH("Uninvolved",'Model output'!V189)), ISNUMBER(SEARCH("Free",'Model output'!V189)), ISNUMBER(SEARCH("1 mm",'Model output'!V189)), ISNUMBER(SEARCH("0.1 CM",'Model output'!V189)), ISNUMBER(SEARCH("less than 0.2 mm",'Model output'!V189)), ISNUMBER(SEARCH("less than 0.5 mm",'Model output'!V189)), ISNUMBER(SEARCH("abut",'Model output'!V189))), "negative", "positive")</f>
        <v>negative</v>
      </c>
      <c r="AE190" s="38" t="str" cm="1">
        <f t="array" ref="AE190">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AND(ISNUMBER(J190),J190&gt;=5),M190=""),AND(AND(ISNUMBER(J190),J190&gt;=5),AND(ISNUMBER(M190),M190&gt;=1)),AND(ISNUMBER(SERACH("papillary",N190)),OR(Y190="positive",Z190="positive"), ISNUMBER(SEARCH("BRAF",AB190)))),"intermediate","low"))</f>
        <v>high</v>
      </c>
      <c r="AF190" s="39" t="str">
        <f t="shared" si="30"/>
        <v>2</v>
      </c>
      <c r="AG190" s="39" t="str">
        <f t="shared" si="31"/>
        <v>1b</v>
      </c>
      <c r="AH190" s="39" t="str">
        <f t="shared" si="33"/>
        <v>0</v>
      </c>
      <c r="AI190" s="44" t="str">
        <f t="shared" si="34"/>
        <v>II</v>
      </c>
      <c r="AJ190" s="38" t="s">
        <v>893</v>
      </c>
      <c r="AK190" s="43" t="s">
        <v>901</v>
      </c>
      <c r="AL190" s="43" t="s">
        <v>898</v>
      </c>
      <c r="AM190" s="43" t="s">
        <v>902</v>
      </c>
      <c r="AN190" s="43" t="s">
        <v>900</v>
      </c>
      <c r="AO190" s="13">
        <f t="shared" si="40"/>
        <v>1</v>
      </c>
      <c r="AP190" s="16">
        <f t="shared" si="41"/>
        <v>1</v>
      </c>
      <c r="AQ190" s="16">
        <f t="shared" si="42"/>
        <v>1</v>
      </c>
      <c r="AR190" s="16">
        <f t="shared" si="43"/>
        <v>1</v>
      </c>
      <c r="AS190" s="26">
        <f t="shared" si="35"/>
        <v>1</v>
      </c>
    </row>
    <row r="191" spans="1:45">
      <c r="A191" t="str">
        <f>'Model output'!A190</f>
        <v>TCGA-EM-A3AP</v>
      </c>
      <c r="B191" s="50">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4"/>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output'!G190)),AND(ISNUMBER(SEARCH("V ",'Model output'!G190)),NOT(ISNUMBER(SEARCH("VI",'Model output'!G190)))),ISNUMBER(SEARCH("five",'Model output'!G190)),ISNUMBER(SEARCH("5",'Model output'!G190))))), "lateral", "central"))</f>
        <v/>
      </c>
      <c r="H191" t="str">
        <f>IF('Model output'!H190="","negative", IF('Model output'!H190=" ", "negative", IF('Model output'!H190="[]", "negative", IF(ISNUMBER(SEARCH("lymph node",'Model output'!H190)),"negative", IF(ISNUMBER(SEARCH("adipose tissue",'Model output'!H190)), "negative", IF(ISNUMBER(SEARCH("neck dissection",'Model output'!H190)),"negative","positive"))))))</f>
        <v>negative</v>
      </c>
      <c r="I191" t="str">
        <f>IF('Model output'!I190="","",IF(ISNUMBER('Model output'!I190),'Model output'!I190,1))</f>
        <v/>
      </c>
      <c r="J191" t="str">
        <f>IF('Model output'!J190="","",IF(AND(ISNUMBER('Model output'!J190),'Model output'!J190&lt;=I191),'Model output'!J190,IF(ISNUMBER(SEARCH("0/",'Model output'!J190)),0,1)))</f>
        <v/>
      </c>
      <c r="K191" t="str" cm="1">
        <f t="array" ref="K191">IF(COUNT(FIND({0,1,2,3,4,5,6,7,8,9},'Model output'!K190))&gt;0,'Model output'!K190,"")</f>
        <v/>
      </c>
      <c r="L191" s="8" t="str">
        <f t="shared" ref="L191:L254" si="46">LOWER(SUBSTITUTE(SUBSTITUTE(SUBSTITUTE(SUBSTITUTE(SUBSTITUTE(SUBSTITUTE(SUBSTITUTE(SUBSTITUTE(SUBSTITUTE(SUBSTITUTE(SUBSTITUTE(SUBSTITUTE(SUBSTITUTE(SUBSTITUTE(SUBSTITUTE(SUBSTITUTE(SUBSTITUTE(K191,"cm.","cm"), "gross examination", ""), "Level IV", ""), "paratracheal", ""), "tissue", ""), "diameter", ""), "right", ""), "up to", ""), "to", ","), "by", ""), "x", ","), "'", ""), "[",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v>
      </c>
      <c r="O191" t="str">
        <f>IF('Model output'!M190="","",'Model output'!M190)</f>
        <v>follicular variant</v>
      </c>
      <c r="P191" t="str">
        <f>IF('Model output'!N190="","",'Model output'!N190)</f>
        <v>3.6 cm</v>
      </c>
      <c r="Q191" t="str">
        <f t="shared" si="45"/>
        <v>3.6cm</v>
      </c>
      <c r="R191" cm="1">
        <f t="array" ref="R191">IF(Q191="","",IF(ISNUMBER(SEARCH("cm",Q191)),MAX(VALUE(SUBSTITUTE(_xlfn.FILTERXML("&lt;t&gt;&lt;s&gt;"&amp;SUBSTITUTE(Q191,",","&lt;/s&gt;&lt;s&gt;")&amp;"&lt;/s&gt;&lt;/t&gt;","//s"),"cm",""))),IF(ISNUMBER(SEARCH("mm",Q191)), MAX(VALUE(SUBSTITUTE(_xlfn.FILTERXML("&lt;t&gt;&lt;s&gt;"&amp;SUBSTITUTE(Q191,",","&lt;/s&gt;&lt;s&gt;")&amp;"&lt;/s&gt;&lt;/t&gt;","//s"),"mm","")))/10, MAX(VALUE(_xlfn.FILTERXML("&lt;t&gt;&lt;s&gt;"&amp;SUBSTITUTE(Q191,",","&lt;/s&gt;&lt;s&gt;")&amp;"&lt;/s&gt;&lt;/t&gt;","//s"))))))</f>
        <v>3.6</v>
      </c>
      <c r="S191" t="str">
        <f>IF(OR('Model output'!P190="",ISNUMBER(SEARCH("Not identified", 'Model output'!P190)),ISNUMBER(SEARCH("Absent",'Model output'!P190)),ISNUMBER(SEARCH("No",'Model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22" t="str">
        <f>IF('Model output'!S190="","",'Model output'!S190)</f>
        <v>Not identified</v>
      </c>
      <c r="Y191" t="str">
        <f>IF(OR('Model output'!S190="",ISNUMBER(SEARCH("Absent",'Model output'!S190)),ISNUMBER(SEARCH("Not identified",'Model output'!S190)),AND(ISNUMBER(SEARCH("No",'Model output'!S190)),NOT(ISNUMBER(SEARCH("carcinoma",'Model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9" t="str">
        <f>IF(OR('Model output'!V190="", AND(ISERROR(SEARCH("Positive",'Model output'!V190)), ISNUMBER(SEARCH("Negative",'Model output'!V190))), ISNUMBER(SEARCH("Uninvolved",'Model output'!V190)), ISNUMBER(SEARCH("Free",'Model output'!V190)), ISNUMBER(SEARCH("1 mm",'Model output'!V190)), ISNUMBER(SEARCH("0.1 CM",'Model output'!V190)), ISNUMBER(SEARCH("less than 0.2 mm",'Model output'!V190)), ISNUMBER(SEARCH("less than 0.5 mm",'Model output'!V190)), ISNUMBER(SEARCH("abut",'Model output'!V190))), "negative", "positive")</f>
        <v>negative</v>
      </c>
      <c r="AE191" s="38"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AND(ISNUMBER(J191),J191&gt;=5),M191=""),AND(AND(ISNUMBER(J191),J191&gt;=5),AND(ISNUMBER(M191),M191&gt;=1)),AND(ISNUMBER(SERACH("papillary",N191)),OR(Y191="positive",Z191="positive"), ISNUMBER(SEARCH("BRAF",AB191)))),"intermediate","low"))</f>
        <v>low</v>
      </c>
      <c r="AF191" s="39" t="str">
        <f t="shared" ref="AF191:AF254" si="47">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39" t="str">
        <f t="shared" ref="AG191:AG254" si="48">IF(AND(ISNUMBER(J191),J191&gt;0),
IF(G191="lateral", "1b","1a"), "0")</f>
        <v>0</v>
      </c>
      <c r="AH191" s="39" t="str">
        <f t="shared" si="33"/>
        <v>0</v>
      </c>
      <c r="AI191" s="44" t="str">
        <f t="shared" si="34"/>
        <v>I</v>
      </c>
      <c r="AJ191" s="38" t="s">
        <v>894</v>
      </c>
      <c r="AK191" s="43" t="s">
        <v>901</v>
      </c>
      <c r="AL191" s="43" t="s">
        <v>902</v>
      </c>
      <c r="AM191" s="43" t="s">
        <v>902</v>
      </c>
      <c r="AN191" s="43" t="s">
        <v>67</v>
      </c>
      <c r="AO191" s="13">
        <f t="shared" ca="1" si="40"/>
        <v>1</v>
      </c>
      <c r="AP191" s="16">
        <f t="shared" si="41"/>
        <v>1</v>
      </c>
      <c r="AQ191" s="16">
        <f t="shared" si="42"/>
        <v>1</v>
      </c>
      <c r="AR191" s="16">
        <f t="shared" si="43"/>
        <v>1</v>
      </c>
      <c r="AS191" s="26">
        <f t="shared" si="35"/>
        <v>1</v>
      </c>
    </row>
    <row r="192" spans="1:45">
      <c r="A192" t="str">
        <f>'Model output'!A191</f>
        <v>TCGA-EM-A3AQ</v>
      </c>
      <c r="B192" s="50">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4"/>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output'!G191)),AND(ISNUMBER(SEARCH("V ",'Model output'!G191)),NOT(ISNUMBER(SEARCH("VI",'Model output'!G191)))),ISNUMBER(SEARCH("five",'Model output'!G191)),ISNUMBER(SEARCH("5",'Model output'!G191))))), "lateral", "central"))</f>
        <v/>
      </c>
      <c r="H192" t="str">
        <f>IF('Model output'!H191="","negative", IF('Model output'!H191=" ", "negative", IF('Model output'!H191="[]", "negative", IF(ISNUMBER(SEARCH("lymph node",'Model output'!H191)),"negative", IF(ISNUMBER(SEARCH("adipose tissue",'Model output'!H191)), "negative", IF(ISNUMBER(SEARCH("neck dissection",'Model output'!H191)),"negative","positive"))))))</f>
        <v>negative</v>
      </c>
      <c r="I192" t="str">
        <f>IF('Model output'!I191="","",IF(ISNUMBER('Model output'!I191),'Model output'!I191,1))</f>
        <v/>
      </c>
      <c r="J192" t="str">
        <f>IF('Model output'!J191="","",IF(AND(ISNUMBER('Model output'!J191),'Model output'!J191&lt;=I192),'Model output'!J191,IF(ISNUMBER(SEARCH("0/",'Model output'!J191)),0,1)))</f>
        <v/>
      </c>
      <c r="K192" t="str" cm="1">
        <f t="array" ref="K192">IF(COUNT(FIND({0,1,2,3,4,5,6,7,8,9},'Model output'!K191))&gt;0,'Model output'!K191,"")</f>
        <v/>
      </c>
      <c r="L192" s="8" t="str">
        <f t="shared" si="46"/>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v>
      </c>
      <c r="O192" t="str">
        <f>IF('Model output'!M191="","",'Model output'!M191)</f>
        <v>classic, follicular variant, microcarcinoma</v>
      </c>
      <c r="P192" t="str">
        <f>IF('Model output'!N191="","",'Model output'!N191)</f>
        <v>1.3 cm</v>
      </c>
      <c r="Q192" t="str">
        <f t="shared" si="45"/>
        <v>1.3cm</v>
      </c>
      <c r="R192" cm="1">
        <f t="array" ref="R192">IF(Q192="","",IF(ISNUMBER(SEARCH("cm",Q192)),MAX(VALUE(SUBSTITUTE(_xlfn.FILTERXML("&lt;t&gt;&lt;s&gt;"&amp;SUBSTITUTE(Q192,",","&lt;/s&gt;&lt;s&gt;")&amp;"&lt;/s&gt;&lt;/t&gt;","//s"),"cm",""))),IF(ISNUMBER(SEARCH("mm",Q192)), MAX(VALUE(SUBSTITUTE(_xlfn.FILTERXML("&lt;t&gt;&lt;s&gt;"&amp;SUBSTITUTE(Q192,",","&lt;/s&gt;&lt;s&gt;")&amp;"&lt;/s&gt;&lt;/t&gt;","//s"),"mm","")))/10, MAX(VALUE(_xlfn.FILTERXML("&lt;t&gt;&lt;s&gt;"&amp;SUBSTITUTE(Q192,",","&lt;/s&gt;&lt;s&gt;")&amp;"&lt;/s&gt;&lt;/t&gt;","//s"))))))</f>
        <v>1.3</v>
      </c>
      <c r="S192" t="str">
        <f>IF(OR('Model output'!P191="",ISNUMBER(SEARCH("Not identified", 'Model output'!P191)),ISNUMBER(SEARCH("Absent",'Model output'!P191)),ISNUMBER(SEARCH("No",'Model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22" t="str">
        <f>IF('Model output'!S191="","",'Model output'!S191)</f>
        <v/>
      </c>
      <c r="Y192" t="str">
        <f>IF(OR('Model output'!S191="",ISNUMBER(SEARCH("Absent",'Model output'!S191)),ISNUMBER(SEARCH("Not identified",'Model output'!S191)),AND(ISNUMBER(SEARCH("No",'Model output'!S191)),NOT(ISNUMBER(SEARCH("carcinoma",'Model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9" t="str">
        <f>IF(OR('Model output'!V191="", AND(ISERROR(SEARCH("Positive",'Model output'!V191)), ISNUMBER(SEARCH("Negative",'Model output'!V191))), ISNUMBER(SEARCH("Uninvolved",'Model output'!V191)), ISNUMBER(SEARCH("Free",'Model output'!V191)), ISNUMBER(SEARCH("1 mm",'Model output'!V191)), ISNUMBER(SEARCH("0.1 CM",'Model output'!V191)), ISNUMBER(SEARCH("less than 0.2 mm",'Model output'!V191)), ISNUMBER(SEARCH("less than 0.5 mm",'Model output'!V191)), ISNUMBER(SEARCH("abut",'Model output'!V191))), "negative", "positive")</f>
        <v>negative</v>
      </c>
      <c r="AE192" s="38"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AND(ISNUMBER(J192),J192&gt;=5),M192=""),AND(AND(ISNUMBER(J192),J192&gt;=5),AND(ISNUMBER(M192),M192&gt;=1)),AND(ISNUMBER(SERACH("papillary",N192)),OR(Y192="positive",Z192="positive"), ISNUMBER(SEARCH("BRAF",AB192)))),"intermediate","low"))</f>
        <v>low</v>
      </c>
      <c r="AF192" s="39" t="str">
        <f t="shared" si="47"/>
        <v>1b</v>
      </c>
      <c r="AG192" s="39" t="str">
        <f t="shared" si="48"/>
        <v>0</v>
      </c>
      <c r="AH192" s="39" t="str">
        <f t="shared" ref="AH192:AH255" si="49">IF(OR(H192="unknown"),"x",IF(H192="negative","0","1"))</f>
        <v>0</v>
      </c>
      <c r="AI192" s="44" t="str">
        <f t="shared" ref="AI192:AI255" si="50">IF(AND(B192&lt;55,AH192="0"),"I",
IF(AND(B192&lt;55,AH192="1"),"II",
IF(AH192="1","IVB",
IF(AND(AF192="4b",AH192="0"),"IVA",
IF(AND(AF192="4a",AH192="0"),"III",
IF(AND(OR(AF192="3a",AF192="3b",AF192="3"),AH192="0"),"II",
IF(AND(AF192="2",OR(AG192="1",AG192="1a",AG192="1b"),AH192="0"),"II",
IF(AND(OR(AF192="1a",AF192="1b",AF192="1"),OR(AG192="1",AG192="1a",AG192="1b"),AH192="0"),"II","I"
))))))))</f>
        <v>I</v>
      </c>
      <c r="AJ192" s="38" t="s">
        <v>894</v>
      </c>
      <c r="AK192" s="43" t="s">
        <v>898</v>
      </c>
      <c r="AL192" s="43" t="s">
        <v>899</v>
      </c>
      <c r="AM192" s="43" t="s">
        <v>902</v>
      </c>
      <c r="AN192" s="43" t="s">
        <v>67</v>
      </c>
      <c r="AO192" s="13">
        <f t="shared" ref="AO192:AO255" ca="1" si="51">IF(AE192=AJ192,1,0)</f>
        <v>1</v>
      </c>
      <c r="AP192" s="16">
        <f t="shared" ref="AP192:AP255" si="52">IF(AF192=AK192, 1, IF(AND(AF192="x", AK192="0"), 1, IF(AND(AF192="0", AK192="x"), 1, 0)))</f>
        <v>1</v>
      </c>
      <c r="AQ192" s="16">
        <f t="shared" ref="AQ192:AQ255" si="53">IF(AG192=AL192, 1, IF(AND(AG192="x", AL192="0"), 1, IF(AND(AG192="0", AL192="x"), 1, 0)))</f>
        <v>1</v>
      </c>
      <c r="AR192" s="16">
        <f t="shared" ref="AR192:AR255" si="54">IF(AH192=AM192, 1, IF(AND(AH192="x", AM192="0"), 1, IF(AND(AH192="0", AM192="x"), 1, 0)))</f>
        <v>1</v>
      </c>
      <c r="AS192" s="26">
        <f t="shared" si="35"/>
        <v>1</v>
      </c>
    </row>
    <row r="193" spans="1:45">
      <c r="A193" t="str">
        <f>'Model output'!A192</f>
        <v>TCGA-EM-A3AR</v>
      </c>
      <c r="B193" s="50">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4"/>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output'!G192)),AND(ISNUMBER(SEARCH("V ",'Model output'!G192)),NOT(ISNUMBER(SEARCH("VI",'Model output'!G192)))),ISNUMBER(SEARCH("five",'Model output'!G192)),ISNUMBER(SEARCH("5",'Model output'!G192))))), "lateral", "central"))</f>
        <v>central</v>
      </c>
      <c r="H193" t="str">
        <f>IF('Model output'!H192="","negative", IF('Model output'!H192=" ", "negative", IF('Model output'!H192="[]", "negative", IF(ISNUMBER(SEARCH("lymph node",'Model output'!H192)),"negative", IF(ISNUMBER(SEARCH("adipose tissue",'Model output'!H192)), "negative", IF(ISNUMBER(SEARCH("neck dissection",'Model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46"/>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v>
      </c>
      <c r="O193" t="str">
        <f>IF('Model output'!M192="","",'Model output'!M192)</f>
        <v>classical (usual)</v>
      </c>
      <c r="P193" t="str">
        <f>IF('Model output'!N192="","",'Model output'!N192)</f>
        <v>1.2 cm</v>
      </c>
      <c r="Q193" t="str">
        <f t="shared" si="45"/>
        <v>1.2cm</v>
      </c>
      <c r="R193" cm="1">
        <f t="array" ref="R193">IF(Q193="","",IF(ISNUMBER(SEARCH("cm",Q193)),MAX(VALUE(SUBSTITUTE(_xlfn.FILTERXML("&lt;t&gt;&lt;s&gt;"&amp;SUBSTITUTE(Q193,",","&lt;/s&gt;&lt;s&gt;")&amp;"&lt;/s&gt;&lt;/t&gt;","//s"),"cm",""))),IF(ISNUMBER(SEARCH("mm",Q193)), MAX(VALUE(SUBSTITUTE(_xlfn.FILTERXML("&lt;t&gt;&lt;s&gt;"&amp;SUBSTITUTE(Q193,",","&lt;/s&gt;&lt;s&gt;")&amp;"&lt;/s&gt;&lt;/t&gt;","//s"),"mm","")))/10, MAX(VALUE(_xlfn.FILTERXML("&lt;t&gt;&lt;s&gt;"&amp;SUBSTITUTE(Q193,",","&lt;/s&gt;&lt;s&gt;")&amp;"&lt;/s&gt;&lt;/t&gt;","//s"))))))</f>
        <v>1.2</v>
      </c>
      <c r="S193" t="str">
        <f>IF(OR('Model output'!P192="",ISNUMBER(SEARCH("Not identified", 'Model output'!P192)),ISNUMBER(SEARCH("Absent",'Model output'!P192)),ISNUMBER(SEARCH("No",'Model output'!P192)),ISNUMBER(SEARCH("Negative",'Model output'!P192))),"negative","positive")</f>
        <v>positive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22" t="str">
        <f>IF('Model output'!S192="","",'Model output'!S192)</f>
        <v>Not identified</v>
      </c>
      <c r="Y193" t="str">
        <f>IF(OR('Model output'!S192="",ISNUMBER(SEARCH("Absent",'Model output'!S192)),ISNUMBER(SEARCH("Not identified",'Model output'!S192)),AND(ISNUMBER(SEARCH("No",'Model output'!S192)),NOT(ISNUMBER(SEARCH("carcinoma",'Model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
      </c>
      <c r="AB193" t="str">
        <f>IF(AA193&lt;&gt;"Yes","",IF(OR('Model output'!U192="",ISNUMBER(SEARCH("Not identified",'Model output'!U192))),"",'Model output'!U192))</f>
        <v/>
      </c>
      <c r="AC193" s="9" t="str">
        <f>IF(OR('Model output'!V192="", AND(ISERROR(SEARCH("Positive",'Model output'!V192)), ISNUMBER(SEARCH("Negative",'Model output'!V192))), ISNUMBER(SEARCH("Uninvolved",'Model output'!V192)), ISNUMBER(SEARCH("Free",'Model output'!V192)), ISNUMBER(SEARCH("1 mm",'Model output'!V192)), ISNUMBER(SEARCH("0.1 CM",'Model output'!V192)), ISNUMBER(SEARCH("less than 0.2 mm",'Model output'!V192)), ISNUMBER(SEARCH("less than 0.5 mm",'Model output'!V192)), ISNUMBER(SEARCH("abut",'Model output'!V192))), "negative", "positive")</f>
        <v>negative</v>
      </c>
      <c r="AE193" s="38"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AND(ISNUMBER(J193),J193&gt;=5),M193=""),AND(AND(ISNUMBER(J193),J193&gt;=5),AND(ISNUMBER(M193),M193&gt;=1)),AND(ISNUMBER(SERACH("papillary",N193)),OR(Y193="positive",Z193="positive"), ISNUMBER(SEARCH("BRAF",AB193)))),"intermediate","low"))</f>
        <v>intermediate</v>
      </c>
      <c r="AF193" s="39" t="str">
        <f t="shared" si="47"/>
        <v>1b</v>
      </c>
      <c r="AG193" s="39" t="str">
        <f t="shared" si="48"/>
        <v>1a</v>
      </c>
      <c r="AH193" s="39" t="str">
        <f t="shared" si="49"/>
        <v>0</v>
      </c>
      <c r="AI193" s="44" t="str">
        <f t="shared" si="50"/>
        <v>I</v>
      </c>
      <c r="AJ193" s="38" t="s">
        <v>894</v>
      </c>
      <c r="AK193" s="43" t="s">
        <v>898</v>
      </c>
      <c r="AL193" s="43" t="s">
        <v>903</v>
      </c>
      <c r="AM193" s="43" t="s">
        <v>902</v>
      </c>
      <c r="AN193" s="43" t="s">
        <v>67</v>
      </c>
      <c r="AO193" s="13">
        <f t="shared" ca="1" si="51"/>
        <v>0</v>
      </c>
      <c r="AP193" s="16">
        <f t="shared" si="52"/>
        <v>1</v>
      </c>
      <c r="AQ193" s="16">
        <f t="shared" si="53"/>
        <v>1</v>
      </c>
      <c r="AR193" s="16">
        <f t="shared" si="54"/>
        <v>1</v>
      </c>
      <c r="AS193" s="26">
        <f t="shared" si="35"/>
        <v>1</v>
      </c>
    </row>
    <row r="194" spans="1:45">
      <c r="A194" t="str">
        <f>'Model output'!A193</f>
        <v>TCGA-EM-A3FJ</v>
      </c>
      <c r="B194" s="50">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4"/>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output'!G193)),AND(ISNUMBER(SEARCH("V ",'Model output'!G193)),NOT(ISNUMBER(SEARCH("VI",'Model output'!G193)))),ISNUMBER(SEARCH("five",'Model output'!G193)),ISNUMBER(SEARCH("5",'Model output'!G193))))), "lateral", "central"))</f>
        <v>lateral</v>
      </c>
      <c r="H194" t="str">
        <f>IF('Model output'!H193="","negative", IF('Model output'!H193=" ", "negative", IF('Model output'!H193="[]", "negative", IF(ISNUMBER(SEARCH("lymph node",'Model output'!H193)),"negative", IF(ISNUMBER(SEARCH("adipose tissue",'Model output'!H193)), "negative", IF(ISNUMBER(SEARCH("neck dissection",'Model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
      </c>
      <c r="L194" s="8" t="str">
        <f t="shared" si="46"/>
        <v/>
      </c>
      <c r="M194" t="str" cm="1">
        <f t="array" ref="M194">IF(L194="","",IF(ISNUMBER(SEARCH("cm",L194)),MAX(VALUE(SUBSTITUTE(_xlfn.FILTERXML("&lt;t&gt;&lt;s&gt;"&amp;SUBSTITUTE(L194,",","&lt;/s&gt;&lt;s&gt;")&amp;"&lt;/s&gt;&lt;/t&gt;","//s"),"cm",""))),MAX(VALUE(SUBSTITUTE(_xlfn.FILTERXML("&lt;t&gt;&lt;s&gt;"&amp;SUBSTITUTE(L194,",","&lt;/s&gt;&lt;s&gt;")&amp;"&lt;/s&gt;&lt;/t&gt;","//s"),"mm","")))/10))</f>
        <v/>
      </c>
      <c r="N194" t="str">
        <f>IF('Model output'!L193="","",'Model output'!L193)</f>
        <v>papillary</v>
      </c>
      <c r="O194" t="str">
        <f>IF('Model output'!M193="","",'Model output'!M193)</f>
        <v>classical</v>
      </c>
      <c r="P194" t="str">
        <f>IF('Model output'!N193="","",'Model output'!N193)</f>
        <v>1.0 cm</v>
      </c>
      <c r="Q194" t="str">
        <f t="shared" si="45"/>
        <v>1.0cm</v>
      </c>
      <c r="R194" cm="1">
        <f t="array" ref="R194">IF(Q194="","",IF(ISNUMBER(SEARCH("cm",Q194)),MAX(VALUE(SUBSTITUTE(_xlfn.FILTERXML("&lt;t&gt;&lt;s&gt;"&amp;SUBSTITUTE(Q194,",","&lt;/s&gt;&lt;s&gt;")&amp;"&lt;/s&gt;&lt;/t&gt;","//s"),"cm",""))),IF(ISNUMBER(SEARCH("mm",Q194)), MAX(VALUE(SUBSTITUTE(_xlfn.FILTERXML("&lt;t&gt;&lt;s&gt;"&amp;SUBSTITUTE(Q194,",","&lt;/s&gt;&lt;s&gt;")&amp;"&lt;/s&gt;&lt;/t&gt;","//s"),"mm","")))/10, MAX(VALUE(_xlfn.FILTERXML("&lt;t&gt;&lt;s&gt;"&amp;SUBSTITUTE(Q194,",","&lt;/s&gt;&lt;s&gt;")&amp;"&lt;/s&gt;&lt;/t&gt;","//s"))))))</f>
        <v>1</v>
      </c>
      <c r="S194" t="str">
        <f>IF(OR('Model output'!P193="",ISNUMBER(SEARCH("Not identified", 'Model output'!P193)),ISNUMBER(SEARCH("Absent",'Model output'!P193)),ISNUMBER(SEARCH("No",'Model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22" t="str">
        <f>IF('Model output'!S193="","",'Model output'!S193)</f>
        <v>Absent</v>
      </c>
      <c r="Y194" t="str">
        <f>IF(OR('Model output'!S193="",ISNUMBER(SEARCH("Absent",'Model output'!S193)),ISNUMBER(SEARCH("Not identified",'Model output'!S193)),AND(ISNUMBER(SEARCH("No",'Model output'!S193)),NOT(ISNUMBER(SEARCH("carcinoma",'Model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9" t="str">
        <f>IF(OR('Model output'!V193="", AND(ISERROR(SEARCH("Positive",'Model output'!V193)), ISNUMBER(SEARCH("Negative",'Model output'!V193))), ISNUMBER(SEARCH("Uninvolved",'Model output'!V193)), ISNUMBER(SEARCH("Free",'Model output'!V193)), ISNUMBER(SEARCH("1 mm",'Model output'!V193)), ISNUMBER(SEARCH("0.1 CM",'Model output'!V193)), ISNUMBER(SEARCH("less than 0.2 mm",'Model output'!V193)), ISNUMBER(SEARCH("less than 0.5 mm",'Model output'!V193)), ISNUMBER(SEARCH("abut",'Model output'!V193))), "negative", "positive")</f>
        <v>negative</v>
      </c>
      <c r="AE194" s="38"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AND(ISNUMBER(J194),J194&gt;=5),M194=""),AND(AND(ISNUMBER(J194),J194&gt;=5),AND(ISNUMBER(M194),M194&gt;=1)),AND(ISNUMBER(SERACH("papillary",N194)),OR(Y194="positive",Z194="positive"), ISNUMBER(SEARCH("BRAF",AB194)))),"intermediate","low"))</f>
        <v>intermediate</v>
      </c>
      <c r="AF194" s="39" t="str">
        <f t="shared" si="47"/>
        <v>1a</v>
      </c>
      <c r="AG194" s="39" t="str">
        <f t="shared" si="48"/>
        <v>1b</v>
      </c>
      <c r="AH194" s="39" t="str">
        <f t="shared" si="49"/>
        <v>0</v>
      </c>
      <c r="AI194" s="44" t="str">
        <f t="shared" si="50"/>
        <v>I</v>
      </c>
      <c r="AJ194" s="38" t="s">
        <v>895</v>
      </c>
      <c r="AK194" s="43" t="s">
        <v>903</v>
      </c>
      <c r="AL194" s="43" t="s">
        <v>898</v>
      </c>
      <c r="AM194" s="43" t="s">
        <v>902</v>
      </c>
      <c r="AN194" s="43" t="s">
        <v>67</v>
      </c>
      <c r="AO194" s="13">
        <f t="shared" ca="1" si="51"/>
        <v>1</v>
      </c>
      <c r="AP194" s="16">
        <f t="shared" si="52"/>
        <v>1</v>
      </c>
      <c r="AQ194" s="16">
        <f t="shared" si="53"/>
        <v>1</v>
      </c>
      <c r="AR194" s="16">
        <f t="shared" si="54"/>
        <v>1</v>
      </c>
      <c r="AS194" s="26">
        <f t="shared" si="35"/>
        <v>1</v>
      </c>
    </row>
    <row r="195" spans="1:45">
      <c r="A195" t="str">
        <f>'Model output'!A194</f>
        <v>TCGA-EM-A3FK</v>
      </c>
      <c r="B195" s="50">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4"/>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output'!G194)),AND(ISNUMBER(SEARCH("V ",'Model output'!G194)),NOT(ISNUMBER(SEARCH("VI",'Model output'!G194)))),ISNUMBER(SEARCH("five",'Model output'!G194)),ISNUMBER(SEARCH("5",'Model output'!G194))))), "lateral", "central"))</f>
        <v>lateral</v>
      </c>
      <c r="H195" t="str">
        <f>IF('Model output'!H194="","negative", IF('Model output'!H194=" ", "negative", IF('Model output'!H194="[]", "negative", IF(ISNUMBER(SEARCH("lymph node",'Model output'!H194)),"negative", IF(ISNUMBER(SEARCH("adipose tissue",'Model output'!H194)), "negative", IF(ISNUMBER(SEARCH("neck dissection",'Model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
      </c>
      <c r="L195" s="8" t="str">
        <f t="shared" si="46"/>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v>
      </c>
      <c r="O195" t="str">
        <f>IF('Model output'!M194="","",'Model output'!M194)</f>
        <v>classic</v>
      </c>
      <c r="P195" t="str">
        <f>IF('Model output'!N194="","",'Model output'!N194)</f>
        <v>1.2cm</v>
      </c>
      <c r="Q195" t="str">
        <f t="shared" si="45"/>
        <v>1.2cm</v>
      </c>
      <c r="R195" cm="1">
        <f t="array" ref="R195">IF(Q195="","",IF(ISNUMBER(SEARCH("cm",Q195)),MAX(VALUE(SUBSTITUTE(_xlfn.FILTERXML("&lt;t&gt;&lt;s&gt;"&amp;SUBSTITUTE(Q195,",","&lt;/s&gt;&lt;s&gt;")&amp;"&lt;/s&gt;&lt;/t&gt;","//s"),"cm",""))),IF(ISNUMBER(SEARCH("mm",Q195)), MAX(VALUE(SUBSTITUTE(_xlfn.FILTERXML("&lt;t&gt;&lt;s&gt;"&amp;SUBSTITUTE(Q195,",","&lt;/s&gt;&lt;s&gt;")&amp;"&lt;/s&gt;&lt;/t&gt;","//s"),"mm","")))/10, MAX(VALUE(_xlfn.FILTERXML("&lt;t&gt;&lt;s&gt;"&amp;SUBSTITUTE(Q195,",","&lt;/s&gt;&lt;s&gt;")&amp;"&lt;/s&gt;&lt;/t&gt;","//s"))))))</f>
        <v>1.2</v>
      </c>
      <c r="S195" t="str">
        <f>IF(OR('Model output'!P194="",ISNUMBER(SEARCH("Not identified", 'Model output'!P194)),ISNUMBER(SEARCH("Absent",'Model output'!P194)),ISNUMBER(SEARCH("No",'Model output'!P194)),ISNUMBER(SEARCH("Negative",'Model output'!P194))),"negative","positive")</f>
        <v>positive</v>
      </c>
      <c r="T195">
        <f>IF('Model output'!O194="","",'Model output'!O194)</f>
        <v>2</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22" t="str">
        <f>IF('Model output'!S194="","",'Model output'!S194)</f>
        <v>Not identified</v>
      </c>
      <c r="Y195" t="str">
        <f>IF(OR('Model output'!S194="",ISNUMBER(SEARCH("Absent",'Model output'!S194)),ISNUMBER(SEARCH("Not identified",'Model output'!S194)),AND(ISNUMBER(SEARCH("No",'Model output'!S194)),NOT(ISNUMBER(SEARCH("carcinoma",'Model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9" t="str">
        <f>IF(OR('Model output'!V194="", AND(ISERROR(SEARCH("Positive",'Model output'!V194)), ISNUMBER(SEARCH("Negative",'Model output'!V194))), ISNUMBER(SEARCH("Uninvolved",'Model output'!V194)), ISNUMBER(SEARCH("Free",'Model output'!V194)), ISNUMBER(SEARCH("1 mm",'Model output'!V194)), ISNUMBER(SEARCH("0.1 CM",'Model output'!V194)), ISNUMBER(SEARCH("less than 0.2 mm",'Model output'!V194)), ISNUMBER(SEARCH("less than 0.5 mm",'Model output'!V194)), ISNUMBER(SEARCH("abut",'Model output'!V194))), "negative", "positive")</f>
        <v>negative</v>
      </c>
      <c r="AE195" s="38"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AND(ISNUMBER(J195),J195&gt;=5),M195=""),AND(AND(ISNUMBER(J195),J195&gt;=5),AND(ISNUMBER(M195),M195&gt;=1)),AND(ISNUMBER(SERACH("papillary",N195)),OR(Y195="positive",Z195="positive"), ISNUMBER(SEARCH("BRAF",AB195)))),"intermediate","low"))</f>
        <v>intermediate</v>
      </c>
      <c r="AF195" s="39" t="str">
        <f t="shared" si="47"/>
        <v>1b</v>
      </c>
      <c r="AG195" s="39" t="str">
        <f t="shared" si="48"/>
        <v>1b</v>
      </c>
      <c r="AH195" s="39" t="str">
        <f t="shared" si="49"/>
        <v>0</v>
      </c>
      <c r="AI195" s="44" t="str">
        <f t="shared" si="50"/>
        <v>I</v>
      </c>
      <c r="AJ195" s="38" t="s">
        <v>895</v>
      </c>
      <c r="AK195" s="43" t="s">
        <v>898</v>
      </c>
      <c r="AL195" s="43" t="s">
        <v>898</v>
      </c>
      <c r="AM195" s="43" t="s">
        <v>902</v>
      </c>
      <c r="AN195" s="43" t="s">
        <v>67</v>
      </c>
      <c r="AO195" s="13">
        <f t="shared" ca="1" si="51"/>
        <v>1</v>
      </c>
      <c r="AP195" s="16">
        <f t="shared" si="52"/>
        <v>1</v>
      </c>
      <c r="AQ195" s="16">
        <f t="shared" si="53"/>
        <v>1</v>
      </c>
      <c r="AR195" s="16">
        <f t="shared" si="54"/>
        <v>1</v>
      </c>
      <c r="AS195" s="26">
        <f t="shared" ref="AS195:AS258" si="55">IF(AI195=AN195,1,0)</f>
        <v>1</v>
      </c>
    </row>
    <row r="196" spans="1:45">
      <c r="A196" t="str">
        <f>'Model output'!A195</f>
        <v>TCGA-EM-A3FL</v>
      </c>
      <c r="B196" s="50">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4"/>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output'!G195)),AND(ISNUMBER(SEARCH("V ",'Model output'!G195)),NOT(ISNUMBER(SEARCH("VI",'Model output'!G195)))),ISNUMBER(SEARCH("five",'Model output'!G195)),ISNUMBER(SEARCH("5",'Model output'!G195))))), "lateral", "central"))</f>
        <v/>
      </c>
      <c r="H196" t="str">
        <f>IF('Model output'!H195="","negative", IF('Model output'!H195=" ", "negative", IF('Model output'!H195="[]", "negative", IF(ISNUMBER(SEARCH("lymph node",'Model output'!H195)),"negative", IF(ISNUMBER(SEARCH("adipose tissue",'Model output'!H195)), "negative", IF(ISNUMBER(SEARCH("neck dissection",'Model output'!H195)),"negative","positive"))))))</f>
        <v>negative</v>
      </c>
      <c r="I196" t="str">
        <f>IF('Model output'!I195="","",IF(ISNUMBER('Model output'!I195),'Model output'!I195,1))</f>
        <v/>
      </c>
      <c r="J196" t="str">
        <f>IF('Model output'!J195="","",IF(AND(ISNUMBER('Model output'!J195),'Model output'!J195&lt;=I196),'Model output'!J195,IF(ISNUMBER(SEARCH("0/",'Model output'!J195)),0,1)))</f>
        <v/>
      </c>
      <c r="K196" t="str" cm="1">
        <f t="array" ref="K196">IF(COUNT(FIND({0,1,2,3,4,5,6,7,8,9},'Model output'!K195))&gt;0,'Model output'!K195,"")</f>
        <v/>
      </c>
      <c r="L196" s="8" t="str">
        <f t="shared" si="46"/>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v>
      </c>
      <c r="O196" t="str">
        <f>IF('Model output'!M195="","",'Model output'!M195)</f>
        <v>Follicular variant, Oncocytic or oxyphilic variant</v>
      </c>
      <c r="P196" t="str">
        <f>IF('Model output'!N195="","",'Model output'!N195)</f>
        <v>1.5 cm</v>
      </c>
      <c r="Q196" t="str">
        <f t="shared" si="45"/>
        <v>1.5cm</v>
      </c>
      <c r="R196" cm="1">
        <f t="array" ref="R196">IF(Q196="","",IF(ISNUMBER(SEARCH("cm",Q196)),MAX(VALUE(SUBSTITUTE(_xlfn.FILTERXML("&lt;t&gt;&lt;s&gt;"&amp;SUBSTITUTE(Q196,",","&lt;/s&gt;&lt;s&gt;")&amp;"&lt;/s&gt;&lt;/t&gt;","//s"),"cm",""))),IF(ISNUMBER(SEARCH("mm",Q196)), MAX(VALUE(SUBSTITUTE(_xlfn.FILTERXML("&lt;t&gt;&lt;s&gt;"&amp;SUBSTITUTE(Q196,",","&lt;/s&gt;&lt;s&gt;")&amp;"&lt;/s&gt;&lt;/t&gt;","//s"),"mm","")))/10, MAX(VALUE(_xlfn.FILTERXML("&lt;t&gt;&lt;s&gt;"&amp;SUBSTITUTE(Q196,",","&lt;/s&gt;&lt;s&gt;")&amp;"&lt;/s&gt;&lt;/t&gt;","//s"))))))</f>
        <v>1.5</v>
      </c>
      <c r="S196" t="str">
        <f>IF(OR('Model output'!P195="",ISNUMBER(SEARCH("Not identified", 'Model output'!P195)),ISNUMBER(SEARCH("Absent",'Model output'!P195)),ISNUMBER(SEARCH("No",'Model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22" t="str">
        <f>IF('Model output'!S195="","",'Model output'!S195)</f>
        <v>Not identified</v>
      </c>
      <c r="Y196" t="str">
        <f>IF(OR('Model output'!S195="",ISNUMBER(SEARCH("Absent",'Model output'!S195)),ISNUMBER(SEARCH("Not identified",'Model output'!S195)),AND(ISNUMBER(SEARCH("No",'Model output'!S195)),NOT(ISNUMBER(SEARCH("carcinoma",'Model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
      </c>
      <c r="AB196" t="str">
        <f>IF(AA196&lt;&gt;"Yes","",IF(OR('Model output'!U195="",ISNUMBER(SEARCH("Not identified",'Model output'!U195))),"",'Model output'!U195))</f>
        <v/>
      </c>
      <c r="AC196" s="9" t="str">
        <f>IF(OR('Model output'!V195="", AND(ISERROR(SEARCH("Positive",'Model output'!V195)), ISNUMBER(SEARCH("Negative",'Model output'!V195))), ISNUMBER(SEARCH("Uninvolved",'Model output'!V195)), ISNUMBER(SEARCH("Free",'Model output'!V195)), ISNUMBER(SEARCH("1 mm",'Model output'!V195)), ISNUMBER(SEARCH("0.1 CM",'Model output'!V195)), ISNUMBER(SEARCH("less than 0.2 mm",'Model output'!V195)), ISNUMBER(SEARCH("less than 0.5 mm",'Model output'!V195)), ISNUMBER(SEARCH("abut",'Model output'!V195))), "negative", "positive")</f>
        <v>negative</v>
      </c>
      <c r="AE196" s="38"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AND(ISNUMBER(J196),J196&gt;=5),M196=""),AND(AND(ISNUMBER(J196),J196&gt;=5),AND(ISNUMBER(M196),M196&gt;=1)),AND(ISNUMBER(SERACH("papillary",N196)),OR(Y196="positive",Z196="positive"), ISNUMBER(SEARCH("BRAF",AB196)))),"intermediate","low"))</f>
        <v>low</v>
      </c>
      <c r="AF196" s="39" t="str">
        <f t="shared" si="47"/>
        <v>1b</v>
      </c>
      <c r="AG196" s="39" t="str">
        <f t="shared" si="48"/>
        <v>0</v>
      </c>
      <c r="AH196" s="39" t="str">
        <f t="shared" si="49"/>
        <v>0</v>
      </c>
      <c r="AI196" s="44" t="str">
        <f t="shared" si="50"/>
        <v>I</v>
      </c>
      <c r="AJ196" s="38" t="s">
        <v>894</v>
      </c>
      <c r="AK196" s="43" t="s">
        <v>898</v>
      </c>
      <c r="AL196" s="43" t="s">
        <v>902</v>
      </c>
      <c r="AM196" s="43" t="s">
        <v>902</v>
      </c>
      <c r="AN196" s="43" t="s">
        <v>67</v>
      </c>
      <c r="AO196" s="13">
        <f t="shared" ca="1" si="51"/>
        <v>1</v>
      </c>
      <c r="AP196" s="16">
        <f t="shared" si="52"/>
        <v>1</v>
      </c>
      <c r="AQ196" s="16">
        <f t="shared" si="53"/>
        <v>1</v>
      </c>
      <c r="AR196" s="16">
        <f t="shared" si="54"/>
        <v>1</v>
      </c>
      <c r="AS196" s="26">
        <f t="shared" si="55"/>
        <v>1</v>
      </c>
    </row>
    <row r="197" spans="1:45">
      <c r="A197" t="str">
        <f>'Model output'!A196</f>
        <v>TCGA-EM-A3FM</v>
      </c>
      <c r="B197" s="50">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44"/>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output'!G196)),AND(ISNUMBER(SEARCH("V ",'Model output'!G196)),NOT(ISNUMBER(SEARCH("VI",'Model output'!G196)))),ISNUMBER(SEARCH("five",'Model output'!G196)),ISNUMBER(SEARCH("5",'Model output'!G196))))), "lateral", "central"))</f>
        <v>central</v>
      </c>
      <c r="H197" t="str">
        <f>IF('Model output'!H196="","negative", IF('Model output'!H196=" ", "negative", IF('Model output'!H196="[]", "negative", IF(ISNUMBER(SEARCH("lymph node",'Model output'!H196)),"negative", IF(ISNUMBER(SEARCH("adipose tissue",'Model output'!H196)), "negative", IF(ISNUMBER(SEARCH("neck dissection",'Model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2.1 cm</v>
      </c>
      <c r="L197" s="8" t="str">
        <f t="shared" si="46"/>
        <v>2.1cm</v>
      </c>
      <c r="M197" cm="1">
        <f t="array" ref="M197">IF(L197="","",IF(ISNUMBER(SEARCH("cm",L197)),MAX(VALUE(SUBSTITUTE(_xlfn.FILTERXML("&lt;t&gt;&lt;s&gt;"&amp;SUBSTITUTE(L197,",","&lt;/s&gt;&lt;s&gt;")&amp;"&lt;/s&gt;&lt;/t&gt;","//s"),"cm",""))),MAX(VALUE(SUBSTITUTE(_xlfn.FILTERXML("&lt;t&gt;&lt;s&gt;"&amp;SUBSTITUTE(L197,",","&lt;/s&gt;&lt;s&gt;")&amp;"&lt;/s&gt;&lt;/t&gt;","//s"),"mm","")))/10))</f>
        <v>2.1</v>
      </c>
      <c r="N197" t="str">
        <f>IF('Model output'!L196="","",'Model output'!L196)</f>
        <v>papillary</v>
      </c>
      <c r="O197" t="str">
        <f>IF('Model output'!M196="","",'Model output'!M196)</f>
        <v>classical, tall cell change, follicular variant</v>
      </c>
      <c r="P197" t="str">
        <f>IF('Model output'!N196="","",'Model output'!N196)</f>
        <v>2.2 cm</v>
      </c>
      <c r="Q197" t="str">
        <f t="shared" si="45"/>
        <v>2.2cm</v>
      </c>
      <c r="R197" cm="1">
        <f t="array" ref="R197">IF(Q197="","",IF(ISNUMBER(SEARCH("cm",Q197)),MAX(VALUE(SUBSTITUTE(_xlfn.FILTERXML("&lt;t&gt;&lt;s&gt;"&amp;SUBSTITUTE(Q197,",","&lt;/s&gt;&lt;s&gt;")&amp;"&lt;/s&gt;&lt;/t&gt;","//s"),"cm",""))),IF(ISNUMBER(SEARCH("mm",Q197)), MAX(VALUE(SUBSTITUTE(_xlfn.FILTERXML("&lt;t&gt;&lt;s&gt;"&amp;SUBSTITUTE(Q197,",","&lt;/s&gt;&lt;s&gt;")&amp;"&lt;/s&gt;&lt;/t&gt;","//s"),"mm","")))/10, MAX(VALUE(_xlfn.FILTERXML("&lt;t&gt;&lt;s&gt;"&amp;SUBSTITUTE(Q197,",","&lt;/s&gt;&lt;s&gt;")&amp;"&lt;/s&gt;&lt;/t&gt;","//s"))))))</f>
        <v>2.2000000000000002</v>
      </c>
      <c r="S197" t="str">
        <f>IF(OR('Model output'!P196="",ISNUMBER(SEARCH("Not identified", 'Model output'!P196)),ISNUMBER(SEARCH("Absent",'Model output'!P196)),ISNUMBER(SEARCH("No",'Model output'!P196)),ISNUMBER(SEARCH("Negative",'Model output'!P196))),"negative","positive")</f>
        <v>positive</v>
      </c>
      <c r="T197">
        <f>IF('Model output'!O196="","",'Model output'!O196)</f>
        <v>2</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22" t="str">
        <f>IF('Model output'!S196="","",'Model output'!S196)</f>
        <v>Not identified</v>
      </c>
      <c r="Y197" t="str">
        <f>IF(OR('Model output'!S196="",ISNUMBER(SEARCH("Absent",'Model output'!S196)),ISNUMBER(SEARCH("Not identified",'Model output'!S196)),AND(ISNUMBER(SEARCH("No",'Model output'!S196)),NOT(ISNUMBER(SEARCH("carcinoma",'Model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9" t="str">
        <f>IF(OR('Model output'!V196="", AND(ISERROR(SEARCH("Positive",'Model output'!V196)), ISNUMBER(SEARCH("Negative",'Model output'!V196))), ISNUMBER(SEARCH("Uninvolved",'Model output'!V196)), ISNUMBER(SEARCH("Free",'Model output'!V196)), ISNUMBER(SEARCH("1 mm",'Model output'!V196)), ISNUMBER(SEARCH("0.1 CM",'Model output'!V196)), ISNUMBER(SEARCH("less than 0.2 mm",'Model output'!V196)), ISNUMBER(SEARCH("less than 0.5 mm",'Model output'!V196)), ISNUMBER(SEARCH("abut",'Model output'!V196))), "negative", "positive")</f>
        <v>negative</v>
      </c>
      <c r="AE197" s="38"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AND(ISNUMBER(J197),J197&gt;=5),M197=""),AND(AND(ISNUMBER(J197),J197&gt;=5),AND(ISNUMBER(M197),M197&gt;=1)),AND(ISNUMBER(SERACH("papillary",N197)),OR(Y197="positive",Z197="positive"), ISNUMBER(SEARCH("BRAF",AB197)))),"intermediate","low"))</f>
        <v>intermediate</v>
      </c>
      <c r="AF197" s="39" t="str">
        <f t="shared" si="47"/>
        <v>2</v>
      </c>
      <c r="AG197" s="39" t="str">
        <f t="shared" si="48"/>
        <v>1a</v>
      </c>
      <c r="AH197" s="39" t="str">
        <f t="shared" si="49"/>
        <v>0</v>
      </c>
      <c r="AI197" s="44" t="str">
        <f t="shared" si="50"/>
        <v>II</v>
      </c>
      <c r="AJ197" s="38" t="s">
        <v>895</v>
      </c>
      <c r="AK197" s="43" t="s">
        <v>901</v>
      </c>
      <c r="AL197" s="43" t="s">
        <v>898</v>
      </c>
      <c r="AM197" s="43" t="s">
        <v>902</v>
      </c>
      <c r="AN197" s="43" t="s">
        <v>900</v>
      </c>
      <c r="AO197" s="13">
        <f t="shared" ca="1" si="51"/>
        <v>1</v>
      </c>
      <c r="AP197" s="16">
        <f t="shared" si="52"/>
        <v>1</v>
      </c>
      <c r="AQ197" s="16">
        <f t="shared" si="53"/>
        <v>0</v>
      </c>
      <c r="AR197" s="16">
        <f t="shared" si="54"/>
        <v>1</v>
      </c>
      <c r="AS197" s="26">
        <f t="shared" si="55"/>
        <v>1</v>
      </c>
    </row>
    <row r="198" spans="1:45">
      <c r="A198" t="str">
        <f>'Model output'!A197</f>
        <v>TCGA-EM-A3FN</v>
      </c>
      <c r="B198" s="50">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4"/>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output'!G197)),AND(ISNUMBER(SEARCH("V ",'Model output'!G197)),NOT(ISNUMBER(SEARCH("VI",'Model output'!G197)))),ISNUMBER(SEARCH("five",'Model output'!G197)),ISNUMBER(SEARCH("5",'Model output'!G197))))), "lateral", "central"))</f>
        <v/>
      </c>
      <c r="H198" t="str">
        <f>IF('Model output'!H197="","negative", IF('Model output'!H197=" ", "negative", IF('Model output'!H197="[]", "negative", IF(ISNUMBER(SEARCH("lymph node",'Model output'!H197)),"negative", IF(ISNUMBER(SEARCH("adipose tissue",'Model output'!H197)), "negative", IF(ISNUMBER(SEARCH("neck dissection",'Model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46"/>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v>
      </c>
      <c r="O198" t="str">
        <f>IF('Model output'!M197="","",'Model output'!M197)</f>
        <v>follicular variant, microcarcinoma (occult, small or microscopic) variant</v>
      </c>
      <c r="P198" t="str">
        <f>IF('Model output'!N197="","",'Model output'!N197)</f>
        <v>4.2 cm</v>
      </c>
      <c r="Q198" t="str">
        <f t="shared" si="45"/>
        <v>4.2cm</v>
      </c>
      <c r="R198" cm="1">
        <f t="array" ref="R198">IF(Q198="","",IF(ISNUMBER(SEARCH("cm",Q198)),MAX(VALUE(SUBSTITUTE(_xlfn.FILTERXML("&lt;t&gt;&lt;s&gt;"&amp;SUBSTITUTE(Q198,",","&lt;/s&gt;&lt;s&gt;")&amp;"&lt;/s&gt;&lt;/t&gt;","//s"),"cm",""))),IF(ISNUMBER(SEARCH("mm",Q198)), MAX(VALUE(SUBSTITUTE(_xlfn.FILTERXML("&lt;t&gt;&lt;s&gt;"&amp;SUBSTITUTE(Q198,",","&lt;/s&gt;&lt;s&gt;")&amp;"&lt;/s&gt;&lt;/t&gt;","//s"),"mm","")))/10, MAX(VALUE(_xlfn.FILTERXML("&lt;t&gt;&lt;s&gt;"&amp;SUBSTITUTE(Q198,",","&lt;/s&gt;&lt;s&gt;")&amp;"&lt;/s&gt;&lt;/t&gt;","//s"))))))</f>
        <v>4.2</v>
      </c>
      <c r="S198" t="str">
        <f>IF(OR('Model output'!P197="",ISNUMBER(SEARCH("Not identified", 'Model output'!P197)),ISNUMBER(SEARCH("Absent",'Model output'!P197)),ISNUMBER(SEARCH("No",'Model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22" t="str">
        <f>IF('Model output'!S197="","",'Model output'!S197)</f>
        <v/>
      </c>
      <c r="Y198" t="str">
        <f>IF(OR('Model output'!S197="",ISNUMBER(SEARCH("Absent",'Model output'!S197)),ISNUMBER(SEARCH("Not identified",'Model output'!S197)),AND(ISNUMBER(SEARCH("No",'Model output'!S197)),NOT(ISNUMBER(SEARCH("carcinoma",'Model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
      </c>
      <c r="AB198" t="str">
        <f>IF(AA198&lt;&gt;"Yes","",IF(OR('Model output'!U197="",ISNUMBER(SEARCH("Not identified",'Model output'!U197))),"",'Model output'!U197))</f>
        <v/>
      </c>
      <c r="AC198" s="9" t="str">
        <f>IF(OR('Model output'!V197="", AND(ISERROR(SEARCH("Positive",'Model output'!V197)), ISNUMBER(SEARCH("Negative",'Model output'!V197))), ISNUMBER(SEARCH("Uninvolved",'Model output'!V197)), ISNUMBER(SEARCH("Free",'Model output'!V197)), ISNUMBER(SEARCH("1 mm",'Model output'!V197)), ISNUMBER(SEARCH("0.1 CM",'Model output'!V197)), ISNUMBER(SEARCH("less than 0.2 mm",'Model output'!V197)), ISNUMBER(SEARCH("less than 0.5 mm",'Model output'!V197)), ISNUMBER(SEARCH("abut",'Model output'!V197))), "negative", "positive")</f>
        <v>negative</v>
      </c>
      <c r="AE198" s="38"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AND(ISNUMBER(J198),J198&gt;=5),M198=""),AND(AND(ISNUMBER(J198),J198&gt;=5),AND(ISNUMBER(M198),M198&gt;=1)),AND(ISNUMBER(SERACH("papillary",N198)),OR(Y198="positive",Z198="positive"), ISNUMBER(SEARCH("BRAF",AB198)))),"intermediate","low"))</f>
        <v>low</v>
      </c>
      <c r="AF198" s="39" t="str">
        <f t="shared" si="47"/>
        <v>3a</v>
      </c>
      <c r="AG198" s="39" t="str">
        <f t="shared" si="48"/>
        <v>0</v>
      </c>
      <c r="AH198" s="39" t="str">
        <f t="shared" si="49"/>
        <v>0</v>
      </c>
      <c r="AI198" s="44" t="str">
        <f t="shared" si="50"/>
        <v>I</v>
      </c>
      <c r="AJ198" s="38" t="s">
        <v>894</v>
      </c>
      <c r="AK198" s="43" t="s">
        <v>904</v>
      </c>
      <c r="AL198" s="43" t="s">
        <v>899</v>
      </c>
      <c r="AM198" s="43" t="s">
        <v>902</v>
      </c>
      <c r="AN198" s="43" t="s">
        <v>67</v>
      </c>
      <c r="AO198" s="13">
        <f t="shared" ca="1" si="51"/>
        <v>1</v>
      </c>
      <c r="AP198" s="16">
        <f t="shared" si="52"/>
        <v>1</v>
      </c>
      <c r="AQ198" s="16">
        <f t="shared" si="53"/>
        <v>1</v>
      </c>
      <c r="AR198" s="16">
        <f t="shared" si="54"/>
        <v>1</v>
      </c>
      <c r="AS198" s="26">
        <f t="shared" si="55"/>
        <v>1</v>
      </c>
    </row>
    <row r="199" spans="1:45">
      <c r="A199" t="str">
        <f>'Model output'!A198</f>
        <v>TCGA-EM-A3FO</v>
      </c>
      <c r="B199" s="50">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X</v>
      </c>
      <c r="F199" t="str">
        <f t="shared" si="44"/>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output'!G198)),AND(ISNUMBER(SEARCH("V ",'Model output'!G198)),NOT(ISNUMBER(SEARCH("VI",'Model output'!G198)))),ISNUMBER(SEARCH("five",'Model output'!G198)),ISNUMBER(SEARCH("5",'Model output'!G198))))), "lateral", "central"))</f>
        <v/>
      </c>
      <c r="H199" t="str">
        <f>IF('Model output'!H198="","negative", IF('Model output'!H198=" ", "negative", IF('Model output'!H198="[]", "negative", IF(ISNUMBER(SEARCH("lymph node",'Model output'!H198)),"negative", IF(ISNUMBER(SEARCH("adipose tissue",'Model output'!H198)), "negative", IF(ISNUMBER(SEARCH("neck dissection",'Model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8" t="str">
        <f t="shared" si="46"/>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v>
      </c>
      <c r="O199" t="str">
        <f>IF('Model output'!M198="","",'Model output'!M198)</f>
        <v>classical, tall cell, hobnail cell, columnar cell and clear cell change (all less than 10%)</v>
      </c>
      <c r="P199" t="str">
        <f>IF('Model output'!N198="","",'Model output'!N198)</f>
        <v>4.4 cm</v>
      </c>
      <c r="Q199" t="str">
        <f t="shared" si="45"/>
        <v>4.4cm</v>
      </c>
      <c r="R199" cm="1">
        <f t="array" ref="R199">IF(Q199="","",IF(ISNUMBER(SEARCH("cm",Q199)),MAX(VALUE(SUBSTITUTE(_xlfn.FILTERXML("&lt;t&gt;&lt;s&gt;"&amp;SUBSTITUTE(Q199,",","&lt;/s&gt;&lt;s&gt;")&amp;"&lt;/s&gt;&lt;/t&gt;","//s"),"cm",""))),IF(ISNUMBER(SEARCH("mm",Q199)), MAX(VALUE(SUBSTITUTE(_xlfn.FILTERXML("&lt;t&gt;&lt;s&gt;"&amp;SUBSTITUTE(Q199,",","&lt;/s&gt;&lt;s&gt;")&amp;"&lt;/s&gt;&lt;/t&gt;","//s"),"mm","")))/10, MAX(VALUE(_xlfn.FILTERXML("&lt;t&gt;&lt;s&gt;"&amp;SUBSTITUTE(Q199,",","&lt;/s&gt;&lt;s&gt;")&amp;"&lt;/s&gt;&lt;/t&gt;","//s"))))))</f>
        <v>4.4000000000000004</v>
      </c>
      <c r="S199" t="str">
        <f>IF(OR('Model output'!P198="",ISNUMBER(SEARCH("Not identified", 'Model output'!P198)),ISNUMBER(SEARCH("Absent",'Model output'!P198)),ISNUMBER(SEARCH("No",'Model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&lt;4</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22" t="str">
        <f>IF('Model output'!S198="","",'Model output'!S198)</f>
        <v>Not identified</v>
      </c>
      <c r="Y199" t="str">
        <f>IF(OR('Model output'!S198="",ISNUMBER(SEARCH("Absent",'Model output'!S198)),ISNUMBER(SEARCH("Not identified",'Model output'!S198)),AND(ISNUMBER(SEARCH("No",'Model output'!S198)),NOT(ISNUMBER(SEARCH("carcinoma",'Model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9" t="str">
        <f>IF(OR('Model output'!V198="", AND(ISERROR(SEARCH("Positive",'Model output'!V198)), ISNUMBER(SEARCH("Negative",'Model output'!V198))), ISNUMBER(SEARCH("Uninvolved",'Model output'!V198)), ISNUMBER(SEARCH("Free",'Model output'!V198)), ISNUMBER(SEARCH("1 mm",'Model output'!V198)), ISNUMBER(SEARCH("0.1 CM",'Model output'!V198)), ISNUMBER(SEARCH("less than 0.2 mm",'Model output'!V198)), ISNUMBER(SEARCH("less than 0.5 mm",'Model output'!V198)), ISNUMBER(SEARCH("abut",'Model output'!V198))), "negative", "positive")</f>
        <v>negative</v>
      </c>
      <c r="AE199" s="38"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AND(ISNUMBER(J199),J199&gt;=5),M199=""),AND(AND(ISNUMBER(J199),J199&gt;=5),AND(ISNUMBER(M199),M199&gt;=1)),AND(ISNUMBER(SERACH("papillary",N199)),OR(Y199="positive",Z199="positive"), ISNUMBER(SEARCH("BRAF",AB199)))),"intermediate","low"))</f>
        <v>intermediate</v>
      </c>
      <c r="AF199" s="39" t="str">
        <f t="shared" si="47"/>
        <v>3a</v>
      </c>
      <c r="AG199" s="39" t="str">
        <f t="shared" si="48"/>
        <v>0</v>
      </c>
      <c r="AH199" s="39" t="str">
        <f t="shared" si="49"/>
        <v>0</v>
      </c>
      <c r="AI199" s="44" t="str">
        <f t="shared" si="50"/>
        <v>I</v>
      </c>
      <c r="AJ199" s="38" t="s">
        <v>895</v>
      </c>
      <c r="AK199" s="43" t="s">
        <v>904</v>
      </c>
      <c r="AL199" s="43" t="s">
        <v>899</v>
      </c>
      <c r="AM199" s="43" t="s">
        <v>902</v>
      </c>
      <c r="AN199" s="43" t="s">
        <v>67</v>
      </c>
      <c r="AO199" s="13">
        <f t="shared" ca="1" si="51"/>
        <v>1</v>
      </c>
      <c r="AP199" s="16">
        <f t="shared" si="52"/>
        <v>1</v>
      </c>
      <c r="AQ199" s="16">
        <f t="shared" si="53"/>
        <v>1</v>
      </c>
      <c r="AR199" s="16">
        <f t="shared" si="54"/>
        <v>1</v>
      </c>
      <c r="AS199" s="26">
        <f t="shared" si="55"/>
        <v>1</v>
      </c>
    </row>
    <row r="200" spans="1:45">
      <c r="A200" t="str">
        <f>'Model output'!A199</f>
        <v>TCGA-EM-A3FP</v>
      </c>
      <c r="B200" s="50">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4"/>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output'!G199)),AND(ISNUMBER(SEARCH("V ",'Model output'!G199)),NOT(ISNUMBER(SEARCH("VI",'Model output'!G199)))),ISNUMBER(SEARCH("five",'Model output'!G199)),ISNUMBER(SEARCH("5",'Model output'!G199))))), "lateral", "central"))</f>
        <v/>
      </c>
      <c r="H200" t="str">
        <f>IF('Model output'!H199="","negative", IF('Model output'!H199=" ", "negative", IF('Model output'!H199="[]", "negative", IF(ISNUMBER(SEARCH("lymph node",'Model output'!H199)),"negative", IF(ISNUMBER(SEARCH("adipose tissue",'Model output'!H199)), "negative", IF(ISNUMBER(SEARCH("neck dissection",'Model output'!H199)),"negative","positive"))))))</f>
        <v>negative</v>
      </c>
      <c r="I200" t="str">
        <f>IF('Model output'!I199="","",IF(ISNUMBER('Model output'!I199),'Model output'!I199,1))</f>
        <v/>
      </c>
      <c r="J200">
        <f>IF('Model output'!J199="","",IF(AND(ISNUMBER('Model output'!J199),'Model output'!J199&lt;=I200),'Model output'!J199,IF(ISNUMBER(SEARCH("0/",'Model output'!J199)),0,1)))</f>
        <v>0</v>
      </c>
      <c r="K200" t="str" cm="1">
        <f t="array" ref="K200">IF(COUNT(FIND({0,1,2,3,4,5,6,7,8,9},'Model output'!K199))&gt;0,'Model output'!K199,"")</f>
        <v/>
      </c>
      <c r="L200" s="8" t="str">
        <f t="shared" si="46"/>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v>
      </c>
      <c r="O200" t="str">
        <f>IF('Model output'!M199="","",'Model output'!M199)</f>
        <v>follicular variant, microcarcinoma, oncocytic</v>
      </c>
      <c r="P200" t="str">
        <f>IF('Model output'!N199="","",'Model output'!N199)</f>
        <v>2.2 cm</v>
      </c>
      <c r="Q200" t="str">
        <f t="shared" si="45"/>
        <v>2.2cm</v>
      </c>
      <c r="R200" cm="1">
        <f t="array" ref="R200">IF(Q200="","",IF(ISNUMBER(SEARCH("cm",Q200)),MAX(VALUE(SUBSTITUTE(_xlfn.FILTERXML("&lt;t&gt;&lt;s&gt;"&amp;SUBSTITUTE(Q200,",","&lt;/s&gt;&lt;s&gt;")&amp;"&lt;/s&gt;&lt;/t&gt;","//s"),"cm",""))),IF(ISNUMBER(SEARCH("mm",Q200)), MAX(VALUE(SUBSTITUTE(_xlfn.FILTERXML("&lt;t&gt;&lt;s&gt;"&amp;SUBSTITUTE(Q200,",","&lt;/s&gt;&lt;s&gt;")&amp;"&lt;/s&gt;&lt;/t&gt;","//s"),"mm","")))/10, MAX(VALUE(_xlfn.FILTERXML("&lt;t&gt;&lt;s&gt;"&amp;SUBSTITUTE(Q200,",","&lt;/s&gt;&lt;s&gt;")&amp;"&lt;/s&gt;&lt;/t&gt;","//s"))))))</f>
        <v>2.2000000000000002</v>
      </c>
      <c r="S200" t="str">
        <f>IF(OR('Model output'!P199="",ISNUMBER(SEARCH("Not identified", 'Model output'!P199)),ISNUMBER(SEARCH("Absent",'Model output'!P199)),ISNUMBER(SEARCH("No",'Model output'!P199)),ISNUMBER(SEARCH("Negative",'Model output'!P199))),"negative","positive")</f>
        <v>negative</v>
      </c>
      <c r="T200">
        <f>IF('Model output'!O199="","",'Model output'!O199)</f>
        <v>2</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22" t="str">
        <f>IF('Model output'!S199="","",'Model output'!S199)</f>
        <v/>
      </c>
      <c r="Y200" t="str">
        <f>IF(OR('Model output'!S199="",ISNUMBER(SEARCH("Absent",'Model output'!S199)),ISNUMBER(SEARCH("Not identified",'Model output'!S199)),AND(ISNUMBER(SEARCH("No",'Model output'!S199)),NOT(ISNUMBER(SEARCH("carcinoma",'Model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9" t="str">
        <f>IF(OR('Model output'!V199="", AND(ISERROR(SEARCH("Positive",'Model output'!V199)), ISNUMBER(SEARCH("Negative",'Model output'!V199))), ISNUMBER(SEARCH("Uninvolved",'Model output'!V199)), ISNUMBER(SEARCH("Free",'Model output'!V199)), ISNUMBER(SEARCH("1 mm",'Model output'!V199)), ISNUMBER(SEARCH("0.1 CM",'Model output'!V199)), ISNUMBER(SEARCH("less than 0.2 mm",'Model output'!V199)), ISNUMBER(SEARCH("less than 0.5 mm",'Model output'!V199)), ISNUMBER(SEARCH("abut",'Model output'!V199))), "negative", "positive")</f>
        <v>negative</v>
      </c>
      <c r="AE200" s="38"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AND(ISNUMBER(J200),J200&gt;=5),M200=""),AND(AND(ISNUMBER(J200),J200&gt;=5),AND(ISNUMBER(M200),M200&gt;=1)),AND(ISNUMBER(SERACH("papillary",N200)),OR(Y200="positive",Z200="positive"), ISNUMBER(SEARCH("BRAF",AB200)))),"intermediate","low"))</f>
        <v>low</v>
      </c>
      <c r="AF200" s="39" t="str">
        <f t="shared" si="47"/>
        <v>2</v>
      </c>
      <c r="AG200" s="39" t="str">
        <f t="shared" si="48"/>
        <v>0</v>
      </c>
      <c r="AH200" s="39" t="str">
        <f t="shared" si="49"/>
        <v>0</v>
      </c>
      <c r="AI200" s="44" t="str">
        <f t="shared" si="50"/>
        <v>I</v>
      </c>
      <c r="AJ200" s="38" t="s">
        <v>894</v>
      </c>
      <c r="AK200" s="43" t="s">
        <v>901</v>
      </c>
      <c r="AL200" s="43" t="s">
        <v>899</v>
      </c>
      <c r="AM200" s="43" t="s">
        <v>902</v>
      </c>
      <c r="AN200" s="43" t="s">
        <v>67</v>
      </c>
      <c r="AO200" s="13">
        <f t="shared" ca="1" si="51"/>
        <v>1</v>
      </c>
      <c r="AP200" s="16">
        <f t="shared" si="52"/>
        <v>1</v>
      </c>
      <c r="AQ200" s="16">
        <f t="shared" si="53"/>
        <v>1</v>
      </c>
      <c r="AR200" s="16">
        <f t="shared" si="54"/>
        <v>1</v>
      </c>
      <c r="AS200" s="26">
        <f t="shared" si="55"/>
        <v>1</v>
      </c>
    </row>
    <row r="201" spans="1:45">
      <c r="A201" t="str">
        <f>'Model output'!A200</f>
        <v>TCGA-EM-A3FQ</v>
      </c>
      <c r="B201" s="50">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0</v>
      </c>
      <c r="F201" t="str">
        <f t="shared" si="44"/>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output'!G200)),AND(ISNUMBER(SEARCH("V ",'Model output'!G200)),NOT(ISNUMBER(SEARCH("VI",'Model output'!G200)))),ISNUMBER(SEARCH("five",'Model output'!G200)),ISNUMBER(SEARCH("5",'Model output'!G200))))), "lateral", "central"))</f>
        <v>lateral</v>
      </c>
      <c r="H201" t="str">
        <f>IF('Model output'!H200="","negative", IF('Model output'!H200=" ", "negative", IF('Model output'!H200="[]", "negative", IF(ISNUMBER(SEARCH("lymph node",'Model output'!H200)),"negative", IF(ISNUMBER(SEARCH("adipose tissue",'Model output'!H200)), "negative", IF(ISNUMBER(SEARCH("neck dissection",'Model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3.5 cm x 2.6 cm x 1.4 cm</v>
      </c>
      <c r="L201" s="8" t="str">
        <f t="shared" si="46"/>
        <v>3.5cm,2.6cm,1.4cm</v>
      </c>
      <c r="M201" cm="1">
        <f t="array" ref="M201">IF(L201="","",IF(ISNUMBER(SEARCH("cm",L201)),MAX(VALUE(SUBSTITUTE(_xlfn.FILTERXML("&lt;t&gt;&lt;s&gt;"&amp;SUBSTITUTE(L201,",","&lt;/s&gt;&lt;s&gt;")&amp;"&lt;/s&gt;&lt;/t&gt;","//s"),"cm",""))),MAX(VALUE(SUBSTITUTE(_xlfn.FILTERXML("&lt;t&gt;&lt;s&gt;"&amp;SUBSTITUTE(L201,",","&lt;/s&gt;&lt;s&gt;")&amp;"&lt;/s&gt;&lt;/t&gt;","//s"),"mm","")))/10))</f>
        <v>3.5</v>
      </c>
      <c r="N201" t="str">
        <f>IF('Model output'!L200="","",'Model output'!L200)</f>
        <v>papillary</v>
      </c>
      <c r="O201" t="str">
        <f>IF('Model output'!M200="","",'Model output'!M200)</f>
        <v>classical, cribriform-morular variant</v>
      </c>
      <c r="P201" t="str">
        <f>IF('Model output'!N200="","",'Model output'!N200)</f>
        <v>4.8 cm</v>
      </c>
      <c r="Q201" t="str">
        <f t="shared" si="45"/>
        <v>4.8cm</v>
      </c>
      <c r="R201" cm="1">
        <f t="array" ref="R201">IF(Q201="","",IF(ISNUMBER(SEARCH("cm",Q201)),MAX(VALUE(SUBSTITUTE(_xlfn.FILTERXML("&lt;t&gt;&lt;s&gt;"&amp;SUBSTITUTE(Q201,",","&lt;/s&gt;&lt;s&gt;")&amp;"&lt;/s&gt;&lt;/t&gt;","//s"),"cm",""))),IF(ISNUMBER(SEARCH("mm",Q201)), MAX(VALUE(SUBSTITUTE(_xlfn.FILTERXML("&lt;t&gt;&lt;s&gt;"&amp;SUBSTITUTE(Q201,",","&lt;/s&gt;&lt;s&gt;")&amp;"&lt;/s&gt;&lt;/t&gt;","//s"),"mm","")))/10, MAX(VALUE(_xlfn.FILTERXML("&lt;t&gt;&lt;s&gt;"&amp;SUBSTITUTE(Q201,",","&lt;/s&gt;&lt;s&gt;")&amp;"&lt;/s&gt;&lt;/t&gt;","//s"))))))</f>
        <v>4.8</v>
      </c>
      <c r="S201" t="str">
        <f>IF(OR('Model output'!P200="",ISNUMBER(SEARCH("Not identified", 'Model output'!P200)),ISNUMBER(SEARCH("Absent",'Model output'!P200)),ISNUMBER(SEARCH("No",'Model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22" t="str">
        <f>IF('Model output'!S200="","",'Model output'!S200)</f>
        <v>Not identified</v>
      </c>
      <c r="Y201" t="str">
        <f>IF(OR('Model output'!S200="",ISNUMBER(SEARCH("Absent",'Model output'!S200)),ISNUMBER(SEARCH("Not identified",'Model output'!S200)),AND(ISNUMBER(SEARCH("No",'Model output'!S200)),NOT(ISNUMBER(SEARCH("carcinoma",'Model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9" t="str">
        <f>IF(OR('Model output'!V200="", AND(ISERROR(SEARCH("Positive",'Model output'!V200)), ISNUMBER(SEARCH("Negative",'Model output'!V200))), ISNUMBER(SEARCH("Uninvolved",'Model output'!V200)), ISNUMBER(SEARCH("Free",'Model output'!V200)), ISNUMBER(SEARCH("1 mm",'Model output'!V200)), ISNUMBER(SEARCH("0.1 CM",'Model output'!V200)), ISNUMBER(SEARCH("less than 0.2 mm",'Model output'!V200)), ISNUMBER(SEARCH("less than 0.5 mm",'Model output'!V200)), ISNUMBER(SEARCH("abut",'Model output'!V200))), "negative", "positive")</f>
        <v>negative</v>
      </c>
      <c r="AE201" s="38" t="str" cm="1">
        <f t="array" ref="AE20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AND(ISNUMBER(J201),J201&gt;=5),M201=""),AND(AND(ISNUMBER(J201),J201&gt;=5),AND(ISNUMBER(M201),M201&gt;=1)),AND(ISNUMBER(SERACH("papillary",N201)),OR(Y201="positive",Z201="positive"), ISNUMBER(SEARCH("BRAF",AB201)))),"intermediate","low"))</f>
        <v>high</v>
      </c>
      <c r="AF201" s="39" t="str">
        <f t="shared" si="47"/>
        <v>3a</v>
      </c>
      <c r="AG201" s="39" t="str">
        <f t="shared" si="48"/>
        <v>1b</v>
      </c>
      <c r="AH201" s="39" t="str">
        <f t="shared" si="49"/>
        <v>0</v>
      </c>
      <c r="AI201" s="44" t="str">
        <f t="shared" si="50"/>
        <v>I</v>
      </c>
      <c r="AJ201" s="38" t="s">
        <v>895</v>
      </c>
      <c r="AK201" s="43" t="s">
        <v>904</v>
      </c>
      <c r="AL201" s="43" t="s">
        <v>898</v>
      </c>
      <c r="AM201" s="43" t="s">
        <v>902</v>
      </c>
      <c r="AN201" s="43" t="s">
        <v>67</v>
      </c>
      <c r="AO201" s="13">
        <f t="shared" si="51"/>
        <v>0</v>
      </c>
      <c r="AP201" s="16">
        <f t="shared" si="52"/>
        <v>1</v>
      </c>
      <c r="AQ201" s="16">
        <f t="shared" si="53"/>
        <v>1</v>
      </c>
      <c r="AR201" s="16">
        <f t="shared" si="54"/>
        <v>1</v>
      </c>
      <c r="AS201" s="26">
        <f t="shared" si="55"/>
        <v>1</v>
      </c>
    </row>
    <row r="202" spans="1:45">
      <c r="A202" t="str">
        <f>'Model output'!A201</f>
        <v>TCGA-EM-A3FR</v>
      </c>
      <c r="B202" s="50">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4"/>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output'!G201)),AND(ISNUMBER(SEARCH("V ",'Model output'!G201)),NOT(ISNUMBER(SEARCH("VI",'Model output'!G201)))),ISNUMBER(SEARCH("five",'Model output'!G201)),ISNUMBER(SEARCH("5",'Model output'!G201))))), "lateral", "central"))</f>
        <v>central</v>
      </c>
      <c r="H202" t="str">
        <f>IF('Model output'!H201="","negative", IF('Model output'!H201=" ", "negative", IF('Model output'!H201="[]", "negative", IF(ISNUMBER(SEARCH("lymph node",'Model output'!H201)),"negative", IF(ISNUMBER(SEARCH("adipose tissue",'Model output'!H201)), "negative", IF(ISNUMBER(SEARCH("neck dissection",'Model output'!H201)),"negative","positive"))))))</f>
        <v>negative</v>
      </c>
      <c r="I202" t="str">
        <f>IF('Model output'!I201="","",IF(ISNUMBER('Model output'!I201),'Model output'!I201,1))</f>
        <v/>
      </c>
      <c r="J202">
        <f>IF('Model output'!J201="","",IF(AND(ISNUMBER('Model output'!J201),'Model output'!J201&lt;=I202),'Model output'!J201,IF(ISNUMBER(SEARCH("0/",'Model output'!J201)),0,1)))</f>
        <v>2</v>
      </c>
      <c r="K202" t="str" cm="1">
        <f t="array" ref="K202">IF(COUNT(FIND({0,1,2,3,4,5,6,7,8,9},'Model output'!K201))&gt;0,'Model output'!K201,"")</f>
        <v/>
      </c>
      <c r="L202" s="8" t="str">
        <f t="shared" si="46"/>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v>
      </c>
      <c r="O202" t="str">
        <f>IF('Model output'!M201="","",'Model output'!M201)</f>
        <v>classical</v>
      </c>
      <c r="P202" t="str">
        <f>IF('Model output'!N201="","",'Model output'!N201)</f>
        <v>3.0 cm</v>
      </c>
      <c r="Q202" t="str">
        <f t="shared" si="45"/>
        <v>3.0cm</v>
      </c>
      <c r="R202" cm="1">
        <f t="array" ref="R202">IF(Q202="","",IF(ISNUMBER(SEARCH("cm",Q202)),MAX(VALUE(SUBSTITUTE(_xlfn.FILTERXML("&lt;t&gt;&lt;s&gt;"&amp;SUBSTITUTE(Q202,",","&lt;/s&gt;&lt;s&gt;")&amp;"&lt;/s&gt;&lt;/t&gt;","//s"),"cm",""))),IF(ISNUMBER(SEARCH("mm",Q202)), MAX(VALUE(SUBSTITUTE(_xlfn.FILTERXML("&lt;t&gt;&lt;s&gt;"&amp;SUBSTITUTE(Q202,",","&lt;/s&gt;&lt;s&gt;")&amp;"&lt;/s&gt;&lt;/t&gt;","//s"),"mm","")))/10, MAX(VALUE(_xlfn.FILTERXML("&lt;t&gt;&lt;s&gt;"&amp;SUBSTITUTE(Q202,",","&lt;/s&gt;&lt;s&gt;")&amp;"&lt;/s&gt;&lt;/t&gt;","//s"))))))</f>
        <v>3</v>
      </c>
      <c r="S202" t="str">
        <f>IF(OR('Model output'!P201="",ISNUMBER(SEARCH("Not identified", 'Model output'!P201)),ISNUMBER(SEARCH("Absent",'Model output'!P201)),ISNUMBER(SEARCH("No",'Model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22" t="str">
        <f>IF('Model output'!S201="","",'Model output'!S201)</f>
        <v>Not identified</v>
      </c>
      <c r="Y202" t="str">
        <f>IF(OR('Model output'!S201="",ISNUMBER(SEARCH("Absent",'Model output'!S201)),ISNUMBER(SEARCH("Not identified",'Model output'!S201)),AND(ISNUMBER(SEARCH("No",'Model output'!S201)),NOT(ISNUMBER(SEARCH("carcinoma",'Model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9" t="str">
        <f>IF(OR('Model output'!V201="", AND(ISERROR(SEARCH("Positive",'Model output'!V201)), ISNUMBER(SEARCH("Negative",'Model output'!V201))), ISNUMBER(SEARCH("Uninvolved",'Model output'!V201)), ISNUMBER(SEARCH("Free",'Model output'!V201)), ISNUMBER(SEARCH("1 mm",'Model output'!V201)), ISNUMBER(SEARCH("0.1 CM",'Model output'!V201)), ISNUMBER(SEARCH("less than 0.2 mm",'Model output'!V201)), ISNUMBER(SEARCH("less than 0.5 mm",'Model output'!V201)), ISNUMBER(SEARCH("abut",'Model output'!V201))), "negative", "positive")</f>
        <v>negative</v>
      </c>
      <c r="AE202" s="38"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AND(ISNUMBER(J202),J202&gt;=5),M202=""),AND(AND(ISNUMBER(J202),J202&gt;=5),AND(ISNUMBER(M202),M202&gt;=1)),AND(ISNUMBER(SERACH("papillary",N202)),OR(Y202="positive",Z202="positive"), ISNUMBER(SEARCH("BRAF",AB202)))),"intermediate","low"))</f>
        <v>low</v>
      </c>
      <c r="AF202" s="39" t="str">
        <f t="shared" si="47"/>
        <v>2</v>
      </c>
      <c r="AG202" s="39" t="str">
        <f t="shared" si="48"/>
        <v>1a</v>
      </c>
      <c r="AH202" s="39" t="str">
        <f t="shared" si="49"/>
        <v>0</v>
      </c>
      <c r="AI202" s="44" t="str">
        <f t="shared" si="50"/>
        <v>II</v>
      </c>
      <c r="AJ202" s="38" t="s">
        <v>894</v>
      </c>
      <c r="AK202" s="43" t="s">
        <v>901</v>
      </c>
      <c r="AL202" s="43" t="s">
        <v>903</v>
      </c>
      <c r="AM202" s="43" t="s">
        <v>902</v>
      </c>
      <c r="AN202" s="43" t="s">
        <v>900</v>
      </c>
      <c r="AO202" s="13">
        <f t="shared" ca="1" si="51"/>
        <v>1</v>
      </c>
      <c r="AP202" s="16">
        <f t="shared" si="52"/>
        <v>1</v>
      </c>
      <c r="AQ202" s="16">
        <f t="shared" si="53"/>
        <v>1</v>
      </c>
      <c r="AR202" s="16">
        <f t="shared" si="54"/>
        <v>1</v>
      </c>
      <c r="AS202" s="26">
        <f t="shared" si="55"/>
        <v>1</v>
      </c>
    </row>
    <row r="203" spans="1:45">
      <c r="A203" t="str">
        <f>'Model output'!A202</f>
        <v>TCGA-EM-A3O3</v>
      </c>
      <c r="B203" s="50">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4"/>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output'!G202)),AND(ISNUMBER(SEARCH("V ",'Model output'!G202)),NOT(ISNUMBER(SEARCH("VI",'Model output'!G202)))),ISNUMBER(SEARCH("five",'Model output'!G202)),ISNUMBER(SEARCH("5",'Model output'!G202))))), "lateral", "central"))</f>
        <v>central</v>
      </c>
      <c r="H203" t="str">
        <f>IF('Model output'!H202="","negative", IF('Model output'!H202=" ", "negative", IF('Model output'!H202="[]", "negative", IF(ISNUMBER(SEARCH("lymph node",'Model output'!H202)),"negative", IF(ISNUMBER(SEARCH("adipose tissue",'Model output'!H202)), "negative", IF(ISNUMBER(SEARCH("neck dissection",'Model output'!H202)),"negative","positive"))))))</f>
        <v>negative</v>
      </c>
      <c r="I203" t="str">
        <f>IF('Model output'!I202="","",IF(ISNUMBER('Model output'!I202),'Model output'!I202,1))</f>
        <v/>
      </c>
      <c r="J203">
        <f>IF('Model output'!J202="","",IF(AND(ISNUMBER('Model output'!J202),'Model output'!J202&lt;=I203),'Model output'!J202,IF(ISNUMBER(SEARCH("0/",'Model output'!J202)),0,1)))</f>
        <v>3</v>
      </c>
      <c r="K203" t="str" cm="1">
        <f t="array" ref="K203">IF(COUNT(FIND({0,1,2,3,4,5,6,7,8,9},'Model output'!K202))&gt;0,'Model output'!K202,"")</f>
        <v/>
      </c>
      <c r="L203" s="8" t="str">
        <f t="shared" si="46"/>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v>
      </c>
      <c r="O203" t="str">
        <f>IF('Model output'!M202="","",'Model output'!M202)</f>
        <v>classical (usual)</v>
      </c>
      <c r="P203" t="str">
        <f>IF('Model output'!N202="","",'Model output'!N202)</f>
        <v>3.1 cm</v>
      </c>
      <c r="Q203" t="str">
        <f t="shared" si="45"/>
        <v>3.1cm</v>
      </c>
      <c r="R203" cm="1">
        <f t="array" ref="R203">IF(Q203="","",IF(ISNUMBER(SEARCH("cm",Q203)),MAX(VALUE(SUBSTITUTE(_xlfn.FILTERXML("&lt;t&gt;&lt;s&gt;"&amp;SUBSTITUTE(Q203,",","&lt;/s&gt;&lt;s&gt;")&amp;"&lt;/s&gt;&lt;/t&gt;","//s"),"cm",""))),IF(ISNUMBER(SEARCH("mm",Q203)), MAX(VALUE(SUBSTITUTE(_xlfn.FILTERXML("&lt;t&gt;&lt;s&gt;"&amp;SUBSTITUTE(Q203,",","&lt;/s&gt;&lt;s&gt;")&amp;"&lt;/s&gt;&lt;/t&gt;","//s"),"mm","")))/10, MAX(VALUE(_xlfn.FILTERXML("&lt;t&gt;&lt;s&gt;"&amp;SUBSTITUTE(Q203,",","&lt;/s&gt;&lt;s&gt;")&amp;"&lt;/s&gt;&lt;/t&gt;","//s"))))))</f>
        <v>3.1</v>
      </c>
      <c r="S203" t="str">
        <f>IF(OR('Model output'!P202="",ISNUMBER(SEARCH("Not identified", 'Model output'!P202)),ISNUMBER(SEARCH("Absent",'Model output'!P202)),ISNUMBER(SEARCH("No",'Model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22" t="str">
        <f>IF('Model output'!S202="","",'Model output'!S202)</f>
        <v>Not identified</v>
      </c>
      <c r="Y203" t="str">
        <f>IF(OR('Model output'!S202="",ISNUMBER(SEARCH("Absent",'Model output'!S202)),ISNUMBER(SEARCH("Not identified",'Model output'!S202)),AND(ISNUMBER(SEARCH("No",'Model output'!S202)),NOT(ISNUMBER(SEARCH("carcinoma",'Model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
      </c>
      <c r="AB203" t="str">
        <f>IF(AA203&lt;&gt;"Yes","",IF(OR('Model output'!U202="",ISNUMBER(SEARCH("Not identified",'Model output'!U202))),"",'Model output'!U202))</f>
        <v/>
      </c>
      <c r="AC203" s="9" t="str">
        <f>IF(OR('Model output'!V202="", AND(ISERROR(SEARCH("Positive",'Model output'!V202)), ISNUMBER(SEARCH("Negative",'Model output'!V202))), ISNUMBER(SEARCH("Uninvolved",'Model output'!V202)), ISNUMBER(SEARCH("Free",'Model output'!V202)), ISNUMBER(SEARCH("1 mm",'Model output'!V202)), ISNUMBER(SEARCH("0.1 CM",'Model output'!V202)), ISNUMBER(SEARCH("less than 0.2 mm",'Model output'!V202)), ISNUMBER(SEARCH("less than 0.5 mm",'Model output'!V202)), ISNUMBER(SEARCH("abut",'Model output'!V202))), "negative", "positive")</f>
        <v>negative</v>
      </c>
      <c r="AE203" s="38"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AND(ISNUMBER(J203),J203&gt;=5),M203=""),AND(AND(ISNUMBER(J203),J203&gt;=5),AND(ISNUMBER(M203),M203&gt;=1)),AND(ISNUMBER(SERACH("papillary",N203)),OR(Y203="positive",Z203="positive"), ISNUMBER(SEARCH("BRAF",AB203)))),"intermediate","low"))</f>
        <v>low</v>
      </c>
      <c r="AF203" s="39" t="str">
        <f t="shared" si="47"/>
        <v>2</v>
      </c>
      <c r="AG203" s="39" t="str">
        <f t="shared" si="48"/>
        <v>1a</v>
      </c>
      <c r="AH203" s="39" t="str">
        <f t="shared" si="49"/>
        <v>0</v>
      </c>
      <c r="AI203" s="44" t="str">
        <f t="shared" si="50"/>
        <v>II</v>
      </c>
      <c r="AJ203" s="38" t="s">
        <v>895</v>
      </c>
      <c r="AK203" s="43" t="s">
        <v>901</v>
      </c>
      <c r="AL203" s="43" t="s">
        <v>903</v>
      </c>
      <c r="AM203" s="43" t="s">
        <v>902</v>
      </c>
      <c r="AN203" s="43" t="s">
        <v>900</v>
      </c>
      <c r="AO203" s="13">
        <f t="shared" ca="1" si="51"/>
        <v>0</v>
      </c>
      <c r="AP203" s="16">
        <f t="shared" si="52"/>
        <v>1</v>
      </c>
      <c r="AQ203" s="16">
        <f t="shared" si="53"/>
        <v>1</v>
      </c>
      <c r="AR203" s="16">
        <f t="shared" si="54"/>
        <v>1</v>
      </c>
      <c r="AS203" s="26">
        <f t="shared" si="55"/>
        <v>1</v>
      </c>
    </row>
    <row r="204" spans="1:45">
      <c r="A204" t="str">
        <f>'Model output'!A203</f>
        <v>TCGA-EM-A3O6</v>
      </c>
      <c r="B204" s="50">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0</v>
      </c>
      <c r="F204" t="str">
        <f t="shared" si="44"/>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output'!G203)),AND(ISNUMBER(SEARCH("V ",'Model output'!G203)),NOT(ISNUMBER(SEARCH("VI",'Model output'!G203)))),ISNUMBER(SEARCH("five",'Model output'!G203)),ISNUMBER(SEARCH("5",'Model output'!G203))))), "lateral", "central"))</f>
        <v/>
      </c>
      <c r="H204" t="str">
        <f>IF('Model output'!H203="","negative", IF('Model output'!H203=" ", "negative", IF('Model output'!H203="[]", "negative", IF(ISNUMBER(SEARCH("lymph node",'Model output'!H203)),"negative", IF(ISNUMBER(SEARCH("adipose tissue",'Model output'!H203)), "negative", IF(ISNUMBER(SEARCH("neck dissection",'Model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8" t="str">
        <f t="shared" si="46"/>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v>
      </c>
      <c r="O204" t="str">
        <f>IF('Model output'!M203="","",'Model output'!M203)</f>
        <v>follicular variant</v>
      </c>
      <c r="P204" t="str">
        <f>IF('Model output'!N203="","",'Model output'!N203)</f>
        <v>4.0 cm</v>
      </c>
      <c r="Q204" t="str">
        <f t="shared" si="45"/>
        <v>4.0cm</v>
      </c>
      <c r="R204" cm="1">
        <f t="array" ref="R204">IF(Q204="","",IF(ISNUMBER(SEARCH("cm",Q204)),MAX(VALUE(SUBSTITUTE(_xlfn.FILTERXML("&lt;t&gt;&lt;s&gt;"&amp;SUBSTITUTE(Q204,",","&lt;/s&gt;&lt;s&gt;")&amp;"&lt;/s&gt;&lt;/t&gt;","//s"),"cm",""))),IF(ISNUMBER(SEARCH("mm",Q204)), MAX(VALUE(SUBSTITUTE(_xlfn.FILTERXML("&lt;t&gt;&lt;s&gt;"&amp;SUBSTITUTE(Q204,",","&lt;/s&gt;&lt;s&gt;")&amp;"&lt;/s&gt;&lt;/t&gt;","//s"),"mm","")))/10, MAX(VALUE(_xlfn.FILTERXML("&lt;t&gt;&lt;s&gt;"&amp;SUBSTITUTE(Q204,",","&lt;/s&gt;&lt;s&gt;")&amp;"&lt;/s&gt;&lt;/t&gt;","//s"))))))</f>
        <v>4</v>
      </c>
      <c r="S204" t="str">
        <f>IF(OR('Model output'!P203="",ISNUMBER(SEARCH("Not identified", 'Model output'!P203)),ISNUMBER(SEARCH("Absent",'Model output'!P203)),ISNUMBER(SEARCH("No",'Model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22" t="str">
        <f>IF('Model output'!S203="","",'Model output'!S203)</f>
        <v>Not identified</v>
      </c>
      <c r="Y204" t="str">
        <f>IF(OR('Model output'!S203="",ISNUMBER(SEARCH("Absent",'Model output'!S203)),ISNUMBER(SEARCH("Not identified",'Model output'!S203)),AND(ISNUMBER(SEARCH("No",'Model output'!S203)),NOT(ISNUMBER(SEARCH("carcinoma",'Model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
      </c>
      <c r="AB204" t="str">
        <f>IF(AA204&lt;&gt;"Yes","",IF(OR('Model output'!U203="",ISNUMBER(SEARCH("Not identified",'Model output'!U203))),"",'Model output'!U203))</f>
        <v/>
      </c>
      <c r="AC204" s="9" t="str">
        <f>IF(OR('Model output'!V203="", AND(ISERROR(SEARCH("Positive",'Model output'!V203)), ISNUMBER(SEARCH("Negative",'Model output'!V203))), ISNUMBER(SEARCH("Uninvolved",'Model output'!V203)), ISNUMBER(SEARCH("Free",'Model output'!V203)), ISNUMBER(SEARCH("1 mm",'Model output'!V203)), ISNUMBER(SEARCH("0.1 CM",'Model output'!V203)), ISNUMBER(SEARCH("less than 0.2 mm",'Model output'!V203)), ISNUMBER(SEARCH("less than 0.5 mm",'Model output'!V203)), ISNUMBER(SEARCH("abut",'Model output'!V203))), "negative", "positive")</f>
        <v>negative</v>
      </c>
      <c r="AE204" s="38"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AND(ISNUMBER(J204),J204&gt;=5),M204=""),AND(AND(ISNUMBER(J204),J204&gt;=5),AND(ISNUMBER(M204),M204&gt;=1)),AND(ISNUMBER(SERACH("papillary",N204)),OR(Y204="positive",Z204="positive"), ISNUMBER(SEARCH("BRAF",AB204)))),"intermediate","low"))</f>
        <v>low</v>
      </c>
      <c r="AF204" s="39" t="str">
        <f t="shared" si="47"/>
        <v>2</v>
      </c>
      <c r="AG204" s="39" t="str">
        <f t="shared" si="48"/>
        <v>0</v>
      </c>
      <c r="AH204" s="39" t="str">
        <f t="shared" si="49"/>
        <v>0</v>
      </c>
      <c r="AI204" s="44" t="str">
        <f t="shared" si="50"/>
        <v>I</v>
      </c>
      <c r="AJ204" s="38" t="s">
        <v>894</v>
      </c>
      <c r="AK204" s="43" t="s">
        <v>901</v>
      </c>
      <c r="AL204" s="43" t="s">
        <v>902</v>
      </c>
      <c r="AM204" s="43" t="s">
        <v>902</v>
      </c>
      <c r="AN204" s="43" t="s">
        <v>67</v>
      </c>
      <c r="AO204" s="13">
        <f t="shared" ca="1" si="51"/>
        <v>1</v>
      </c>
      <c r="AP204" s="16">
        <f t="shared" si="52"/>
        <v>1</v>
      </c>
      <c r="AQ204" s="16">
        <f t="shared" si="53"/>
        <v>1</v>
      </c>
      <c r="AR204" s="16">
        <f t="shared" si="54"/>
        <v>1</v>
      </c>
      <c r="AS204" s="26">
        <f t="shared" si="55"/>
        <v>1</v>
      </c>
    </row>
    <row r="205" spans="1:45">
      <c r="A205" t="str">
        <f>'Model output'!A204</f>
        <v>TCGA-EM-A3O7</v>
      </c>
      <c r="B205" s="50">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4"/>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output'!G204)),AND(ISNUMBER(SEARCH("V ",'Model output'!G204)),NOT(ISNUMBER(SEARCH("VI",'Model output'!G204)))),ISNUMBER(SEARCH("five",'Model output'!G204)),ISNUMBER(SEARCH("5",'Model output'!G204))))), "lateral", "central"))</f>
        <v/>
      </c>
      <c r="H205" t="str">
        <f>IF('Model output'!H204="","negative", IF('Model output'!H204=" ", "negative", IF('Model output'!H204="[]", "negative", IF(ISNUMBER(SEARCH("lymph node",'Model output'!H204)),"negative", IF(ISNUMBER(SEARCH("adipose tissue",'Model output'!H204)), "negative", IF(ISNUMBER(SEARCH("neck dissection",'Model output'!H204)),"negative","positive"))))))</f>
        <v>negative</v>
      </c>
      <c r="I205" t="str">
        <f>IF('Model output'!I204="","",IF(ISNUMBER('Model output'!I204),'Model output'!I204,1))</f>
        <v/>
      </c>
      <c r="J205" t="str">
        <f>IF('Model output'!J204="","",IF(AND(ISNUMBER('Model output'!J204),'Model output'!J204&lt;=I205),'Model output'!J204,IF(ISNUMBER(SEARCH("0/",'Model output'!J204)),0,1)))</f>
        <v/>
      </c>
      <c r="K205" t="str" cm="1">
        <f t="array" ref="K205">IF(COUNT(FIND({0,1,2,3,4,5,6,7,8,9},'Model output'!K204))&gt;0,'Model output'!K204,"")</f>
        <v/>
      </c>
      <c r="L205" s="8" t="str">
        <f t="shared" si="46"/>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v>
      </c>
      <c r="O205" t="str">
        <f>IF('Model output'!M204="","",'Model output'!M204)</f>
        <v>classical</v>
      </c>
      <c r="P205" t="str">
        <f>IF('Model output'!N204="","",'Model output'!N204)</f>
        <v>5.0 cm</v>
      </c>
      <c r="Q205" t="str">
        <f t="shared" si="45"/>
        <v>5.0cm</v>
      </c>
      <c r="R205" cm="1">
        <f t="array" ref="R205">IF(Q205="","",IF(ISNUMBER(SEARCH("cm",Q205)),MAX(VALUE(SUBSTITUTE(_xlfn.FILTERXML("&lt;t&gt;&lt;s&gt;"&amp;SUBSTITUTE(Q205,",","&lt;/s&gt;&lt;s&gt;")&amp;"&lt;/s&gt;&lt;/t&gt;","//s"),"cm",""))),IF(ISNUMBER(SEARCH("mm",Q205)), MAX(VALUE(SUBSTITUTE(_xlfn.FILTERXML("&lt;t&gt;&lt;s&gt;"&amp;SUBSTITUTE(Q205,",","&lt;/s&gt;&lt;s&gt;")&amp;"&lt;/s&gt;&lt;/t&gt;","//s"),"mm","")))/10, MAX(VALUE(_xlfn.FILTERXML("&lt;t&gt;&lt;s&gt;"&amp;SUBSTITUTE(Q205,",","&lt;/s&gt;&lt;s&gt;")&amp;"&lt;/s&gt;&lt;/t&gt;","//s"))))))</f>
        <v>5</v>
      </c>
      <c r="S205" t="str">
        <f>IF(OR('Model output'!P204="",ISNUMBER(SEARCH("Not identified", 'Model output'!P204)),ISNUMBER(SEARCH("Absent",'Model output'!P204)),ISNUMBER(SEARCH("No",'Model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s="22" t="str">
        <f>IF('Model output'!S204="","",'Model output'!S204)</f>
        <v>Not identified</v>
      </c>
      <c r="Y205" t="str">
        <f>IF(OR('Model output'!S204="",ISNUMBER(SEARCH("Absent",'Model output'!S204)),ISNUMBER(SEARCH("Not identified",'Model output'!S204)),AND(ISNUMBER(SEARCH("No",'Model output'!S204)),NOT(ISNUMBER(SEARCH("carcinoma",'Model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9" t="str">
        <f>IF(OR('Model output'!V204="", AND(ISERROR(SEARCH("Positive",'Model output'!V204)), ISNUMBER(SEARCH("Negative",'Model output'!V204))), ISNUMBER(SEARCH("Uninvolved",'Model output'!V204)), ISNUMBER(SEARCH("Free",'Model output'!V204)), ISNUMBER(SEARCH("1 mm",'Model output'!V204)), ISNUMBER(SEARCH("0.1 CM",'Model output'!V204)), ISNUMBER(SEARCH("less than 0.2 mm",'Model output'!V204)), ISNUMBER(SEARCH("less than 0.5 mm",'Model output'!V204)), ISNUMBER(SEARCH("abut",'Model output'!V204))), "negative", "positive")</f>
        <v>negative</v>
      </c>
      <c r="AE205" s="38"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AND(ISNUMBER(J205),J205&gt;=5),M205=""),AND(AND(ISNUMBER(J205),J205&gt;=5),AND(ISNUMBER(M205),M205&gt;=1)),AND(ISNUMBER(SERACH("papillary",N205)),OR(Y205="positive",Z205="positive"), ISNUMBER(SEARCH("BRAF",AB205)))),"intermediate","low"))</f>
        <v>low</v>
      </c>
      <c r="AF205" s="39" t="str">
        <f t="shared" si="47"/>
        <v>3a</v>
      </c>
      <c r="AG205" s="39" t="str">
        <f t="shared" si="48"/>
        <v>0</v>
      </c>
      <c r="AH205" s="39" t="str">
        <f t="shared" si="49"/>
        <v>0</v>
      </c>
      <c r="AI205" s="44" t="str">
        <f t="shared" si="50"/>
        <v>I</v>
      </c>
      <c r="AJ205" s="38" t="s">
        <v>894</v>
      </c>
      <c r="AK205" s="43" t="s">
        <v>904</v>
      </c>
      <c r="AL205" s="43" t="s">
        <v>902</v>
      </c>
      <c r="AM205" s="43" t="s">
        <v>902</v>
      </c>
      <c r="AN205" s="43" t="s">
        <v>67</v>
      </c>
      <c r="AO205" s="13">
        <f t="shared" ca="1" si="51"/>
        <v>1</v>
      </c>
      <c r="AP205" s="16">
        <f t="shared" si="52"/>
        <v>1</v>
      </c>
      <c r="AQ205" s="16">
        <f t="shared" si="53"/>
        <v>1</v>
      </c>
      <c r="AR205" s="16">
        <f t="shared" si="54"/>
        <v>1</v>
      </c>
      <c r="AS205" s="26">
        <f t="shared" si="55"/>
        <v>1</v>
      </c>
    </row>
    <row r="206" spans="1:45">
      <c r="A206" t="str">
        <f>'Model output'!A205</f>
        <v>TCGA-EM-A3O8</v>
      </c>
      <c r="B206" s="50">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X</v>
      </c>
      <c r="F206" t="str">
        <f t="shared" si="44"/>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output'!G205)),AND(ISNUMBER(SEARCH("V ",'Model output'!G205)),NOT(ISNUMBER(SEARCH("VI",'Model output'!G205)))),ISNUMBER(SEARCH("five",'Model output'!G205)),ISNUMBER(SEARCH("5",'Model output'!G205))))), "lateral", "central"))</f>
        <v/>
      </c>
      <c r="H206" t="str">
        <f>IF('Model output'!H205="","negative", IF('Model output'!H205=" ", "negative", IF('Model output'!H205="[]", "negative", IF(ISNUMBER(SEARCH("lymph node",'Model output'!H205)),"negative", IF(ISNUMBER(SEARCH("adipose tissue",'Model output'!H205)), "negative", IF(ISNUMBER(SEARCH("neck dissection",'Model output'!H205)),"negative","positive"))))))</f>
        <v>negative</v>
      </c>
      <c r="I206" t="str">
        <f>IF('Model output'!I205="","",IF(ISNUMBER('Model output'!I205),'Model output'!I205,1))</f>
        <v/>
      </c>
      <c r="J206" t="str">
        <f>IF('Model output'!J205="","",IF(AND(ISNUMBER('Model output'!J205),'Model output'!J205&lt;=I206),'Model output'!J205,IF(ISNUMBER(SEARCH("0/",'Model output'!J205)),0,1)))</f>
        <v/>
      </c>
      <c r="K206" t="str" cm="1">
        <f t="array" ref="K206">IF(COUNT(FIND({0,1,2,3,4,5,6,7,8,9},'Model output'!K205))&gt;0,'Model output'!K205,"")</f>
        <v/>
      </c>
      <c r="L206" s="8" t="str">
        <f t="shared" si="46"/>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v>
      </c>
      <c r="O206" t="str">
        <f>IF('Model output'!M205="","",'Model output'!M205)</f>
        <v>follicular variant</v>
      </c>
      <c r="P206" t="str">
        <f>IF('Model output'!N205="","",'Model output'!N205)</f>
        <v>1.3 cm</v>
      </c>
      <c r="Q206" t="str">
        <f t="shared" si="45"/>
        <v>1.3cm</v>
      </c>
      <c r="R206" cm="1">
        <f t="array" ref="R206">IF(Q206="","",IF(ISNUMBER(SEARCH("cm",Q206)),MAX(VALUE(SUBSTITUTE(_xlfn.FILTERXML("&lt;t&gt;&lt;s&gt;"&amp;SUBSTITUTE(Q206,",","&lt;/s&gt;&lt;s&gt;")&amp;"&lt;/s&gt;&lt;/t&gt;","//s"),"cm",""))),IF(ISNUMBER(SEARCH("mm",Q206)), MAX(VALUE(SUBSTITUTE(_xlfn.FILTERXML("&lt;t&gt;&lt;s&gt;"&amp;SUBSTITUTE(Q206,",","&lt;/s&gt;&lt;s&gt;")&amp;"&lt;/s&gt;&lt;/t&gt;","//s"),"mm","")))/10, MAX(VALUE(_xlfn.FILTERXML("&lt;t&gt;&lt;s&gt;"&amp;SUBSTITUTE(Q206,",","&lt;/s&gt;&lt;s&gt;")&amp;"&lt;/s&gt;&lt;/t&gt;","//s"))))))</f>
        <v>1.3</v>
      </c>
      <c r="S206" t="str">
        <f>IF(OR('Model output'!P205="",ISNUMBER(SEARCH("Not identified", 'Model output'!P205)),ISNUMBER(SEARCH("Absent",'Model output'!P205)),ISNUMBER(SEARCH("No",'Model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22" t="str">
        <f>IF('Model output'!S205="","",'Model output'!S205)</f>
        <v>Not identified</v>
      </c>
      <c r="Y206" t="str">
        <f>IF(OR('Model output'!S205="",ISNUMBER(SEARCH("Absent",'Model output'!S205)),ISNUMBER(SEARCH("Not identified",'Model output'!S205)),AND(ISNUMBER(SEARCH("No",'Model output'!S205)),NOT(ISNUMBER(SEARCH("carcinoma",'Model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
      </c>
      <c r="AB206" t="str">
        <f>IF(AA206&lt;&gt;"Yes","",IF(OR('Model output'!U205="",ISNUMBER(SEARCH("Not identified",'Model output'!U205))),"",'Model output'!U205))</f>
        <v/>
      </c>
      <c r="AC206" s="9" t="str">
        <f>IF(OR('Model output'!V205="", AND(ISERROR(SEARCH("Positive",'Model output'!V205)), ISNUMBER(SEARCH("Negative",'Model output'!V205))), ISNUMBER(SEARCH("Uninvolved",'Model output'!V205)), ISNUMBER(SEARCH("Free",'Model output'!V205)), ISNUMBER(SEARCH("1 mm",'Model output'!V205)), ISNUMBER(SEARCH("0.1 CM",'Model output'!V205)), ISNUMBER(SEARCH("less than 0.2 mm",'Model output'!V205)), ISNUMBER(SEARCH("less than 0.5 mm",'Model output'!V205)), ISNUMBER(SEARCH("abut",'Model output'!V205))), "negative", "positive")</f>
        <v>negative</v>
      </c>
      <c r="AE206" s="38"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AND(ISNUMBER(J206),J206&gt;=5),M206=""),AND(AND(ISNUMBER(J206),J206&gt;=5),AND(ISNUMBER(M206),M206&gt;=1)),AND(ISNUMBER(SERACH("papillary",N206)),OR(Y206="positive",Z206="positive"), ISNUMBER(SEARCH("BRAF",AB206)))),"intermediate","low"))</f>
        <v>low</v>
      </c>
      <c r="AF206" s="39" t="str">
        <f t="shared" si="47"/>
        <v>1b</v>
      </c>
      <c r="AG206" s="39" t="str">
        <f t="shared" si="48"/>
        <v>0</v>
      </c>
      <c r="AH206" s="39" t="str">
        <f t="shared" si="49"/>
        <v>0</v>
      </c>
      <c r="AI206" s="44" t="str">
        <f t="shared" si="50"/>
        <v>I</v>
      </c>
      <c r="AJ206" s="38" t="s">
        <v>894</v>
      </c>
      <c r="AK206" s="43" t="s">
        <v>898</v>
      </c>
      <c r="AL206" s="43" t="s">
        <v>899</v>
      </c>
      <c r="AM206" s="43" t="s">
        <v>902</v>
      </c>
      <c r="AN206" s="43" t="s">
        <v>67</v>
      </c>
      <c r="AO206" s="13">
        <f t="shared" ca="1" si="51"/>
        <v>1</v>
      </c>
      <c r="AP206" s="16">
        <f t="shared" si="52"/>
        <v>1</v>
      </c>
      <c r="AQ206" s="16">
        <f t="shared" si="53"/>
        <v>1</v>
      </c>
      <c r="AR206" s="16">
        <f t="shared" si="54"/>
        <v>1</v>
      </c>
      <c r="AS206" s="26">
        <f t="shared" si="55"/>
        <v>1</v>
      </c>
    </row>
    <row r="207" spans="1:45">
      <c r="A207" t="str">
        <f>'Model output'!A206</f>
        <v>TCGA-EM-A3O9</v>
      </c>
      <c r="B207" s="50">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4"/>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output'!G206)),AND(ISNUMBER(SEARCH("V ",'Model output'!G206)),NOT(ISNUMBER(SEARCH("VI",'Model output'!G206)))),ISNUMBER(SEARCH("five",'Model output'!G206)),ISNUMBER(SEARCH("5",'Model output'!G206))))), "lateral", "central"))</f>
        <v/>
      </c>
      <c r="H207" t="str">
        <f>IF('Model output'!H206="","negative", IF('Model output'!H206=" ", "negative", IF('Model output'!H206="[]", "negative", IF(ISNUMBER(SEARCH("lymph node",'Model output'!H206)),"negative", IF(ISNUMBER(SEARCH("adipose tissue",'Model output'!H206)), "negative", IF(ISNUMBER(SEARCH("neck dissection",'Model output'!H206)),"negative","positive"))))))</f>
        <v>negative</v>
      </c>
      <c r="I207" t="str">
        <f>IF('Model output'!I206="","",IF(ISNUMBER('Model output'!I206),'Model output'!I206,1))</f>
        <v/>
      </c>
      <c r="J207">
        <f>IF('Model output'!J206="","",IF(AND(ISNUMBER('Model output'!J206),'Model output'!J206&lt;=I207),'Model output'!J206,IF(ISNUMBER(SEARCH("0/",'Model output'!J206)),0,1)))</f>
        <v>0</v>
      </c>
      <c r="K207" t="str" cm="1">
        <f t="array" ref="K207">IF(COUNT(FIND({0,1,2,3,4,5,6,7,8,9},'Model output'!K206))&gt;0,'Model output'!K206,"")</f>
        <v/>
      </c>
      <c r="L207" s="8" t="str">
        <f t="shared" si="46"/>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v>
      </c>
      <c r="O207" t="str">
        <f>IF('Model output'!M206="","",'Model output'!M206)</f>
        <v>oncocytic</v>
      </c>
      <c r="P207" t="str">
        <f>IF('Model output'!N206="","",'Model output'!N206)</f>
        <v>4.5 cm</v>
      </c>
      <c r="Q207" t="str">
        <f t="shared" si="45"/>
        <v>4.5cm</v>
      </c>
      <c r="R207" cm="1">
        <f t="array" ref="R207">IF(Q207="","",IF(ISNUMBER(SEARCH("cm",Q207)),MAX(VALUE(SUBSTITUTE(_xlfn.FILTERXML("&lt;t&gt;&lt;s&gt;"&amp;SUBSTITUTE(Q207,",","&lt;/s&gt;&lt;s&gt;")&amp;"&lt;/s&gt;&lt;/t&gt;","//s"),"cm",""))),IF(ISNUMBER(SEARCH("mm",Q207)), MAX(VALUE(SUBSTITUTE(_xlfn.FILTERXML("&lt;t&gt;&lt;s&gt;"&amp;SUBSTITUTE(Q207,",","&lt;/s&gt;&lt;s&gt;")&amp;"&lt;/s&gt;&lt;/t&gt;","//s"),"mm","")))/10, MAX(VALUE(_xlfn.FILTERXML("&lt;t&gt;&lt;s&gt;"&amp;SUBSTITUTE(Q207,",","&lt;/s&gt;&lt;s&gt;")&amp;"&lt;/s&gt;&lt;/t&gt;","//s"))))))</f>
        <v>4.5</v>
      </c>
      <c r="S207" t="str">
        <f>IF(OR('Model output'!P206="",ISNUMBER(SEARCH("Not identified", 'Model output'!P206)),ISNUMBER(SEARCH("Absent",'Model output'!P206)),ISNUMBER(SEARCH("No",'Model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22" t="str">
        <f>IF('Model output'!S206="","",'Model output'!S206)</f>
        <v>Not identified</v>
      </c>
      <c r="Y207" t="str">
        <f>IF(OR('Model output'!S206="",ISNUMBER(SEARCH("Absent",'Model output'!S206)),ISNUMBER(SEARCH("Not identified",'Model output'!S206)),AND(ISNUMBER(SEARCH("No",'Model output'!S206)),NOT(ISNUMBER(SEARCH("carcinoma",'Model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
      </c>
      <c r="AB207" t="str">
        <f>IF(AA207&lt;&gt;"Yes","",IF(OR('Model output'!U206="",ISNUMBER(SEARCH("Not identified",'Model output'!U206))),"",'Model output'!U206))</f>
        <v/>
      </c>
      <c r="AC207" s="9" t="str">
        <f>IF(OR('Model output'!V206="", AND(ISERROR(SEARCH("Positive",'Model output'!V206)), ISNUMBER(SEARCH("Negative",'Model output'!V206))), ISNUMBER(SEARCH("Uninvolved",'Model output'!V206)), ISNUMBER(SEARCH("Free",'Model output'!V206)), ISNUMBER(SEARCH("1 mm",'Model output'!V206)), ISNUMBER(SEARCH("0.1 CM",'Model output'!V206)), ISNUMBER(SEARCH("less than 0.2 mm",'Model output'!V206)), ISNUMBER(SEARCH("less than 0.5 mm",'Model output'!V206)), ISNUMBER(SEARCH("abut",'Model output'!V206))), "negative", "positive")</f>
        <v>negative</v>
      </c>
      <c r="AE207" s="38"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AND(ISNUMBER(J207),J207&gt;=5),M207=""),AND(AND(ISNUMBER(J207),J207&gt;=5),AND(ISNUMBER(M207),M207&gt;=1)),AND(ISNUMBER(SERACH("papillary",N207)),OR(Y207="positive",Z207="positive"), ISNUMBER(SEARCH("BRAF",AB207)))),"intermediate","low"))</f>
        <v>low</v>
      </c>
      <c r="AF207" s="39" t="str">
        <f t="shared" si="47"/>
        <v>3a</v>
      </c>
      <c r="AG207" s="39" t="str">
        <f t="shared" si="48"/>
        <v>0</v>
      </c>
      <c r="AH207" s="39" t="str">
        <f t="shared" si="49"/>
        <v>0</v>
      </c>
      <c r="AI207" s="44" t="str">
        <f t="shared" si="50"/>
        <v>I</v>
      </c>
      <c r="AJ207" s="38" t="s">
        <v>894</v>
      </c>
      <c r="AK207" s="43" t="s">
        <v>904</v>
      </c>
      <c r="AL207" s="43" t="s">
        <v>899</v>
      </c>
      <c r="AM207" s="43" t="s">
        <v>902</v>
      </c>
      <c r="AN207" s="43" t="s">
        <v>67</v>
      </c>
      <c r="AO207" s="13">
        <f t="shared" ca="1" si="51"/>
        <v>1</v>
      </c>
      <c r="AP207" s="16">
        <f t="shared" si="52"/>
        <v>1</v>
      </c>
      <c r="AQ207" s="16">
        <f t="shared" si="53"/>
        <v>1</v>
      </c>
      <c r="AR207" s="16">
        <f t="shared" si="54"/>
        <v>1</v>
      </c>
      <c r="AS207" s="26">
        <f t="shared" si="55"/>
        <v>1</v>
      </c>
    </row>
    <row r="208" spans="1:45">
      <c r="A208" t="str">
        <f>'Model output'!A207</f>
        <v>TCGA-EM-A3OA</v>
      </c>
      <c r="B208" s="50">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4"/>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output'!G207)),AND(ISNUMBER(SEARCH("V ",'Model output'!G207)),NOT(ISNUMBER(SEARCH("VI",'Model output'!G207)))),ISNUMBER(SEARCH("five",'Model output'!G207)),ISNUMBER(SEARCH("5",'Model output'!G207))))), "lateral", "central"))</f>
        <v/>
      </c>
      <c r="H208" t="str">
        <f>IF('Model output'!H207="","negative", IF('Model output'!H207=" ", "negative", IF('Model output'!H207="[]", "negative", IF(ISNUMBER(SEARCH("lymph node",'Model output'!H207)),"negative", IF(ISNUMBER(SEARCH("adipose tissue",'Model output'!H207)), "negative", IF(ISNUMBER(SEARCH("neck dissection",'Model output'!H207)),"negative","positive"))))))</f>
        <v>negative</v>
      </c>
      <c r="I208" t="str">
        <f>IF('Model output'!I207="","",IF(ISNUMBER('Model output'!I207),'Model output'!I207,1))</f>
        <v/>
      </c>
      <c r="J208" t="str">
        <f>IF('Model output'!J207="","",IF(AND(ISNUMBER('Model output'!J207),'Model output'!J207&lt;=I208),'Model output'!J207,IF(ISNUMBER(SEARCH("0/",'Model output'!J207)),0,1)))</f>
        <v/>
      </c>
      <c r="K208" t="str" cm="1">
        <f t="array" ref="K208">IF(COUNT(FIND({0,1,2,3,4,5,6,7,8,9},'Model output'!K207))&gt;0,'Model output'!K207,"")</f>
        <v/>
      </c>
      <c r="L208" s="8" t="str">
        <f t="shared" si="46"/>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follicular variant with focal trabecular growth and oncocytic change</v>
      </c>
      <c r="P208" t="str">
        <f>IF('Model output'!N207="","",'Model output'!N207)</f>
        <v>2.2 cm</v>
      </c>
      <c r="Q208" t="str">
        <f t="shared" si="45"/>
        <v>2.2cm</v>
      </c>
      <c r="R208" cm="1">
        <f t="array" ref="R208">IF(Q208="","",IF(ISNUMBER(SEARCH("cm",Q208)),MAX(VALUE(SUBSTITUTE(_xlfn.FILTERXML("&lt;t&gt;&lt;s&gt;"&amp;SUBSTITUTE(Q208,",","&lt;/s&gt;&lt;s&gt;")&amp;"&lt;/s&gt;&lt;/t&gt;","//s"),"cm",""))),IF(ISNUMBER(SEARCH("mm",Q208)), MAX(VALUE(SUBSTITUTE(_xlfn.FILTERXML("&lt;t&gt;&lt;s&gt;"&amp;SUBSTITUTE(Q208,",","&lt;/s&gt;&lt;s&gt;")&amp;"&lt;/s&gt;&lt;/t&gt;","//s"),"mm","")))/10, MAX(VALUE(_xlfn.FILTERXML("&lt;t&gt;&lt;s&gt;"&amp;SUBSTITUTE(Q208,",","&lt;/s&gt;&lt;s&gt;")&amp;"&lt;/s&gt;&lt;/t&gt;","//s"))))))</f>
        <v>2.2000000000000002</v>
      </c>
      <c r="S208" t="str">
        <f>IF(OR('Model output'!P207="",ISNUMBER(SEARCH("Not identified", 'Model output'!P207)),ISNUMBER(SEARCH("Absent",'Model output'!P207)),ISNUMBER(SEARCH("No",'Model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22" t="str">
        <f>IF('Model output'!S207="","",'Model output'!S207)</f>
        <v/>
      </c>
      <c r="Y208" t="str">
        <f>IF(OR('Model output'!S207="",ISNUMBER(SEARCH("Absent",'Model output'!S207)),ISNUMBER(SEARCH("Not identified",'Model output'!S207)),AND(ISNUMBER(SEARCH("No",'Model output'!S207)),NOT(ISNUMBER(SEARCH("carcinoma",'Model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9" t="str">
        <f>IF(OR('Model output'!V207="", AND(ISERROR(SEARCH("Positive",'Model output'!V207)), ISNUMBER(SEARCH("Negative",'Model output'!V207))), ISNUMBER(SEARCH("Uninvolved",'Model output'!V207)), ISNUMBER(SEARCH("Free",'Model output'!V207)), ISNUMBER(SEARCH("1 mm",'Model output'!V207)), ISNUMBER(SEARCH("0.1 CM",'Model output'!V207)), ISNUMBER(SEARCH("less than 0.2 mm",'Model output'!V207)), ISNUMBER(SEARCH("less than 0.5 mm",'Model output'!V207)), ISNUMBER(SEARCH("abut",'Model output'!V207))), "negative", "positive")</f>
        <v>negative</v>
      </c>
      <c r="AE208" s="38"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AND(ISNUMBER(J208),J208&gt;=5),M208=""),AND(AND(ISNUMBER(J208),J208&gt;=5),AND(ISNUMBER(M208),M208&gt;=1)),AND(ISNUMBER(SERACH("papillary",N208)),OR(Y208="positive",Z208="positive"), ISNUMBER(SEARCH("BRAF",AB208)))),"intermediate","low"))</f>
        <v>low</v>
      </c>
      <c r="AF208" s="39" t="str">
        <f t="shared" si="47"/>
        <v>2</v>
      </c>
      <c r="AG208" s="39" t="str">
        <f t="shared" si="48"/>
        <v>0</v>
      </c>
      <c r="AH208" s="39" t="str">
        <f t="shared" si="49"/>
        <v>0</v>
      </c>
      <c r="AI208" s="44" t="str">
        <f t="shared" si="50"/>
        <v>I</v>
      </c>
      <c r="AJ208" s="38" t="s">
        <v>894</v>
      </c>
      <c r="AK208" s="43" t="s">
        <v>901</v>
      </c>
      <c r="AL208" s="43" t="s">
        <v>902</v>
      </c>
      <c r="AM208" s="43" t="s">
        <v>902</v>
      </c>
      <c r="AN208" s="43" t="s">
        <v>67</v>
      </c>
      <c r="AO208" s="13">
        <f t="shared" ca="1" si="51"/>
        <v>1</v>
      </c>
      <c r="AP208" s="16">
        <f t="shared" si="52"/>
        <v>1</v>
      </c>
      <c r="AQ208" s="16">
        <f t="shared" si="53"/>
        <v>1</v>
      </c>
      <c r="AR208" s="16">
        <f t="shared" si="54"/>
        <v>1</v>
      </c>
      <c r="AS208" s="26">
        <f t="shared" si="55"/>
        <v>1</v>
      </c>
    </row>
    <row r="209" spans="1:45">
      <c r="A209" t="str">
        <f>'Model output'!A208</f>
        <v>TCGA-EM-A3OB</v>
      </c>
      <c r="B209" s="50">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4"/>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output'!G208)),AND(ISNUMBER(SEARCH("V ",'Model output'!G208)),NOT(ISNUMBER(SEARCH("VI",'Model output'!G208)))),ISNUMBER(SEARCH("five",'Model output'!G208)),ISNUMBER(SEARCH("5",'Model output'!G208))))), "lateral", "central"))</f>
        <v/>
      </c>
      <c r="H209" t="str">
        <f>IF('Model output'!H208="","negative", IF('Model output'!H208=" ", "negative", IF('Model output'!H208="[]", "negative", IF(ISNUMBER(SEARCH("lymph node",'Model output'!H208)),"negative", IF(ISNUMBER(SEARCH("adipose tissue",'Model output'!H208)), "negative", IF(ISNUMBER(SEARCH("neck dissection",'Model output'!H208)),"negative","positive"))))))</f>
        <v>negative</v>
      </c>
      <c r="I209" t="str">
        <f>IF('Model output'!I208="","",IF(ISNUMBER('Model output'!I208),'Model output'!I208,1))</f>
        <v/>
      </c>
      <c r="J209">
        <f>IF('Model output'!J208="","",IF(AND(ISNUMBER('Model output'!J208),'Model output'!J208&lt;=I209),'Model output'!J208,IF(ISNUMBER(SEARCH("0/",'Model output'!J208)),0,1)))</f>
        <v>0</v>
      </c>
      <c r="K209" t="str" cm="1">
        <f t="array" ref="K209">IF(COUNT(FIND({0,1,2,3,4,5,6,7,8,9},'Model output'!K208))&gt;0,'Model output'!K208,"")</f>
        <v/>
      </c>
      <c r="L209" s="8" t="str">
        <f t="shared" si="46"/>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follicular variant</v>
      </c>
      <c r="P209" t="str">
        <f>IF('Model output'!N208="","",'Model output'!N208)</f>
        <v>2.2 cm</v>
      </c>
      <c r="Q209" t="str">
        <f t="shared" si="45"/>
        <v>2.2cm</v>
      </c>
      <c r="R209" cm="1">
        <f t="array" ref="R209">IF(Q209="","",IF(ISNUMBER(SEARCH("cm",Q209)),MAX(VALUE(SUBSTITUTE(_xlfn.FILTERXML("&lt;t&gt;&lt;s&gt;"&amp;SUBSTITUTE(Q209,",","&lt;/s&gt;&lt;s&gt;")&amp;"&lt;/s&gt;&lt;/t&gt;","//s"),"cm",""))),IF(ISNUMBER(SEARCH("mm",Q209)), MAX(VALUE(SUBSTITUTE(_xlfn.FILTERXML("&lt;t&gt;&lt;s&gt;"&amp;SUBSTITUTE(Q209,",","&lt;/s&gt;&lt;s&gt;")&amp;"&lt;/s&gt;&lt;/t&gt;","//s"),"mm","")))/10, MAX(VALUE(_xlfn.FILTERXML("&lt;t&gt;&lt;s&gt;"&amp;SUBSTITUTE(Q209,",","&lt;/s&gt;&lt;s&gt;")&amp;"&lt;/s&gt;&lt;/t&gt;","//s"))))))</f>
        <v>2.2000000000000002</v>
      </c>
      <c r="S209" t="str">
        <f>IF(OR('Model output'!P208="",ISNUMBER(SEARCH("Not identified", 'Model output'!P208)),ISNUMBER(SEARCH("Absent",'Model output'!P208)),ISNUMBER(SEARCH("No",'Model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22" t="str">
        <f>IF('Model output'!S208="","",'Model output'!S208)</f>
        <v/>
      </c>
      <c r="Y209" t="str">
        <f>IF(OR('Model output'!S208="",ISNUMBER(SEARCH("Absent",'Model output'!S208)),ISNUMBER(SEARCH("Not identified",'Model output'!S208)),AND(ISNUMBER(SEARCH("No",'Model output'!S208)),NOT(ISNUMBER(SEARCH("carcinoma",'Model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9" t="str">
        <f>IF(OR('Model output'!V208="", AND(ISERROR(SEARCH("Positive",'Model output'!V208)), ISNUMBER(SEARCH("Negative",'Model output'!V208))), ISNUMBER(SEARCH("Uninvolved",'Model output'!V208)), ISNUMBER(SEARCH("Free",'Model output'!V208)), ISNUMBER(SEARCH("1 mm",'Model output'!V208)), ISNUMBER(SEARCH("0.1 CM",'Model output'!V208)), ISNUMBER(SEARCH("less than 0.2 mm",'Model output'!V208)), ISNUMBER(SEARCH("less than 0.5 mm",'Model output'!V208)), ISNUMBER(SEARCH("abut",'Model output'!V208))), "negative", "positive")</f>
        <v>negative</v>
      </c>
      <c r="AE209" s="38"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AND(ISNUMBER(J209),J209&gt;=5),M209=""),AND(AND(ISNUMBER(J209),J209&gt;=5),AND(ISNUMBER(M209),M209&gt;=1)),AND(ISNUMBER(SERACH("papillary",N209)),OR(Y209="positive",Z209="positive"), ISNUMBER(SEARCH("BRAF",AB209)))),"intermediate","low"))</f>
        <v>low</v>
      </c>
      <c r="AF209" s="39" t="str">
        <f t="shared" si="47"/>
        <v>2</v>
      </c>
      <c r="AG209" s="39" t="str">
        <f t="shared" si="48"/>
        <v>0</v>
      </c>
      <c r="AH209" s="39" t="str">
        <f t="shared" si="49"/>
        <v>0</v>
      </c>
      <c r="AI209" s="44" t="str">
        <f t="shared" si="50"/>
        <v>I</v>
      </c>
      <c r="AJ209" s="38" t="s">
        <v>894</v>
      </c>
      <c r="AK209" s="43" t="s">
        <v>901</v>
      </c>
      <c r="AL209" s="43" t="s">
        <v>899</v>
      </c>
      <c r="AM209" s="43" t="s">
        <v>902</v>
      </c>
      <c r="AN209" s="43" t="s">
        <v>67</v>
      </c>
      <c r="AO209" s="13">
        <f t="shared" ca="1" si="51"/>
        <v>1</v>
      </c>
      <c r="AP209" s="16">
        <f t="shared" si="52"/>
        <v>1</v>
      </c>
      <c r="AQ209" s="16">
        <f t="shared" si="53"/>
        <v>1</v>
      </c>
      <c r="AR209" s="16">
        <f t="shared" si="54"/>
        <v>1</v>
      </c>
      <c r="AS209" s="26">
        <f t="shared" si="55"/>
        <v>1</v>
      </c>
    </row>
    <row r="210" spans="1:45">
      <c r="A210" t="str">
        <f>'Model output'!A209</f>
        <v>TCGA-EM-A3ST</v>
      </c>
      <c r="B210" s="50">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X</v>
      </c>
      <c r="F210" t="str">
        <f t="shared" si="44"/>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output'!G209)),AND(ISNUMBER(SEARCH("V ",'Model output'!G209)),NOT(ISNUMBER(SEARCH("VI",'Model output'!G209)))),ISNUMBER(SEARCH("five",'Model output'!G209)),ISNUMBER(SEARCH("5",'Model output'!G209))))), "lateral", "central"))</f>
        <v/>
      </c>
      <c r="H210" t="str">
        <f>IF('Model output'!H209="","negative", IF('Model output'!H209=" ", "negative", IF('Model output'!H209="[]", "negative", IF(ISNUMBER(SEARCH("lymph node",'Model output'!H209)),"negative", IF(ISNUMBER(SEARCH("adipose tissue",'Model output'!H209)), "negative", IF(ISNUMBER(SEARCH("neck dissection",'Model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46"/>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v>
      </c>
      <c r="O210" t="str">
        <f>IF('Model output'!M209="","",'Model output'!M209)</f>
        <v>follicular variant</v>
      </c>
      <c r="P210" t="str">
        <f>IF('Model output'!N209="","",'Model output'!N209)</f>
        <v>5.4 cm</v>
      </c>
      <c r="Q210" t="str">
        <f t="shared" si="45"/>
        <v>5.4cm</v>
      </c>
      <c r="R210" cm="1">
        <f t="array" ref="R210">IF(Q210="","",IF(ISNUMBER(SEARCH("cm",Q210)),MAX(VALUE(SUBSTITUTE(_xlfn.FILTERXML("&lt;t&gt;&lt;s&gt;"&amp;SUBSTITUTE(Q210,",","&lt;/s&gt;&lt;s&gt;")&amp;"&lt;/s&gt;&lt;/t&gt;","//s"),"cm",""))),IF(ISNUMBER(SEARCH("mm",Q210)), MAX(VALUE(SUBSTITUTE(_xlfn.FILTERXML("&lt;t&gt;&lt;s&gt;"&amp;SUBSTITUTE(Q210,",","&lt;/s&gt;&lt;s&gt;")&amp;"&lt;/s&gt;&lt;/t&gt;","//s"),"mm","")))/10, MAX(VALUE(_xlfn.FILTERXML("&lt;t&gt;&lt;s&gt;"&amp;SUBSTITUTE(Q210,",","&lt;/s&gt;&lt;s&gt;")&amp;"&lt;/s&gt;&lt;/t&gt;","//s"))))))</f>
        <v>5.4</v>
      </c>
      <c r="S210" t="str">
        <f>IF(OR('Model output'!P209="",ISNUMBER(SEARCH("Not identified", 'Model output'!P209)),ISNUMBER(SEARCH("Absent",'Model output'!P209)),ISNUMBER(SEARCH("No",'Model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&lt;4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22" t="str">
        <f>IF('Model output'!S209="","",'Model output'!S209)</f>
        <v>Not identified</v>
      </c>
      <c r="Y210" t="str">
        <f>IF(OR('Model output'!S209="",ISNUMBER(SEARCH("Absent",'Model output'!S209)),ISNUMBER(SEARCH("Not identified",'Model output'!S209)),AND(ISNUMBER(SEARCH("No",'Model output'!S209)),NOT(ISNUMBER(SEARCH("carcinoma",'Model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9" t="str">
        <f>IF(OR('Model output'!V209="", AND(ISERROR(SEARCH("Positive",'Model output'!V209)), ISNUMBER(SEARCH("Negative",'Model output'!V209))), ISNUMBER(SEARCH("Uninvolved",'Model output'!V209)), ISNUMBER(SEARCH("Free",'Model output'!V209)), ISNUMBER(SEARCH("1 mm",'Model output'!V209)), ISNUMBER(SEARCH("0.1 CM",'Model output'!V209)), ISNUMBER(SEARCH("less than 0.2 mm",'Model output'!V209)), ISNUMBER(SEARCH("less than 0.5 mm",'Model output'!V209)), ISNUMBER(SEARCH("abut",'Model output'!V209))), "negative", "positive")</f>
        <v>negative</v>
      </c>
      <c r="AE210" s="38"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AND(ISNUMBER(J210),J210&gt;=5),M210=""),AND(AND(ISNUMBER(J210),J210&gt;=5),AND(ISNUMBER(M210),M210&gt;=1)),AND(ISNUMBER(SERACH("papillary",N210)),OR(Y210="positive",Z210="positive"), ISNUMBER(SEARCH("BRAF",AB210)))),"intermediate","low"))</f>
        <v>intermediate</v>
      </c>
      <c r="AF210" s="39" t="str">
        <f t="shared" si="47"/>
        <v>3a</v>
      </c>
      <c r="AG210" s="39" t="str">
        <f t="shared" si="48"/>
        <v>0</v>
      </c>
      <c r="AH210" s="39" t="str">
        <f t="shared" si="49"/>
        <v>0</v>
      </c>
      <c r="AI210" s="44" t="str">
        <f t="shared" si="50"/>
        <v>II</v>
      </c>
      <c r="AJ210" s="38" t="s">
        <v>895</v>
      </c>
      <c r="AK210" s="43" t="s">
        <v>904</v>
      </c>
      <c r="AL210" s="43" t="s">
        <v>899</v>
      </c>
      <c r="AM210" s="43" t="s">
        <v>902</v>
      </c>
      <c r="AN210" s="43" t="s">
        <v>900</v>
      </c>
      <c r="AO210" s="13">
        <f t="shared" ca="1" si="51"/>
        <v>1</v>
      </c>
      <c r="AP210" s="16">
        <f t="shared" si="52"/>
        <v>1</v>
      </c>
      <c r="AQ210" s="16">
        <f t="shared" si="53"/>
        <v>1</v>
      </c>
      <c r="AR210" s="16">
        <f t="shared" si="54"/>
        <v>1</v>
      </c>
      <c r="AS210" s="26">
        <f t="shared" si="55"/>
        <v>1</v>
      </c>
    </row>
    <row r="211" spans="1:45">
      <c r="A211" t="str">
        <f>'Model output'!A210</f>
        <v>TCGA-EM-A3SU</v>
      </c>
      <c r="B211" s="50">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44"/>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output'!G210)),AND(ISNUMBER(SEARCH("V ",'Model output'!G210)),NOT(ISNUMBER(SEARCH("VI",'Model output'!G210)))),ISNUMBER(SEARCH("five",'Model output'!G210)),ISNUMBER(SEARCH("5",'Model output'!G210))))), "lateral", "central"))</f>
        <v>central</v>
      </c>
      <c r="H211" t="str">
        <f>IF('Model output'!H210="","negative", IF('Model output'!H210=" ", "negative", IF('Model output'!H210="[]", "negative", IF(ISNUMBER(SEARCH("lymph node",'Model output'!H210)),"negative", IF(ISNUMBER(SEARCH("adipose tissue",'Model output'!H210)), "negative", IF(ISNUMBER(SEARCH("neck dissection",'Model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
      </c>
      <c r="L211" s="8" t="str">
        <f t="shared" si="46"/>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v>
      </c>
      <c r="O211" t="str">
        <f>IF('Model output'!M210="","",'Model output'!M210)</f>
        <v>classical (usual), with focal Warthin-like areas (10%) and tall cell change (&lt;5%), angioinvasive, follicular variant with focal tall-cell change (&lt;5%)</v>
      </c>
      <c r="P211" t="str">
        <f>IF('Model output'!N210="","",'Model output'!N210)</f>
        <v>2.1 cm</v>
      </c>
      <c r="Q211" t="str">
        <f t="shared" si="45"/>
        <v>2.1cm</v>
      </c>
      <c r="R211" cm="1">
        <f t="array" ref="R211">IF(Q211="","",IF(ISNUMBER(SEARCH("cm",Q211)),MAX(VALUE(SUBSTITUTE(_xlfn.FILTERXML("&lt;t&gt;&lt;s&gt;"&amp;SUBSTITUTE(Q211,",","&lt;/s&gt;&lt;s&gt;")&amp;"&lt;/s&gt;&lt;/t&gt;","//s"),"cm",""))),IF(ISNUMBER(SEARCH("mm",Q211)), MAX(VALUE(SUBSTITUTE(_xlfn.FILTERXML("&lt;t&gt;&lt;s&gt;"&amp;SUBSTITUTE(Q211,",","&lt;/s&gt;&lt;s&gt;")&amp;"&lt;/s&gt;&lt;/t&gt;","//s"),"mm","")))/10, MAX(VALUE(_xlfn.FILTERXML("&lt;t&gt;&lt;s&gt;"&amp;SUBSTITUTE(Q211,",","&lt;/s&gt;&lt;s&gt;")&amp;"&lt;/s&gt;&lt;/t&gt;","//s"))))))</f>
        <v>2.1</v>
      </c>
      <c r="S211" t="str">
        <f>IF(OR('Model output'!P210="",ISNUMBER(SEARCH("Not identified", 'Model output'!P210)),ISNUMBER(SEARCH("Absent",'Model output'!P210)),ISNUMBER(SEARCH("No",'Model output'!P210)),ISNUMBER(SEARCH("Negative",'Model output'!P210))),"negative","positive")</f>
        <v>negative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22" t="str">
        <f>IF('Model output'!S210="","",'Model output'!S210)</f>
        <v>Not identified</v>
      </c>
      <c r="Y211" t="str">
        <f>IF(OR('Model output'!S210="",ISNUMBER(SEARCH("Absent",'Model output'!S210)),ISNUMBER(SEARCH("Not identified",'Model output'!S210)),AND(ISNUMBER(SEARCH("No",'Model output'!S210)),NOT(ISNUMBER(SEARCH("carcinoma",'Model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9" t="str">
        <f>IF(OR('Model output'!V210="", AND(ISERROR(SEARCH("Positive",'Model output'!V210)), ISNUMBER(SEARCH("Negative",'Model output'!V210))), ISNUMBER(SEARCH("Uninvolved",'Model output'!V210)), ISNUMBER(SEARCH("Free",'Model output'!V210)), ISNUMBER(SEARCH("1 mm",'Model output'!V210)), ISNUMBER(SEARCH("0.1 CM",'Model output'!V210)), ISNUMBER(SEARCH("less than 0.2 mm",'Model output'!V210)), ISNUMBER(SEARCH("less than 0.5 mm",'Model output'!V210)), ISNUMBER(SEARCH("abut",'Model output'!V210))), "negative", "positive")</f>
        <v>negative</v>
      </c>
      <c r="AE211" s="38"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AND(ISNUMBER(J211),J211&gt;=5),M211=""),AND(AND(ISNUMBER(J211),J211&gt;=5),AND(ISNUMBER(M211),M211&gt;=1)),AND(ISNUMBER(SERACH("papillary",N211)),OR(Y211="positive",Z211="positive"), ISNUMBER(SEARCH("BRAF",AB211)))),"intermediate","low"))</f>
        <v>intermediate</v>
      </c>
      <c r="AF211" s="39" t="str">
        <f t="shared" si="47"/>
        <v>2</v>
      </c>
      <c r="AG211" s="39" t="str">
        <f t="shared" si="48"/>
        <v>1a</v>
      </c>
      <c r="AH211" s="39" t="str">
        <f t="shared" si="49"/>
        <v>0</v>
      </c>
      <c r="AI211" s="44" t="str">
        <f t="shared" si="50"/>
        <v>I</v>
      </c>
      <c r="AJ211" s="38" t="s">
        <v>895</v>
      </c>
      <c r="AK211" s="43" t="s">
        <v>901</v>
      </c>
      <c r="AL211" s="43" t="s">
        <v>898</v>
      </c>
      <c r="AM211" s="43" t="s">
        <v>902</v>
      </c>
      <c r="AN211" s="43" t="s">
        <v>67</v>
      </c>
      <c r="AO211" s="13">
        <f t="shared" ca="1" si="51"/>
        <v>1</v>
      </c>
      <c r="AP211" s="16">
        <f t="shared" si="52"/>
        <v>1</v>
      </c>
      <c r="AQ211" s="16">
        <f t="shared" si="53"/>
        <v>0</v>
      </c>
      <c r="AR211" s="16">
        <f t="shared" si="54"/>
        <v>1</v>
      </c>
      <c r="AS211" s="26">
        <f t="shared" si="55"/>
        <v>1</v>
      </c>
    </row>
    <row r="212" spans="1:45">
      <c r="A212" t="str">
        <f>'Model output'!A211</f>
        <v>TCGA-EM-A3SX</v>
      </c>
      <c r="B212" s="50">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4"/>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output'!G211)),AND(ISNUMBER(SEARCH("V ",'Model output'!G211)),NOT(ISNUMBER(SEARCH("VI",'Model output'!G211)))),ISNUMBER(SEARCH("five",'Model output'!G211)),ISNUMBER(SEARCH("5",'Model output'!G211))))), "lateral", "central"))</f>
        <v>central</v>
      </c>
      <c r="H212" t="str">
        <f>IF('Model output'!H211="","negative", IF('Model output'!H211=" ", "negative", IF('Model output'!H211="[]", "negative", IF(ISNUMBER(SEARCH("lymph node",'Model output'!H211)),"negative", IF(ISNUMBER(SEARCH("adipose tissue",'Model output'!H211)), "negative", IF(ISNUMBER(SEARCH("neck dissection",'Model output'!H211)),"negative","positive"))))))</f>
        <v>negative</v>
      </c>
      <c r="I212" t="str">
        <f>IF('Model output'!I211="","",IF(ISNUMBER('Model output'!I211),'Model output'!I211,1))</f>
        <v/>
      </c>
      <c r="J212">
        <f>IF('Model output'!J211="","",IF(AND(ISNUMBER('Model output'!J211),'Model output'!J211&lt;=I212),'Model output'!J211,IF(ISNUMBER(SEARCH("0/",'Model output'!J211)),0,1)))</f>
        <v>3</v>
      </c>
      <c r="K212" t="str" cm="1">
        <f t="array" ref="K212">IF(COUNT(FIND({0,1,2,3,4,5,6,7,8,9},'Model output'!K211))&gt;0,'Model output'!K211,"")</f>
        <v/>
      </c>
      <c r="L212" s="8" t="str">
        <f t="shared" si="46"/>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v>
      </c>
      <c r="O212" t="str">
        <f>IF('Model output'!M211="","",'Model output'!M211)</f>
        <v>classical (usual)</v>
      </c>
      <c r="P212" t="str">
        <f>IF('Model output'!N211="","",'Model output'!N211)</f>
        <v>4.4 cm</v>
      </c>
      <c r="Q212" t="str">
        <f t="shared" si="45"/>
        <v>4.4cm</v>
      </c>
      <c r="R212" cm="1">
        <f t="array" ref="R212">IF(Q212="","",IF(ISNUMBER(SEARCH("cm",Q212)),MAX(VALUE(SUBSTITUTE(_xlfn.FILTERXML("&lt;t&gt;&lt;s&gt;"&amp;SUBSTITUTE(Q212,",","&lt;/s&gt;&lt;s&gt;")&amp;"&lt;/s&gt;&lt;/t&gt;","//s"),"cm",""))),IF(ISNUMBER(SEARCH("mm",Q212)), MAX(VALUE(SUBSTITUTE(_xlfn.FILTERXML("&lt;t&gt;&lt;s&gt;"&amp;SUBSTITUTE(Q212,",","&lt;/s&gt;&lt;s&gt;")&amp;"&lt;/s&gt;&lt;/t&gt;","//s"),"mm","")))/10, MAX(VALUE(_xlfn.FILTERXML("&lt;t&gt;&lt;s&gt;"&amp;SUBSTITUTE(Q212,",","&lt;/s&gt;&lt;s&gt;")&amp;"&lt;/s&gt;&lt;/t&gt;","//s"))))))</f>
        <v>4.4000000000000004</v>
      </c>
      <c r="S212" t="str">
        <f>IF(OR('Model output'!P211="",ISNUMBER(SEARCH("Not identified", 'Model output'!P211)),ISNUMBER(SEARCH("Absent",'Model output'!P211)),ISNUMBER(SEARCH("No",'Model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22" t="str">
        <f>IF('Model output'!S211="","",'Model output'!S211)</f>
        <v>Not identified</v>
      </c>
      <c r="Y212" t="str">
        <f>IF(OR('Model output'!S211="",ISNUMBER(SEARCH("Absent",'Model output'!S211)),ISNUMBER(SEARCH("Not identified",'Model output'!S211)),AND(ISNUMBER(SEARCH("No",'Model output'!S211)),NOT(ISNUMBER(SEARCH("carcinoma",'Model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9" t="str">
        <f>IF(OR('Model output'!V211="", AND(ISERROR(SEARCH("Positive",'Model output'!V211)), ISNUMBER(SEARCH("Negative",'Model output'!V211))), ISNUMBER(SEARCH("Uninvolved",'Model output'!V211)), ISNUMBER(SEARCH("Free",'Model output'!V211)), ISNUMBER(SEARCH("1 mm",'Model output'!V211)), ISNUMBER(SEARCH("0.1 CM",'Model output'!V211)), ISNUMBER(SEARCH("less than 0.2 mm",'Model output'!V211)), ISNUMBER(SEARCH("less than 0.5 mm",'Model output'!V211)), ISNUMBER(SEARCH("abut",'Model output'!V211))), "negative", "positive")</f>
        <v>positive</v>
      </c>
      <c r="AE212" s="38"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AND(ISNUMBER(J212),J212&gt;=5),M212=""),AND(AND(ISNUMBER(J212),J212&gt;=5),AND(ISNUMBER(M212),M212&gt;=1)),AND(ISNUMBER(SERACH("papillary",N212)),OR(Y212="positive",Z212="positive"), ISNUMBER(SEARCH("BRAF",AB212)))),"intermediate","low"))</f>
        <v>high</v>
      </c>
      <c r="AF212" s="39" t="str">
        <f t="shared" si="47"/>
        <v>3a</v>
      </c>
      <c r="AG212" s="39" t="str">
        <f t="shared" si="48"/>
        <v>1a</v>
      </c>
      <c r="AH212" s="39" t="str">
        <f t="shared" si="49"/>
        <v>0</v>
      </c>
      <c r="AI212" s="44" t="str">
        <f t="shared" si="50"/>
        <v>I</v>
      </c>
      <c r="AJ212" s="38" t="s">
        <v>893</v>
      </c>
      <c r="AK212" s="43" t="s">
        <v>904</v>
      </c>
      <c r="AL212" s="43" t="s">
        <v>903</v>
      </c>
      <c r="AM212" s="43" t="s">
        <v>902</v>
      </c>
      <c r="AN212" s="43" t="s">
        <v>67</v>
      </c>
      <c r="AO212" s="13">
        <f t="shared" si="51"/>
        <v>1</v>
      </c>
      <c r="AP212" s="16">
        <f t="shared" si="52"/>
        <v>1</v>
      </c>
      <c r="AQ212" s="16">
        <f t="shared" si="53"/>
        <v>1</v>
      </c>
      <c r="AR212" s="16">
        <f t="shared" si="54"/>
        <v>1</v>
      </c>
      <c r="AS212" s="26">
        <f t="shared" si="55"/>
        <v>1</v>
      </c>
    </row>
    <row r="213" spans="1:45">
      <c r="A213" t="str">
        <f>'Model output'!A212</f>
        <v>TCGA-EM-A3SY</v>
      </c>
      <c r="B213" s="50">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4"/>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output'!G212)),AND(ISNUMBER(SEARCH("V ",'Model output'!G212)),NOT(ISNUMBER(SEARCH("VI",'Model output'!G212)))),ISNUMBER(SEARCH("five",'Model output'!G212)),ISNUMBER(SEARCH("5",'Model output'!G212))))), "lateral", "central"))</f>
        <v/>
      </c>
      <c r="H213" t="str">
        <f>IF('Model output'!H212="","negative", IF('Model output'!H212=" ", "negative", IF('Model output'!H212="[]", "negative", IF(ISNUMBER(SEARCH("lymph node",'Model output'!H212)),"negative", IF(ISNUMBER(SEARCH("adipose tissue",'Model output'!H212)), "negative", IF(ISNUMBER(SEARCH("neck dissection",'Model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8" t="str">
        <f t="shared" si="46"/>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v>
      </c>
      <c r="O213" t="str">
        <f>IF('Model output'!M212="","",'Model output'!M212)</f>
        <v>oncocytic</v>
      </c>
      <c r="P213" t="str">
        <f>IF('Model output'!N212="","",'Model output'!N212)</f>
        <v>1.4 cm</v>
      </c>
      <c r="Q213" t="str">
        <f t="shared" si="45"/>
        <v>1.4cm</v>
      </c>
      <c r="R213" cm="1">
        <f t="array" ref="R213">IF(Q213="","",IF(ISNUMBER(SEARCH("cm",Q213)),MAX(VALUE(SUBSTITUTE(_xlfn.FILTERXML("&lt;t&gt;&lt;s&gt;"&amp;SUBSTITUTE(Q213,",","&lt;/s&gt;&lt;s&gt;")&amp;"&lt;/s&gt;&lt;/t&gt;","//s"),"cm",""))),IF(ISNUMBER(SEARCH("mm",Q213)), MAX(VALUE(SUBSTITUTE(_xlfn.FILTERXML("&lt;t&gt;&lt;s&gt;"&amp;SUBSTITUTE(Q213,",","&lt;/s&gt;&lt;s&gt;")&amp;"&lt;/s&gt;&lt;/t&gt;","//s"),"mm","")))/10, MAX(VALUE(_xlfn.FILTERXML("&lt;t&gt;&lt;s&gt;"&amp;SUBSTITUTE(Q213,",","&lt;/s&gt;&lt;s&gt;")&amp;"&lt;/s&gt;&lt;/t&gt;","//s"))))))</f>
        <v>1.4</v>
      </c>
      <c r="S213" t="str">
        <f>IF(OR('Model output'!P212="",ISNUMBER(SEARCH("Not identified", 'Model output'!P212)),ISNUMBER(SEARCH("Absent",'Model output'!P212)),ISNUMBER(SEARCH("No",'Model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22" t="str">
        <f>IF('Model output'!S212="","",'Model output'!S212)</f>
        <v>Not identified</v>
      </c>
      <c r="Y213" t="str">
        <f>IF(OR('Model output'!S212="",ISNUMBER(SEARCH("Absent",'Model output'!S212)),ISNUMBER(SEARCH("Not identified",'Model output'!S212)),AND(ISNUMBER(SEARCH("No",'Model output'!S212)),NOT(ISNUMBER(SEARCH("carcinoma",'Model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9" t="str">
        <f>IF(OR('Model output'!V212="", AND(ISERROR(SEARCH("Positive",'Model output'!V212)), ISNUMBER(SEARCH("Negative",'Model output'!V212))), ISNUMBER(SEARCH("Uninvolved",'Model output'!V212)), ISNUMBER(SEARCH("Free",'Model output'!V212)), ISNUMBER(SEARCH("1 mm",'Model output'!V212)), ISNUMBER(SEARCH("0.1 CM",'Model output'!V212)), ISNUMBER(SEARCH("less than 0.2 mm",'Model output'!V212)), ISNUMBER(SEARCH("less than 0.5 mm",'Model output'!V212)), ISNUMBER(SEARCH("abut",'Model output'!V212))), "negative", "positive")</f>
        <v>negative</v>
      </c>
      <c r="AE213" s="38"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AND(ISNUMBER(J213),J213&gt;=5),M213=""),AND(AND(ISNUMBER(J213),J213&gt;=5),AND(ISNUMBER(M213),M213&gt;=1)),AND(ISNUMBER(SERACH("papillary",N213)),OR(Y213="positive",Z213="positive"), ISNUMBER(SEARCH("BRAF",AB213)))),"intermediate","low"))</f>
        <v>low</v>
      </c>
      <c r="AF213" s="39" t="str">
        <f t="shared" si="47"/>
        <v>1b</v>
      </c>
      <c r="AG213" s="39" t="str">
        <f t="shared" si="48"/>
        <v>0</v>
      </c>
      <c r="AH213" s="39" t="str">
        <f t="shared" si="49"/>
        <v>0</v>
      </c>
      <c r="AI213" s="44" t="str">
        <f t="shared" si="50"/>
        <v>I</v>
      </c>
      <c r="AJ213" s="38" t="s">
        <v>894</v>
      </c>
      <c r="AK213" s="43" t="s">
        <v>898</v>
      </c>
      <c r="AL213" s="43" t="s">
        <v>902</v>
      </c>
      <c r="AM213" s="43" t="s">
        <v>902</v>
      </c>
      <c r="AN213" s="43" t="s">
        <v>67</v>
      </c>
      <c r="AO213" s="13">
        <f t="shared" ca="1" si="51"/>
        <v>1</v>
      </c>
      <c r="AP213" s="16">
        <f t="shared" si="52"/>
        <v>1</v>
      </c>
      <c r="AQ213" s="16">
        <f t="shared" si="53"/>
        <v>1</v>
      </c>
      <c r="AR213" s="16">
        <f t="shared" si="54"/>
        <v>1</v>
      </c>
      <c r="AS213" s="26">
        <f t="shared" si="55"/>
        <v>1</v>
      </c>
    </row>
    <row r="214" spans="1:45">
      <c r="A214" t="str">
        <f>'Model output'!A213</f>
        <v>TCGA-EM-A3SZ</v>
      </c>
      <c r="B214" s="50">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4"/>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output'!G213)),AND(ISNUMBER(SEARCH("V ",'Model output'!G213)),NOT(ISNUMBER(SEARCH("VI",'Model output'!G213)))),ISNUMBER(SEARCH("five",'Model output'!G213)),ISNUMBER(SEARCH("5",'Model output'!G213))))), "lateral", "central"))</f>
        <v/>
      </c>
      <c r="H214" t="str">
        <f>IF('Model output'!H213="","negative", IF('Model output'!H213=" ", "negative", IF('Model output'!H213="[]", "negative", IF(ISNUMBER(SEARCH("lymph node",'Model output'!H213)),"negative", IF(ISNUMBER(SEARCH("adipose tissue",'Model output'!H213)), "negative", IF(ISNUMBER(SEARCH("neck dissection",'Model output'!H213)),"negative","positive"))))))</f>
        <v>negative</v>
      </c>
      <c r="I214" t="str">
        <f>IF('Model output'!I213="","",IF(ISNUMBER('Model output'!I213),'Model output'!I213,1))</f>
        <v/>
      </c>
      <c r="J214" t="str">
        <f>IF('Model output'!J213="","",IF(AND(ISNUMBER('Model output'!J213),'Model output'!J213&lt;=I214),'Model output'!J213,IF(ISNUMBER(SEARCH("0/",'Model output'!J213)),0,1)))</f>
        <v/>
      </c>
      <c r="K214" t="str" cm="1">
        <f t="array" ref="K214">IF(COUNT(FIND({0,1,2,3,4,5,6,7,8,9},'Model output'!K213))&gt;0,'Model output'!K213,"")</f>
        <v/>
      </c>
      <c r="L214" s="8" t="str">
        <f t="shared" si="46"/>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v>
      </c>
      <c r="O214" t="str">
        <f>IF('Model output'!M213="","",'Model output'!M213)</f>
        <v>classical, Warthin-like variant, other variant with focal tall cell and hobnail cell change</v>
      </c>
      <c r="P214" t="str">
        <f>IF('Model output'!N213="","",'Model output'!N213)</f>
        <v>2.6 cm</v>
      </c>
      <c r="Q214" t="str">
        <f t="shared" si="45"/>
        <v>2.6cm</v>
      </c>
      <c r="R214" cm="1">
        <f t="array" ref="R214">IF(Q214="","",IF(ISNUMBER(SEARCH("cm",Q214)),MAX(VALUE(SUBSTITUTE(_xlfn.FILTERXML("&lt;t&gt;&lt;s&gt;"&amp;SUBSTITUTE(Q214,",","&lt;/s&gt;&lt;s&gt;")&amp;"&lt;/s&gt;&lt;/t&gt;","//s"),"cm",""))),IF(ISNUMBER(SEARCH("mm",Q214)), MAX(VALUE(SUBSTITUTE(_xlfn.FILTERXML("&lt;t&gt;&lt;s&gt;"&amp;SUBSTITUTE(Q214,",","&lt;/s&gt;&lt;s&gt;")&amp;"&lt;/s&gt;&lt;/t&gt;","//s"),"mm","")))/10, MAX(VALUE(_xlfn.FILTERXML("&lt;t&gt;&lt;s&gt;"&amp;SUBSTITUTE(Q214,",","&lt;/s&gt;&lt;s&gt;")&amp;"&lt;/s&gt;&lt;/t&gt;","//s"))))))</f>
        <v>2.6</v>
      </c>
      <c r="S214" t="str">
        <f>IF(OR('Model output'!P213="",ISNUMBER(SEARCH("Not identified", 'Model output'!P213)),ISNUMBER(SEARCH("Absent",'Model output'!P213)),ISNUMBER(SEARCH("No",'Model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22" t="str">
        <f>IF('Model output'!S213="","",'Model output'!S213)</f>
        <v/>
      </c>
      <c r="Y214" t="str">
        <f>IF(OR('Model output'!S213="",ISNUMBER(SEARCH("Absent",'Model output'!S213)),ISNUMBER(SEARCH("Not identified",'Model output'!S213)),AND(ISNUMBER(SEARCH("No",'Model output'!S213)),NOT(ISNUMBER(SEARCH("carcinoma",'Model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9" t="str">
        <f>IF(OR('Model output'!V213="", AND(ISERROR(SEARCH("Positive",'Model output'!V213)), ISNUMBER(SEARCH("Negative",'Model output'!V213))), ISNUMBER(SEARCH("Uninvolved",'Model output'!V213)), ISNUMBER(SEARCH("Free",'Model output'!V213)), ISNUMBER(SEARCH("1 mm",'Model output'!V213)), ISNUMBER(SEARCH("0.1 CM",'Model output'!V213)), ISNUMBER(SEARCH("less than 0.2 mm",'Model output'!V213)), ISNUMBER(SEARCH("less than 0.5 mm",'Model output'!V213)), ISNUMBER(SEARCH("abut",'Model output'!V213))), "negative", "positive")</f>
        <v>negative</v>
      </c>
      <c r="AE214" s="38"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AND(ISNUMBER(J214),J214&gt;=5),M214=""),AND(AND(ISNUMBER(J214),J214&gt;=5),AND(ISNUMBER(M214),M214&gt;=1)),AND(ISNUMBER(SERACH("papillary",N214)),OR(Y214="positive",Z214="positive"), ISNUMBER(SEARCH("BRAF",AB214)))),"intermediate","low"))</f>
        <v>intermediate</v>
      </c>
      <c r="AF214" s="39" t="str">
        <f t="shared" si="47"/>
        <v>2</v>
      </c>
      <c r="AG214" s="39" t="str">
        <f t="shared" si="48"/>
        <v>0</v>
      </c>
      <c r="AH214" s="39" t="str">
        <f t="shared" si="49"/>
        <v>0</v>
      </c>
      <c r="AI214" s="44" t="str">
        <f t="shared" si="50"/>
        <v>I</v>
      </c>
      <c r="AJ214" s="38" t="s">
        <v>895</v>
      </c>
      <c r="AK214" s="43" t="s">
        <v>901</v>
      </c>
      <c r="AL214" s="43" t="s">
        <v>899</v>
      </c>
      <c r="AM214" s="43" t="s">
        <v>902</v>
      </c>
      <c r="AN214" s="43" t="s">
        <v>67</v>
      </c>
      <c r="AO214" s="13">
        <f t="shared" ca="1" si="51"/>
        <v>1</v>
      </c>
      <c r="AP214" s="16">
        <f t="shared" si="52"/>
        <v>1</v>
      </c>
      <c r="AQ214" s="16">
        <f t="shared" si="53"/>
        <v>1</v>
      </c>
      <c r="AR214" s="16">
        <f t="shared" si="54"/>
        <v>1</v>
      </c>
      <c r="AS214" s="26">
        <f t="shared" si="55"/>
        <v>1</v>
      </c>
    </row>
    <row r="215" spans="1:45">
      <c r="A215" t="str">
        <f>'Model output'!A214</f>
        <v>TCGA-EM-A4FH</v>
      </c>
      <c r="B215" s="50">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44"/>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output'!G214)),AND(ISNUMBER(SEARCH("V ",'Model output'!G214)),NOT(ISNUMBER(SEARCH("VI",'Model output'!G214)))),ISNUMBER(SEARCH("five",'Model output'!G214)),ISNUMBER(SEARCH("5",'Model output'!G214))))), "lateral", "central"))</f>
        <v/>
      </c>
      <c r="H215" t="str">
        <f>IF('Model output'!H214="","negative", IF('Model output'!H214=" ", "negative", IF('Model output'!H214="[]", "negative", IF(ISNUMBER(SEARCH("lymph node",'Model output'!H214)),"negative", IF(ISNUMBER(SEARCH("adipose tissue",'Model output'!H214)), "negative", IF(ISNUMBER(SEARCH("neck dissection",'Model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8" t="str">
        <f t="shared" si="46"/>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v>
      </c>
      <c r="O215" t="str">
        <f>IF('Model output'!M214="","",'Model output'!M214)</f>
        <v>follicular variant, papillary microcarcinoma, oncocytic or oxyphilic variant</v>
      </c>
      <c r="P215" t="str">
        <f>IF('Model output'!N214="","",'Model output'!N214)</f>
        <v>4.7 cm</v>
      </c>
      <c r="Q215" t="str">
        <f t="shared" si="45"/>
        <v>4.7cm</v>
      </c>
      <c r="R215" cm="1">
        <f t="array" ref="R215">IF(Q215="","",IF(ISNUMBER(SEARCH("cm",Q215)),MAX(VALUE(SUBSTITUTE(_xlfn.FILTERXML("&lt;t&gt;&lt;s&gt;"&amp;SUBSTITUTE(Q215,",","&lt;/s&gt;&lt;s&gt;")&amp;"&lt;/s&gt;&lt;/t&gt;","//s"),"cm",""))),IF(ISNUMBER(SEARCH("mm",Q215)), MAX(VALUE(SUBSTITUTE(_xlfn.FILTERXML("&lt;t&gt;&lt;s&gt;"&amp;SUBSTITUTE(Q215,",","&lt;/s&gt;&lt;s&gt;")&amp;"&lt;/s&gt;&lt;/t&gt;","//s"),"mm","")))/10, MAX(VALUE(_xlfn.FILTERXML("&lt;t&gt;&lt;s&gt;"&amp;SUBSTITUTE(Q215,",","&lt;/s&gt;&lt;s&gt;")&amp;"&lt;/s&gt;&lt;/t&gt;","//s"))))))</f>
        <v>4.7</v>
      </c>
      <c r="S215" t="str">
        <f>IF(OR('Model output'!P214="",ISNUMBER(SEARCH("Not identified", 'Model output'!P214)),ISNUMBER(SEARCH("Absent",'Model output'!P214)),ISNUMBER(SEARCH("No",'Model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22" t="str">
        <f>IF('Model output'!S214="","",'Model output'!S214)</f>
        <v/>
      </c>
      <c r="Y215" t="str">
        <f>IF(OR('Model output'!S214="",ISNUMBER(SEARCH("Absent",'Model output'!S214)),ISNUMBER(SEARCH("Not identified",'Model output'!S214)),AND(ISNUMBER(SEARCH("No",'Model output'!S214)),NOT(ISNUMBER(SEARCH("carcinoma",'Model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9" t="str">
        <f>IF(OR('Model output'!V214="", AND(ISERROR(SEARCH("Positive",'Model output'!V214)), ISNUMBER(SEARCH("Negative",'Model output'!V214))), ISNUMBER(SEARCH("Uninvolved",'Model output'!V214)), ISNUMBER(SEARCH("Free",'Model output'!V214)), ISNUMBER(SEARCH("1 mm",'Model output'!V214)), ISNUMBER(SEARCH("0.1 CM",'Model output'!V214)), ISNUMBER(SEARCH("less than 0.2 mm",'Model output'!V214)), ISNUMBER(SEARCH("less than 0.5 mm",'Model output'!V214)), ISNUMBER(SEARCH("abut",'Model output'!V214))), "negative", "positive")</f>
        <v>negative</v>
      </c>
      <c r="AE215" s="38"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AND(ISNUMBER(J215),J215&gt;=5),M215=""),AND(AND(ISNUMBER(J215),J215&gt;=5),AND(ISNUMBER(M215),M215&gt;=1)),AND(ISNUMBER(SERACH("papillary",N215)),OR(Y215="positive",Z215="positive"), ISNUMBER(SEARCH("BRAF",AB215)))),"intermediate","low"))</f>
        <v>low</v>
      </c>
      <c r="AF215" s="39" t="str">
        <f t="shared" si="47"/>
        <v>3a</v>
      </c>
      <c r="AG215" s="39" t="str">
        <f t="shared" si="48"/>
        <v>0</v>
      </c>
      <c r="AH215" s="39" t="str">
        <f t="shared" si="49"/>
        <v>0</v>
      </c>
      <c r="AI215" s="44" t="str">
        <f t="shared" si="50"/>
        <v>II</v>
      </c>
      <c r="AJ215" s="38" t="s">
        <v>894</v>
      </c>
      <c r="AK215" s="43" t="s">
        <v>904</v>
      </c>
      <c r="AL215" s="43" t="s">
        <v>902</v>
      </c>
      <c r="AM215" s="43" t="s">
        <v>902</v>
      </c>
      <c r="AN215" s="43" t="s">
        <v>900</v>
      </c>
      <c r="AO215" s="13">
        <f t="shared" ca="1" si="51"/>
        <v>1</v>
      </c>
      <c r="AP215" s="16">
        <f t="shared" si="52"/>
        <v>1</v>
      </c>
      <c r="AQ215" s="16">
        <f t="shared" si="53"/>
        <v>1</v>
      </c>
      <c r="AR215" s="16">
        <f t="shared" si="54"/>
        <v>1</v>
      </c>
      <c r="AS215" s="26">
        <f t="shared" si="55"/>
        <v>1</v>
      </c>
    </row>
    <row r="216" spans="1:45">
      <c r="A216" t="str">
        <f>'Model output'!A215</f>
        <v>TCGA-EM-A4FK</v>
      </c>
      <c r="B216" s="50">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0</v>
      </c>
      <c r="F216" t="str">
        <f t="shared" si="44"/>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output'!G215)),AND(ISNUMBER(SEARCH("V ",'Model output'!G215)),NOT(ISNUMBER(SEARCH("VI",'Model output'!G215)))),ISNUMBER(SEARCH("five",'Model output'!G215)),ISNUMBER(SEARCH("5",'Model output'!G215))))), "lateral", "central"))</f>
        <v/>
      </c>
      <c r="H216" t="str">
        <f>IF('Model output'!H215="","negative", IF('Model output'!H215=" ", "negative", IF('Model output'!H215="[]", "negative", IF(ISNUMBER(SEARCH("lymph node",'Model output'!H215)),"negative", IF(ISNUMBER(SEARCH("adipose tissue",'Model output'!H215)), "negative", IF(ISNUMBER(SEARCH("neck dissection",'Model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8" t="str">
        <f t="shared" si="46"/>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v>
      </c>
      <c r="O216" t="str">
        <f>IF('Model output'!M215="","",'Model output'!M215)</f>
        <v>oncocytic</v>
      </c>
      <c r="P216" t="str">
        <f>IF('Model output'!N215="","",'Model output'!N215)</f>
        <v>2.6 cm</v>
      </c>
      <c r="Q216" t="str">
        <f t="shared" si="45"/>
        <v>2.6cm</v>
      </c>
      <c r="R216" cm="1">
        <f t="array" ref="R216">IF(Q216="","",IF(ISNUMBER(SEARCH("cm",Q216)),MAX(VALUE(SUBSTITUTE(_xlfn.FILTERXML("&lt;t&gt;&lt;s&gt;"&amp;SUBSTITUTE(Q216,",","&lt;/s&gt;&lt;s&gt;")&amp;"&lt;/s&gt;&lt;/t&gt;","//s"),"cm",""))),IF(ISNUMBER(SEARCH("mm",Q216)), MAX(VALUE(SUBSTITUTE(_xlfn.FILTERXML("&lt;t&gt;&lt;s&gt;"&amp;SUBSTITUTE(Q216,",","&lt;/s&gt;&lt;s&gt;")&amp;"&lt;/s&gt;&lt;/t&gt;","//s"),"mm","")))/10, MAX(VALUE(_xlfn.FILTERXML("&lt;t&gt;&lt;s&gt;"&amp;SUBSTITUTE(Q216,",","&lt;/s&gt;&lt;s&gt;")&amp;"&lt;/s&gt;&lt;/t&gt;","//s"))))))</f>
        <v>2.6</v>
      </c>
      <c r="S216" t="str">
        <f>IF(OR('Model output'!P215="",ISNUMBER(SEARCH("Not identified", 'Model output'!P215)),ISNUMBER(SEARCH("Absent",'Model output'!P215)),ISNUMBER(SEARCH("No",'Model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22" t="str">
        <f>IF('Model output'!S215="","",'Model output'!S215)</f>
        <v>Not identified</v>
      </c>
      <c r="Y216" t="str">
        <f>IF(OR('Model output'!S215="",ISNUMBER(SEARCH("Absent",'Model output'!S215)),ISNUMBER(SEARCH("Not identified",'Model output'!S215)),AND(ISNUMBER(SEARCH("No",'Model output'!S215)),NOT(ISNUMBER(SEARCH("carcinoma",'Model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
      </c>
      <c r="AB216" t="str">
        <f>IF(AA216&lt;&gt;"Yes","",IF(OR('Model output'!U215="",ISNUMBER(SEARCH("Not identified",'Model output'!U215))),"",'Model output'!U215))</f>
        <v/>
      </c>
      <c r="AC216" s="9" t="str">
        <f>IF(OR('Model output'!V215="", AND(ISERROR(SEARCH("Positive",'Model output'!V215)), ISNUMBER(SEARCH("Negative",'Model output'!V215))), ISNUMBER(SEARCH("Uninvolved",'Model output'!V215)), ISNUMBER(SEARCH("Free",'Model output'!V215)), ISNUMBER(SEARCH("1 mm",'Model output'!V215)), ISNUMBER(SEARCH("0.1 CM",'Model output'!V215)), ISNUMBER(SEARCH("less than 0.2 mm",'Model output'!V215)), ISNUMBER(SEARCH("less than 0.5 mm",'Model output'!V215)), ISNUMBER(SEARCH("abut",'Model output'!V215))), "negative", "positive")</f>
        <v>negative</v>
      </c>
      <c r="AE216" s="38"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AND(ISNUMBER(J216),J216&gt;=5),M216=""),AND(AND(ISNUMBER(J216),J216&gt;=5),AND(ISNUMBER(M216),M216&gt;=1)),AND(ISNUMBER(SERACH("papillary",N216)),OR(Y216="positive",Z216="positive"), ISNUMBER(SEARCH("BRAF",AB216)))),"intermediate","low"))</f>
        <v>low</v>
      </c>
      <c r="AF216" s="39" t="str">
        <f t="shared" si="47"/>
        <v>2</v>
      </c>
      <c r="AG216" s="39" t="str">
        <f t="shared" si="48"/>
        <v>0</v>
      </c>
      <c r="AH216" s="39" t="str">
        <f t="shared" si="49"/>
        <v>0</v>
      </c>
      <c r="AI216" s="44" t="str">
        <f t="shared" si="50"/>
        <v>I</v>
      </c>
      <c r="AJ216" s="38" t="s">
        <v>894</v>
      </c>
      <c r="AK216" s="43" t="s">
        <v>901</v>
      </c>
      <c r="AL216" s="43" t="s">
        <v>902</v>
      </c>
      <c r="AM216" s="43" t="s">
        <v>902</v>
      </c>
      <c r="AN216" s="43" t="s">
        <v>67</v>
      </c>
      <c r="AO216" s="13">
        <f t="shared" ca="1" si="51"/>
        <v>1</v>
      </c>
      <c r="AP216" s="16">
        <f t="shared" si="52"/>
        <v>1</v>
      </c>
      <c r="AQ216" s="16">
        <f t="shared" si="53"/>
        <v>1</v>
      </c>
      <c r="AR216" s="16">
        <f t="shared" si="54"/>
        <v>1</v>
      </c>
      <c r="AS216" s="26">
        <f t="shared" si="55"/>
        <v>1</v>
      </c>
    </row>
    <row r="217" spans="1:45">
      <c r="A217" t="str">
        <f>'Model output'!A216</f>
        <v>TCGA-EM-A4FM</v>
      </c>
      <c r="B217" s="50">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4"/>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output'!G216)),AND(ISNUMBER(SEARCH("V ",'Model output'!G216)),NOT(ISNUMBER(SEARCH("VI",'Model output'!G216)))),ISNUMBER(SEARCH("five",'Model output'!G216)),ISNUMBER(SEARCH("5",'Model output'!G216))))), "lateral", "central"))</f>
        <v>lateral</v>
      </c>
      <c r="H217" t="str">
        <f>IF('Model output'!H216="","negative", IF('Model output'!H216=" ", "negative", IF('Model output'!H216="[]", "negative", IF(ISNUMBER(SEARCH("lymph node",'Model output'!H216)),"negative", IF(ISNUMBER(SEARCH("adipose tissue",'Model output'!H216)), "negative", IF(ISNUMBER(SEARCH("neck dissection",'Model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2.5 cm</v>
      </c>
      <c r="L217" s="8" t="str">
        <f t="shared" si="46"/>
        <v>2.5cm</v>
      </c>
      <c r="M217" cm="1">
        <f t="array" ref="M217">IF(L217="","",IF(ISNUMBER(SEARCH("cm",L217)),MAX(VALUE(SUBSTITUTE(_xlfn.FILTERXML("&lt;t&gt;&lt;s&gt;"&amp;SUBSTITUTE(L217,",","&lt;/s&gt;&lt;s&gt;")&amp;"&lt;/s&gt;&lt;/t&gt;","//s"),"cm",""))),MAX(VALUE(SUBSTITUTE(_xlfn.FILTERXML("&lt;t&gt;&lt;s&gt;"&amp;SUBSTITUTE(L217,",","&lt;/s&gt;&lt;s&gt;")&amp;"&lt;/s&gt;&lt;/t&gt;","//s"),"mm","")))/10))</f>
        <v>2.5</v>
      </c>
      <c r="N217" t="str">
        <f>IF('Model output'!L216="","",'Model output'!L216)</f>
        <v>papillary</v>
      </c>
      <c r="O217" t="str">
        <f>IF('Model output'!M216="","",'Model output'!M216)</f>
        <v>classical, follicular variant, tall cell change</v>
      </c>
      <c r="P217" t="str">
        <f>IF('Model output'!N216="","",'Model output'!N216)</f>
        <v>3.0 cm</v>
      </c>
      <c r="Q217" t="str">
        <f t="shared" si="45"/>
        <v>3.0cm</v>
      </c>
      <c r="R217" cm="1">
        <f t="array" ref="R217">IF(Q217="","",IF(ISNUMBER(SEARCH("cm",Q217)),MAX(VALUE(SUBSTITUTE(_xlfn.FILTERXML("&lt;t&gt;&lt;s&gt;"&amp;SUBSTITUTE(Q217,",","&lt;/s&gt;&lt;s&gt;")&amp;"&lt;/s&gt;&lt;/t&gt;","//s"),"cm",""))),IF(ISNUMBER(SEARCH("mm",Q217)), MAX(VALUE(SUBSTITUTE(_xlfn.FILTERXML("&lt;t&gt;&lt;s&gt;"&amp;SUBSTITUTE(Q217,",","&lt;/s&gt;&lt;s&gt;")&amp;"&lt;/s&gt;&lt;/t&gt;","//s"),"mm","")))/10, MAX(VALUE(_xlfn.FILTERXML("&lt;t&gt;&lt;s&gt;"&amp;SUBSTITUTE(Q217,",","&lt;/s&gt;&lt;s&gt;")&amp;"&lt;/s&gt;&lt;/t&gt;","//s"))))))</f>
        <v>3</v>
      </c>
      <c r="S217" t="str">
        <f>IF(OR('Model output'!P216="",ISNUMBER(SEARCH("Not identified", 'Model output'!P216)),ISNUMBER(SEARCH("Absent",'Model output'!P216)),ISNUMBER(SEARCH("No",'Model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22" t="str">
        <f>IF('Model output'!S216="","",'Model output'!S216)</f>
        <v>Present, minimal</v>
      </c>
      <c r="Y217" t="str">
        <f>IF(OR('Model output'!S216="",ISNUMBER(SEARCH("Absent",'Model output'!S216)),ISNUMBER(SEARCH("Not identified",'Model output'!S216)),AND(ISNUMBER(SEARCH("No",'Model output'!S216)),NOT(ISNUMBER(SEARCH("carcinoma",'Model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9" t="str">
        <f>IF(OR('Model output'!V216="", AND(ISERROR(SEARCH("Positive",'Model output'!V216)), ISNUMBER(SEARCH("Negative",'Model output'!V216))), ISNUMBER(SEARCH("Uninvolved",'Model output'!V216)), ISNUMBER(SEARCH("Free",'Model output'!V216)), ISNUMBER(SEARCH("1 mm",'Model output'!V216)), ISNUMBER(SEARCH("0.1 CM",'Model output'!V216)), ISNUMBER(SEARCH("less than 0.2 mm",'Model output'!V216)), ISNUMBER(SEARCH("less than 0.5 mm",'Model output'!V216)), ISNUMBER(SEARCH("abut",'Model output'!V216))), "negative", "positive")</f>
        <v>positive</v>
      </c>
      <c r="AE217" s="38"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AND(ISNUMBER(J217),J217&gt;=5),M217=""),AND(AND(ISNUMBER(J217),J217&gt;=5),AND(ISNUMBER(M217),M217&gt;=1)),AND(ISNUMBER(SERACH("papillary",N217)),OR(Y217="positive",Z217="positive"), ISNUMBER(SEARCH("BRAF",AB217)))),"intermediate","low"))</f>
        <v>high</v>
      </c>
      <c r="AF217" s="39" t="str">
        <f t="shared" si="47"/>
        <v>2</v>
      </c>
      <c r="AG217" s="39" t="str">
        <f t="shared" si="48"/>
        <v>1b</v>
      </c>
      <c r="AH217" s="39" t="str">
        <f t="shared" si="49"/>
        <v>0</v>
      </c>
      <c r="AI217" s="44" t="str">
        <f t="shared" si="50"/>
        <v>II</v>
      </c>
      <c r="AJ217" s="38" t="s">
        <v>893</v>
      </c>
      <c r="AK217" s="43" t="s">
        <v>901</v>
      </c>
      <c r="AL217" s="43" t="s">
        <v>898</v>
      </c>
      <c r="AM217" s="43" t="s">
        <v>902</v>
      </c>
      <c r="AN217" s="43" t="s">
        <v>900</v>
      </c>
      <c r="AO217" s="13">
        <f t="shared" si="51"/>
        <v>1</v>
      </c>
      <c r="AP217" s="16">
        <f t="shared" si="52"/>
        <v>1</v>
      </c>
      <c r="AQ217" s="16">
        <f t="shared" si="53"/>
        <v>1</v>
      </c>
      <c r="AR217" s="16">
        <f t="shared" si="54"/>
        <v>1</v>
      </c>
      <c r="AS217" s="26">
        <f t="shared" si="55"/>
        <v>1</v>
      </c>
    </row>
    <row r="218" spans="1:45">
      <c r="A218" t="str">
        <f>'Model output'!A217</f>
        <v>TCGA-EM-A4FN</v>
      </c>
      <c r="B218" s="50">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4"/>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output'!G217)),AND(ISNUMBER(SEARCH("V ",'Model output'!G217)),NOT(ISNUMBER(SEARCH("VI",'Model output'!G217)))),ISNUMBER(SEARCH("five",'Model output'!G217)),ISNUMBER(SEARCH("5",'Model output'!G217))))), "lateral", "central"))</f>
        <v>lateral</v>
      </c>
      <c r="H218" t="str">
        <f>IF('Model output'!H217="","negative", IF('Model output'!H217=" ", "negative", IF('Model output'!H217="[]", "negative", IF(ISNUMBER(SEARCH("lymph node",'Model output'!H217)),"negative", IF(ISNUMBER(SEARCH("adipose tissue",'Model output'!H217)), "negative", IF(ISNUMBER(SEARCH("neck dissection",'Model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1.7 cm</v>
      </c>
      <c r="L218" s="8" t="str">
        <f t="shared" si="46"/>
        <v>1.7cm</v>
      </c>
      <c r="M218" cm="1">
        <f t="array" ref="M218">IF(L218="","",IF(ISNUMBER(SEARCH("cm",L218)),MAX(VALUE(SUBSTITUTE(_xlfn.FILTERXML("&lt;t&gt;&lt;s&gt;"&amp;SUBSTITUTE(L218,",","&lt;/s&gt;&lt;s&gt;")&amp;"&lt;/s&gt;&lt;/t&gt;","//s"),"cm",""))),MAX(VALUE(SUBSTITUTE(_xlfn.FILTERXML("&lt;t&gt;&lt;s&gt;"&amp;SUBSTITUTE(L218,",","&lt;/s&gt;&lt;s&gt;")&amp;"&lt;/s&gt;&lt;/t&gt;","//s"),"mm","")))/10))</f>
        <v>1.7</v>
      </c>
      <c r="N218" t="str">
        <f>IF('Model output'!L217="","",'Model output'!L217)</f>
        <v>papillary</v>
      </c>
      <c r="O218" t="str">
        <f>IF('Model output'!M217="","",'Model output'!M217)</f>
        <v>classical, follicular variant, other variant with focal tall cell change (&lt;5%)</v>
      </c>
      <c r="P218" t="str">
        <f>IF('Model output'!N217="","",'Model output'!N217)</f>
        <v>1.9 cm</v>
      </c>
      <c r="Q218" t="str">
        <f t="shared" si="45"/>
        <v>1.9cm</v>
      </c>
      <c r="R218" cm="1">
        <f t="array" ref="R218">IF(Q218="","",IF(ISNUMBER(SEARCH("cm",Q218)),MAX(VALUE(SUBSTITUTE(_xlfn.FILTERXML("&lt;t&gt;&lt;s&gt;"&amp;SUBSTITUTE(Q218,",","&lt;/s&gt;&lt;s&gt;")&amp;"&lt;/s&gt;&lt;/t&gt;","//s"),"cm",""))),IF(ISNUMBER(SEARCH("mm",Q218)), MAX(VALUE(SUBSTITUTE(_xlfn.FILTERXML("&lt;t&gt;&lt;s&gt;"&amp;SUBSTITUTE(Q218,",","&lt;/s&gt;&lt;s&gt;")&amp;"&lt;/s&gt;&lt;/t&gt;","//s"),"mm","")))/10, MAX(VALUE(_xlfn.FILTERXML("&lt;t&gt;&lt;s&gt;"&amp;SUBSTITUTE(Q218,",","&lt;/s&gt;&lt;s&gt;")&amp;"&lt;/s&gt;&lt;/t&gt;","//s"))))))</f>
        <v>1.9</v>
      </c>
      <c r="S218" t="str">
        <f>IF(OR('Model output'!P217="",ISNUMBER(SEARCH("Not identified", 'Model output'!P217)),ISNUMBER(SEARCH("Absent",'Model output'!P217)),ISNUMBER(SEARCH("No",'Model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22" t="str">
        <f>IF('Model output'!S217="","",'Model output'!S217)</f>
        <v/>
      </c>
      <c r="Y218" t="str">
        <f>IF(OR('Model output'!S217="",ISNUMBER(SEARCH("Absent",'Model output'!S217)),ISNUMBER(SEARCH("Not identified",'Model output'!S217)),AND(ISNUMBER(SEARCH("No",'Model output'!S217)),NOT(ISNUMBER(SEARCH("carcinoma",'Model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
      </c>
      <c r="AB218" t="str">
        <f>IF(AA218&lt;&gt;"Yes","",IF(OR('Model output'!U217="",ISNUMBER(SEARCH("Not identified",'Model output'!U217))),"",'Model output'!U217))</f>
        <v/>
      </c>
      <c r="AC218" s="9" t="str">
        <f>IF(OR('Model output'!V217="", AND(ISERROR(SEARCH("Positive",'Model output'!V217)), ISNUMBER(SEARCH("Negative",'Model output'!V217))), ISNUMBER(SEARCH("Uninvolved",'Model output'!V217)), ISNUMBER(SEARCH("Free",'Model output'!V217)), ISNUMBER(SEARCH("1 mm",'Model output'!V217)), ISNUMBER(SEARCH("0.1 CM",'Model output'!V217)), ISNUMBER(SEARCH("less than 0.2 mm",'Model output'!V217)), ISNUMBER(SEARCH("less than 0.5 mm",'Model output'!V217)), ISNUMBER(SEARCH("abut",'Model output'!V217))), "negative", "positive")</f>
        <v>negative</v>
      </c>
      <c r="AE218" s="38"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AND(ISNUMBER(J218),J218&gt;=5),M218=""),AND(AND(ISNUMBER(J218),J218&gt;=5),AND(ISNUMBER(M218),M218&gt;=1)),AND(ISNUMBER(SERACH("papillary",N218)),OR(Y218="positive",Z218="positive"), ISNUMBER(SEARCH("BRAF",AB218)))),"intermediate","low"))</f>
        <v>intermediate</v>
      </c>
      <c r="AF218" s="39" t="str">
        <f t="shared" si="47"/>
        <v>1b</v>
      </c>
      <c r="AG218" s="39" t="str">
        <f t="shared" si="48"/>
        <v>1b</v>
      </c>
      <c r="AH218" s="39" t="str">
        <f t="shared" si="49"/>
        <v>0</v>
      </c>
      <c r="AI218" s="44" t="str">
        <f t="shared" si="50"/>
        <v>I</v>
      </c>
      <c r="AJ218" s="38" t="s">
        <v>895</v>
      </c>
      <c r="AK218" s="43" t="s">
        <v>898</v>
      </c>
      <c r="AL218" s="43" t="s">
        <v>898</v>
      </c>
      <c r="AM218" s="43" t="s">
        <v>902</v>
      </c>
      <c r="AN218" s="43" t="s">
        <v>67</v>
      </c>
      <c r="AO218" s="13">
        <f t="shared" ca="1" si="51"/>
        <v>1</v>
      </c>
      <c r="AP218" s="16">
        <f t="shared" si="52"/>
        <v>1</v>
      </c>
      <c r="AQ218" s="16">
        <f t="shared" si="53"/>
        <v>1</v>
      </c>
      <c r="AR218" s="16">
        <f t="shared" si="54"/>
        <v>1</v>
      </c>
      <c r="AS218" s="26">
        <f t="shared" si="55"/>
        <v>1</v>
      </c>
    </row>
    <row r="219" spans="1:45">
      <c r="A219" t="str">
        <f>'Model output'!A218</f>
        <v>TCGA-EM-A4FO</v>
      </c>
      <c r="B219" s="50">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4"/>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output'!G218)),AND(ISNUMBER(SEARCH("V ",'Model output'!G218)),NOT(ISNUMBER(SEARCH("VI",'Model output'!G218)))),ISNUMBER(SEARCH("five",'Model output'!G218)),ISNUMBER(SEARCH("5",'Model output'!G218))))), "lateral", "central"))</f>
        <v/>
      </c>
      <c r="H219" t="str">
        <f>IF('Model output'!H218="","negative", IF('Model output'!H218=" ", "negative", IF('Model output'!H218="[]", "negative", IF(ISNUMBER(SEARCH("lymph node",'Model output'!H218)),"negative", IF(ISNUMBER(SEARCH("adipose tissue",'Model output'!H218)), "negative", IF(ISNUMBER(SEARCH("neck dissection",'Model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46"/>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v>
      </c>
      <c r="O219" t="str">
        <f>IF('Model output'!M218="","",'Model output'!M218)</f>
        <v>classical, tall cell change, microcarcinoma, Warthin-like change</v>
      </c>
      <c r="P219" t="str">
        <f>IF('Model output'!N218="","",'Model output'!N218)</f>
        <v>1.1 cm</v>
      </c>
      <c r="Q219" t="str">
        <f t="shared" si="45"/>
        <v>1.1cm</v>
      </c>
      <c r="R219" cm="1">
        <f t="array" ref="R219">IF(Q219="","",IF(ISNUMBER(SEARCH("cm",Q219)),MAX(VALUE(SUBSTITUTE(_xlfn.FILTERXML("&lt;t&gt;&lt;s&gt;"&amp;SUBSTITUTE(Q219,",","&lt;/s&gt;&lt;s&gt;")&amp;"&lt;/s&gt;&lt;/t&gt;","//s"),"cm",""))),IF(ISNUMBER(SEARCH("mm",Q219)), MAX(VALUE(SUBSTITUTE(_xlfn.FILTERXML("&lt;t&gt;&lt;s&gt;"&amp;SUBSTITUTE(Q219,",","&lt;/s&gt;&lt;s&gt;")&amp;"&lt;/s&gt;&lt;/t&gt;","//s"),"mm","")))/10, MAX(VALUE(_xlfn.FILTERXML("&lt;t&gt;&lt;s&gt;"&amp;SUBSTITUTE(Q219,",","&lt;/s&gt;&lt;s&gt;")&amp;"&lt;/s&gt;&lt;/t&gt;","//s"))))))</f>
        <v>1.1000000000000001</v>
      </c>
      <c r="S219" t="str">
        <f>IF(OR('Model output'!P218="",ISNUMBER(SEARCH("Not identified", 'Model output'!P218)),ISNUMBER(SEARCH("Absent",'Model output'!P218)),ISNUMBER(SEARCH("No",'Model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22" t="str">
        <f>IF('Model output'!S218="","",'Model output'!S218)</f>
        <v/>
      </c>
      <c r="Y219" t="str">
        <f>IF(OR('Model output'!S218="",ISNUMBER(SEARCH("Absent",'Model output'!S218)),ISNUMBER(SEARCH("Not identified",'Model output'!S218)),AND(ISNUMBER(SEARCH("No",'Model output'!S218)),NOT(ISNUMBER(SEARCH("carcinoma",'Model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9" t="str">
        <f>IF(OR('Model output'!V218="", AND(ISERROR(SEARCH("Positive",'Model output'!V218)), ISNUMBER(SEARCH("Negative",'Model output'!V218))), ISNUMBER(SEARCH("Uninvolved",'Model output'!V218)), ISNUMBER(SEARCH("Free",'Model output'!V218)), ISNUMBER(SEARCH("1 mm",'Model output'!V218)), ISNUMBER(SEARCH("0.1 CM",'Model output'!V218)), ISNUMBER(SEARCH("less than 0.2 mm",'Model output'!V218)), ISNUMBER(SEARCH("less than 0.5 mm",'Model output'!V218)), ISNUMBER(SEARCH("abut",'Model output'!V218))), "negative", "positive")</f>
        <v>negative</v>
      </c>
      <c r="AE219" s="38"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AND(ISNUMBER(J219),J219&gt;=5),M219=""),AND(AND(ISNUMBER(J219),J219&gt;=5),AND(ISNUMBER(M219),M219&gt;=1)),AND(ISNUMBER(SERACH("papillary",N219)),OR(Y219="positive",Z219="positive"), ISNUMBER(SEARCH("BRAF",AB219)))),"intermediate","low"))</f>
        <v>intermediate</v>
      </c>
      <c r="AF219" s="39" t="str">
        <f t="shared" si="47"/>
        <v>1b</v>
      </c>
      <c r="AG219" s="39" t="str">
        <f t="shared" si="48"/>
        <v>0</v>
      </c>
      <c r="AH219" s="39" t="str">
        <f t="shared" si="49"/>
        <v>0</v>
      </c>
      <c r="AI219" s="44" t="str">
        <f t="shared" si="50"/>
        <v>I</v>
      </c>
      <c r="AJ219" s="38" t="s">
        <v>895</v>
      </c>
      <c r="AK219" s="43" t="s">
        <v>898</v>
      </c>
      <c r="AL219" s="43" t="s">
        <v>899</v>
      </c>
      <c r="AM219" s="43" t="s">
        <v>902</v>
      </c>
      <c r="AN219" s="43" t="s">
        <v>67</v>
      </c>
      <c r="AO219" s="13">
        <f t="shared" ca="1" si="51"/>
        <v>1</v>
      </c>
      <c r="AP219" s="16">
        <f t="shared" si="52"/>
        <v>1</v>
      </c>
      <c r="AQ219" s="16">
        <f t="shared" si="53"/>
        <v>1</v>
      </c>
      <c r="AR219" s="16">
        <f t="shared" si="54"/>
        <v>1</v>
      </c>
      <c r="AS219" s="26">
        <f t="shared" si="55"/>
        <v>1</v>
      </c>
    </row>
    <row r="220" spans="1:45">
      <c r="A220" t="str">
        <f>'Model output'!A219</f>
        <v>TCGA-EM-A4FQ</v>
      </c>
      <c r="B220" s="50">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44"/>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output'!G219)),AND(ISNUMBER(SEARCH("V ",'Model output'!G219)),NOT(ISNUMBER(SEARCH("VI",'Model output'!G219)))),ISNUMBER(SEARCH("five",'Model output'!G219)),ISNUMBER(SEARCH("5",'Model output'!G219))))), "lateral", "central"))</f>
        <v>lateral</v>
      </c>
      <c r="H220" t="str">
        <f>IF('Model output'!H219="","negative", IF('Model output'!H219=" ", "negative", IF('Model output'!H219="[]", "negative", IF(ISNUMBER(SEARCH("lymph node",'Model output'!H219)),"negative", IF(ISNUMBER(SEARCH("adipose tissue",'Model output'!H219)), "negative", IF(ISNUMBER(SEARCH("neck dissection",'Model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1.7 cm</v>
      </c>
      <c r="L220" s="8" t="str">
        <f t="shared" si="46"/>
        <v>1.7cm</v>
      </c>
      <c r="M220" cm="1">
        <f t="array" ref="M220">IF(L220="","",IF(ISNUMBER(SEARCH("cm",L220)),MAX(VALUE(SUBSTITUTE(_xlfn.FILTERXML("&lt;t&gt;&lt;s&gt;"&amp;SUBSTITUTE(L220,",","&lt;/s&gt;&lt;s&gt;")&amp;"&lt;/s&gt;&lt;/t&gt;","//s"),"cm",""))),MAX(VALUE(SUBSTITUTE(_xlfn.FILTERXML("&lt;t&gt;&lt;s&gt;"&amp;SUBSTITUTE(L220,",","&lt;/s&gt;&lt;s&gt;")&amp;"&lt;/s&gt;&lt;/t&gt;","//s"),"mm","")))/10))</f>
        <v>1.7</v>
      </c>
      <c r="N220" t="str">
        <f>IF('Model output'!L219="","",'Model output'!L219)</f>
        <v>papillary</v>
      </c>
      <c r="O220" t="str">
        <f>IF('Model output'!M219="","",'Model output'!M219)</f>
        <v>follicular variant, classical (usual)</v>
      </c>
      <c r="P220" t="str">
        <f>IF('Model output'!N219="","",'Model output'!N219)</f>
        <v>3.5 cm</v>
      </c>
      <c r="Q220" t="str">
        <f t="shared" si="45"/>
        <v>3.5cm</v>
      </c>
      <c r="R220" cm="1">
        <f t="array" ref="R220">IF(Q220="","",IF(ISNUMBER(SEARCH("cm",Q220)),MAX(VALUE(SUBSTITUTE(_xlfn.FILTERXML("&lt;t&gt;&lt;s&gt;"&amp;SUBSTITUTE(Q220,",","&lt;/s&gt;&lt;s&gt;")&amp;"&lt;/s&gt;&lt;/t&gt;","//s"),"cm",""))),IF(ISNUMBER(SEARCH("mm",Q220)), MAX(VALUE(SUBSTITUTE(_xlfn.FILTERXML("&lt;t&gt;&lt;s&gt;"&amp;SUBSTITUTE(Q220,",","&lt;/s&gt;&lt;s&gt;")&amp;"&lt;/s&gt;&lt;/t&gt;","//s"),"mm","")))/10, MAX(VALUE(_xlfn.FILTERXML("&lt;t&gt;&lt;s&gt;"&amp;SUBSTITUTE(Q220,",","&lt;/s&gt;&lt;s&gt;")&amp;"&lt;/s&gt;&lt;/t&gt;","//s"))))))</f>
        <v>3.5</v>
      </c>
      <c r="S220" t="str">
        <f>IF(OR('Model output'!P219="",ISNUMBER(SEARCH("Not identified", 'Model output'!P219)),ISNUMBER(SEARCH("Absent",'Model output'!P219)),ISNUMBER(SEARCH("No",'Model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negative</v>
      </c>
      <c r="X220" s="22" t="str">
        <f>IF('Model output'!S219="","",'Model output'!S219)</f>
        <v/>
      </c>
      <c r="Y220" t="str">
        <f>IF(OR('Model output'!S219="",ISNUMBER(SEARCH("Absent",'Model output'!S219)),ISNUMBER(SEARCH("Not identified",'Model output'!S219)),AND(ISNUMBER(SEARCH("No",'Model output'!S219)),NOT(ISNUMBER(SEARCH("carcinoma",'Model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9" t="str">
        <f>IF(OR('Model output'!V219="", AND(ISERROR(SEARCH("Positive",'Model output'!V219)), ISNUMBER(SEARCH("Negative",'Model output'!V219))), ISNUMBER(SEARCH("Uninvolved",'Model output'!V219)), ISNUMBER(SEARCH("Free",'Model output'!V219)), ISNUMBER(SEARCH("1 mm",'Model output'!V219)), ISNUMBER(SEARCH("0.1 CM",'Model output'!V219)), ISNUMBER(SEARCH("less than 0.2 mm",'Model output'!V219)), ISNUMBER(SEARCH("less than 0.5 mm",'Model output'!V219)), ISNUMBER(SEARCH("abut",'Model output'!V219))), "negative", "positive")</f>
        <v>negative</v>
      </c>
      <c r="AE220" s="38"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AND(ISNUMBER(J220),J220&gt;=5),M220=""),AND(AND(ISNUMBER(J220),J220&gt;=5),AND(ISNUMBER(M220),M220&gt;=1)),AND(ISNUMBER(SERACH("papillary",N220)),OR(Y220="positive",Z220="positive"), ISNUMBER(SEARCH("BRAF",AB220)))),"intermediate","low"))</f>
        <v>intermediate</v>
      </c>
      <c r="AF220" s="39" t="str">
        <f t="shared" si="47"/>
        <v>2</v>
      </c>
      <c r="AG220" s="39" t="str">
        <f t="shared" si="48"/>
        <v>1b</v>
      </c>
      <c r="AH220" s="39" t="str">
        <f t="shared" si="49"/>
        <v>0</v>
      </c>
      <c r="AI220" s="44" t="str">
        <f t="shared" si="50"/>
        <v>I</v>
      </c>
      <c r="AJ220" s="38" t="s">
        <v>895</v>
      </c>
      <c r="AK220" s="43" t="s">
        <v>901</v>
      </c>
      <c r="AL220" s="43" t="s">
        <v>898</v>
      </c>
      <c r="AM220" s="43" t="s">
        <v>902</v>
      </c>
      <c r="AN220" s="43" t="s">
        <v>67</v>
      </c>
      <c r="AO220" s="13">
        <f t="shared" ca="1" si="51"/>
        <v>1</v>
      </c>
      <c r="AP220" s="16">
        <f t="shared" si="52"/>
        <v>1</v>
      </c>
      <c r="AQ220" s="16">
        <f t="shared" si="53"/>
        <v>1</v>
      </c>
      <c r="AR220" s="16">
        <f t="shared" si="54"/>
        <v>1</v>
      </c>
      <c r="AS220" s="26">
        <f t="shared" si="55"/>
        <v>1</v>
      </c>
    </row>
    <row r="221" spans="1:45">
      <c r="A221" t="str">
        <f>'Model output'!A220</f>
        <v>TCGA-EM-A4FR</v>
      </c>
      <c r="B221" s="50">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4"/>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output'!G220)),AND(ISNUMBER(SEARCH("V ",'Model output'!G220)),NOT(ISNUMBER(SEARCH("VI",'Model output'!G220)))),ISNUMBER(SEARCH("five",'Model output'!G220)),ISNUMBER(SEARCH("5",'Model output'!G220))))), "lateral", "central"))</f>
        <v>central</v>
      </c>
      <c r="H221" t="str">
        <f>IF('Model output'!H220="","negative", IF('Model output'!H220=" ", "negative", IF('Model output'!H220="[]", "negative", IF(ISNUMBER(SEARCH("lymph node",'Model output'!H220)),"negative", IF(ISNUMBER(SEARCH("adipose tissue",'Model output'!H220)), "negative", IF(ISNUMBER(SEARCH("neck dissection",'Model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46"/>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v>
      </c>
      <c r="O221" t="str">
        <f>IF('Model output'!M220="","",'Model output'!M220)</f>
        <v>Cribriform without morules, classical cytomorphology</v>
      </c>
      <c r="P221" t="str">
        <f>IF('Model output'!N220="","",'Model output'!N220)</f>
        <v>5.1 cm</v>
      </c>
      <c r="Q221" t="str">
        <f t="shared" si="45"/>
        <v>5.1cm</v>
      </c>
      <c r="R221" cm="1">
        <f t="array" ref="R221">IF(Q221="","",IF(ISNUMBER(SEARCH("cm",Q221)),MAX(VALUE(SUBSTITUTE(_xlfn.FILTERXML("&lt;t&gt;&lt;s&gt;"&amp;SUBSTITUTE(Q221,",","&lt;/s&gt;&lt;s&gt;")&amp;"&lt;/s&gt;&lt;/t&gt;","//s"),"cm",""))),IF(ISNUMBER(SEARCH("mm",Q221)), MAX(VALUE(SUBSTITUTE(_xlfn.FILTERXML("&lt;t&gt;&lt;s&gt;"&amp;SUBSTITUTE(Q221,",","&lt;/s&gt;&lt;s&gt;")&amp;"&lt;/s&gt;&lt;/t&gt;","//s"),"mm","")))/10, MAX(VALUE(_xlfn.FILTERXML("&lt;t&gt;&lt;s&gt;"&amp;SUBSTITUTE(Q221,",","&lt;/s&gt;&lt;s&gt;")&amp;"&lt;/s&gt;&lt;/t&gt;","//s"))))))</f>
        <v>5.0999999999999996</v>
      </c>
      <c r="S221" t="str">
        <f>IF(OR('Model output'!P220="",ISNUMBER(SEARCH("Not identified", 'Model output'!P220)),ISNUMBER(SEARCH("Absent",'Model output'!P220)),ISNUMBER(SEARCH("No",'Model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22" t="str">
        <f>IF('Model output'!S220="","",'Model output'!S220)</f>
        <v/>
      </c>
      <c r="Y221" t="str">
        <f>IF(OR('Model output'!S220="",ISNUMBER(SEARCH("Absent",'Model output'!S220)),ISNUMBER(SEARCH("Not identified",'Model output'!S220)),AND(ISNUMBER(SEARCH("No",'Model output'!S220)),NOT(ISNUMBER(SEARCH("carcinoma",'Model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9" t="str">
        <f>IF(OR('Model output'!V220="", AND(ISERROR(SEARCH("Positive",'Model output'!V220)), ISNUMBER(SEARCH("Negative",'Model output'!V220))), ISNUMBER(SEARCH("Uninvolved",'Model output'!V220)), ISNUMBER(SEARCH("Free",'Model output'!V220)), ISNUMBER(SEARCH("1 mm",'Model output'!V220)), ISNUMBER(SEARCH("0.1 CM",'Model output'!V220)), ISNUMBER(SEARCH("less than 0.2 mm",'Model output'!V220)), ISNUMBER(SEARCH("less than 0.5 mm",'Model output'!V220)), ISNUMBER(SEARCH("abut",'Model output'!V220))), "negative", "positive")</f>
        <v>negative</v>
      </c>
      <c r="AE221" s="38"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AND(ISNUMBER(J221),J221&gt;=5),M221=""),AND(AND(ISNUMBER(J221),J221&gt;=5),AND(ISNUMBER(M221),M221&gt;=1)),AND(ISNUMBER(SERACH("papillary",N221)),OR(Y221="positive",Z221="positive"), ISNUMBER(SEARCH("BRAF",AB221)))),"intermediate","low"))</f>
        <v>intermediate</v>
      </c>
      <c r="AF221" s="39" t="str">
        <f t="shared" si="47"/>
        <v>3a</v>
      </c>
      <c r="AG221" s="39" t="str">
        <f t="shared" si="48"/>
        <v>1a</v>
      </c>
      <c r="AH221" s="39" t="str">
        <f t="shared" si="49"/>
        <v>0</v>
      </c>
      <c r="AI221" s="44" t="str">
        <f t="shared" si="50"/>
        <v>I</v>
      </c>
      <c r="AJ221" s="38" t="s">
        <v>895</v>
      </c>
      <c r="AK221" s="43" t="s">
        <v>904</v>
      </c>
      <c r="AL221" s="43" t="s">
        <v>903</v>
      </c>
      <c r="AM221" s="43" t="s">
        <v>902</v>
      </c>
      <c r="AN221" s="43" t="s">
        <v>67</v>
      </c>
      <c r="AO221" s="13">
        <f t="shared" ca="1" si="51"/>
        <v>1</v>
      </c>
      <c r="AP221" s="16">
        <f t="shared" si="52"/>
        <v>1</v>
      </c>
      <c r="AQ221" s="16">
        <f t="shared" si="53"/>
        <v>1</v>
      </c>
      <c r="AR221" s="16">
        <f t="shared" si="54"/>
        <v>1</v>
      </c>
      <c r="AS221" s="26">
        <f t="shared" si="55"/>
        <v>1</v>
      </c>
    </row>
    <row r="222" spans="1:45">
      <c r="A222" t="str">
        <f>'Model output'!A221</f>
        <v>TCGA-EM-A4FV</v>
      </c>
      <c r="B222" s="50">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4"/>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output'!G221)),AND(ISNUMBER(SEARCH("V ",'Model output'!G221)),NOT(ISNUMBER(SEARCH("VI",'Model output'!G221)))),ISNUMBER(SEARCH("five",'Model output'!G221)),ISNUMBER(SEARCH("5",'Model output'!G221))))), "lateral", "central"))</f>
        <v/>
      </c>
      <c r="H222" t="str">
        <f>IF('Model output'!H221="","negative", IF('Model output'!H221=" ", "negative", IF('Model output'!H221="[]", "negative", IF(ISNUMBER(SEARCH("lymph node",'Model output'!H221)),"negative", IF(ISNUMBER(SEARCH("adipose tissue",'Model output'!H221)), "negative", IF(ISNUMBER(SEARCH("neck dissection",'Model output'!H221)),"negative","positive"))))))</f>
        <v>negative</v>
      </c>
      <c r="I222" t="str">
        <f>IF('Model output'!I221="","",IF(ISNUMBER('Model output'!I221),'Model output'!I221,1))</f>
        <v/>
      </c>
      <c r="J222" t="str">
        <f>IF('Model output'!J221="","",IF(AND(ISNUMBER('Model output'!J221),'Model output'!J221&lt;=I222),'Model output'!J221,IF(ISNUMBER(SEARCH("0/",'Model output'!J221)),0,1)))</f>
        <v/>
      </c>
      <c r="K222" t="str" cm="1">
        <f t="array" ref="K222">IF(COUNT(FIND({0,1,2,3,4,5,6,7,8,9},'Model output'!K221))&gt;0,'Model output'!K221,"")</f>
        <v/>
      </c>
      <c r="L222" s="8" t="str">
        <f t="shared" si="46"/>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v>
      </c>
      <c r="O222" t="str">
        <f>IF('Model output'!M221="","",'Model output'!M221)</f>
        <v>follicular variant</v>
      </c>
      <c r="P222" t="str">
        <f>IF('Model output'!N221="","",'Model output'!N221)</f>
        <v>1.3 cm</v>
      </c>
      <c r="Q222" t="str">
        <f t="shared" si="45"/>
        <v>1.3cm</v>
      </c>
      <c r="R222" cm="1">
        <f t="array" ref="R222">IF(Q222="","",IF(ISNUMBER(SEARCH("cm",Q222)),MAX(VALUE(SUBSTITUTE(_xlfn.FILTERXML("&lt;t&gt;&lt;s&gt;"&amp;SUBSTITUTE(Q222,",","&lt;/s&gt;&lt;s&gt;")&amp;"&lt;/s&gt;&lt;/t&gt;","//s"),"cm",""))),IF(ISNUMBER(SEARCH("mm",Q222)), MAX(VALUE(SUBSTITUTE(_xlfn.FILTERXML("&lt;t&gt;&lt;s&gt;"&amp;SUBSTITUTE(Q222,",","&lt;/s&gt;&lt;s&gt;")&amp;"&lt;/s&gt;&lt;/t&gt;","//s"),"mm","")))/10, MAX(VALUE(_xlfn.FILTERXML("&lt;t&gt;&lt;s&gt;"&amp;SUBSTITUTE(Q222,",","&lt;/s&gt;&lt;s&gt;")&amp;"&lt;/s&gt;&lt;/t&gt;","//s"))))))</f>
        <v>1.3</v>
      </c>
      <c r="S222" t="str">
        <f>IF(OR('Model output'!P221="",ISNUMBER(SEARCH("Not identified", 'Model output'!P221)),ISNUMBER(SEARCH("Absent",'Model output'!P221)),ISNUMBER(SEARCH("No",'Model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22" t="str">
        <f>IF('Model output'!S221="","",'Model output'!S221)</f>
        <v>Not identified</v>
      </c>
      <c r="Y222" t="str">
        <f>IF(OR('Model output'!S221="",ISNUMBER(SEARCH("Absent",'Model output'!S221)),ISNUMBER(SEARCH("Not identified",'Model output'!S221)),AND(ISNUMBER(SEARCH("No",'Model output'!S221)),NOT(ISNUMBER(SEARCH("carcinoma",'Model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9" t="str">
        <f>IF(OR('Model output'!V221="", AND(ISERROR(SEARCH("Positive",'Model output'!V221)), ISNUMBER(SEARCH("Negative",'Model output'!V221))), ISNUMBER(SEARCH("Uninvolved",'Model output'!V221)), ISNUMBER(SEARCH("Free",'Model output'!V221)), ISNUMBER(SEARCH("1 mm",'Model output'!V221)), ISNUMBER(SEARCH("0.1 CM",'Model output'!V221)), ISNUMBER(SEARCH("less than 0.2 mm",'Model output'!V221)), ISNUMBER(SEARCH("less than 0.5 mm",'Model output'!V221)), ISNUMBER(SEARCH("abut",'Model output'!V221))), "negative", "positive")</f>
        <v>negative</v>
      </c>
      <c r="AE222" s="38"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AND(ISNUMBER(J222),J222&gt;=5),M222=""),AND(AND(ISNUMBER(J222),J222&gt;=5),AND(ISNUMBER(M222),M222&gt;=1)),AND(ISNUMBER(SERACH("papillary",N222)),OR(Y222="positive",Z222="positive"), ISNUMBER(SEARCH("BRAF",AB222)))),"intermediate","low"))</f>
        <v>low</v>
      </c>
      <c r="AF222" s="39" t="str">
        <f t="shared" si="47"/>
        <v>1b</v>
      </c>
      <c r="AG222" s="39" t="str">
        <f t="shared" si="48"/>
        <v>0</v>
      </c>
      <c r="AH222" s="39" t="str">
        <f t="shared" si="49"/>
        <v>0</v>
      </c>
      <c r="AI222" s="44" t="str">
        <f t="shared" si="50"/>
        <v>I</v>
      </c>
      <c r="AJ222" s="38" t="s">
        <v>894</v>
      </c>
      <c r="AK222" s="43" t="s">
        <v>898</v>
      </c>
      <c r="AL222" s="43" t="s">
        <v>899</v>
      </c>
      <c r="AM222" s="43" t="s">
        <v>902</v>
      </c>
      <c r="AN222" s="43" t="s">
        <v>67</v>
      </c>
      <c r="AO222" s="13">
        <f t="shared" ca="1" si="51"/>
        <v>1</v>
      </c>
      <c r="AP222" s="16">
        <f t="shared" si="52"/>
        <v>1</v>
      </c>
      <c r="AQ222" s="16">
        <f t="shared" si="53"/>
        <v>1</v>
      </c>
      <c r="AR222" s="16">
        <f t="shared" si="54"/>
        <v>1</v>
      </c>
      <c r="AS222" s="26">
        <f t="shared" si="55"/>
        <v>1</v>
      </c>
    </row>
    <row r="223" spans="1:45">
      <c r="A223" t="str">
        <f>'Model output'!A222</f>
        <v>TCGA-EM-A4G1</v>
      </c>
      <c r="B223" s="50">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si="44"/>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output'!G222)),AND(ISNUMBER(SEARCH("V ",'Model output'!G222)),NOT(ISNUMBER(SEARCH("VI",'Model output'!G222)))),ISNUMBER(SEARCH("five",'Model output'!G222)),ISNUMBER(SEARCH("5",'Model output'!G222))))), "lateral", "central"))</f>
        <v/>
      </c>
      <c r="H223" t="str">
        <f>IF('Model output'!H222="","negative", IF('Model output'!H222=" ", "negative", IF('Model output'!H222="[]", "negative", IF(ISNUMBER(SEARCH("lymph node",'Model output'!H222)),"negative", IF(ISNUMBER(SEARCH("adipose tissue",'Model output'!H222)), "negative", IF(ISNUMBER(SEARCH("neck dissection",'Model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46"/>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v>
      </c>
      <c r="O223" t="str">
        <f>IF('Model output'!M222="","",'Model output'!M222)</f>
        <v>follicular variant, classical architecture</v>
      </c>
      <c r="P223" t="str">
        <f>IF('Model output'!N222="","",'Model output'!N222)</f>
        <v>1.7 cm</v>
      </c>
      <c r="Q223" t="str">
        <f t="shared" si="45"/>
        <v>1.7cm</v>
      </c>
      <c r="R223" cm="1">
        <f t="array" ref="R223">IF(Q223="","",IF(ISNUMBER(SEARCH("cm",Q223)),MAX(VALUE(SUBSTITUTE(_xlfn.FILTERXML("&lt;t&gt;&lt;s&gt;"&amp;SUBSTITUTE(Q223,",","&lt;/s&gt;&lt;s&gt;")&amp;"&lt;/s&gt;&lt;/t&gt;","//s"),"cm",""))),IF(ISNUMBER(SEARCH("mm",Q223)), MAX(VALUE(SUBSTITUTE(_xlfn.FILTERXML("&lt;t&gt;&lt;s&gt;"&amp;SUBSTITUTE(Q223,",","&lt;/s&gt;&lt;s&gt;")&amp;"&lt;/s&gt;&lt;/t&gt;","//s"),"mm","")))/10, MAX(VALUE(_xlfn.FILTERXML("&lt;t&gt;&lt;s&gt;"&amp;SUBSTITUTE(Q223,",","&lt;/s&gt;&lt;s&gt;")&amp;"&lt;/s&gt;&lt;/t&gt;","//s"))))))</f>
        <v>1.7</v>
      </c>
      <c r="S223" t="str">
        <f>IF(OR('Model output'!P222="",ISNUMBER(SEARCH("Not identified", 'Model output'!P222)),ISNUMBER(SEARCH("Absent",'Model output'!P222)),ISNUMBER(SEARCH("No",'Model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22" t="str">
        <f>IF('Model output'!S222="","",'Model output'!S222)</f>
        <v>Not identified</v>
      </c>
      <c r="Y223" t="str">
        <f>IF(OR('Model output'!S222="",ISNUMBER(SEARCH("Absent",'Model output'!S222)),ISNUMBER(SEARCH("Not identified",'Model output'!S222)),AND(ISNUMBER(SEARCH("No",'Model output'!S222)),NOT(ISNUMBER(SEARCH("carcinoma",'Model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9" t="str">
        <f>IF(OR('Model output'!V222="", AND(ISERROR(SEARCH("Positive",'Model output'!V222)), ISNUMBER(SEARCH("Negative",'Model output'!V222))), ISNUMBER(SEARCH("Uninvolved",'Model output'!V222)), ISNUMBER(SEARCH("Free",'Model output'!V222)), ISNUMBER(SEARCH("1 mm",'Model output'!V222)), ISNUMBER(SEARCH("0.1 CM",'Model output'!V222)), ISNUMBER(SEARCH("less than 0.2 mm",'Model output'!V222)), ISNUMBER(SEARCH("less than 0.5 mm",'Model output'!V222)), ISNUMBER(SEARCH("abut",'Model output'!V222))), "negative", "positive")</f>
        <v>negative</v>
      </c>
      <c r="AE223" s="38"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AND(ISNUMBER(J223),J223&gt;=5),M223=""),AND(AND(ISNUMBER(J223),J223&gt;=5),AND(ISNUMBER(M223),M223&gt;=1)),AND(ISNUMBER(SERACH("papillary",N223)),OR(Y223="positive",Z223="positive"), ISNUMBER(SEARCH("BRAF",AB223)))),"intermediate","low"))</f>
        <v>low</v>
      </c>
      <c r="AF223" s="39" t="str">
        <f t="shared" si="47"/>
        <v>1b</v>
      </c>
      <c r="AG223" s="39" t="str">
        <f t="shared" si="48"/>
        <v>0</v>
      </c>
      <c r="AH223" s="39" t="str">
        <f t="shared" si="49"/>
        <v>0</v>
      </c>
      <c r="AI223" s="44" t="str">
        <f t="shared" si="50"/>
        <v>I</v>
      </c>
      <c r="AJ223" s="38" t="s">
        <v>894</v>
      </c>
      <c r="AK223" s="43" t="s">
        <v>898</v>
      </c>
      <c r="AL223" s="43" t="s">
        <v>899</v>
      </c>
      <c r="AM223" s="43" t="s">
        <v>902</v>
      </c>
      <c r="AN223" s="43" t="s">
        <v>67</v>
      </c>
      <c r="AO223" s="13">
        <f t="shared" ca="1" si="51"/>
        <v>1</v>
      </c>
      <c r="AP223" s="16">
        <f t="shared" si="52"/>
        <v>1</v>
      </c>
      <c r="AQ223" s="16">
        <f t="shared" si="53"/>
        <v>1</v>
      </c>
      <c r="AR223" s="16">
        <f t="shared" si="54"/>
        <v>1</v>
      </c>
      <c r="AS223" s="26">
        <f t="shared" si="55"/>
        <v>1</v>
      </c>
    </row>
    <row r="224" spans="1:45">
      <c r="A224" t="str">
        <f>'Model output'!A223</f>
        <v>TCGA-ET-A25L</v>
      </c>
      <c r="B224" s="50">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44"/>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output'!G223)),AND(ISNUMBER(SEARCH("V ",'Model output'!G223)),NOT(ISNUMBER(SEARCH("VI",'Model output'!G223)))),ISNUMBER(SEARCH("five",'Model output'!G223)),ISNUMBER(SEARCH("5",'Model output'!G223))))), "lateral", "central"))</f>
        <v>lateral</v>
      </c>
      <c r="H224" t="str">
        <f>IF('Model output'!H223="","negative", IF('Model output'!H223=" ", "negative", IF('Model output'!H223="[]", "negative", IF(ISNUMBER(SEARCH("lymph node",'Model output'!H223)),"negative", IF(ISNUMBER(SEARCH("adipose tissue",'Model output'!H223)), "negative", IF(ISNUMBER(SEARCH("neck dissection",'Model output'!H223)),"negative","positive"))))))</f>
        <v>negative</v>
      </c>
      <c r="I224">
        <f>IF('Model output'!I223="","",IF(ISNUMBER('Model output'!I223),'Model output'!I223,1))</f>
        <v>3</v>
      </c>
      <c r="J224">
        <f>IF('Model output'!J223="","",IF(AND(ISNUMBER('Model output'!J223),'Model output'!J223&lt;=I224),'Model output'!J223,IF(ISNUMBER(SEARCH("0/",'Model output'!J223)),0,1)))</f>
        <v>2</v>
      </c>
      <c r="K224" t="str" cm="1">
        <f t="array" ref="K224">IF(COUNT(FIND({0,1,2,3,4,5,6,7,8,9},'Model output'!K223))&gt;0,'Model output'!K223,"")</f>
        <v/>
      </c>
      <c r="L224" s="8" t="str">
        <f t="shared" si="46"/>
        <v/>
      </c>
      <c r="M224" t="str" cm="1">
        <f t="array" ref="M224">IF(L224="","",IF(ISNUMBER(SEARCH("cm",L224)),MAX(VALUE(SUBSTITUTE(_xlfn.FILTERXML("&lt;t&gt;&lt;s&gt;"&amp;SUBSTITUTE(L224,",","&lt;/s&gt;&lt;s&gt;")&amp;"&lt;/s&gt;&lt;/t&gt;","//s"),"cm",""))),MAX(VALUE(SUBSTITUTE(_xlfn.FILTERXML("&lt;t&gt;&lt;s&gt;"&amp;SUBSTITUTE(L224,",","&lt;/s&gt;&lt;s&gt;")&amp;"&lt;/s&gt;&lt;/t&gt;","//s"),"mm","")))/10))</f>
        <v/>
      </c>
      <c r="N224" t="str">
        <f>IF('Model output'!L223="","",'Model output'!L223)</f>
        <v>papillary</v>
      </c>
      <c r="O224" t="str">
        <f>IF('Model output'!M223="","",'Model output'!M223)</f>
        <v>tall cell features</v>
      </c>
      <c r="P224" t="str">
        <f>IF('Model output'!N223="","",'Model output'!N223)</f>
        <v>3.0 cm</v>
      </c>
      <c r="Q224" t="str">
        <f t="shared" si="45"/>
        <v>3.0cm</v>
      </c>
      <c r="R224" cm="1">
        <f t="array" ref="R224">IF(Q224="","",IF(ISNUMBER(SEARCH("cm",Q224)),MAX(VALUE(SUBSTITUTE(_xlfn.FILTERXML("&lt;t&gt;&lt;s&gt;"&amp;SUBSTITUTE(Q224,",","&lt;/s&gt;&lt;s&gt;")&amp;"&lt;/s&gt;&lt;/t&gt;","//s"),"cm",""))),IF(ISNUMBER(SEARCH("mm",Q224)), MAX(VALUE(SUBSTITUTE(_xlfn.FILTERXML("&lt;t&gt;&lt;s&gt;"&amp;SUBSTITUTE(Q224,",","&lt;/s&gt;&lt;s&gt;")&amp;"&lt;/s&gt;&lt;/t&gt;","//s"),"mm","")))/10, MAX(VALUE(_xlfn.FILTERXML("&lt;t&gt;&lt;s&gt;"&amp;SUBSTITUTE(Q224,",","&lt;/s&gt;&lt;s&gt;")&amp;"&lt;/s&gt;&lt;/t&gt;","//s"))))))</f>
        <v>3</v>
      </c>
      <c r="S224" t="str">
        <f>IF(OR('Model output'!P223="",ISNUMBER(SEARCH("Not identified", 'Model output'!P223)),ISNUMBER(SEARCH("Absent",'Model output'!P223)),ISNUMBER(SEARCH("No",'Model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s="22" t="str">
        <f>IF('Model output'!S223="","",'Model output'!S223)</f>
        <v>Minimal extrathyroidal extension into left inferior pole parathyroid gland</v>
      </c>
      <c r="Y224" t="str">
        <f>IF(OR('Model output'!S223="",ISNUMBER(SEARCH("Absent",'Model output'!S223)),ISNUMBER(SEARCH("Not identified",'Model output'!S223)),AND(ISNUMBER(SEARCH("No",'Model output'!S223)),NOT(ISNUMBER(SEARCH("carcinoma",'Model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9" t="str">
        <f>IF(OR('Model output'!V223="", AND(ISERROR(SEARCH("Positive",'Model output'!V223)), ISNUMBER(SEARCH("Negative",'Model output'!V223))), ISNUMBER(SEARCH("Uninvolved",'Model output'!V223)), ISNUMBER(SEARCH("Free",'Model output'!V223)), ISNUMBER(SEARCH("1 mm",'Model output'!V223)), ISNUMBER(SEARCH("0.1 CM",'Model output'!V223)), ISNUMBER(SEARCH("less than 0.2 mm",'Model output'!V223)), ISNUMBER(SEARCH("less than 0.5 mm",'Model output'!V223)), ISNUMBER(SEARCH("abut",'Model output'!V223))), "negative", "positive")</f>
        <v>positive</v>
      </c>
      <c r="AE224" s="38"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AND(ISNUMBER(J224),J224&gt;=5),M224=""),AND(AND(ISNUMBER(J224),J224&gt;=5),AND(ISNUMBER(M224),M224&gt;=1)),AND(ISNUMBER(SERACH("papillary",N224)),OR(Y224="positive",Z224="positive"), ISNUMBER(SEARCH("BRAF",AB224)))),"intermediate","low"))</f>
        <v>high</v>
      </c>
      <c r="AF224" s="39" t="str">
        <f t="shared" si="47"/>
        <v>2</v>
      </c>
      <c r="AG224" s="39" t="str">
        <f t="shared" si="48"/>
        <v>1b</v>
      </c>
      <c r="AH224" s="39" t="str">
        <f t="shared" si="49"/>
        <v>0</v>
      </c>
      <c r="AI224" s="44" t="str">
        <f t="shared" si="50"/>
        <v>I</v>
      </c>
      <c r="AJ224" s="38" t="s">
        <v>893</v>
      </c>
      <c r="AK224" s="43" t="s">
        <v>901</v>
      </c>
      <c r="AL224" s="43" t="s">
        <v>898</v>
      </c>
      <c r="AM224" s="43" t="s">
        <v>902</v>
      </c>
      <c r="AN224" s="43" t="s">
        <v>67</v>
      </c>
      <c r="AO224" s="13">
        <f t="shared" si="51"/>
        <v>1</v>
      </c>
      <c r="AP224" s="16">
        <f t="shared" si="52"/>
        <v>1</v>
      </c>
      <c r="AQ224" s="16">
        <f t="shared" si="53"/>
        <v>1</v>
      </c>
      <c r="AR224" s="16">
        <f t="shared" si="54"/>
        <v>1</v>
      </c>
      <c r="AS224" s="26">
        <f t="shared" si="55"/>
        <v>1</v>
      </c>
    </row>
    <row r="225" spans="1:45">
      <c r="A225" t="str">
        <f>'Model output'!A224</f>
        <v>TCGA-ET-A25M</v>
      </c>
      <c r="B225" s="50">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si="44"/>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output'!G224)),AND(ISNUMBER(SEARCH("V ",'Model output'!G224)),NOT(ISNUMBER(SEARCH("VI",'Model output'!G224)))),ISNUMBER(SEARCH("five",'Model output'!G224)),ISNUMBER(SEARCH("5",'Model output'!G224))))), "lateral", "central"))</f>
        <v/>
      </c>
      <c r="H225" t="str">
        <f>IF('Model output'!H224="","negative", IF('Model output'!H224=" ", "negative", IF('Model output'!H224="[]", "negative", IF(ISNUMBER(SEARCH("lymph node",'Model output'!H224)),"negative", IF(ISNUMBER(SEARCH("adipose tissue",'Model output'!H224)), "negative", IF(ISNUMBER(SEARCH("neck dissection",'Model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
      </c>
      <c r="L225" s="8" t="str">
        <f t="shared" si="46"/>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v>
      </c>
      <c r="O225" t="str">
        <f>IF('Model output'!M224="","",'Model output'!M224)</f>
        <v/>
      </c>
      <c r="P225" t="str">
        <f>IF('Model output'!N224="","",'Model output'!N224)</f>
        <v>2.5 cm</v>
      </c>
      <c r="Q225" t="str">
        <f t="shared" si="45"/>
        <v>2.5cm</v>
      </c>
      <c r="R225" cm="1">
        <f t="array" ref="R225">IF(Q225="","",IF(ISNUMBER(SEARCH("cm",Q225)),MAX(VALUE(SUBSTITUTE(_xlfn.FILTERXML("&lt;t&gt;&lt;s&gt;"&amp;SUBSTITUTE(Q225,",","&lt;/s&gt;&lt;s&gt;")&amp;"&lt;/s&gt;&lt;/t&gt;","//s"),"cm",""))),IF(ISNUMBER(SEARCH("mm",Q225)), MAX(VALUE(SUBSTITUTE(_xlfn.FILTERXML("&lt;t&gt;&lt;s&gt;"&amp;SUBSTITUTE(Q225,",","&lt;/s&gt;&lt;s&gt;")&amp;"&lt;/s&gt;&lt;/t&gt;","//s"),"mm","")))/10, MAX(VALUE(_xlfn.FILTERXML("&lt;t&gt;&lt;s&gt;"&amp;SUBSTITUTE(Q225,",","&lt;/s&gt;&lt;s&gt;")&amp;"&lt;/s&gt;&lt;/t&gt;","//s"))))))</f>
        <v>2.5</v>
      </c>
      <c r="S225" t="str">
        <f>IF(OR('Model output'!P224="",ISNUMBER(SEARCH("Not identified", 'Model output'!P224)),ISNUMBER(SEARCH("Absent",'Model output'!P224)),ISNUMBER(SEARCH("No",'Model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s="22" t="str">
        <f>IF('Model output'!S224="","",'Model output'!S224)</f>
        <v/>
      </c>
      <c r="Y225" t="str">
        <f>IF(OR('Model output'!S224="",ISNUMBER(SEARCH("Absent",'Model output'!S224)),ISNUMBER(SEARCH("Not identified",'Model output'!S224)),AND(ISNUMBER(SEARCH("No",'Model output'!S224)),NOT(ISNUMBER(SEARCH("carcinoma",'Model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9" t="str">
        <f>IF(OR('Model output'!V224="", AND(ISERROR(SEARCH("Positive",'Model output'!V224)), ISNUMBER(SEARCH("Negative",'Model output'!V224))), ISNUMBER(SEARCH("Uninvolved",'Model output'!V224)), ISNUMBER(SEARCH("Free",'Model output'!V224)), ISNUMBER(SEARCH("1 mm",'Model output'!V224)), ISNUMBER(SEARCH("0.1 CM",'Model output'!V224)), ISNUMBER(SEARCH("less than 0.2 mm",'Model output'!V224)), ISNUMBER(SEARCH("less than 0.5 mm",'Model output'!V224)), ISNUMBER(SEARCH("abut",'Model output'!V224))), "negative", "positive")</f>
        <v>negative</v>
      </c>
      <c r="AE225" s="38"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AND(ISNUMBER(J225),J225&gt;=5),M225=""),AND(AND(ISNUMBER(J225),J225&gt;=5),AND(ISNUMBER(M225),M225&gt;=1)),AND(ISNUMBER(SERACH("papillary",N225)),OR(Y225="positive",Z225="positive"), ISNUMBER(SEARCH("BRAF",AB225)))),"intermediate","low"))</f>
        <v>low</v>
      </c>
      <c r="AF225" s="39" t="str">
        <f t="shared" si="47"/>
        <v>2</v>
      </c>
      <c r="AG225" s="39" t="str">
        <f t="shared" si="48"/>
        <v>1a</v>
      </c>
      <c r="AH225" s="39" t="str">
        <f t="shared" si="49"/>
        <v>0</v>
      </c>
      <c r="AI225" s="44" t="str">
        <f t="shared" si="50"/>
        <v>I</v>
      </c>
      <c r="AJ225" s="38" t="s">
        <v>894</v>
      </c>
      <c r="AK225" s="43" t="s">
        <v>901</v>
      </c>
      <c r="AL225" s="43" t="s">
        <v>903</v>
      </c>
      <c r="AM225" s="43" t="s">
        <v>902</v>
      </c>
      <c r="AN225" s="43" t="s">
        <v>67</v>
      </c>
      <c r="AO225" s="13">
        <f t="shared" ca="1" si="51"/>
        <v>1</v>
      </c>
      <c r="AP225" s="16">
        <f t="shared" si="52"/>
        <v>1</v>
      </c>
      <c r="AQ225" s="16">
        <f t="shared" si="53"/>
        <v>1</v>
      </c>
      <c r="AR225" s="16">
        <f t="shared" si="54"/>
        <v>1</v>
      </c>
      <c r="AS225" s="26">
        <f t="shared" si="55"/>
        <v>1</v>
      </c>
    </row>
    <row r="226" spans="1:45">
      <c r="A226" t="str">
        <f>'Model output'!A225</f>
        <v>TCGA-ET-A25R</v>
      </c>
      <c r="B226" s="50">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44"/>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output'!G225)),AND(ISNUMBER(SEARCH("V ",'Model output'!G225)),NOT(ISNUMBER(SEARCH("VI",'Model output'!G225)))),ISNUMBER(SEARCH("five",'Model output'!G225)),ISNUMBER(SEARCH("5",'Model output'!G225))))), "lateral", "central"))</f>
        <v/>
      </c>
      <c r="H226" t="str">
        <f>IF('Model output'!H225="","negative", IF('Model output'!H225=" ", "negative", IF('Model output'!H225="[]", "negative", IF(ISNUMBER(SEARCH("lymph node",'Model output'!H225)),"negative", IF(ISNUMBER(SEARCH("adipose tissue",'Model output'!H225)), "negative", IF(ISNUMBER(SEARCH("neck dissection",'Model output'!H225)),"negative","positive"))))))</f>
        <v>negative</v>
      </c>
      <c r="I226" t="str">
        <f>IF('Model output'!I225="","",IF(ISNUMBER('Model output'!I225),'Model output'!I225,1))</f>
        <v/>
      </c>
      <c r="J226" t="str">
        <f>IF('Model output'!J225="","",IF(AND(ISNUMBER('Model output'!J225),'Model output'!J225&lt;=I226),'Model output'!J225,IF(ISNUMBER(SEARCH("0/",'Model output'!J225)),0,1)))</f>
        <v/>
      </c>
      <c r="K226" t="str" cm="1">
        <f t="array" ref="K226">IF(COUNT(FIND({0,1,2,3,4,5,6,7,8,9},'Model output'!K225))&gt;0,'Model output'!K225,"")</f>
        <v/>
      </c>
      <c r="L226" s="8" t="str">
        <f t="shared" si="46"/>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v>
      </c>
      <c r="O226" t="str">
        <f>IF('Model output'!M225="","",'Model output'!M225)</f>
        <v/>
      </c>
      <c r="P226" t="str">
        <f>IF('Model output'!N225="","",'Model output'!N225)</f>
        <v>2.6 cm</v>
      </c>
      <c r="Q226" t="str">
        <f t="shared" si="45"/>
        <v>2.6cm</v>
      </c>
      <c r="R226" cm="1">
        <f t="array" ref="R226">IF(Q226="","",IF(ISNUMBER(SEARCH("cm",Q226)),MAX(VALUE(SUBSTITUTE(_xlfn.FILTERXML("&lt;t&gt;&lt;s&gt;"&amp;SUBSTITUTE(Q226,",","&lt;/s&gt;&lt;s&gt;")&amp;"&lt;/s&gt;&lt;/t&gt;","//s"),"cm",""))),IF(ISNUMBER(SEARCH("mm",Q226)), MAX(VALUE(SUBSTITUTE(_xlfn.FILTERXML("&lt;t&gt;&lt;s&gt;"&amp;SUBSTITUTE(Q226,",","&lt;/s&gt;&lt;s&gt;")&amp;"&lt;/s&gt;&lt;/t&gt;","//s"),"mm","")))/10, MAX(VALUE(_xlfn.FILTERXML("&lt;t&gt;&lt;s&gt;"&amp;SUBSTITUTE(Q226,",","&lt;/s&gt;&lt;s&gt;")&amp;"&lt;/s&gt;&lt;/t&gt;","//s"))))))</f>
        <v>2.6</v>
      </c>
      <c r="S226" t="str">
        <f>IF(OR('Model output'!P225="",ISNUMBER(SEARCH("Not identified", 'Model output'!P225)),ISNUMBER(SEARCH("Absent",'Model output'!P225)),ISNUMBER(SEARCH("No",'Model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22" t="str">
        <f>IF('Model output'!S225="","",'Model output'!S225)</f>
        <v>Minimal extrathyroidal extension</v>
      </c>
      <c r="Y226" t="str">
        <f>IF(OR('Model output'!S225="",ISNUMBER(SEARCH("Absent",'Model output'!S225)),ISNUMBER(SEARCH("Not identified",'Model output'!S225)),AND(ISNUMBER(SEARCH("No",'Model output'!S225)),NOT(ISNUMBER(SEARCH("carcinoma",'Model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9" t="str">
        <f>IF(OR('Model output'!V225="", AND(ISERROR(SEARCH("Positive",'Model output'!V225)), ISNUMBER(SEARCH("Negative",'Model output'!V225))), ISNUMBER(SEARCH("Uninvolved",'Model output'!V225)), ISNUMBER(SEARCH("Free",'Model output'!V225)), ISNUMBER(SEARCH("1 mm",'Model output'!V225)), ISNUMBER(SEARCH("0.1 CM",'Model output'!V225)), ISNUMBER(SEARCH("less than 0.2 mm",'Model output'!V225)), ISNUMBER(SEARCH("less than 0.5 mm",'Model output'!V225)), ISNUMBER(SEARCH("abut",'Model output'!V225))), "negative", "positive")</f>
        <v>negative</v>
      </c>
      <c r="AE226" s="38"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AND(ISNUMBER(J226),J226&gt;=5),M226=""),AND(AND(ISNUMBER(J226),J226&gt;=5),AND(ISNUMBER(M226),M226&gt;=1)),AND(ISNUMBER(SERACH("papillary",N226)),OR(Y226="positive",Z226="positive"), ISNUMBER(SEARCH("BRAF",AB226)))),"intermediate","low"))</f>
        <v>intermediate</v>
      </c>
      <c r="AF226" s="39" t="str">
        <f t="shared" si="47"/>
        <v>2</v>
      </c>
      <c r="AG226" s="39" t="str">
        <f t="shared" si="48"/>
        <v>0</v>
      </c>
      <c r="AH226" s="39" t="str">
        <f t="shared" si="49"/>
        <v>0</v>
      </c>
      <c r="AI226" s="44" t="str">
        <f t="shared" si="50"/>
        <v>I</v>
      </c>
      <c r="AJ226" s="38" t="s">
        <v>895</v>
      </c>
      <c r="AK226" s="43" t="s">
        <v>901</v>
      </c>
      <c r="AL226" s="43" t="s">
        <v>902</v>
      </c>
      <c r="AM226" s="43" t="s">
        <v>902</v>
      </c>
      <c r="AN226" s="43" t="s">
        <v>67</v>
      </c>
      <c r="AO226" s="13">
        <f t="shared" ca="1" si="51"/>
        <v>1</v>
      </c>
      <c r="AP226" s="16">
        <f t="shared" si="52"/>
        <v>1</v>
      </c>
      <c r="AQ226" s="16">
        <f t="shared" si="53"/>
        <v>1</v>
      </c>
      <c r="AR226" s="16">
        <f t="shared" si="54"/>
        <v>1</v>
      </c>
      <c r="AS226" s="26">
        <f t="shared" si="55"/>
        <v>1</v>
      </c>
    </row>
    <row r="227" spans="1:45">
      <c r="A227" t="str">
        <f>'Model output'!A226</f>
        <v>TCGA-ET-A2MY</v>
      </c>
      <c r="B227" s="50">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44"/>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output'!G226)),AND(ISNUMBER(SEARCH("V ",'Model output'!G226)),NOT(ISNUMBER(SEARCH("VI",'Model output'!G226)))),ISNUMBER(SEARCH("five",'Model output'!G226)),ISNUMBER(SEARCH("5",'Model output'!G226))))), "lateral", "central"))</f>
        <v/>
      </c>
      <c r="H227" t="str">
        <f>IF('Model output'!H226="","negative", IF('Model output'!H226=" ", "negative", IF('Model output'!H226="[]", "negative", IF(ISNUMBER(SEARCH("lymph node",'Model output'!H226)),"negative", IF(ISNUMBER(SEARCH("adipose tissue",'Model output'!H226)), "negative", IF(ISNUMBER(SEARCH("neck dissection",'Model output'!H226)),"negative","positive"))))))</f>
        <v>negative</v>
      </c>
      <c r="I227" t="str">
        <f>IF('Model output'!I226="","",IF(ISNUMBER('Model output'!I226),'Model output'!I226,1))</f>
        <v/>
      </c>
      <c r="J227" t="str">
        <f>IF('Model output'!J226="","",IF(AND(ISNUMBER('Model output'!J226),'Model output'!J226&lt;=I227),'Model output'!J226,IF(ISNUMBER(SEARCH("0/",'Model output'!J226)),0,1)))</f>
        <v/>
      </c>
      <c r="K227" t="str" cm="1">
        <f t="array" ref="K227">IF(COUNT(FIND({0,1,2,3,4,5,6,7,8,9},'Model output'!K226))&gt;0,'Model output'!K226,"")</f>
        <v/>
      </c>
      <c r="L227" s="8" t="str">
        <f t="shared" si="46"/>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v>
      </c>
      <c r="O227" t="str">
        <f>IF('Model output'!M226="","",'Model output'!M226)</f>
        <v/>
      </c>
      <c r="P227" t="str">
        <f>IF('Model output'!N226="","",'Model output'!N226)</f>
        <v>1.3cm</v>
      </c>
      <c r="Q227" t="str">
        <f t="shared" si="45"/>
        <v>1.3cm</v>
      </c>
      <c r="R227" cm="1">
        <f t="array" ref="R227">IF(Q227="","",IF(ISNUMBER(SEARCH("cm",Q227)),MAX(VALUE(SUBSTITUTE(_xlfn.FILTERXML("&lt;t&gt;&lt;s&gt;"&amp;SUBSTITUTE(Q227,",","&lt;/s&gt;&lt;s&gt;")&amp;"&lt;/s&gt;&lt;/t&gt;","//s"),"cm",""))),IF(ISNUMBER(SEARCH("mm",Q227)), MAX(VALUE(SUBSTITUTE(_xlfn.FILTERXML("&lt;t&gt;&lt;s&gt;"&amp;SUBSTITUTE(Q227,",","&lt;/s&gt;&lt;s&gt;")&amp;"&lt;/s&gt;&lt;/t&gt;","//s"),"mm","")))/10, MAX(VALUE(_xlfn.FILTERXML("&lt;t&gt;&lt;s&gt;"&amp;SUBSTITUTE(Q227,",","&lt;/s&gt;&lt;s&gt;")&amp;"&lt;/s&gt;&lt;/t&gt;","//s"))))))</f>
        <v>1.3</v>
      </c>
      <c r="S227" t="str">
        <f>IF(OR('Model output'!P226="",ISNUMBER(SEARCH("Not identified", 'Model output'!P226)),ISNUMBER(SEARCH("Absent",'Model output'!P226)),ISNUMBER(SEARCH("No",'Model output'!P226)),ISNUMBER(SEARCH("Negative",'Model output'!P226))),"negative","positive")</f>
        <v>positive</v>
      </c>
      <c r="T227">
        <f>IF('Model output'!O226="","",'Model output'!O226)</f>
        <v>1</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&lt;4</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minimal</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22" t="str">
        <f>IF('Model output'!S226="","",'Model output'!S226)</f>
        <v/>
      </c>
      <c r="Y227" t="str">
        <f>IF(OR('Model output'!S226="",ISNUMBER(SEARCH("Absent",'Model output'!S226)),ISNUMBER(SEARCH("Not identified",'Model output'!S226)),AND(ISNUMBER(SEARCH("No",'Model output'!S226)),NOT(ISNUMBER(SEARCH("carcinoma",'Model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9" t="str">
        <f>IF(OR('Model output'!V226="", AND(ISERROR(SEARCH("Positive",'Model output'!V226)), ISNUMBER(SEARCH("Negative",'Model output'!V226))), ISNUMBER(SEARCH("Uninvolved",'Model output'!V226)), ISNUMBER(SEARCH("Free",'Model output'!V226)), ISNUMBER(SEARCH("1 mm",'Model output'!V226)), ISNUMBER(SEARCH("0.1 CM",'Model output'!V226)), ISNUMBER(SEARCH("less than 0.2 mm",'Model output'!V226)), ISNUMBER(SEARCH("less than 0.5 mm",'Model output'!V226)), ISNUMBER(SEARCH("abut",'Model output'!V226))), "negative", "positive")</f>
        <v>negative</v>
      </c>
      <c r="AE227" s="38"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AND(ISNUMBER(J227),J227&gt;=5),M227=""),AND(AND(ISNUMBER(J227),J227&gt;=5),AND(ISNUMBER(M227),M227&gt;=1)),AND(ISNUMBER(SERACH("papillary",N227)),OR(Y227="positive",Z227="positive"), ISNUMBER(SEARCH("BRAF",AB227)))),"intermediate","low"))</f>
        <v>intermediate</v>
      </c>
      <c r="AF227" s="39" t="str">
        <f t="shared" si="47"/>
        <v>1b</v>
      </c>
      <c r="AG227" s="39" t="str">
        <f t="shared" si="48"/>
        <v>0</v>
      </c>
      <c r="AH227" s="39" t="str">
        <f t="shared" si="49"/>
        <v>0</v>
      </c>
      <c r="AI227" s="44" t="str">
        <f t="shared" si="50"/>
        <v>I</v>
      </c>
      <c r="AJ227" s="38" t="s">
        <v>895</v>
      </c>
      <c r="AK227" s="43" t="s">
        <v>898</v>
      </c>
      <c r="AL227" s="43" t="s">
        <v>902</v>
      </c>
      <c r="AM227" s="43" t="s">
        <v>902</v>
      </c>
      <c r="AN227" s="43" t="s">
        <v>67</v>
      </c>
      <c r="AO227" s="13">
        <f t="shared" ca="1" si="51"/>
        <v>1</v>
      </c>
      <c r="AP227" s="16">
        <f t="shared" si="52"/>
        <v>1</v>
      </c>
      <c r="AQ227" s="16">
        <f t="shared" si="53"/>
        <v>1</v>
      </c>
      <c r="AR227" s="16">
        <f t="shared" si="54"/>
        <v>1</v>
      </c>
      <c r="AS227" s="26">
        <f t="shared" si="55"/>
        <v>1</v>
      </c>
    </row>
    <row r="228" spans="1:45">
      <c r="A228" t="str">
        <f>'Model output'!A227</f>
        <v>TCGA-ET-A2MZ</v>
      </c>
      <c r="B228" s="50">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
      </c>
      <c r="F228" t="str">
        <f t="shared" si="44"/>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output'!G227)),AND(ISNUMBER(SEARCH("V ",'Model output'!G227)),NOT(ISNUMBER(SEARCH("VI",'Model output'!G227)))),ISNUMBER(SEARCH("five",'Model output'!G227)),ISNUMBER(SEARCH("5",'Model output'!G227))))), "lateral", "central"))</f>
        <v/>
      </c>
      <c r="H228" t="str">
        <f>IF('Model output'!H227="","negative", IF('Model output'!H227=" ", "negative", IF('Model output'!H227="[]", "negative", IF(ISNUMBER(SEARCH("lymph node",'Model output'!H227)),"negative", IF(ISNUMBER(SEARCH("adipose tissue",'Model output'!H227)), "negative", IF(ISNUMBER(SEARCH("neck dissection",'Model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8" t="str">
        <f t="shared" si="46"/>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v>
      </c>
      <c r="O228" t="str">
        <f>IF('Model output'!M227="","",'Model output'!M227)</f>
        <v/>
      </c>
      <c r="P228" t="str">
        <f>IF('Model output'!N227="","",'Model output'!N227)</f>
        <v>1.2 cm</v>
      </c>
      <c r="Q228" t="str">
        <f t="shared" si="45"/>
        <v>1.2cm</v>
      </c>
      <c r="R228" cm="1">
        <f t="array" ref="R228">IF(Q228="","",IF(ISNUMBER(SEARCH("cm",Q228)),MAX(VALUE(SUBSTITUTE(_xlfn.FILTERXML("&lt;t&gt;&lt;s&gt;"&amp;SUBSTITUTE(Q228,",","&lt;/s&gt;&lt;s&gt;")&amp;"&lt;/s&gt;&lt;/t&gt;","//s"),"cm",""))),IF(ISNUMBER(SEARCH("mm",Q228)), MAX(VALUE(SUBSTITUTE(_xlfn.FILTERXML("&lt;t&gt;&lt;s&gt;"&amp;SUBSTITUTE(Q228,",","&lt;/s&gt;&lt;s&gt;")&amp;"&lt;/s&gt;&lt;/t&gt;","//s"),"mm","")))/10, MAX(VALUE(_xlfn.FILTERXML("&lt;t&gt;&lt;s&gt;"&amp;SUBSTITUTE(Q228,",","&lt;/s&gt;&lt;s&gt;")&amp;"&lt;/s&gt;&lt;/t&gt;","//s"))))))</f>
        <v>1.2</v>
      </c>
      <c r="S228" t="str">
        <f>IF(OR('Model output'!P227="",ISNUMBER(SEARCH("Not identified", 'Model output'!P227)),ISNUMBER(SEARCH("Absent",'Model output'!P227)),ISNUMBER(SEARCH("No",'Model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22" t="str">
        <f>IF('Model output'!S227="","",'Model output'!S227)</f>
        <v/>
      </c>
      <c r="Y228" t="str">
        <f>IF(OR('Model output'!S227="",ISNUMBER(SEARCH("Absent",'Model output'!S227)),ISNUMBER(SEARCH("Not identified",'Model output'!S227)),AND(ISNUMBER(SEARCH("No",'Model output'!S227)),NOT(ISNUMBER(SEARCH("carcinoma",'Model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9" t="str">
        <f>IF(OR('Model output'!V227="", AND(ISERROR(SEARCH("Positive",'Model output'!V227)), ISNUMBER(SEARCH("Negative",'Model output'!V227))), ISNUMBER(SEARCH("Uninvolved",'Model output'!V227)), ISNUMBER(SEARCH("Free",'Model output'!V227)), ISNUMBER(SEARCH("1 mm",'Model output'!V227)), ISNUMBER(SEARCH("0.1 CM",'Model output'!V227)), ISNUMBER(SEARCH("less than 0.2 mm",'Model output'!V227)), ISNUMBER(SEARCH("less than 0.5 mm",'Model output'!V227)), ISNUMBER(SEARCH("abut",'Model output'!V227))), "negative", "positive")</f>
        <v>negative</v>
      </c>
      <c r="AE228" s="38"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AND(ISNUMBER(J228),J228&gt;=5),M228=""),AND(AND(ISNUMBER(J228),J228&gt;=5),AND(ISNUMBER(M228),M228&gt;=1)),AND(ISNUMBER(SERACH("papillary",N228)),OR(Y228="positive",Z228="positive"), ISNUMBER(SEARCH("BRAF",AB228)))),"intermediate","low"))</f>
        <v>low</v>
      </c>
      <c r="AF228" s="39" t="str">
        <f t="shared" si="47"/>
        <v>1b</v>
      </c>
      <c r="AG228" s="39" t="str">
        <f t="shared" si="48"/>
        <v>0</v>
      </c>
      <c r="AH228" s="39" t="str">
        <f t="shared" si="49"/>
        <v>0</v>
      </c>
      <c r="AI228" s="44" t="str">
        <f t="shared" si="50"/>
        <v>I</v>
      </c>
      <c r="AJ228" s="38" t="s">
        <v>894</v>
      </c>
      <c r="AK228" s="43" t="s">
        <v>898</v>
      </c>
      <c r="AL228" s="43" t="s">
        <v>899</v>
      </c>
      <c r="AM228" s="43" t="s">
        <v>902</v>
      </c>
      <c r="AN228" s="43" t="s">
        <v>67</v>
      </c>
      <c r="AO228" s="13">
        <f t="shared" ca="1" si="51"/>
        <v>1</v>
      </c>
      <c r="AP228" s="16">
        <f t="shared" si="52"/>
        <v>1</v>
      </c>
      <c r="AQ228" s="16">
        <f t="shared" si="53"/>
        <v>1</v>
      </c>
      <c r="AR228" s="16">
        <f t="shared" si="54"/>
        <v>1</v>
      </c>
      <c r="AS228" s="26">
        <f t="shared" si="55"/>
        <v>1</v>
      </c>
    </row>
    <row r="229" spans="1:45">
      <c r="A229" t="str">
        <f>'Model output'!A228</f>
        <v>TCGA-ET-A2N0</v>
      </c>
      <c r="B229" s="50">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44"/>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output'!G228)),AND(ISNUMBER(SEARCH("V ",'Model output'!G228)),NOT(ISNUMBER(SEARCH("VI",'Model output'!G228)))),ISNUMBER(SEARCH("five",'Model output'!G228)),ISNUMBER(SEARCH("5",'Model output'!G228))))), "lateral", "central"))</f>
        <v>central</v>
      </c>
      <c r="H229" t="str">
        <f>IF('Model output'!H228="","negative", IF('Model output'!H228=" ", "negative", IF('Model output'!H228="[]", "negative", IF(ISNUMBER(SEARCH("lymph node",'Model output'!H228)),"negative", IF(ISNUMBER(SEARCH("adipose tissue",'Model output'!H228)), "negative", IF(ISNUMBER(SEARCH("neck dissection",'Model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46"/>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v>
      </c>
      <c r="O229" t="str">
        <f>IF('Model output'!M228="","",'Model output'!M228)</f>
        <v/>
      </c>
      <c r="P229" t="str">
        <f>IF('Model output'!N228="","",'Model output'!N228)</f>
        <v>2.0 cm</v>
      </c>
      <c r="Q229" t="str">
        <f t="shared" si="45"/>
        <v>2.0cm</v>
      </c>
      <c r="R229" cm="1">
        <f t="array" ref="R229">IF(Q229="","",IF(ISNUMBER(SEARCH("cm",Q229)),MAX(VALUE(SUBSTITUTE(_xlfn.FILTERXML("&lt;t&gt;&lt;s&gt;"&amp;SUBSTITUTE(Q229,",","&lt;/s&gt;&lt;s&gt;")&amp;"&lt;/s&gt;&lt;/t&gt;","//s"),"cm",""))),IF(ISNUMBER(SEARCH("mm",Q229)), MAX(VALUE(SUBSTITUTE(_xlfn.FILTERXML("&lt;t&gt;&lt;s&gt;"&amp;SUBSTITUTE(Q229,",","&lt;/s&gt;&lt;s&gt;")&amp;"&lt;/s&gt;&lt;/t&gt;","//s"),"mm","")))/10, MAX(VALUE(_xlfn.FILTERXML("&lt;t&gt;&lt;s&gt;"&amp;SUBSTITUTE(Q229,",","&lt;/s&gt;&lt;s&gt;")&amp;"&lt;/s&gt;&lt;/t&gt;","//s"))))))</f>
        <v>2</v>
      </c>
      <c r="S229" t="str">
        <f>IF(OR('Model output'!P228="",ISNUMBER(SEARCH("Not identified", 'Model output'!P228)),ISNUMBER(SEARCH("Absent",'Model output'!P228)),ISNUMBER(SEARCH("No",'Model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22" t="str">
        <f>IF('Model output'!S228="","",'Model output'!S228)</f>
        <v/>
      </c>
      <c r="Y229" t="str">
        <f>IF(OR('Model output'!S228="",ISNUMBER(SEARCH("Absent",'Model output'!S228)),ISNUMBER(SEARCH("Not identified",'Model output'!S228)),AND(ISNUMBER(SEARCH("No",'Model output'!S228)),NOT(ISNUMBER(SEARCH("carcinoma",'Model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9" t="str">
        <f>IF(OR('Model output'!V228="", AND(ISERROR(SEARCH("Positive",'Model output'!V228)), ISNUMBER(SEARCH("Negative",'Model output'!V228))), ISNUMBER(SEARCH("Uninvolved",'Model output'!V228)), ISNUMBER(SEARCH("Free",'Model output'!V228)), ISNUMBER(SEARCH("1 mm",'Model output'!V228)), ISNUMBER(SEARCH("0.1 CM",'Model output'!V228)), ISNUMBER(SEARCH("less than 0.2 mm",'Model output'!V228)), ISNUMBER(SEARCH("less than 0.5 mm",'Model output'!V228)), ISNUMBER(SEARCH("abut",'Model output'!V228))), "negative", "positive")</f>
        <v>negative</v>
      </c>
      <c r="AE229" s="38"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AND(ISNUMBER(J229),J229&gt;=5),M229=""),AND(AND(ISNUMBER(J229),J229&gt;=5),AND(ISNUMBER(M229),M229&gt;=1)),AND(ISNUMBER(SERACH("papillary",N229)),OR(Y229="positive",Z229="positive"), ISNUMBER(SEARCH("BRAF",AB229)))),"intermediate","low"))</f>
        <v>intermediate</v>
      </c>
      <c r="AF229" s="39" t="str">
        <f t="shared" si="47"/>
        <v>1b</v>
      </c>
      <c r="AG229" s="39" t="str">
        <f t="shared" si="48"/>
        <v>1a</v>
      </c>
      <c r="AH229" s="39" t="str">
        <f t="shared" si="49"/>
        <v>0</v>
      </c>
      <c r="AI229" s="44" t="str">
        <f t="shared" si="50"/>
        <v>I</v>
      </c>
      <c r="AJ229" s="38" t="s">
        <v>895</v>
      </c>
      <c r="AK229" s="43" t="s">
        <v>898</v>
      </c>
      <c r="AL229" s="43" t="s">
        <v>903</v>
      </c>
      <c r="AM229" s="43" t="s">
        <v>902</v>
      </c>
      <c r="AN229" s="43" t="s">
        <v>67</v>
      </c>
      <c r="AO229" s="13">
        <f t="shared" ca="1" si="51"/>
        <v>1</v>
      </c>
      <c r="AP229" s="16">
        <f t="shared" si="52"/>
        <v>1</v>
      </c>
      <c r="AQ229" s="16">
        <f t="shared" si="53"/>
        <v>1</v>
      </c>
      <c r="AR229" s="16">
        <f t="shared" si="54"/>
        <v>1</v>
      </c>
      <c r="AS229" s="26">
        <f t="shared" si="55"/>
        <v>1</v>
      </c>
    </row>
    <row r="230" spans="1:45">
      <c r="A230" t="str">
        <f>'Model output'!A229</f>
        <v>TCGA-ET-A2N1</v>
      </c>
      <c r="B230" s="50">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44"/>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output'!G229)),AND(ISNUMBER(SEARCH("V ",'Model output'!G229)),NOT(ISNUMBER(SEARCH("VI",'Model output'!G229)))),ISNUMBER(SEARCH("five",'Model output'!G229)),ISNUMBER(SEARCH("5",'Model output'!G229))))), "lateral", "central"))</f>
        <v>central</v>
      </c>
      <c r="H230" t="str">
        <f>IF('Model output'!H229="","negative", IF('Model output'!H229=" ", "negative", IF('Model output'!H229="[]", "negative", IF(ISNUMBER(SEARCH("lymph node",'Model output'!H229)),"negative", IF(ISNUMBER(SEARCH("adipose tissue",'Model output'!H229)), "negative", IF(ISNUMBER(SEARCH("neck dissection",'Model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46"/>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v>
      </c>
      <c r="O230" t="str">
        <f>IF('Model output'!M229="","",'Model output'!M229)</f>
        <v/>
      </c>
      <c r="P230" t="str">
        <f>IF('Model output'!N229="","",'Model output'!N229)</f>
        <v>3.0 cm</v>
      </c>
      <c r="Q230" t="str">
        <f t="shared" si="45"/>
        <v>3.0cm</v>
      </c>
      <c r="R230" cm="1">
        <f t="array" ref="R230">IF(Q230="","",IF(ISNUMBER(SEARCH("cm",Q230)),MAX(VALUE(SUBSTITUTE(_xlfn.FILTERXML("&lt;t&gt;&lt;s&gt;"&amp;SUBSTITUTE(Q230,",","&lt;/s&gt;&lt;s&gt;")&amp;"&lt;/s&gt;&lt;/t&gt;","//s"),"cm",""))),IF(ISNUMBER(SEARCH("mm",Q230)), MAX(VALUE(SUBSTITUTE(_xlfn.FILTERXML("&lt;t&gt;&lt;s&gt;"&amp;SUBSTITUTE(Q230,",","&lt;/s&gt;&lt;s&gt;")&amp;"&lt;/s&gt;&lt;/t&gt;","//s"),"mm","")))/10, MAX(VALUE(_xlfn.FILTERXML("&lt;t&gt;&lt;s&gt;"&amp;SUBSTITUTE(Q230,",","&lt;/s&gt;&lt;s&gt;")&amp;"&lt;/s&gt;&lt;/t&gt;","//s"))))))</f>
        <v>3</v>
      </c>
      <c r="S230" t="str">
        <f>IF(OR('Model output'!P229="",ISNUMBER(SEARCH("Not identified", 'Model output'!P229)),ISNUMBER(SEARCH("Absent",'Model output'!P229)),ISNUMBER(SEARCH("No",'Model output'!P229)),ISNUMBER(SEARCH("Negative",'Model output'!P229))),"negative","positive")</f>
        <v>positive</v>
      </c>
      <c r="T230" t="str">
        <f>IF('Model output'!O229="","",'Model output'!O229)</f>
        <v>multifocal</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positive</v>
      </c>
      <c r="X230" s="22" t="str">
        <f>IF('Model output'!S229="","",'Model output'!S229)</f>
        <v/>
      </c>
      <c r="Y230" t="str">
        <f>IF(OR('Model output'!S229="",ISNUMBER(SEARCH("Absent",'Model output'!S229)),ISNUMBER(SEARCH("Not identified",'Model output'!S229)),AND(ISNUMBER(SEARCH("No",'Model output'!S229)),NOT(ISNUMBER(SEARCH("carcinoma",'Model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9" t="str">
        <f>IF(OR('Model output'!V229="", AND(ISERROR(SEARCH("Positive",'Model output'!V229)), ISNUMBER(SEARCH("Negative",'Model output'!V229))), ISNUMBER(SEARCH("Uninvolved",'Model output'!V229)), ISNUMBER(SEARCH("Free",'Model output'!V229)), ISNUMBER(SEARCH("1 mm",'Model output'!V229)), ISNUMBER(SEARCH("0.1 CM",'Model output'!V229)), ISNUMBER(SEARCH("less than 0.2 mm",'Model output'!V229)), ISNUMBER(SEARCH("less than 0.5 mm",'Model output'!V229)), ISNUMBER(SEARCH("abut",'Model output'!V229))), "negative", "positive")</f>
        <v>positive</v>
      </c>
      <c r="AE230" s="38"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AND(ISNUMBER(J230),J230&gt;=5),M230=""),AND(AND(ISNUMBER(J230),J230&gt;=5),AND(ISNUMBER(M230),M230&gt;=1)),AND(ISNUMBER(SERACH("papillary",N230)),OR(Y230="positive",Z230="positive"), ISNUMBER(SEARCH("BRAF",AB230)))),"intermediate","low"))</f>
        <v>high</v>
      </c>
      <c r="AF230" s="39" t="str">
        <f t="shared" si="47"/>
        <v>2</v>
      </c>
      <c r="AG230" s="39" t="str">
        <f t="shared" si="48"/>
        <v>1a</v>
      </c>
      <c r="AH230" s="39" t="str">
        <f t="shared" si="49"/>
        <v>0</v>
      </c>
      <c r="AI230" s="44" t="str">
        <f t="shared" si="50"/>
        <v>I</v>
      </c>
      <c r="AJ230" s="38" t="s">
        <v>893</v>
      </c>
      <c r="AK230" s="43" t="s">
        <v>901</v>
      </c>
      <c r="AL230" s="43" t="s">
        <v>903</v>
      </c>
      <c r="AM230" s="43" t="s">
        <v>902</v>
      </c>
      <c r="AN230" s="43" t="s">
        <v>67</v>
      </c>
      <c r="AO230" s="13">
        <f t="shared" si="51"/>
        <v>1</v>
      </c>
      <c r="AP230" s="16">
        <f t="shared" si="52"/>
        <v>1</v>
      </c>
      <c r="AQ230" s="16">
        <f t="shared" si="53"/>
        <v>1</v>
      </c>
      <c r="AR230" s="16">
        <f t="shared" si="54"/>
        <v>1</v>
      </c>
      <c r="AS230" s="26">
        <f t="shared" si="55"/>
        <v>1</v>
      </c>
    </row>
    <row r="231" spans="1:45">
      <c r="A231" t="str">
        <f>'Model output'!A230</f>
        <v>TCGA-ET-A3BO</v>
      </c>
      <c r="B231" s="50">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44"/>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output'!G230)),AND(ISNUMBER(SEARCH("V ",'Model output'!G230)),NOT(ISNUMBER(SEARCH("VI",'Model output'!G230)))),ISNUMBER(SEARCH("five",'Model output'!G230)),ISNUMBER(SEARCH("5",'Model output'!G230))))), "lateral", "central"))</f>
        <v>central</v>
      </c>
      <c r="H231" t="str">
        <f>IF('Model output'!H230="","negative", IF('Model output'!H230=" ", "negative", IF('Model output'!H230="[]", "negative", IF(ISNUMBER(SEARCH("lymph node",'Model output'!H230)),"negative", IF(ISNUMBER(SEARCH("adipose tissue",'Model output'!H230)), "negative", IF(ISNUMBER(SEARCH("neck dissection",'Model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8" t="str">
        <f t="shared" si="46"/>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v>
      </c>
      <c r="O231" t="str">
        <f>IF('Model output'!M230="","",'Model output'!M230)</f>
        <v>tall cell features</v>
      </c>
      <c r="P231" t="str">
        <f>IF('Model output'!N230="","",'Model output'!N230)</f>
        <v>2.5 cm and 2.2 cm, left lobe; 0.2 cm and 0.2 cm, right lobe.</v>
      </c>
      <c r="Q231" t="str">
        <f t="shared" si="45"/>
        <v>2.5cm,2.2cm,0.2cm,0.2cm</v>
      </c>
      <c r="R231" cm="1">
        <f t="array" ref="R231">IF(Q231="","",IF(ISNUMBER(SEARCH("cm",Q231)),MAX(VALUE(SUBSTITUTE(_xlfn.FILTERXML("&lt;t&gt;&lt;s&gt;"&amp;SUBSTITUTE(Q231,",","&lt;/s&gt;&lt;s&gt;")&amp;"&lt;/s&gt;&lt;/t&gt;","//s"),"cm",""))),IF(ISNUMBER(SEARCH("mm",Q231)), MAX(VALUE(SUBSTITUTE(_xlfn.FILTERXML("&lt;t&gt;&lt;s&gt;"&amp;SUBSTITUTE(Q231,",","&lt;/s&gt;&lt;s&gt;")&amp;"&lt;/s&gt;&lt;/t&gt;","//s"),"mm","")))/10, MAX(VALUE(_xlfn.FILTERXML("&lt;t&gt;&lt;s&gt;"&amp;SUBSTITUTE(Q231,",","&lt;/s&gt;&lt;s&gt;")&amp;"&lt;/s&gt;&lt;/t&gt;","//s"))))))</f>
        <v>2.5</v>
      </c>
      <c r="S231" t="str">
        <f>IF(OR('Model output'!P230="",ISNUMBER(SEARCH("Not identified", 'Model output'!P230)),ISNUMBER(SEARCH("Absent",'Model output'!P230)),ISNUMBER(SEARCH("No",'Model output'!P230)),ISNUMBER(SEARCH("Negative",'Model output'!P230))),"negative","positive")</f>
        <v>positive</v>
      </c>
      <c r="T231">
        <f>IF('Model output'!O230="","",'Model output'!O230)</f>
        <v>4</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positive</v>
      </c>
      <c r="X231" s="22" t="str">
        <f>IF('Model output'!S230="","",'Model output'!S230)</f>
        <v>Minimal extrathyroidal extension</v>
      </c>
      <c r="Y231" t="str">
        <f>IF(OR('Model output'!S230="",ISNUMBER(SEARCH("Absent",'Model output'!S230)),ISNUMBER(SEARCH("Not identified",'Model output'!S230)),AND(ISNUMBER(SEARCH("No",'Model output'!S230)),NOT(ISNUMBER(SEARCH("carcinoma",'Model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9" t="str">
        <f>IF(OR('Model output'!V230="", AND(ISERROR(SEARCH("Positive",'Model output'!V230)), ISNUMBER(SEARCH("Negative",'Model output'!V230))), ISNUMBER(SEARCH("Uninvolved",'Model output'!V230)), ISNUMBER(SEARCH("Free",'Model output'!V230)), ISNUMBER(SEARCH("1 mm",'Model output'!V230)), ISNUMBER(SEARCH("0.1 CM",'Model output'!V230)), ISNUMBER(SEARCH("less than 0.2 mm",'Model output'!V230)), ISNUMBER(SEARCH("less than 0.5 mm",'Model output'!V230)), ISNUMBER(SEARCH("abut",'Model output'!V230))), "negative", "positive")</f>
        <v>positive</v>
      </c>
      <c r="AE231" s="38"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AND(ISNUMBER(J231),J231&gt;=5),M231=""),AND(AND(ISNUMBER(J231),J231&gt;=5),AND(ISNUMBER(M231),M231&gt;=1)),AND(ISNUMBER(SERACH("papillary",N231)),OR(Y231="positive",Z231="positive"), ISNUMBER(SEARCH("BRAF",AB231)))),"intermediate","low"))</f>
        <v>high</v>
      </c>
      <c r="AF231" s="39" t="str">
        <f t="shared" si="47"/>
        <v>2</v>
      </c>
      <c r="AG231" s="39" t="str">
        <f t="shared" si="48"/>
        <v>1a</v>
      </c>
      <c r="AH231" s="39" t="str">
        <f t="shared" si="49"/>
        <v>0</v>
      </c>
      <c r="AI231" s="44" t="str">
        <f t="shared" si="50"/>
        <v>I</v>
      </c>
      <c r="AJ231" s="38" t="s">
        <v>893</v>
      </c>
      <c r="AK231" s="43" t="s">
        <v>901</v>
      </c>
      <c r="AL231" s="43" t="s">
        <v>903</v>
      </c>
      <c r="AM231" s="43" t="s">
        <v>902</v>
      </c>
      <c r="AN231" s="43" t="s">
        <v>67</v>
      </c>
      <c r="AO231" s="13">
        <f t="shared" si="51"/>
        <v>1</v>
      </c>
      <c r="AP231" s="16">
        <f t="shared" si="52"/>
        <v>1</v>
      </c>
      <c r="AQ231" s="16">
        <f t="shared" si="53"/>
        <v>1</v>
      </c>
      <c r="AR231" s="16">
        <f t="shared" si="54"/>
        <v>1</v>
      </c>
      <c r="AS231" s="26">
        <f t="shared" si="55"/>
        <v>1</v>
      </c>
    </row>
    <row r="232" spans="1:45">
      <c r="A232" t="str">
        <f>'Model output'!A231</f>
        <v>TCGA-ET-A3BS</v>
      </c>
      <c r="B232" s="50">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44"/>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output'!G231)),AND(ISNUMBER(SEARCH("V ",'Model output'!G231)),NOT(ISNUMBER(SEARCH("VI",'Model output'!G231)))),ISNUMBER(SEARCH("five",'Model output'!G231)),ISNUMBER(SEARCH("5",'Model output'!G231))))), "lateral", "central"))</f>
        <v>central</v>
      </c>
      <c r="H232" t="str">
        <f>IF('Model output'!H231="","negative", IF('Model output'!H231=" ", "negative", IF('Model output'!H231="[]", "negative", IF(ISNUMBER(SEARCH("lymph node",'Model output'!H231)),"negative", IF(ISNUMBER(SEARCH("adipose tissue",'Model output'!H231)), "negative", IF(ISNUMBER(SEARCH("neck dissection",'Model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46"/>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v>
      </c>
      <c r="O232" t="str">
        <f>IF('Model output'!M231="","",'Model output'!M231)</f>
        <v/>
      </c>
      <c r="P232" t="str">
        <f>IF('Model output'!N231="","",'Model output'!N231)</f>
        <v>5.5 cm (isthmus and left thyroid lobe)</v>
      </c>
      <c r="Q232" t="str">
        <f t="shared" si="45"/>
        <v>5.5cm</v>
      </c>
      <c r="R232" cm="1">
        <f t="array" ref="R232">IF(Q232="","",IF(ISNUMBER(SEARCH("cm",Q232)),MAX(VALUE(SUBSTITUTE(_xlfn.FILTERXML("&lt;t&gt;&lt;s&gt;"&amp;SUBSTITUTE(Q232,",","&lt;/s&gt;&lt;s&gt;")&amp;"&lt;/s&gt;&lt;/t&gt;","//s"),"cm",""))),IF(ISNUMBER(SEARCH("mm",Q232)), MAX(VALUE(SUBSTITUTE(_xlfn.FILTERXML("&lt;t&gt;&lt;s&gt;"&amp;SUBSTITUTE(Q232,",","&lt;/s&gt;&lt;s&gt;")&amp;"&lt;/s&gt;&lt;/t&gt;","//s"),"mm","")))/10, MAX(VALUE(_xlfn.FILTERXML("&lt;t&gt;&lt;s&gt;"&amp;SUBSTITUTE(Q232,",","&lt;/s&gt;&lt;s&gt;")&amp;"&lt;/s&gt;&lt;/t&gt;","//s"))))))</f>
        <v>5.5</v>
      </c>
      <c r="S232" t="str">
        <f>IF(OR('Model output'!P231="",ISNUMBER(SEARCH("Not identified", 'Model output'!P231)),ISNUMBER(SEARCH("Absent",'Model output'!P231)),ISNUMBER(SEARCH("No",'Model output'!P231)),ISNUMBER(SEARCH("Negative",'Model output'!P231))),"negative","positive")</f>
        <v>negative</v>
      </c>
      <c r="T232" t="str">
        <f>IF('Model output'!O231="","",'Model output'!O231)</f>
        <v>Multifocal</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22" t="str">
        <f>IF('Model output'!S231="","",'Model output'!S231)</f>
        <v/>
      </c>
      <c r="Y232" t="str">
        <f>IF(OR('Model output'!S231="",ISNUMBER(SEARCH("Absent",'Model output'!S231)),ISNUMBER(SEARCH("Not identified",'Model output'!S231)),AND(ISNUMBER(SEARCH("No",'Model output'!S231)),NOT(ISNUMBER(SEARCH("carcinoma",'Model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9" t="str">
        <f>IF(OR('Model output'!V231="", AND(ISERROR(SEARCH("Positive",'Model output'!V231)), ISNUMBER(SEARCH("Negative",'Model output'!V231))), ISNUMBER(SEARCH("Uninvolved",'Model output'!V231)), ISNUMBER(SEARCH("Free",'Model output'!V231)), ISNUMBER(SEARCH("1 mm",'Model output'!V231)), ISNUMBER(SEARCH("0.1 CM",'Model output'!V231)), ISNUMBER(SEARCH("less than 0.2 mm",'Model output'!V231)), ISNUMBER(SEARCH("less than 0.5 mm",'Model output'!V231)), ISNUMBER(SEARCH("abut",'Model output'!V231))), "negative", "positive")</f>
        <v>negative</v>
      </c>
      <c r="AE232" s="38"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AND(ISNUMBER(J232),J232&gt;=5),M232=""),AND(AND(ISNUMBER(J232),J232&gt;=5),AND(ISNUMBER(M232),M232&gt;=1)),AND(ISNUMBER(SERACH("papillary",N232)),OR(Y232="positive",Z232="positive"), ISNUMBER(SEARCH("BRAF",AB232)))),"intermediate","low"))</f>
        <v>intermediate</v>
      </c>
      <c r="AF232" s="39" t="str">
        <f t="shared" si="47"/>
        <v>3a</v>
      </c>
      <c r="AG232" s="39" t="str">
        <f t="shared" si="48"/>
        <v>1a</v>
      </c>
      <c r="AH232" s="39" t="str">
        <f t="shared" si="49"/>
        <v>0</v>
      </c>
      <c r="AI232" s="44" t="str">
        <f t="shared" si="50"/>
        <v>I</v>
      </c>
      <c r="AJ232" s="38" t="s">
        <v>895</v>
      </c>
      <c r="AK232" s="43" t="s">
        <v>904</v>
      </c>
      <c r="AL232" s="43" t="s">
        <v>903</v>
      </c>
      <c r="AM232" s="43" t="s">
        <v>902</v>
      </c>
      <c r="AN232" s="43" t="s">
        <v>67</v>
      </c>
      <c r="AO232" s="13">
        <f t="shared" ca="1" si="51"/>
        <v>1</v>
      </c>
      <c r="AP232" s="16">
        <f t="shared" si="52"/>
        <v>1</v>
      </c>
      <c r="AQ232" s="16">
        <f t="shared" si="53"/>
        <v>1</v>
      </c>
      <c r="AR232" s="16">
        <f t="shared" si="54"/>
        <v>1</v>
      </c>
      <c r="AS232" s="26">
        <f t="shared" si="55"/>
        <v>1</v>
      </c>
    </row>
    <row r="233" spans="1:45">
      <c r="A233" t="str">
        <f>'Model output'!A232</f>
        <v>TCGA-ET-A3BW</v>
      </c>
      <c r="B233" s="50">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ref="F233:F291" si="56">IF(OR(G233&lt;&gt;"",AND(J233&lt;&gt;"",ISNUMBER(J233),J233&gt;0),AND(M233&lt;&gt;"",M233&gt;0)),"positive","negative")</f>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output'!G232)),AND(ISNUMBER(SEARCH("V ",'Model output'!G232)),NOT(ISNUMBER(SEARCH("VI",'Model output'!G232)))),ISNUMBER(SEARCH("five",'Model output'!G232)),ISNUMBER(SEARCH("5",'Model output'!G232))))), "lateral", "central"))</f>
        <v/>
      </c>
      <c r="H233" t="str">
        <f>IF('Model output'!H232="","negative", IF('Model output'!H232=" ", "negative", IF('Model output'!H232="[]", "negative", IF(ISNUMBER(SEARCH("lymph node",'Model output'!H232)),"negative", IF(ISNUMBER(SEARCH("adipose tissue",'Model output'!H232)), "negative", IF(ISNUMBER(SEARCH("neck dissection",'Model output'!H232)),"negative","positive"))))))</f>
        <v>negative</v>
      </c>
      <c r="I233" t="str">
        <f>IF('Model output'!I232="","",IF(ISNUMBER('Model output'!I232),'Model output'!I232,1))</f>
        <v/>
      </c>
      <c r="J233" t="str">
        <f>IF('Model output'!J232="","",IF(AND(ISNUMBER('Model output'!J232),'Model output'!J232&lt;=I233),'Model output'!J232,IF(ISNUMBER(SEARCH("0/",'Model output'!J232)),0,1)))</f>
        <v/>
      </c>
      <c r="K233" t="str" cm="1">
        <f t="array" ref="K233">IF(COUNT(FIND({0,1,2,3,4,5,6,7,8,9},'Model output'!K232))&gt;0,'Model output'!K232,"")</f>
        <v/>
      </c>
      <c r="L233" s="8" t="str">
        <f t="shared" si="46"/>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v>
      </c>
      <c r="O233" t="str">
        <f>IF('Model output'!M232="","",'Model output'!M232)</f>
        <v>conventional</v>
      </c>
      <c r="P233" t="str">
        <f>IF('Model output'!N232="","",'Model output'!N232)</f>
        <v>3.2 cm</v>
      </c>
      <c r="Q233" t="str">
        <f t="shared" si="45"/>
        <v>3.2cm</v>
      </c>
      <c r="R233" cm="1">
        <f t="array" ref="R233">IF(Q233="","",IF(ISNUMBER(SEARCH("cm",Q233)),MAX(VALUE(SUBSTITUTE(_xlfn.FILTERXML("&lt;t&gt;&lt;s&gt;"&amp;SUBSTITUTE(Q233,",","&lt;/s&gt;&lt;s&gt;")&amp;"&lt;/s&gt;&lt;/t&gt;","//s"),"cm",""))),IF(ISNUMBER(SEARCH("mm",Q233)), MAX(VALUE(SUBSTITUTE(_xlfn.FILTERXML("&lt;t&gt;&lt;s&gt;"&amp;SUBSTITUTE(Q233,",","&lt;/s&gt;&lt;s&gt;")&amp;"&lt;/s&gt;&lt;/t&gt;","//s"),"mm","")))/10, MAX(VALUE(_xlfn.FILTERXML("&lt;t&gt;&lt;s&gt;"&amp;SUBSTITUTE(Q233,",","&lt;/s&gt;&lt;s&gt;")&amp;"&lt;/s&gt;&lt;/t&gt;","//s"))))))</f>
        <v>3.2</v>
      </c>
      <c r="S233" t="str">
        <f>IF(OR('Model output'!P232="",ISNUMBER(SEARCH("Not identified", 'Model output'!P232)),ISNUMBER(SEARCH("Absent",'Model output'!P232)),ISNUMBER(SEARCH("No",'Model output'!P232)),ISNUMBER(SEARCH("Negative",'Model output'!P232))),"negative","positive")</f>
        <v>negative</v>
      </c>
      <c r="T233">
        <f>IF('Model output'!O232="","",'Model output'!O232)</f>
        <v>2</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22" t="str">
        <f>IF('Model output'!S232="","",'Model output'!S232)</f>
        <v/>
      </c>
      <c r="Y233" t="str">
        <f>IF(OR('Model output'!S232="",ISNUMBER(SEARCH("Absent",'Model output'!S232)),ISNUMBER(SEARCH("Not identified",'Model output'!S232)),AND(ISNUMBER(SEARCH("No",'Model output'!S232)),NOT(ISNUMBER(SEARCH("carcinoma",'Model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9" t="str">
        <f>IF(OR('Model output'!V232="", AND(ISERROR(SEARCH("Positive",'Model output'!V232)), ISNUMBER(SEARCH("Negative",'Model output'!V232))), ISNUMBER(SEARCH("Uninvolved",'Model output'!V232)), ISNUMBER(SEARCH("Free",'Model output'!V232)), ISNUMBER(SEARCH("1 mm",'Model output'!V232)), ISNUMBER(SEARCH("0.1 CM",'Model output'!V232)), ISNUMBER(SEARCH("less than 0.2 mm",'Model output'!V232)), ISNUMBER(SEARCH("less than 0.5 mm",'Model output'!V232)), ISNUMBER(SEARCH("abut",'Model output'!V232))), "negative", "positive")</f>
        <v>negative</v>
      </c>
      <c r="AE233" s="38"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AND(ISNUMBER(J233),J233&gt;=5),M233=""),AND(AND(ISNUMBER(J233),J233&gt;=5),AND(ISNUMBER(M233),M233&gt;=1)),AND(ISNUMBER(SERACH("papillary",N233)),OR(Y233="positive",Z233="positive"), ISNUMBER(SEARCH("BRAF",AB233)))),"intermediate","low"))</f>
        <v>low</v>
      </c>
      <c r="AF233" s="39" t="str">
        <f t="shared" si="47"/>
        <v>2</v>
      </c>
      <c r="AG233" s="39" t="str">
        <f t="shared" si="48"/>
        <v>0</v>
      </c>
      <c r="AH233" s="39" t="str">
        <f t="shared" si="49"/>
        <v>0</v>
      </c>
      <c r="AI233" s="44" t="str">
        <f t="shared" si="50"/>
        <v>I</v>
      </c>
      <c r="AJ233" s="38" t="s">
        <v>894</v>
      </c>
      <c r="AK233" s="43" t="s">
        <v>901</v>
      </c>
      <c r="AL233" s="43" t="s">
        <v>902</v>
      </c>
      <c r="AM233" s="43" t="s">
        <v>902</v>
      </c>
      <c r="AN233" s="43" t="s">
        <v>67</v>
      </c>
      <c r="AO233" s="13">
        <f t="shared" ca="1" si="51"/>
        <v>1</v>
      </c>
      <c r="AP233" s="16">
        <f t="shared" si="52"/>
        <v>1</v>
      </c>
      <c r="AQ233" s="16">
        <f t="shared" si="53"/>
        <v>1</v>
      </c>
      <c r="AR233" s="16">
        <f t="shared" si="54"/>
        <v>1</v>
      </c>
      <c r="AS233" s="26">
        <f t="shared" si="55"/>
        <v>1</v>
      </c>
    </row>
    <row r="234" spans="1:45">
      <c r="A234" t="str">
        <f>'Model output'!A233</f>
        <v>TCGA-ET-A3BX</v>
      </c>
      <c r="B234" s="50">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56"/>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output'!G233)),AND(ISNUMBER(SEARCH("V ",'Model output'!G233)),NOT(ISNUMBER(SEARCH("VI",'Model output'!G233)))),ISNUMBER(SEARCH("five",'Model output'!G233)),ISNUMBER(SEARCH("5",'Model output'!G233))))), "lateral", "central"))</f>
        <v>central</v>
      </c>
      <c r="H234" t="str">
        <f>IF('Model output'!H233="","negative", IF('Model output'!H233=" ", "negative", IF('Model output'!H233="[]", "negative", IF(ISNUMBER(SEARCH("lymph node",'Model output'!H233)),"negative", IF(ISNUMBER(SEARCH("adipose tissue",'Model output'!H233)), "negative", IF(ISNUMBER(SEARCH("neck dissection",'Model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5.0 cm</v>
      </c>
      <c r="L234" s="8" t="str">
        <f t="shared" si="46"/>
        <v>5.0cm</v>
      </c>
      <c r="M234" cm="1">
        <f t="array" ref="M234">IF(L234="","",IF(ISNUMBER(SEARCH("cm",L234)),MAX(VALUE(SUBSTITUTE(_xlfn.FILTERXML("&lt;t&gt;&lt;s&gt;"&amp;SUBSTITUTE(L234,",","&lt;/s&gt;&lt;s&gt;")&amp;"&lt;/s&gt;&lt;/t&gt;","//s"),"cm",""))),MAX(VALUE(SUBSTITUTE(_xlfn.FILTERXML("&lt;t&gt;&lt;s&gt;"&amp;SUBSTITUTE(L234,",","&lt;/s&gt;&lt;s&gt;")&amp;"&lt;/s&gt;&lt;/t&gt;","//s"),"mm","")))/10))</f>
        <v>5</v>
      </c>
      <c r="N234" t="str">
        <f>IF('Model output'!L233="","",'Model output'!L233)</f>
        <v>papillary</v>
      </c>
      <c r="O234" t="str">
        <f>IF('Model output'!M233="","",'Model output'!M233)</f>
        <v/>
      </c>
      <c r="P234" t="str">
        <f>IF('Model output'!N233="","",'Model output'!N233)</f>
        <v>5.0 cm</v>
      </c>
      <c r="Q234" t="str">
        <f t="shared" si="45"/>
        <v>5.0cm</v>
      </c>
      <c r="R234" cm="1">
        <f t="array" ref="R234">IF(Q234="","",IF(ISNUMBER(SEARCH("cm",Q234)),MAX(VALUE(SUBSTITUTE(_xlfn.FILTERXML("&lt;t&gt;&lt;s&gt;"&amp;SUBSTITUTE(Q234,",","&lt;/s&gt;&lt;s&gt;")&amp;"&lt;/s&gt;&lt;/t&gt;","//s"),"cm",""))),IF(ISNUMBER(SEARCH("mm",Q234)), MAX(VALUE(SUBSTITUTE(_xlfn.FILTERXML("&lt;t&gt;&lt;s&gt;"&amp;SUBSTITUTE(Q234,",","&lt;/s&gt;&lt;s&gt;")&amp;"&lt;/s&gt;&lt;/t&gt;","//s"),"mm","")))/10, MAX(VALUE(_xlfn.FILTERXML("&lt;t&gt;&lt;s&gt;"&amp;SUBSTITUTE(Q234,",","&lt;/s&gt;&lt;s&gt;")&amp;"&lt;/s&gt;&lt;/t&gt;","//s"))))))</f>
        <v>5</v>
      </c>
      <c r="S234" t="str">
        <f>IF(OR('Model output'!P233="",ISNUMBER(SEARCH("Not identified", 'Model output'!P233)),ISNUMBER(SEARCH("Absent",'Model output'!P233)),ISNUMBER(SEARCH("No",'Model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positive</v>
      </c>
      <c r="X234" s="22" t="str">
        <f>IF('Model output'!S233="","",'Model output'!S233)</f>
        <v>Present</v>
      </c>
      <c r="Y234" t="str">
        <f>IF(OR('Model output'!S233="",ISNUMBER(SEARCH("Absent",'Model output'!S233)),ISNUMBER(SEARCH("Not identified",'Model output'!S233)),AND(ISNUMBER(SEARCH("No",'Model output'!S233)),NOT(ISNUMBER(SEARCH("carcinoma",'Model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9" t="str">
        <f>IF(OR('Model output'!V233="", AND(ISERROR(SEARCH("Positive",'Model output'!V233)), ISNUMBER(SEARCH("Negative",'Model output'!V233))), ISNUMBER(SEARCH("Uninvolved",'Model output'!V233)), ISNUMBER(SEARCH("Free",'Model output'!V233)), ISNUMBER(SEARCH("1 mm",'Model output'!V233)), ISNUMBER(SEARCH("0.1 CM",'Model output'!V233)), ISNUMBER(SEARCH("less than 0.2 mm",'Model output'!V233)), ISNUMBER(SEARCH("less than 0.5 mm",'Model output'!V233)), ISNUMBER(SEARCH("abut",'Model output'!V233))), "negative", "positive")</f>
        <v>positive</v>
      </c>
      <c r="AE234" s="38" t="str" cm="1">
        <f t="array" ref="AE234">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AND(ISNUMBER(J234),J234&gt;=5),M234=""),AND(AND(ISNUMBER(J234),J234&gt;=5),AND(ISNUMBER(M234),M234&gt;=1)),AND(ISNUMBER(SERACH("papillary",N234)),OR(Y234="positive",Z234="positive"), ISNUMBER(SEARCH("BRAF",AB234)))),"intermediate","low"))</f>
        <v>high</v>
      </c>
      <c r="AF234" s="39" t="str">
        <f t="shared" si="47"/>
        <v>3a</v>
      </c>
      <c r="AG234" s="39" t="str">
        <f t="shared" si="48"/>
        <v>1a</v>
      </c>
      <c r="AH234" s="39" t="str">
        <f t="shared" si="49"/>
        <v>0</v>
      </c>
      <c r="AI234" s="44" t="str">
        <f t="shared" si="50"/>
        <v>I</v>
      </c>
      <c r="AJ234" s="38" t="s">
        <v>895</v>
      </c>
      <c r="AK234" s="43" t="s">
        <v>904</v>
      </c>
      <c r="AL234" s="43" t="s">
        <v>903</v>
      </c>
      <c r="AM234" s="43" t="s">
        <v>902</v>
      </c>
      <c r="AN234" s="43" t="s">
        <v>67</v>
      </c>
      <c r="AO234" s="13">
        <f t="shared" si="51"/>
        <v>0</v>
      </c>
      <c r="AP234" s="16">
        <f t="shared" si="52"/>
        <v>1</v>
      </c>
      <c r="AQ234" s="16">
        <f t="shared" si="53"/>
        <v>1</v>
      </c>
      <c r="AR234" s="16">
        <f t="shared" si="54"/>
        <v>1</v>
      </c>
      <c r="AS234" s="26">
        <f t="shared" si="55"/>
        <v>1</v>
      </c>
    </row>
    <row r="235" spans="1:45">
      <c r="A235" t="str">
        <f>'Model output'!A234</f>
        <v>TCGA-ET-A3DT</v>
      </c>
      <c r="B235" s="50">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56"/>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output'!G234)),AND(ISNUMBER(SEARCH("V ",'Model output'!G234)),NOT(ISNUMBER(SEARCH("VI",'Model output'!G234)))),ISNUMBER(SEARCH("five",'Model output'!G234)),ISNUMBER(SEARCH("5",'Model output'!G234))))), "lateral", "central"))</f>
        <v>central</v>
      </c>
      <c r="H235" t="str">
        <f>IF('Model output'!H234="","negative", IF('Model output'!H234=" ", "negative", IF('Model output'!H234="[]", "negative", IF(ISNUMBER(SEARCH("lymph node",'Model output'!H234)),"negative", IF(ISNUMBER(SEARCH("adipose tissue",'Model output'!H234)), "negative", IF(ISNUMBER(SEARCH("neck dissection",'Model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46"/>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v>
      </c>
      <c r="O235" t="str">
        <f>IF('Model output'!M234="","",'Model output'!M234)</f>
        <v/>
      </c>
      <c r="P235" t="str">
        <f>IF('Model output'!N234="","",'Model output'!N234)</f>
        <v>2.5 cm</v>
      </c>
      <c r="Q235" t="str">
        <f t="shared" si="45"/>
        <v>2.5cm</v>
      </c>
      <c r="R235" cm="1">
        <f t="array" ref="R235">IF(Q235="","",IF(ISNUMBER(SEARCH("cm",Q235)),MAX(VALUE(SUBSTITUTE(_xlfn.FILTERXML("&lt;t&gt;&lt;s&gt;"&amp;SUBSTITUTE(Q235,",","&lt;/s&gt;&lt;s&gt;")&amp;"&lt;/s&gt;&lt;/t&gt;","//s"),"cm",""))),IF(ISNUMBER(SEARCH("mm",Q235)), MAX(VALUE(SUBSTITUTE(_xlfn.FILTERXML("&lt;t&gt;&lt;s&gt;"&amp;SUBSTITUTE(Q235,",","&lt;/s&gt;&lt;s&gt;")&amp;"&lt;/s&gt;&lt;/t&gt;","//s"),"mm","")))/10, MAX(VALUE(_xlfn.FILTERXML("&lt;t&gt;&lt;s&gt;"&amp;SUBSTITUTE(Q235,",","&lt;/s&gt;&lt;s&gt;")&amp;"&lt;/s&gt;&lt;/t&gt;","//s"))))))</f>
        <v>2.5</v>
      </c>
      <c r="S235" t="str">
        <f>IF(OR('Model output'!P234="",ISNUMBER(SEARCH("Not identified", 'Model output'!P234)),ISNUMBER(SEARCH("Absent",'Model output'!P234)),ISNUMBER(SEARCH("No",'Model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22" t="str">
        <f>IF('Model output'!S234="","",'Model output'!S234)</f>
        <v/>
      </c>
      <c r="Y235" t="str">
        <f>IF(OR('Model output'!S234="",ISNUMBER(SEARCH("Absent",'Model output'!S234)),ISNUMBER(SEARCH("Not identified",'Model output'!S234)),AND(ISNUMBER(SEARCH("No",'Model output'!S234)),NOT(ISNUMBER(SEARCH("carcinoma",'Model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9" t="str">
        <f>IF(OR('Model output'!V234="", AND(ISERROR(SEARCH("Positive",'Model output'!V234)), ISNUMBER(SEARCH("Negative",'Model output'!V234))), ISNUMBER(SEARCH("Uninvolved",'Model output'!V234)), ISNUMBER(SEARCH("Free",'Model output'!V234)), ISNUMBER(SEARCH("1 mm",'Model output'!V234)), ISNUMBER(SEARCH("0.1 CM",'Model output'!V234)), ISNUMBER(SEARCH("less than 0.2 mm",'Model output'!V234)), ISNUMBER(SEARCH("less than 0.5 mm",'Model output'!V234)), ISNUMBER(SEARCH("abut",'Model output'!V234))), "negative", "positive")</f>
        <v>negative</v>
      </c>
      <c r="AE235" s="38"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AND(ISNUMBER(J235),J235&gt;=5),M235=""),AND(AND(ISNUMBER(J235),J235&gt;=5),AND(ISNUMBER(M235),M235&gt;=1)),AND(ISNUMBER(SERACH("papillary",N235)),OR(Y235="positive",Z235="positive"), ISNUMBER(SEARCH("BRAF",AB235)))),"intermediate","low"))</f>
        <v>intermediate</v>
      </c>
      <c r="AF235" s="39" t="str">
        <f t="shared" si="47"/>
        <v>2</v>
      </c>
      <c r="AG235" s="39" t="str">
        <f t="shared" si="48"/>
        <v>1a</v>
      </c>
      <c r="AH235" s="39" t="str">
        <f t="shared" si="49"/>
        <v>0</v>
      </c>
      <c r="AI235" s="44" t="str">
        <f t="shared" si="50"/>
        <v>I</v>
      </c>
      <c r="AJ235" s="38" t="s">
        <v>894</v>
      </c>
      <c r="AK235" s="43" t="s">
        <v>901</v>
      </c>
      <c r="AL235" s="43" t="s">
        <v>903</v>
      </c>
      <c r="AM235" s="43" t="s">
        <v>902</v>
      </c>
      <c r="AN235" s="43" t="s">
        <v>67</v>
      </c>
      <c r="AO235" s="13">
        <f t="shared" ca="1" si="51"/>
        <v>0</v>
      </c>
      <c r="AP235" s="16">
        <f t="shared" si="52"/>
        <v>1</v>
      </c>
      <c r="AQ235" s="16">
        <f t="shared" si="53"/>
        <v>1</v>
      </c>
      <c r="AR235" s="16">
        <f t="shared" si="54"/>
        <v>1</v>
      </c>
      <c r="AS235" s="26">
        <f t="shared" si="55"/>
        <v>1</v>
      </c>
    </row>
    <row r="236" spans="1:45">
      <c r="A236" t="str">
        <f>'Model output'!A235</f>
        <v>TCGA-ET-A40P</v>
      </c>
      <c r="B236" s="50">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56"/>
        <v>positive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output'!G235)),AND(ISNUMBER(SEARCH("V ",'Model output'!G235)),NOT(ISNUMBER(SEARCH("VI",'Model output'!G235)))),ISNUMBER(SEARCH("five",'Model output'!G235)),ISNUMBER(SEARCH("5",'Model output'!G235))))), "lateral", "central"))</f>
        <v/>
      </c>
      <c r="H236" t="str">
        <f>IF('Model output'!H235="","negative", IF('Model output'!H235=" ", "negative", IF('Model output'!H235="[]", "negative", IF(ISNUMBER(SEARCH("lymph node",'Model output'!H235)),"negative", IF(ISNUMBER(SEARCH("adipose tissue",'Model output'!H235)), "negative", IF(ISNUMBER(SEARCH("neck dissection",'Model output'!H235)),"negative","positive"))))))</f>
        <v>negative</v>
      </c>
      <c r="I236" t="str">
        <f>IF('Model output'!I235="","",IF(ISNUMBER('Model output'!I235),'Model output'!I235,1))</f>
        <v/>
      </c>
      <c r="J236">
        <f>IF('Model output'!J235="","",IF(AND(ISNUMBER('Model output'!J235),'Model output'!J235&lt;=I236),'Model output'!J235,IF(ISNUMBER(SEARCH("0/",'Model output'!J235)),0,1)))</f>
        <v>1</v>
      </c>
      <c r="K236" t="str" cm="1">
        <f t="array" ref="K236">IF(COUNT(FIND({0,1,2,3,4,5,6,7,8,9},'Model output'!K235))&gt;0,'Model output'!K235,"")</f>
        <v/>
      </c>
      <c r="L236" s="8" t="str">
        <f t="shared" si="46"/>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v>
      </c>
      <c r="O236" t="str">
        <f>IF('Model output'!M235="","",'Model output'!M235)</f>
        <v>follicular variant</v>
      </c>
      <c r="P236" t="str">
        <f>IF('Model output'!N235="","",'Model output'!N235)</f>
        <v>3.2 cm</v>
      </c>
      <c r="Q236" t="str">
        <f t="shared" si="45"/>
        <v>3.2cm</v>
      </c>
      <c r="R236" cm="1">
        <f t="array" ref="R236">IF(Q236="","",IF(ISNUMBER(SEARCH("cm",Q236)),MAX(VALUE(SUBSTITUTE(_xlfn.FILTERXML("&lt;t&gt;&lt;s&gt;"&amp;SUBSTITUTE(Q236,",","&lt;/s&gt;&lt;s&gt;")&amp;"&lt;/s&gt;&lt;/t&gt;","//s"),"cm",""))),IF(ISNUMBER(SEARCH("mm",Q236)), MAX(VALUE(SUBSTITUTE(_xlfn.FILTERXML("&lt;t&gt;&lt;s&gt;"&amp;SUBSTITUTE(Q236,",","&lt;/s&gt;&lt;s&gt;")&amp;"&lt;/s&gt;&lt;/t&gt;","//s"),"mm","")))/10, MAX(VALUE(_xlfn.FILTERXML("&lt;t&gt;&lt;s&gt;"&amp;SUBSTITUTE(Q236,",","&lt;/s&gt;&lt;s&gt;")&amp;"&lt;/s&gt;&lt;/t&gt;","//s"))))))</f>
        <v>3.2</v>
      </c>
      <c r="S236" t="str">
        <f>IF(OR('Model output'!P235="",ISNUMBER(SEARCH("Not identified", 'Model output'!P235)),ISNUMBER(SEARCH("Absent",'Model output'!P235)),ISNUMBER(SEARCH("No",'Model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22" t="str">
        <f>IF('Model output'!S235="","",'Model output'!S235)</f>
        <v/>
      </c>
      <c r="Y236" t="str">
        <f>IF(OR('Model output'!S235="",ISNUMBER(SEARCH("Absent",'Model output'!S235)),ISNUMBER(SEARCH("Not identified",'Model output'!S235)),AND(ISNUMBER(SEARCH("No",'Model output'!S235)),NOT(ISNUMBER(SEARCH("carcinoma",'Model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9" t="str">
        <f>IF(OR('Model output'!V235="", AND(ISERROR(SEARCH("Positive",'Model output'!V235)), ISNUMBER(SEARCH("Negative",'Model output'!V235))), ISNUMBER(SEARCH("Uninvolved",'Model output'!V235)), ISNUMBER(SEARCH("Free",'Model output'!V235)), ISNUMBER(SEARCH("1 mm",'Model output'!V235)), ISNUMBER(SEARCH("0.1 CM",'Model output'!V235)), ISNUMBER(SEARCH("less than 0.2 mm",'Model output'!V235)), ISNUMBER(SEARCH("less than 0.5 mm",'Model output'!V235)), ISNUMBER(SEARCH("abut",'Model output'!V235))), "negative", "positive")</f>
        <v>negative</v>
      </c>
      <c r="AE236" s="38"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AND(ISNUMBER(J236),J236&gt;=5),M236=""),AND(AND(ISNUMBER(J236),J236&gt;=5),AND(ISNUMBER(M236),M236&gt;=1)),AND(ISNUMBER(SERACH("papillary",N236)),OR(Y236="positive",Z236="positive"), ISNUMBER(SEARCH("BRAF",AB236)))),"intermediate","low"))</f>
        <v>low</v>
      </c>
      <c r="AF236" s="39" t="str">
        <f t="shared" si="47"/>
        <v>2</v>
      </c>
      <c r="AG236" s="39" t="str">
        <f t="shared" si="48"/>
        <v>1a</v>
      </c>
      <c r="AH236" s="39" t="str">
        <f t="shared" si="49"/>
        <v>0</v>
      </c>
      <c r="AI236" s="44" t="str">
        <f t="shared" si="50"/>
        <v>I</v>
      </c>
      <c r="AJ236" s="38" t="s">
        <v>894</v>
      </c>
      <c r="AK236" s="43" t="s">
        <v>901</v>
      </c>
      <c r="AL236" s="43" t="s">
        <v>899</v>
      </c>
      <c r="AM236" s="43" t="s">
        <v>902</v>
      </c>
      <c r="AN236" s="43" t="s">
        <v>67</v>
      </c>
      <c r="AO236" s="13">
        <f t="shared" ca="1" si="51"/>
        <v>1</v>
      </c>
      <c r="AP236" s="16">
        <f t="shared" si="52"/>
        <v>1</v>
      </c>
      <c r="AQ236" s="16">
        <f t="shared" si="53"/>
        <v>0</v>
      </c>
      <c r="AR236" s="16">
        <f t="shared" si="54"/>
        <v>1</v>
      </c>
      <c r="AS236" s="26">
        <f t="shared" si="55"/>
        <v>1</v>
      </c>
    </row>
    <row r="237" spans="1:45">
      <c r="A237" t="str">
        <f>'Model output'!A236</f>
        <v>TCGA-ET-A40Q</v>
      </c>
      <c r="B237" s="50">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56"/>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output'!G236)),AND(ISNUMBER(SEARCH("V ",'Model output'!G236)),NOT(ISNUMBER(SEARCH("VI",'Model output'!G236)))),ISNUMBER(SEARCH("five",'Model output'!G236)),ISNUMBER(SEARCH("5",'Model output'!G236))))), "lateral", "central"))</f>
        <v>lateral</v>
      </c>
      <c r="H237" t="str">
        <f>IF('Model output'!H236="","negative", IF('Model output'!H236=" ", "negative", IF('Model output'!H236="[]", "negative", IF(ISNUMBER(SEARCH("lymph node",'Model output'!H236)),"negative", IF(ISNUMBER(SEARCH("adipose tissue",'Model output'!H236)), "negative", IF(ISNUMBER(SEARCH("neck dissection",'Model output'!H236)),"negative","positive"))))))</f>
        <v>negative</v>
      </c>
      <c r="I237">
        <f>IF('Model output'!I236="","",IF(ISNUMBER('Model output'!I236),'Model output'!I236,1))</f>
        <v>40</v>
      </c>
      <c r="J237">
        <f>IF('Model output'!J236="","",IF(AND(ISNUMBER('Model output'!J236),'Model output'!J236&lt;=I237),'Model output'!J236,IF(ISNUMBER(SEARCH("0/",'Model output'!J236)),0,1)))</f>
        <v>23</v>
      </c>
      <c r="K237" t="str" cm="1">
        <f t="array" ref="K237">IF(COUNT(FIND({0,1,2,3,4,5,6,7,8,9},'Model output'!K236))&gt;0,'Model output'!K236,"")</f>
        <v>1.4 cm</v>
      </c>
      <c r="L237" s="8" t="str">
        <f t="shared" si="46"/>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v>
      </c>
      <c r="O237" t="str">
        <f>IF('Model output'!M236="","",'Model output'!M236)</f>
        <v>tall cell variant</v>
      </c>
      <c r="P237" t="str">
        <f>IF('Model output'!N236="","",'Model output'!N236)</f>
        <v>2.5 cm</v>
      </c>
      <c r="Q237" t="str">
        <f t="shared" si="45"/>
        <v>2.5cm</v>
      </c>
      <c r="R237" cm="1">
        <f t="array" ref="R237">IF(Q237="","",IF(ISNUMBER(SEARCH("cm",Q237)),MAX(VALUE(SUBSTITUTE(_xlfn.FILTERXML("&lt;t&gt;&lt;s&gt;"&amp;SUBSTITUTE(Q237,",","&lt;/s&gt;&lt;s&gt;")&amp;"&lt;/s&gt;&lt;/t&gt;","//s"),"cm",""))),IF(ISNUMBER(SEARCH("mm",Q237)), MAX(VALUE(SUBSTITUTE(_xlfn.FILTERXML("&lt;t&gt;&lt;s&gt;"&amp;SUBSTITUTE(Q237,",","&lt;/s&gt;&lt;s&gt;")&amp;"&lt;/s&gt;&lt;/t&gt;","//s"),"mm","")))/10, MAX(VALUE(_xlfn.FILTERXML("&lt;t&gt;&lt;s&gt;"&amp;SUBSTITUTE(Q237,",","&lt;/s&gt;&lt;s&gt;")&amp;"&lt;/s&gt;&lt;/t&gt;","//s"))))))</f>
        <v>2.5</v>
      </c>
      <c r="S237" t="str">
        <f>IF(OR('Model output'!P236="",ISNUMBER(SEARCH("Not identified", 'Model output'!P236)),ISNUMBER(SEARCH("Absent",'Model output'!P236)),ISNUMBER(SEARCH("No",'Model output'!P236)),ISNUMBER(SEARCH("Negative",'Model output'!P236))),"negative","positive")</f>
        <v>positive</v>
      </c>
      <c r="T237" t="str">
        <f>IF('Model output'!O236="","",'Model output'!O236)</f>
        <v>3 additional papillary microcarcinomas (each 0.1 cm) in addition to the primary tumor</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&lt;4</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minimal</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22" t="str">
        <f>IF('Model output'!S236="","",'Model output'!S236)</f>
        <v/>
      </c>
      <c r="Y237" t="str">
        <f>IF(OR('Model output'!S236="",ISNUMBER(SEARCH("Absent",'Model output'!S236)),ISNUMBER(SEARCH("Not identified",'Model output'!S236)),AND(ISNUMBER(SEARCH("No",'Model output'!S236)),NOT(ISNUMBER(SEARCH("carcinoma",'Model output'!S236)))),ISNUMBER(SEARCH("negative",'Model output'!S236))),"negative",IF(Z237="positive","gETE", "positive"))</f>
        <v>negative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9" t="str">
        <f>IF(OR('Model output'!V236="", AND(ISERROR(SEARCH("Positive",'Model output'!V236)), ISNUMBER(SEARCH("Negative",'Model output'!V236))), ISNUMBER(SEARCH("Uninvolved",'Model output'!V236)), ISNUMBER(SEARCH("Free",'Model output'!V236)), ISNUMBER(SEARCH("1 mm",'Model output'!V236)), ISNUMBER(SEARCH("0.1 CM",'Model output'!V236)), ISNUMBER(SEARCH("less than 0.2 mm",'Model output'!V236)), ISNUMBER(SEARCH("less than 0.5 mm",'Model output'!V236)), ISNUMBER(SEARCH("abut",'Model output'!V236))), "negative", "positive")</f>
        <v>negative</v>
      </c>
      <c r="AE237" s="38"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AND(ISNUMBER(J237),J237&gt;=5),M237=""),AND(AND(ISNUMBER(J237),J237&gt;=5),AND(ISNUMBER(M237),M237&gt;=1)),AND(ISNUMBER(SERACH("papillary",N237)),OR(Y237="positive",Z237="positive"), ISNUMBER(SEARCH("BRAF",AB237)))),"intermediate","low"))</f>
        <v>intermediate</v>
      </c>
      <c r="AF237" s="39" t="str">
        <f t="shared" si="47"/>
        <v>2</v>
      </c>
      <c r="AG237" s="39" t="str">
        <f t="shared" si="48"/>
        <v>1b</v>
      </c>
      <c r="AH237" s="39" t="str">
        <f t="shared" si="49"/>
        <v>0</v>
      </c>
      <c r="AI237" s="44" t="str">
        <f t="shared" si="50"/>
        <v>I</v>
      </c>
      <c r="AJ237" s="38" t="s">
        <v>895</v>
      </c>
      <c r="AK237" s="43" t="s">
        <v>901</v>
      </c>
      <c r="AL237" s="43" t="s">
        <v>898</v>
      </c>
      <c r="AM237" s="43" t="s">
        <v>902</v>
      </c>
      <c r="AN237" s="43" t="s">
        <v>67</v>
      </c>
      <c r="AO237" s="13">
        <f t="shared" ca="1" si="51"/>
        <v>1</v>
      </c>
      <c r="AP237" s="16">
        <f t="shared" si="52"/>
        <v>1</v>
      </c>
      <c r="AQ237" s="16">
        <f t="shared" si="53"/>
        <v>1</v>
      </c>
      <c r="AR237" s="16">
        <f t="shared" si="54"/>
        <v>1</v>
      </c>
      <c r="AS237" s="26">
        <f t="shared" si="55"/>
        <v>1</v>
      </c>
    </row>
    <row r="238" spans="1:45">
      <c r="A238" t="str">
        <f>'Model output'!A237</f>
        <v>TCGA-ET-A40R</v>
      </c>
      <c r="B238" s="50">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56"/>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output'!G237)),AND(ISNUMBER(SEARCH("V ",'Model output'!G237)),NOT(ISNUMBER(SEARCH("VI",'Model output'!G237)))),ISNUMBER(SEARCH("five",'Model output'!G237)),ISNUMBER(SEARCH("5",'Model output'!G237))))), "lateral", "central"))</f>
        <v>central</v>
      </c>
      <c r="H238" t="str">
        <f>IF('Model output'!H237="","negative", IF('Model output'!H237=" ", "negative", IF('Model output'!H237="[]", "negative", IF(ISNUMBER(SEARCH("lymph node",'Model output'!H237)),"negative", IF(ISNUMBER(SEARCH("adipose tissue",'Model output'!H237)), "negative", IF(ISNUMBER(SEARCH("neck dissection",'Model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46"/>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 follicular variant</v>
      </c>
      <c r="O238" t="str">
        <f>IF('Model output'!M237="","",'Model output'!M237)</f>
        <v/>
      </c>
      <c r="P238" t="str">
        <f>IF('Model output'!N237="","",'Model output'!N237)</f>
        <v>3 cm</v>
      </c>
      <c r="Q238" t="str">
        <f t="shared" si="45"/>
        <v>3cm</v>
      </c>
      <c r="R238" cm="1">
        <f t="array" ref="R238">IF(Q238="","",IF(ISNUMBER(SEARCH("cm",Q238)),MAX(VALUE(SUBSTITUTE(_xlfn.FILTERXML("&lt;t&gt;&lt;s&gt;"&amp;SUBSTITUTE(Q238,",","&lt;/s&gt;&lt;s&gt;")&amp;"&lt;/s&gt;&lt;/t&gt;","//s"),"cm",""))),IF(ISNUMBER(SEARCH("mm",Q238)), MAX(VALUE(SUBSTITUTE(_xlfn.FILTERXML("&lt;t&gt;&lt;s&gt;"&amp;SUBSTITUTE(Q238,",","&lt;/s&gt;&lt;s&gt;")&amp;"&lt;/s&gt;&lt;/t&gt;","//s"),"mm","")))/10, MAX(VALUE(_xlfn.FILTERXML("&lt;t&gt;&lt;s&gt;"&amp;SUBSTITUTE(Q238,",","&lt;/s&gt;&lt;s&gt;")&amp;"&lt;/s&gt;&lt;/t&gt;","//s"))))))</f>
        <v>3</v>
      </c>
      <c r="S238" t="str">
        <f>IF(OR('Model output'!P237="",ISNUMBER(SEARCH("Not identified", 'Model output'!P237)),ISNUMBER(SEARCH("Absent",'Model output'!P237)),ISNUMBER(SEARCH("No",'Model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positive</v>
      </c>
      <c r="X238" s="22" t="str">
        <f>IF('Model output'!S237="","",'Model output'!S237)</f>
        <v/>
      </c>
      <c r="Y238" t="str">
        <f>IF(OR('Model output'!S237="",ISNUMBER(SEARCH("Absent",'Model output'!S237)),ISNUMBER(SEARCH("Not identified",'Model output'!S237)),AND(ISNUMBER(SEARCH("No",'Model output'!S237)),NOT(ISNUMBER(SEARCH("carcinoma",'Model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9" t="str">
        <f>IF(OR('Model output'!V237="", AND(ISERROR(SEARCH("Positive",'Model output'!V237)), ISNUMBER(SEARCH("Negative",'Model output'!V237))), ISNUMBER(SEARCH("Uninvolved",'Model output'!V237)), ISNUMBER(SEARCH("Free",'Model output'!V237)), ISNUMBER(SEARCH("1 mm",'Model output'!V237)), ISNUMBER(SEARCH("0.1 CM",'Model output'!V237)), ISNUMBER(SEARCH("less than 0.2 mm",'Model output'!V237)), ISNUMBER(SEARCH("less than 0.5 mm",'Model output'!V237)), ISNUMBER(SEARCH("abut",'Model output'!V237))), "negative", "positive")</f>
        <v>positive</v>
      </c>
      <c r="AE238" s="38"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AND(ISNUMBER(J238),J238&gt;=5),M238=""),AND(AND(ISNUMBER(J238),J238&gt;=5),AND(ISNUMBER(M238),M238&gt;=1)),AND(ISNUMBER(SERACH("papillary",N238)),OR(Y238="positive",Z238="positive"), ISNUMBER(SEARCH("BRAF",AB238)))),"intermediate","low"))</f>
        <v>high</v>
      </c>
      <c r="AF238" s="39" t="str">
        <f t="shared" si="47"/>
        <v>2</v>
      </c>
      <c r="AG238" s="39" t="str">
        <f t="shared" si="48"/>
        <v>1a</v>
      </c>
      <c r="AH238" s="39" t="str">
        <f t="shared" si="49"/>
        <v>0</v>
      </c>
      <c r="AI238" s="44" t="str">
        <f t="shared" si="50"/>
        <v>I</v>
      </c>
      <c r="AJ238" s="38" t="s">
        <v>893</v>
      </c>
      <c r="AK238" s="43" t="s">
        <v>901</v>
      </c>
      <c r="AL238" s="43" t="s">
        <v>903</v>
      </c>
      <c r="AM238" s="43" t="s">
        <v>902</v>
      </c>
      <c r="AN238" s="43" t="s">
        <v>67</v>
      </c>
      <c r="AO238" s="13">
        <f t="shared" si="51"/>
        <v>1</v>
      </c>
      <c r="AP238" s="16">
        <f t="shared" si="52"/>
        <v>1</v>
      </c>
      <c r="AQ238" s="16">
        <f t="shared" si="53"/>
        <v>1</v>
      </c>
      <c r="AR238" s="16">
        <f t="shared" si="54"/>
        <v>1</v>
      </c>
      <c r="AS238" s="26">
        <f t="shared" si="55"/>
        <v>1</v>
      </c>
    </row>
    <row r="239" spans="1:45">
      <c r="A239" t="str">
        <f>'Model output'!A238</f>
        <v>TCGA-ET-A40S</v>
      </c>
      <c r="B239" s="50">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
      </c>
      <c r="F239" t="str">
        <f t="shared" si="56"/>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output'!G238)),AND(ISNUMBER(SEARCH("V ",'Model output'!G238)),NOT(ISNUMBER(SEARCH("VI",'Model output'!G238)))),ISNUMBER(SEARCH("five",'Model output'!G238)),ISNUMBER(SEARCH("5",'Model output'!G238))))), "lateral", "central"))</f>
        <v/>
      </c>
      <c r="H239" t="str">
        <f>IF('Model output'!H238="","negative", IF('Model output'!H238=" ", "negative", IF('Model output'!H238="[]", "negative", IF(ISNUMBER(SEARCH("lymph node",'Model output'!H238)),"negative", IF(ISNUMBER(SEARCH("adipose tissue",'Model output'!H238)), "negative", IF(ISNUMBER(SEARCH("neck dissection",'Model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46"/>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v>
      </c>
      <c r="O239" t="str">
        <f>IF('Model output'!M238="","",'Model output'!M238)</f>
        <v/>
      </c>
      <c r="P239" t="str">
        <f>IF('Model output'!N238="","",'Model output'!N238)</f>
        <v>2.5 cm</v>
      </c>
      <c r="Q239" t="str">
        <f t="shared" si="45"/>
        <v>2.5cm</v>
      </c>
      <c r="R239" cm="1">
        <f t="array" ref="R239">IF(Q239="","",IF(ISNUMBER(SEARCH("cm",Q239)),MAX(VALUE(SUBSTITUTE(_xlfn.FILTERXML("&lt;t&gt;&lt;s&gt;"&amp;SUBSTITUTE(Q239,",","&lt;/s&gt;&lt;s&gt;")&amp;"&lt;/s&gt;&lt;/t&gt;","//s"),"cm",""))),IF(ISNUMBER(SEARCH("mm",Q239)), MAX(VALUE(SUBSTITUTE(_xlfn.FILTERXML("&lt;t&gt;&lt;s&gt;"&amp;SUBSTITUTE(Q239,",","&lt;/s&gt;&lt;s&gt;")&amp;"&lt;/s&gt;&lt;/t&gt;","//s"),"mm","")))/10, MAX(VALUE(_xlfn.FILTERXML("&lt;t&gt;&lt;s&gt;"&amp;SUBSTITUTE(Q239,",","&lt;/s&gt;&lt;s&gt;")&amp;"&lt;/s&gt;&lt;/t&gt;","//s"))))))</f>
        <v>2.5</v>
      </c>
      <c r="S239" t="str">
        <f>IF(OR('Model output'!P238="",ISNUMBER(SEARCH("Not identified", 'Model output'!P238)),ISNUMBER(SEARCH("Absent",'Model output'!P238)),ISNUMBER(SEARCH("No",'Model output'!P238)),ISNUMBER(SEARCH("Negative",'Model output'!P238))),"negative","positive")</f>
        <v>negative</v>
      </c>
      <c r="T239" t="str">
        <f>IF('Model output'!O238="","",'Model output'!O238)</f>
        <v>Multifocal</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22" t="str">
        <f>IF('Model output'!S238="","",'Model output'!S238)</f>
        <v/>
      </c>
      <c r="Y239" t="str">
        <f>IF(OR('Model output'!S238="",ISNUMBER(SEARCH("Absent",'Model output'!S238)),ISNUMBER(SEARCH("Not identified",'Model output'!S238)),AND(ISNUMBER(SEARCH("No",'Model output'!S238)),NOT(ISNUMBER(SEARCH("carcinoma",'Model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9" t="str">
        <f>IF(OR('Model output'!V238="", AND(ISERROR(SEARCH("Positive",'Model output'!V238)), ISNUMBER(SEARCH("Negative",'Model output'!V238))), ISNUMBER(SEARCH("Uninvolved",'Model output'!V238)), ISNUMBER(SEARCH("Free",'Model output'!V238)), ISNUMBER(SEARCH("1 mm",'Model output'!V238)), ISNUMBER(SEARCH("0.1 CM",'Model output'!V238)), ISNUMBER(SEARCH("less than 0.2 mm",'Model output'!V238)), ISNUMBER(SEARCH("less than 0.5 mm",'Model output'!V238)), ISNUMBER(SEARCH("abut",'Model output'!V238))), "negative", "positive")</f>
        <v>negative</v>
      </c>
      <c r="AE239" s="38"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AND(ISNUMBER(J239),J239&gt;=5),M239=""),AND(AND(ISNUMBER(J239),J239&gt;=5),AND(ISNUMBER(M239),M239&gt;=1)),AND(ISNUMBER(SERACH("papillary",N239)),OR(Y239="positive",Z239="positive"), ISNUMBER(SEARCH("BRAF",AB239)))),"intermediate","low"))</f>
        <v>low</v>
      </c>
      <c r="AF239" s="39" t="str">
        <f t="shared" si="47"/>
        <v>2</v>
      </c>
      <c r="AG239" s="39" t="str">
        <f t="shared" si="48"/>
        <v>0</v>
      </c>
      <c r="AH239" s="39" t="str">
        <f t="shared" si="49"/>
        <v>0</v>
      </c>
      <c r="AI239" s="44" t="str">
        <f t="shared" si="50"/>
        <v>I</v>
      </c>
      <c r="AJ239" s="38" t="s">
        <v>894</v>
      </c>
      <c r="AK239" s="43" t="s">
        <v>901</v>
      </c>
      <c r="AL239" s="43" t="s">
        <v>899</v>
      </c>
      <c r="AM239" s="43" t="s">
        <v>902</v>
      </c>
      <c r="AN239" s="43" t="s">
        <v>67</v>
      </c>
      <c r="AO239" s="13">
        <f t="shared" ca="1" si="51"/>
        <v>1</v>
      </c>
      <c r="AP239" s="16">
        <f t="shared" si="52"/>
        <v>1</v>
      </c>
      <c r="AQ239" s="16">
        <f t="shared" si="53"/>
        <v>1</v>
      </c>
      <c r="AR239" s="16">
        <f t="shared" si="54"/>
        <v>1</v>
      </c>
      <c r="AS239" s="26">
        <f t="shared" si="55"/>
        <v>1</v>
      </c>
    </row>
    <row r="240" spans="1:45">
      <c r="A240" t="str">
        <f>'Model output'!A239</f>
        <v>TCGA-ET-A40T</v>
      </c>
      <c r="B240" s="50">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56"/>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output'!G239)),AND(ISNUMBER(SEARCH("V ",'Model output'!G239)),NOT(ISNUMBER(SEARCH("VI",'Model output'!G239)))),ISNUMBER(SEARCH("five",'Model output'!G239)),ISNUMBER(SEARCH("5",'Model output'!G239))))), "lateral", "central"))</f>
        <v>central</v>
      </c>
      <c r="H240" t="str">
        <f>IF('Model output'!H239="","negative", IF('Model output'!H239=" ", "negative", IF('Model output'!H239="[]", "negative", IF(ISNUMBER(SEARCH("lymph node",'Model output'!H239)),"negative", IF(ISNUMBER(SEARCH("adipose tissue",'Model output'!H239)), "negative", IF(ISNUMBER(SEARCH("neck dissection",'Model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8" t="str">
        <f t="shared" si="46"/>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v>
      </c>
      <c r="O240" t="str">
        <f>IF('Model output'!M239="","",'Model output'!M239)</f>
        <v/>
      </c>
      <c r="P240" t="str">
        <f>IF('Model output'!N239="","",'Model output'!N239)</f>
        <v>2.8cm</v>
      </c>
      <c r="Q240" t="str">
        <f t="shared" si="45"/>
        <v>2.8cm</v>
      </c>
      <c r="R240" cm="1">
        <f t="array" ref="R240">IF(Q240="","",IF(ISNUMBER(SEARCH("cm",Q240)),MAX(VALUE(SUBSTITUTE(_xlfn.FILTERXML("&lt;t&gt;&lt;s&gt;"&amp;SUBSTITUTE(Q240,",","&lt;/s&gt;&lt;s&gt;")&amp;"&lt;/s&gt;&lt;/t&gt;","//s"),"cm",""))),IF(ISNUMBER(SEARCH("mm",Q240)), MAX(VALUE(SUBSTITUTE(_xlfn.FILTERXML("&lt;t&gt;&lt;s&gt;"&amp;SUBSTITUTE(Q240,",","&lt;/s&gt;&lt;s&gt;")&amp;"&lt;/s&gt;&lt;/t&gt;","//s"),"mm","")))/10, MAX(VALUE(_xlfn.FILTERXML("&lt;t&gt;&lt;s&gt;"&amp;SUBSTITUTE(Q240,",","&lt;/s&gt;&lt;s&gt;")&amp;"&lt;/s&gt;&lt;/t&gt;","//s"))))))</f>
        <v>2.8</v>
      </c>
      <c r="S240" t="str">
        <f>IF(OR('Model output'!P239="",ISNUMBER(SEARCH("Not identified", 'Model output'!P239)),ISNUMBER(SEARCH("Absent",'Model output'!P239)),ISNUMBER(SEARCH("No",'Model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22" t="str">
        <f>IF('Model output'!S239="","",'Model output'!S239)</f>
        <v/>
      </c>
      <c r="Y240" t="str">
        <f>IF(OR('Model output'!S239="",ISNUMBER(SEARCH("Absent",'Model output'!S239)),ISNUMBER(SEARCH("Not identified",'Model output'!S239)),AND(ISNUMBER(SEARCH("No",'Model output'!S239)),NOT(ISNUMBER(SEARCH("carcinoma",'Model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9" t="str">
        <f>IF(OR('Model output'!V239="", AND(ISERROR(SEARCH("Positive",'Model output'!V239)), ISNUMBER(SEARCH("Negative",'Model output'!V239))), ISNUMBER(SEARCH("Uninvolved",'Model output'!V239)), ISNUMBER(SEARCH("Free",'Model output'!V239)), ISNUMBER(SEARCH("1 mm",'Model output'!V239)), ISNUMBER(SEARCH("0.1 CM",'Model output'!V239)), ISNUMBER(SEARCH("less than 0.2 mm",'Model output'!V239)), ISNUMBER(SEARCH("less than 0.5 mm",'Model output'!V239)), ISNUMBER(SEARCH("abut",'Model output'!V239))), "negative", "positive")</f>
        <v>positive</v>
      </c>
      <c r="AE240" s="38" t="str" cm="1">
        <f t="array" ref="AE240">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AND(ISNUMBER(J240),J240&gt;=5),M240=""),AND(AND(ISNUMBER(J240),J240&gt;=5),AND(ISNUMBER(M240),M240&gt;=1)),AND(ISNUMBER(SERACH("papillary",N240)),OR(Y240="positive",Z240="positive"), ISNUMBER(SEARCH("BRAF",AB240)))),"intermediate","low"))</f>
        <v>high</v>
      </c>
      <c r="AF240" s="39" t="str">
        <f t="shared" si="47"/>
        <v>2</v>
      </c>
      <c r="AG240" s="39" t="str">
        <f t="shared" si="48"/>
        <v>1a</v>
      </c>
      <c r="AH240" s="39" t="str">
        <f t="shared" si="49"/>
        <v>0</v>
      </c>
      <c r="AI240" s="44" t="str">
        <f t="shared" si="50"/>
        <v>I</v>
      </c>
      <c r="AJ240" s="38" t="s">
        <v>895</v>
      </c>
      <c r="AK240" s="43" t="s">
        <v>901</v>
      </c>
      <c r="AL240" s="43" t="s">
        <v>903</v>
      </c>
      <c r="AM240" s="43" t="s">
        <v>902</v>
      </c>
      <c r="AN240" s="43" t="s">
        <v>67</v>
      </c>
      <c r="AO240" s="13">
        <f t="shared" si="51"/>
        <v>0</v>
      </c>
      <c r="AP240" s="16">
        <f t="shared" si="52"/>
        <v>1</v>
      </c>
      <c r="AQ240" s="16">
        <f t="shared" si="53"/>
        <v>1</v>
      </c>
      <c r="AR240" s="16">
        <f t="shared" si="54"/>
        <v>1</v>
      </c>
      <c r="AS240" s="26">
        <f t="shared" si="55"/>
        <v>1</v>
      </c>
    </row>
    <row r="241" spans="1:45">
      <c r="A241" t="str">
        <f>'Model output'!A240</f>
        <v>TCGA-ET-A4KQ</v>
      </c>
      <c r="B241" s="50">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56"/>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output'!G240)),AND(ISNUMBER(SEARCH("V ",'Model output'!G240)),NOT(ISNUMBER(SEARCH("VI",'Model output'!G240)))),ISNUMBER(SEARCH("five",'Model output'!G240)),ISNUMBER(SEARCH("5",'Model output'!G240))))), "lateral", "central"))</f>
        <v/>
      </c>
      <c r="H241" t="str">
        <f>IF('Model output'!H240="","negative", IF('Model output'!H240=" ", "negative", IF('Model output'!H240="[]", "negative", IF(ISNUMBER(SEARCH("lymph node",'Model output'!H240)),"negative", IF(ISNUMBER(SEARCH("adipose tissue",'Model output'!H240)), "negative", IF(ISNUMBER(SEARCH("neck dissection",'Model output'!H240)),"negative","positive"))))))</f>
        <v>negative</v>
      </c>
      <c r="I241" t="str">
        <f>IF('Model output'!I240="","",IF(ISNUMBER('Model output'!I240),'Model output'!I240,1))</f>
        <v/>
      </c>
      <c r="J241" t="str">
        <f>IF('Model output'!J240="","",IF(AND(ISNUMBER('Model output'!J240),'Model output'!J240&lt;=I241),'Model output'!J240,IF(ISNUMBER(SEARCH("0/",'Model output'!J240)),0,1)))</f>
        <v/>
      </c>
      <c r="K241" t="str" cm="1">
        <f t="array" ref="K241">IF(COUNT(FIND({0,1,2,3,4,5,6,7,8,9},'Model output'!K240))&gt;0,'Model output'!K240,"")</f>
        <v/>
      </c>
      <c r="L241" s="8" t="str">
        <f t="shared" si="46"/>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v>
      </c>
      <c r="O241" t="str">
        <f>IF('Model output'!M240="","",'Model output'!M240)</f>
        <v>follicular variant</v>
      </c>
      <c r="P241" t="str">
        <f>IF('Model output'!N240="","",'Model output'!N240)</f>
        <v>4.0 cm</v>
      </c>
      <c r="Q241" t="str">
        <f t="shared" si="45"/>
        <v>4.0cm</v>
      </c>
      <c r="R241" cm="1">
        <f t="array" ref="R241">IF(Q241="","",IF(ISNUMBER(SEARCH("cm",Q241)),MAX(VALUE(SUBSTITUTE(_xlfn.FILTERXML("&lt;t&gt;&lt;s&gt;"&amp;SUBSTITUTE(Q241,",","&lt;/s&gt;&lt;s&gt;")&amp;"&lt;/s&gt;&lt;/t&gt;","//s"),"cm",""))),IF(ISNUMBER(SEARCH("mm",Q241)), MAX(VALUE(SUBSTITUTE(_xlfn.FILTERXML("&lt;t&gt;&lt;s&gt;"&amp;SUBSTITUTE(Q241,",","&lt;/s&gt;&lt;s&gt;")&amp;"&lt;/s&gt;&lt;/t&gt;","//s"),"mm","")))/10, MAX(VALUE(_xlfn.FILTERXML("&lt;t&gt;&lt;s&gt;"&amp;SUBSTITUTE(Q241,",","&lt;/s&gt;&lt;s&gt;")&amp;"&lt;/s&gt;&lt;/t&gt;","//s"))))))</f>
        <v>4</v>
      </c>
      <c r="S241" t="str">
        <f>IF(OR('Model output'!P240="",ISNUMBER(SEARCH("Not identified", 'Model output'!P240)),ISNUMBER(SEARCH("Absent",'Model output'!P240)),ISNUMBER(SEARCH("No",'Model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22" t="str">
        <f>IF('Model output'!S240="","",'Model output'!S240)</f>
        <v/>
      </c>
      <c r="Y241" t="str">
        <f>IF(OR('Model output'!S240="",ISNUMBER(SEARCH("Absent",'Model output'!S240)),ISNUMBER(SEARCH("Not identified",'Model output'!S240)),AND(ISNUMBER(SEARCH("No",'Model output'!S240)),NOT(ISNUMBER(SEARCH("carcinoma",'Model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9" t="str">
        <f>IF(OR('Model output'!V240="", AND(ISERROR(SEARCH("Positive",'Model output'!V240)), ISNUMBER(SEARCH("Negative",'Model output'!V240))), ISNUMBER(SEARCH("Uninvolved",'Model output'!V240)), ISNUMBER(SEARCH("Free",'Model output'!V240)), ISNUMBER(SEARCH("1 mm",'Model output'!V240)), ISNUMBER(SEARCH("0.1 CM",'Model output'!V240)), ISNUMBER(SEARCH("less than 0.2 mm",'Model output'!V240)), ISNUMBER(SEARCH("less than 0.5 mm",'Model output'!V240)), ISNUMBER(SEARCH("abut",'Model output'!V240))), "negative", "positive")</f>
        <v>negative</v>
      </c>
      <c r="AE241" s="38"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AND(ISNUMBER(J241),J241&gt;=5),M241=""),AND(AND(ISNUMBER(J241),J241&gt;=5),AND(ISNUMBER(M241),M241&gt;=1)),AND(ISNUMBER(SERACH("papillary",N241)),OR(Y241="positive",Z241="positive"), ISNUMBER(SEARCH("BRAF",AB241)))),"intermediate","low"))</f>
        <v>low</v>
      </c>
      <c r="AF241" s="39" t="str">
        <f t="shared" si="47"/>
        <v>2</v>
      </c>
      <c r="AG241" s="39" t="str">
        <f t="shared" si="48"/>
        <v>0</v>
      </c>
      <c r="AH241" s="39" t="str">
        <f t="shared" si="49"/>
        <v>0</v>
      </c>
      <c r="AI241" s="44" t="str">
        <f t="shared" si="50"/>
        <v>I</v>
      </c>
      <c r="AJ241" s="38" t="s">
        <v>894</v>
      </c>
      <c r="AK241" s="43" t="s">
        <v>901</v>
      </c>
      <c r="AL241" s="43" t="s">
        <v>902</v>
      </c>
      <c r="AM241" s="43" t="s">
        <v>902</v>
      </c>
      <c r="AN241" s="43" t="s">
        <v>67</v>
      </c>
      <c r="AO241" s="13">
        <f t="shared" ca="1" si="51"/>
        <v>1</v>
      </c>
      <c r="AP241" s="16">
        <f t="shared" si="52"/>
        <v>1</v>
      </c>
      <c r="AQ241" s="16">
        <f t="shared" si="53"/>
        <v>1</v>
      </c>
      <c r="AR241" s="16">
        <f t="shared" si="54"/>
        <v>1</v>
      </c>
      <c r="AS241" s="26">
        <f t="shared" si="55"/>
        <v>1</v>
      </c>
    </row>
    <row r="242" spans="1:45">
      <c r="A242" t="str">
        <f>'Model output'!A241</f>
        <v>TCGA-FE-A231</v>
      </c>
      <c r="B242" s="50">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56"/>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output'!G241)),AND(ISNUMBER(SEARCH("V ",'Model output'!G241)),NOT(ISNUMBER(SEARCH("VI",'Model output'!G241)))),ISNUMBER(SEARCH("five",'Model output'!G241)),ISNUMBER(SEARCH("5",'Model output'!G241))))), "lateral", "central"))</f>
        <v>lateral</v>
      </c>
      <c r="H242" t="str">
        <f>IF('Model output'!H241="","negative", IF('Model output'!H241=" ", "negative", IF('Model output'!H241="[]", "negative", IF(ISNUMBER(SEARCH("lymph node",'Model output'!H241)),"negative", IF(ISNUMBER(SEARCH("adipose tissue",'Model output'!H241)), "negative", IF(ISNUMBER(SEARCH("neck dissection",'Model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si="46"/>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45"/>
        <v>9.4cm</v>
      </c>
      <c r="R242" cm="1">
        <f t="array" ref="R242">IF(Q242="","",IF(ISNUMBER(SEARCH("cm",Q242)),MAX(VALUE(SUBSTITUTE(_xlfn.FILTERXML("&lt;t&gt;&lt;s&gt;"&amp;SUBSTITUTE(Q242,",","&lt;/s&gt;&lt;s&gt;")&amp;"&lt;/s&gt;&lt;/t&gt;","//s"),"cm",""))),IF(ISNUMBER(SEARCH("mm",Q242)), MAX(VALUE(SUBSTITUTE(_xlfn.FILTERXML("&lt;t&gt;&lt;s&gt;"&amp;SUBSTITUTE(Q242,",","&lt;/s&gt;&lt;s&gt;")&amp;"&lt;/s&gt;&lt;/t&gt;","//s"),"mm","")))/10, MAX(VALUE(_xlfn.FILTERXML("&lt;t&gt;&lt;s&gt;"&amp;SUBSTITUTE(Q242,",","&lt;/s&gt;&lt;s&gt;")&amp;"&lt;/s&gt;&lt;/t&gt;","//s"))))))</f>
        <v>9.4</v>
      </c>
      <c r="S242" t="str">
        <f>IF(OR('Model output'!P241="",ISNUMBER(SEARCH("Not identified", 'Model output'!P241)),ISNUMBER(SEARCH("Absent",'Model output'!P241)),ISNUMBER(SEARCH("No",'Model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22" t="str">
        <f>IF('Model output'!S241="","",'Model output'!S241)</f>
        <v>Not identified</v>
      </c>
      <c r="Y242" t="str">
        <f>IF(OR('Model output'!S241="",ISNUMBER(SEARCH("Absent",'Model output'!S241)),ISNUMBER(SEARCH("Not identified",'Model output'!S241)),AND(ISNUMBER(SEARCH("No",'Model output'!S241)),NOT(ISNUMBER(SEARCH("carcinoma",'Model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9" t="str">
        <f>IF(OR('Model output'!V241="", AND(ISERROR(SEARCH("Positive",'Model output'!V241)), ISNUMBER(SEARCH("Negative",'Model output'!V241))), ISNUMBER(SEARCH("Uninvolved",'Model output'!V241)), ISNUMBER(SEARCH("Free",'Model output'!V241)), ISNUMBER(SEARCH("1 mm",'Model output'!V241)), ISNUMBER(SEARCH("0.1 CM",'Model output'!V241)), ISNUMBER(SEARCH("less than 0.2 mm",'Model output'!V241)), ISNUMBER(SEARCH("less than 0.5 mm",'Model output'!V241)), ISNUMBER(SEARCH("abut",'Model output'!V241))), "negative", "positive")</f>
        <v>negative</v>
      </c>
      <c r="AE242" s="38"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AND(ISNUMBER(J242),J242&gt;=5),M242=""),AND(AND(ISNUMBER(J242),J242&gt;=5),AND(ISNUMBER(M242),M242&gt;=1)),AND(ISNUMBER(SERACH("papillary",N242)),OR(Y242="positive",Z242="positive"), ISNUMBER(SEARCH("BRAF",AB242)))),"intermediate","low"))</f>
        <v>intermediate</v>
      </c>
      <c r="AF242" s="39" t="str">
        <f t="shared" si="47"/>
        <v>3a</v>
      </c>
      <c r="AG242" s="39" t="str">
        <f t="shared" si="48"/>
        <v>1b</v>
      </c>
      <c r="AH242" s="39" t="str">
        <f t="shared" si="49"/>
        <v>0</v>
      </c>
      <c r="AI242" s="44" t="str">
        <f t="shared" si="50"/>
        <v>II</v>
      </c>
      <c r="AJ242" s="38" t="s">
        <v>895</v>
      </c>
      <c r="AK242" s="43" t="s">
        <v>904</v>
      </c>
      <c r="AL242" s="43" t="s">
        <v>898</v>
      </c>
      <c r="AM242" s="43" t="s">
        <v>902</v>
      </c>
      <c r="AN242" s="43" t="s">
        <v>900</v>
      </c>
      <c r="AO242" s="13">
        <f t="shared" ca="1" si="51"/>
        <v>1</v>
      </c>
      <c r="AP242" s="16">
        <f t="shared" si="52"/>
        <v>1</v>
      </c>
      <c r="AQ242" s="16">
        <f t="shared" si="53"/>
        <v>1</v>
      </c>
      <c r="AR242" s="16">
        <f t="shared" si="54"/>
        <v>1</v>
      </c>
      <c r="AS242" s="26">
        <f t="shared" si="55"/>
        <v>1</v>
      </c>
    </row>
    <row r="243" spans="1:45">
      <c r="A243" t="str">
        <f>'Model output'!A242</f>
        <v>TCGA-FY-A2QD</v>
      </c>
      <c r="B243" s="50">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
      </c>
      <c r="F243" t="str">
        <f t="shared" si="56"/>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output'!G242)),AND(ISNUMBER(SEARCH("V ",'Model output'!G242)),NOT(ISNUMBER(SEARCH("VI",'Model output'!G242)))),ISNUMBER(SEARCH("five",'Model output'!G242)),ISNUMBER(SEARCH("5",'Model output'!G242))))), "lateral", "central"))</f>
        <v/>
      </c>
      <c r="H243" t="str">
        <f>IF('Model output'!H242="","negative", IF('Model output'!H242=" ", "negative", IF('Model output'!H242="[]", "negative", IF(ISNUMBER(SEARCH("lymph node",'Model output'!H242)),"negative", IF(ISNUMBER(SEARCH("adipose tissue",'Model output'!H242)), "negative", IF(ISNUMBER(SEARCH("neck dissection",'Model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46"/>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0.6 cm</v>
      </c>
      <c r="Q243" t="str">
        <f t="shared" si="45"/>
        <v>0.6cm</v>
      </c>
      <c r="R243" cm="1">
        <f t="array" ref="R243">IF(Q243="","",IF(ISNUMBER(SEARCH("cm",Q243)),MAX(VALUE(SUBSTITUTE(_xlfn.FILTERXML("&lt;t&gt;&lt;s&gt;"&amp;SUBSTITUTE(Q243,",","&lt;/s&gt;&lt;s&gt;")&amp;"&lt;/s&gt;&lt;/t&gt;","//s"),"cm",""))),IF(ISNUMBER(SEARCH("mm",Q243)), MAX(VALUE(SUBSTITUTE(_xlfn.FILTERXML("&lt;t&gt;&lt;s&gt;"&amp;SUBSTITUTE(Q243,",","&lt;/s&gt;&lt;s&gt;")&amp;"&lt;/s&gt;&lt;/t&gt;","//s"),"mm","")))/10, MAX(VALUE(_xlfn.FILTERXML("&lt;t&gt;&lt;s&gt;"&amp;SUBSTITUTE(Q243,",","&lt;/s&gt;&lt;s&gt;")&amp;"&lt;/s&gt;&lt;/t&gt;","//s"))))))</f>
        <v>0.6</v>
      </c>
      <c r="S243" t="str">
        <f>IF(OR('Model output'!P242="",ISNUMBER(SEARCH("Not identified", 'Model output'!P242)),ISNUMBER(SEARCH("Absent",'Model output'!P242)),ISNUMBER(SEARCH("No",'Model output'!P242)),ISNUMBER(SEARCH("Negative",'Model output'!P242))),"negative","positive")</f>
        <v>negative</v>
      </c>
      <c r="T243">
        <f>IF('Model output'!O242="","",'Model output'!O242)</f>
        <v>2</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22" t="str">
        <f>IF('Model output'!S242="","",'Model output'!S242)</f>
        <v>Not identified</v>
      </c>
      <c r="Y243" t="str">
        <f>IF(OR('Model output'!S242="",ISNUMBER(SEARCH("Absent",'Model output'!S242)),ISNUMBER(SEARCH("Not identified",'Model output'!S242)),AND(ISNUMBER(SEARCH("No",'Model output'!S242)),NOT(ISNUMBER(SEARCH("carcinoma",'Model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9" t="str">
        <f>IF(OR('Model output'!V242="", AND(ISERROR(SEARCH("Positive",'Model output'!V242)), ISNUMBER(SEARCH("Negative",'Model output'!V242))), ISNUMBER(SEARCH("Uninvolved",'Model output'!V242)), ISNUMBER(SEARCH("Free",'Model output'!V242)), ISNUMBER(SEARCH("1 mm",'Model output'!V242)), ISNUMBER(SEARCH("0.1 CM",'Model output'!V242)), ISNUMBER(SEARCH("less than 0.2 mm",'Model output'!V242)), ISNUMBER(SEARCH("less than 0.5 mm",'Model output'!V242)), ISNUMBER(SEARCH("abut",'Model output'!V242))), "negative", "positive")</f>
        <v>negative</v>
      </c>
      <c r="AE243" s="38"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AND(ISNUMBER(J243),J243&gt;=5),M243=""),AND(AND(ISNUMBER(J243),J243&gt;=5),AND(ISNUMBER(M243),M243&gt;=1)),AND(ISNUMBER(SERACH("papillary",N243)),OR(Y243="positive",Z243="positive"), ISNUMBER(SEARCH("BRAF",AB243)))),"intermediate","low"))</f>
        <v>low</v>
      </c>
      <c r="AF243" s="39" t="str">
        <f t="shared" si="47"/>
        <v>1a</v>
      </c>
      <c r="AG243" s="39" t="str">
        <f t="shared" si="48"/>
        <v>0</v>
      </c>
      <c r="AH243" s="39" t="str">
        <f t="shared" si="49"/>
        <v>0</v>
      </c>
      <c r="AI243" s="44" t="str">
        <f t="shared" si="50"/>
        <v>I</v>
      </c>
      <c r="AJ243" s="38" t="s">
        <v>894</v>
      </c>
      <c r="AK243" s="43" t="s">
        <v>903</v>
      </c>
      <c r="AL243" s="43" t="s">
        <v>899</v>
      </c>
      <c r="AM243" s="43" t="s">
        <v>902</v>
      </c>
      <c r="AN243" s="43" t="s">
        <v>67</v>
      </c>
      <c r="AO243" s="13">
        <f t="shared" ca="1" si="51"/>
        <v>1</v>
      </c>
      <c r="AP243" s="16">
        <f t="shared" si="52"/>
        <v>1</v>
      </c>
      <c r="AQ243" s="16">
        <f t="shared" si="53"/>
        <v>1</v>
      </c>
      <c r="AR243" s="16">
        <f t="shared" si="54"/>
        <v>1</v>
      </c>
      <c r="AS243" s="26">
        <f t="shared" si="55"/>
        <v>1</v>
      </c>
    </row>
    <row r="244" spans="1:45">
      <c r="A244" t="str">
        <f>'Model output'!A243</f>
        <v>TCGA-FY-A3BL</v>
      </c>
      <c r="B244" s="50">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56"/>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output'!G243)),AND(ISNUMBER(SEARCH("V ",'Model output'!G243)),NOT(ISNUMBER(SEARCH("VI",'Model output'!G243)))),ISNUMBER(SEARCH("five",'Model output'!G243)),ISNUMBER(SEARCH("5",'Model output'!G243))))), "lateral", "central"))</f>
        <v/>
      </c>
      <c r="H244" t="str">
        <f>IF('Model output'!H243="","negative", IF('Model output'!H243=" ", "negative", IF('Model output'!H243="[]", "negative", IF(ISNUMBER(SEARCH("lymph node",'Model output'!H243)),"negative", IF(ISNUMBER(SEARCH("adipose tissue",'Model output'!H243)), "negative", IF(ISNUMBER(SEARCH("neck dissection",'Model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8" t="str">
        <f t="shared" si="46"/>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follicular</v>
      </c>
      <c r="O244" t="str">
        <f>IF('Model output'!M243="","",'Model output'!M243)</f>
        <v>variant</v>
      </c>
      <c r="P244" t="str">
        <f>IF('Model output'!N243="","",'Model output'!N243)</f>
        <v>1.2 cm</v>
      </c>
      <c r="Q244" t="str">
        <f t="shared" si="45"/>
        <v>1.2cm</v>
      </c>
      <c r="R244" cm="1">
        <f t="array" ref="R244">IF(Q244="","",IF(ISNUMBER(SEARCH("cm",Q244)),MAX(VALUE(SUBSTITUTE(_xlfn.FILTERXML("&lt;t&gt;&lt;s&gt;"&amp;SUBSTITUTE(Q244,",","&lt;/s&gt;&lt;s&gt;")&amp;"&lt;/s&gt;&lt;/t&gt;","//s"),"cm",""))),IF(ISNUMBER(SEARCH("mm",Q244)), MAX(VALUE(SUBSTITUTE(_xlfn.FILTERXML("&lt;t&gt;&lt;s&gt;"&amp;SUBSTITUTE(Q244,",","&lt;/s&gt;&lt;s&gt;")&amp;"&lt;/s&gt;&lt;/t&gt;","//s"),"mm","")))/10, MAX(VALUE(_xlfn.FILTERXML("&lt;t&gt;&lt;s&gt;"&amp;SUBSTITUTE(Q244,",","&lt;/s&gt;&lt;s&gt;")&amp;"&lt;/s&gt;&lt;/t&gt;","//s"))))))</f>
        <v>1.2</v>
      </c>
      <c r="S244" t="str">
        <f>IF(OR('Model output'!P243="",ISNUMBER(SEARCH("Not identified", 'Model output'!P243)),ISNUMBER(SEARCH("Absent",'Model output'!P243)),ISNUMBER(SEARCH("No",'Model output'!P243)),ISNUMBER(SEARCH("Negative",'Model output'!P243))),"negative","positive")</f>
        <v>negative</v>
      </c>
      <c r="T244">
        <f>IF('Model output'!O243="","",'Model output'!O243)</f>
        <v>1</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positive</v>
      </c>
      <c r="X244" s="22" t="str">
        <f>IF('Model output'!S243="","",'Model output'!S243)</f>
        <v/>
      </c>
      <c r="Y244" t="str">
        <f>IF(OR('Model output'!S243="",ISNUMBER(SEARCH("Absent",'Model output'!S243)),ISNUMBER(SEARCH("Not identified",'Model output'!S243)),AND(ISNUMBER(SEARCH("No",'Model output'!S243)),NOT(ISNUMBER(SEARCH("carcinoma",'Model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9" t="str">
        <f>IF(OR('Model output'!V243="", AND(ISERROR(SEARCH("Positive",'Model output'!V243)), ISNUMBER(SEARCH("Negative",'Model output'!V243))), ISNUMBER(SEARCH("Uninvolved",'Model output'!V243)), ISNUMBER(SEARCH("Free",'Model output'!V243)), ISNUMBER(SEARCH("1 mm",'Model output'!V243)), ISNUMBER(SEARCH("0.1 CM",'Model output'!V243)), ISNUMBER(SEARCH("less than 0.2 mm",'Model output'!V243)), ISNUMBER(SEARCH("less than 0.5 mm",'Model output'!V243)), ISNUMBER(SEARCH("abut",'Model output'!V243))), "negative", "positive")</f>
        <v>negative</v>
      </c>
      <c r="AE244" s="38"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AND(ISNUMBER(J244),J244&gt;=5),M244=""),AND(AND(ISNUMBER(J244),J244&gt;=5),AND(ISNUMBER(M244),M244&gt;=1)),AND(ISNUMBER(SERACH("papillary",N244)),OR(Y244="positive",Z244="positive"), ISNUMBER(SEARCH("BRAF",AB244)))),"intermediate","low"))</f>
        <v>low</v>
      </c>
      <c r="AF244" s="39" t="str">
        <f t="shared" si="47"/>
        <v>1b</v>
      </c>
      <c r="AG244" s="39" t="str">
        <f t="shared" si="48"/>
        <v>0</v>
      </c>
      <c r="AH244" s="39" t="str">
        <f t="shared" si="49"/>
        <v>0</v>
      </c>
      <c r="AI244" s="44" t="str">
        <f t="shared" si="50"/>
        <v>I</v>
      </c>
      <c r="AJ244" s="38" t="s">
        <v>894</v>
      </c>
      <c r="AK244" s="43" t="s">
        <v>898</v>
      </c>
      <c r="AL244" s="43" t="s">
        <v>902</v>
      </c>
      <c r="AM244" s="43" t="s">
        <v>902</v>
      </c>
      <c r="AN244" s="43" t="s">
        <v>67</v>
      </c>
      <c r="AO244" s="13">
        <f t="shared" ca="1" si="51"/>
        <v>1</v>
      </c>
      <c r="AP244" s="16">
        <f t="shared" si="52"/>
        <v>1</v>
      </c>
      <c r="AQ244" s="16">
        <f t="shared" si="53"/>
        <v>1</v>
      </c>
      <c r="AR244" s="16">
        <f t="shared" si="54"/>
        <v>1</v>
      </c>
      <c r="AS244" s="26">
        <f t="shared" si="55"/>
        <v>1</v>
      </c>
    </row>
    <row r="245" spans="1:45">
      <c r="A245" t="str">
        <f>'Model output'!A244</f>
        <v>TCGA-FY-A3I5</v>
      </c>
      <c r="B245" s="50">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56"/>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output'!G244)),AND(ISNUMBER(SEARCH("V ",'Model output'!G244)),NOT(ISNUMBER(SEARCH("VI",'Model output'!G244)))),ISNUMBER(SEARCH("five",'Model output'!G244)),ISNUMBER(SEARCH("5",'Model output'!G244))))), "lateral", "central"))</f>
        <v/>
      </c>
      <c r="H245" t="str">
        <f>IF('Model output'!H244="","negative", IF('Model output'!H244=" ", "negative", IF('Model output'!H244="[]", "negative", IF(ISNUMBER(SEARCH("lymph node",'Model output'!H244)),"negative", IF(ISNUMBER(SEARCH("adipose tissue",'Model output'!H244)), "negative", IF(ISNUMBER(SEARCH("neck dissection",'Model output'!H244)),"negative","positive"))))))</f>
        <v>negative</v>
      </c>
      <c r="I245" t="str">
        <f>IF('Model output'!I244="","",IF(ISNUMBER('Model output'!I244),'Model output'!I244,1))</f>
        <v/>
      </c>
      <c r="J245" t="str">
        <f>IF('Model output'!J244="","",IF(AND(ISNUMBER('Model output'!J244),'Model output'!J244&lt;=I245),'Model output'!J244,IF(ISNUMBER(SEARCH("0/",'Model output'!J244)),0,1)))</f>
        <v/>
      </c>
      <c r="K245" t="str" cm="1">
        <f t="array" ref="K245">IF(COUNT(FIND({0,1,2,3,4,5,6,7,8,9},'Model output'!K244))&gt;0,'Model output'!K244,"")</f>
        <v/>
      </c>
      <c r="L245" s="8" t="str">
        <f t="shared" si="46"/>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v>
      </c>
      <c r="O245" t="str">
        <f>IF('Model output'!M244="","",'Model output'!M244)</f>
        <v>Follicular variant, Classical variant</v>
      </c>
      <c r="P245" t="str">
        <f>IF('Model output'!N244="","",'Model output'!N244)</f>
        <v>4.5 X 3.0 X 3.0 CM</v>
      </c>
      <c r="Q245" t="str">
        <f t="shared" si="45"/>
        <v>4.5,3.0,3.0cm</v>
      </c>
      <c r="R245" cm="1">
        <f t="array" ref="R245">IF(Q245="","",IF(ISNUMBER(SEARCH("cm",Q245)),MAX(VALUE(SUBSTITUTE(_xlfn.FILTERXML("&lt;t&gt;&lt;s&gt;"&amp;SUBSTITUTE(Q245,",","&lt;/s&gt;&lt;s&gt;")&amp;"&lt;/s&gt;&lt;/t&gt;","//s"),"cm",""))),IF(ISNUMBER(SEARCH("mm",Q245)), MAX(VALUE(SUBSTITUTE(_xlfn.FILTERXML("&lt;t&gt;&lt;s&gt;"&amp;SUBSTITUTE(Q245,",","&lt;/s&gt;&lt;s&gt;")&amp;"&lt;/s&gt;&lt;/t&gt;","//s"),"mm","")))/10, MAX(VALUE(_xlfn.FILTERXML("&lt;t&gt;&lt;s&gt;"&amp;SUBSTITUTE(Q245,",","&lt;/s&gt;&lt;s&gt;")&amp;"&lt;/s&gt;&lt;/t&gt;","//s"))))))</f>
        <v>4.5</v>
      </c>
      <c r="S245" t="str">
        <f>IF(OR('Model output'!P244="",ISNUMBER(SEARCH("Not identified", 'Model output'!P244)),ISNUMBER(SEARCH("Absent",'Model output'!P244)),ISNUMBER(SEARCH("No",'Model output'!P244)),ISNUMBER(SEARCH("Negative",'Model output'!P244))),"negative","positive")</f>
        <v>negative</v>
      </c>
      <c r="T245">
        <f>IF('Model output'!O244="","",'Model output'!O244)</f>
        <v>2</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22" t="str">
        <f>IF('Model output'!S244="","",'Model output'!S244)</f>
        <v>Not identified</v>
      </c>
      <c r="Y245" t="str">
        <f>IF(OR('Model output'!S244="",ISNUMBER(SEARCH("Absent",'Model output'!S244)),ISNUMBER(SEARCH("Not identified",'Model output'!S244)),AND(ISNUMBER(SEARCH("No",'Model output'!S244)),NOT(ISNUMBER(SEARCH("carcinoma",'Model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9" t="str">
        <f>IF(OR('Model output'!V244="", AND(ISERROR(SEARCH("Positive",'Model output'!V244)), ISNUMBER(SEARCH("Negative",'Model output'!V244))), ISNUMBER(SEARCH("Uninvolved",'Model output'!V244)), ISNUMBER(SEARCH("Free",'Model output'!V244)), ISNUMBER(SEARCH("1 mm",'Model output'!V244)), ISNUMBER(SEARCH("0.1 CM",'Model output'!V244)), ISNUMBER(SEARCH("less than 0.2 mm",'Model output'!V244)), ISNUMBER(SEARCH("less than 0.5 mm",'Model output'!V244)), ISNUMBER(SEARCH("abut",'Model output'!V244))), "negative", "positive")</f>
        <v>negative</v>
      </c>
      <c r="AE245" s="38"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AND(ISNUMBER(J245),J245&gt;=5),M245=""),AND(AND(ISNUMBER(J245),J245&gt;=5),AND(ISNUMBER(M245),M245&gt;=1)),AND(ISNUMBER(SERACH("papillary",N245)),OR(Y245="positive",Z245="positive"), ISNUMBER(SEARCH("BRAF",AB245)))),"intermediate","low"))</f>
        <v>low</v>
      </c>
      <c r="AF245" s="39" t="str">
        <f t="shared" si="47"/>
        <v>3a</v>
      </c>
      <c r="AG245" s="39" t="str">
        <f t="shared" si="48"/>
        <v>0</v>
      </c>
      <c r="AH245" s="39" t="str">
        <f t="shared" si="49"/>
        <v>0</v>
      </c>
      <c r="AI245" s="44" t="str">
        <f t="shared" si="50"/>
        <v>II</v>
      </c>
      <c r="AJ245" s="38" t="s">
        <v>894</v>
      </c>
      <c r="AK245" s="43" t="s">
        <v>904</v>
      </c>
      <c r="AL245" s="43" t="s">
        <v>899</v>
      </c>
      <c r="AM245" s="43" t="s">
        <v>902</v>
      </c>
      <c r="AN245" s="43" t="s">
        <v>900</v>
      </c>
      <c r="AO245" s="13">
        <f t="shared" ca="1" si="51"/>
        <v>1</v>
      </c>
      <c r="AP245" s="16">
        <f t="shared" si="52"/>
        <v>1</v>
      </c>
      <c r="AQ245" s="16">
        <f t="shared" si="53"/>
        <v>1</v>
      </c>
      <c r="AR245" s="16">
        <f t="shared" si="54"/>
        <v>1</v>
      </c>
      <c r="AS245" s="26">
        <f t="shared" si="55"/>
        <v>1</v>
      </c>
    </row>
    <row r="246" spans="1:45">
      <c r="A246" t="str">
        <f>'Model output'!A245</f>
        <v>TCGA-FY-A3NM</v>
      </c>
      <c r="B246" s="50">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56"/>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output'!G245)),AND(ISNUMBER(SEARCH("V ",'Model output'!G245)),NOT(ISNUMBER(SEARCH("VI",'Model output'!G245)))),ISNUMBER(SEARCH("five",'Model output'!G245)),ISNUMBER(SEARCH("5",'Model output'!G245))))), "lateral", "central"))</f>
        <v/>
      </c>
      <c r="H246" t="str">
        <f>IF('Model output'!H245="","negative", IF('Model output'!H245=" ", "negative", IF('Model output'!H245="[]", "negative", IF(ISNUMBER(SEARCH("lymph node",'Model output'!H245)),"negative", IF(ISNUMBER(SEARCH("adipose tissue",'Model output'!H245)), "negative", IF(ISNUMBER(SEARCH("neck dissection",'Model output'!H245)),"negative","positive"))))))</f>
        <v>negative</v>
      </c>
      <c r="I246">
        <f>IF('Model output'!I245="","",IF(ISNUMBER('Model output'!I245),'Model output'!I245,1))</f>
        <v>4</v>
      </c>
      <c r="J246">
        <f>IF('Model output'!J245="","",IF(AND(ISNUMBER('Model output'!J245),'Model output'!J245&lt;=I246),'Model output'!J245,IF(ISNUMBER(SEARCH("0/",'Model output'!J245)),0,1)))</f>
        <v>0</v>
      </c>
      <c r="K246" t="str" cm="1">
        <f t="array" ref="K246">IF(COUNT(FIND({0,1,2,3,4,5,6,7,8,9},'Model output'!K245))&gt;0,'Model output'!K245,"")</f>
        <v/>
      </c>
      <c r="L246" s="8" t="str">
        <f t="shared" si="46"/>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v>
      </c>
      <c r="O246" t="str">
        <f>IF('Model output'!M245="","",'Model output'!M245)</f>
        <v>classical</v>
      </c>
      <c r="P246" t="str">
        <f>IF('Model output'!N245="","",'Model output'!N245)</f>
        <v>1.6 cm</v>
      </c>
      <c r="Q246" t="str">
        <f t="shared" si="45"/>
        <v>1.6cm</v>
      </c>
      <c r="R246" cm="1">
        <f t="array" ref="R246">IF(Q246="","",IF(ISNUMBER(SEARCH("cm",Q246)),MAX(VALUE(SUBSTITUTE(_xlfn.FILTERXML("&lt;t&gt;&lt;s&gt;"&amp;SUBSTITUTE(Q246,",","&lt;/s&gt;&lt;s&gt;")&amp;"&lt;/s&gt;&lt;/t&gt;","//s"),"cm",""))),IF(ISNUMBER(SEARCH("mm",Q246)), MAX(VALUE(SUBSTITUTE(_xlfn.FILTERXML("&lt;t&gt;&lt;s&gt;"&amp;SUBSTITUTE(Q246,",","&lt;/s&gt;&lt;s&gt;")&amp;"&lt;/s&gt;&lt;/t&gt;","//s"),"mm","")))/10, MAX(VALUE(_xlfn.FILTERXML("&lt;t&gt;&lt;s&gt;"&amp;SUBSTITUTE(Q246,",","&lt;/s&gt;&lt;s&gt;")&amp;"&lt;/s&gt;&lt;/t&gt;","//s"))))))</f>
        <v>1.6</v>
      </c>
      <c r="S246" t="str">
        <f>IF(OR('Model output'!P245="",ISNUMBER(SEARCH("Not identified", 'Model output'!P245)),ISNUMBER(SEARCH("Absent",'Model output'!P245)),ISNUMBER(SEARCH("No",'Model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positive</v>
      </c>
      <c r="X246" s="22" t="str">
        <f>IF('Model output'!S245="","",'Model output'!S245)</f>
        <v>Present, minimal.</v>
      </c>
      <c r="Y246" t="str">
        <f>IF(OR('Model output'!S245="",ISNUMBER(SEARCH("Absent",'Model output'!S245)),ISNUMBER(SEARCH("Not identified",'Model output'!S245)),AND(ISNUMBER(SEARCH("No",'Model output'!S245)),NOT(ISNUMBER(SEARCH("carcinoma",'Model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9" t="str">
        <f>IF(OR('Model output'!V245="", AND(ISERROR(SEARCH("Positive",'Model output'!V245)), ISNUMBER(SEARCH("Negative",'Model output'!V245))), ISNUMBER(SEARCH("Uninvolved",'Model output'!V245)), ISNUMBER(SEARCH("Free",'Model output'!V245)), ISNUMBER(SEARCH("1 mm",'Model output'!V245)), ISNUMBER(SEARCH("0.1 CM",'Model output'!V245)), ISNUMBER(SEARCH("less than 0.2 mm",'Model output'!V245)), ISNUMBER(SEARCH("less than 0.5 mm",'Model output'!V245)), ISNUMBER(SEARCH("abut",'Model output'!V245))), "negative", "positive")</f>
        <v>negative</v>
      </c>
      <c r="AE246" s="38"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AND(ISNUMBER(J246),J246&gt;=5),M246=""),AND(AND(ISNUMBER(J246),J246&gt;=5),AND(ISNUMBER(M246),M246&gt;=1)),AND(ISNUMBER(SERACH("papillary",N246)),OR(Y246="positive",Z246="positive"), ISNUMBER(SEARCH("BRAF",AB246)))),"intermediate","low"))</f>
        <v>intermediate</v>
      </c>
      <c r="AF246" s="39" t="str">
        <f t="shared" si="47"/>
        <v>1b</v>
      </c>
      <c r="AG246" s="39" t="str">
        <f t="shared" si="48"/>
        <v>0</v>
      </c>
      <c r="AH246" s="39" t="str">
        <f t="shared" si="49"/>
        <v>0</v>
      </c>
      <c r="AI246" s="44" t="str">
        <f t="shared" si="50"/>
        <v>I</v>
      </c>
      <c r="AJ246" s="38" t="s">
        <v>895</v>
      </c>
      <c r="AK246" s="43" t="s">
        <v>898</v>
      </c>
      <c r="AL246" s="43" t="s">
        <v>899</v>
      </c>
      <c r="AM246" s="43" t="s">
        <v>902</v>
      </c>
      <c r="AN246" s="43" t="s">
        <v>67</v>
      </c>
      <c r="AO246" s="13">
        <f t="shared" ca="1" si="51"/>
        <v>1</v>
      </c>
      <c r="AP246" s="16">
        <f t="shared" si="52"/>
        <v>1</v>
      </c>
      <c r="AQ246" s="16">
        <f t="shared" si="53"/>
        <v>1</v>
      </c>
      <c r="AR246" s="16">
        <f t="shared" si="54"/>
        <v>1</v>
      </c>
      <c r="AS246" s="26">
        <f t="shared" si="55"/>
        <v>1</v>
      </c>
    </row>
    <row r="247" spans="1:45">
      <c r="A247" t="str">
        <f>'Model output'!A246</f>
        <v>TCGA-FY-A3NN</v>
      </c>
      <c r="B247" s="50">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56"/>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output'!G246)),AND(ISNUMBER(SEARCH("V ",'Model output'!G246)),NOT(ISNUMBER(SEARCH("VI",'Model output'!G246)))),ISNUMBER(SEARCH("five",'Model output'!G246)),ISNUMBER(SEARCH("5",'Model output'!G246))))), "lateral", "central"))</f>
        <v>central</v>
      </c>
      <c r="H247" t="str">
        <f>IF('Model output'!H246="","negative", IF('Model output'!H246=" ", "negative", IF('Model output'!H246="[]", "negative", IF(ISNUMBER(SEARCH("lymph node",'Model output'!H246)),"negative", IF(ISNUMBER(SEARCH("adipose tissue",'Model output'!H246)), "negative", IF(ISNUMBER(SEARCH("neck dissection",'Model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0.5 cm</v>
      </c>
      <c r="L247" s="8" t="str">
        <f t="shared" si="46"/>
        <v>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v>
      </c>
      <c r="O247" t="str">
        <f>IF('Model output'!M246="","",'Model output'!M246)</f>
        <v>follicular, classical</v>
      </c>
      <c r="P247" t="str">
        <f>IF('Model output'!N246="","",'Model output'!N246)</f>
        <v>2.0 cm</v>
      </c>
      <c r="Q247" t="str">
        <f t="shared" si="45"/>
        <v>2.0cm</v>
      </c>
      <c r="R247" cm="1">
        <f t="array" ref="R247">IF(Q247="","",IF(ISNUMBER(SEARCH("cm",Q247)),MAX(VALUE(SUBSTITUTE(_xlfn.FILTERXML("&lt;t&gt;&lt;s&gt;"&amp;SUBSTITUTE(Q247,",","&lt;/s&gt;&lt;s&gt;")&amp;"&lt;/s&gt;&lt;/t&gt;","//s"),"cm",""))),IF(ISNUMBER(SEARCH("mm",Q247)), MAX(VALUE(SUBSTITUTE(_xlfn.FILTERXML("&lt;t&gt;&lt;s&gt;"&amp;SUBSTITUTE(Q247,",","&lt;/s&gt;&lt;s&gt;")&amp;"&lt;/s&gt;&lt;/t&gt;","//s"),"mm","")))/10, MAX(VALUE(_xlfn.FILTERXML("&lt;t&gt;&lt;s&gt;"&amp;SUBSTITUTE(Q247,",","&lt;/s&gt;&lt;s&gt;")&amp;"&lt;/s&gt;&lt;/t&gt;","//s"))))))</f>
        <v>2</v>
      </c>
      <c r="S247" t="str">
        <f>IF(OR('Model output'!P246="",ISNUMBER(SEARCH("Not identified", 'Model output'!P246)),ISNUMBER(SEARCH("Absent",'Model output'!P246)),ISNUMBER(SEARCH("No",'Model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22" t="str">
        <f>IF('Model output'!S246="","",'Model output'!S246)</f>
        <v>Not identified</v>
      </c>
      <c r="Y247" t="str">
        <f>IF(OR('Model output'!S246="",ISNUMBER(SEARCH("Absent",'Model output'!S246)),ISNUMBER(SEARCH("Not identified",'Model output'!S246)),AND(ISNUMBER(SEARCH("No",'Model output'!S246)),NOT(ISNUMBER(SEARCH("carcinoma",'Model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
      </c>
      <c r="AB247" t="str">
        <f>IF(AA247&lt;&gt;"Yes","",IF(OR('Model output'!U246="",ISNUMBER(SEARCH("Not identified",'Model output'!U246))),"",'Model output'!U246))</f>
        <v/>
      </c>
      <c r="AC247" s="9" t="str">
        <f>IF(OR('Model output'!V246="", AND(ISERROR(SEARCH("Positive",'Model output'!V246)), ISNUMBER(SEARCH("Negative",'Model output'!V246))), ISNUMBER(SEARCH("Uninvolved",'Model output'!V246)), ISNUMBER(SEARCH("Free",'Model output'!V246)), ISNUMBER(SEARCH("1 mm",'Model output'!V246)), ISNUMBER(SEARCH("0.1 CM",'Model output'!V246)), ISNUMBER(SEARCH("less than 0.2 mm",'Model output'!V246)), ISNUMBER(SEARCH("less than 0.5 mm",'Model output'!V246)), ISNUMBER(SEARCH("abut",'Model output'!V246))), "negative", "positive")</f>
        <v>negative</v>
      </c>
      <c r="AE247" s="38"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AND(ISNUMBER(J247),J247&gt;=5),M247=""),AND(AND(ISNUMBER(J247),J247&gt;=5),AND(ISNUMBER(M247),M247&gt;=1)),AND(ISNUMBER(SERACH("papillary",N247)),OR(Y247="positive",Z247="positive"), ISNUMBER(SEARCH("BRAF",AB247)))),"intermediate","low"))</f>
        <v>low</v>
      </c>
      <c r="AF247" s="39" t="str">
        <f t="shared" si="47"/>
        <v>1b</v>
      </c>
      <c r="AG247" s="39" t="str">
        <f t="shared" si="48"/>
        <v>1a</v>
      </c>
      <c r="AH247" s="39" t="str">
        <f t="shared" si="49"/>
        <v>0</v>
      </c>
      <c r="AI247" s="44" t="str">
        <f t="shared" si="50"/>
        <v>I</v>
      </c>
      <c r="AJ247" s="38" t="s">
        <v>894</v>
      </c>
      <c r="AK247" s="43" t="s">
        <v>898</v>
      </c>
      <c r="AL247" s="43" t="s">
        <v>903</v>
      </c>
      <c r="AM247" s="43" t="s">
        <v>902</v>
      </c>
      <c r="AN247" s="43" t="s">
        <v>67</v>
      </c>
      <c r="AO247" s="13">
        <f t="shared" ca="1" si="51"/>
        <v>1</v>
      </c>
      <c r="AP247" s="16">
        <f t="shared" si="52"/>
        <v>1</v>
      </c>
      <c r="AQ247" s="16">
        <f t="shared" si="53"/>
        <v>1</v>
      </c>
      <c r="AR247" s="16">
        <f t="shared" si="54"/>
        <v>1</v>
      </c>
      <c r="AS247" s="26">
        <f t="shared" si="55"/>
        <v>1</v>
      </c>
    </row>
    <row r="248" spans="1:45">
      <c r="A248" t="str">
        <f>'Model output'!A247</f>
        <v>TCGA-FY-A3NP</v>
      </c>
      <c r="B248" s="50">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
      </c>
      <c r="F248" t="str">
        <f t="shared" si="56"/>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output'!G247)),AND(ISNUMBER(SEARCH("V ",'Model output'!G247)),NOT(ISNUMBER(SEARCH("VI",'Model output'!G247)))),ISNUMBER(SEARCH("five",'Model output'!G247)),ISNUMBER(SEARCH("5",'Model output'!G247))))), "lateral", "central"))</f>
        <v/>
      </c>
      <c r="H248" t="str">
        <f>IF('Model output'!H247="","negative", IF('Model output'!H247=" ", "negative", IF('Model output'!H247="[]", "negative", IF(ISNUMBER(SEARCH("lymph node",'Model output'!H247)),"negative", IF(ISNUMBER(SEARCH("adipose tissue",'Model output'!H247)), "negative", IF(ISNUMBER(SEARCH("neck dissection",'Model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8" t="str">
        <f t="shared" si="46"/>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 variant</v>
      </c>
      <c r="P248" t="str">
        <f>IF('Model output'!N247="","",'Model output'!N247)</f>
        <v>2 cm</v>
      </c>
      <c r="Q248" t="str">
        <f t="shared" si="45"/>
        <v>2cm</v>
      </c>
      <c r="R248" cm="1">
        <f t="array" ref="R248">IF(Q248="","",IF(ISNUMBER(SEARCH("cm",Q248)),MAX(VALUE(SUBSTITUTE(_xlfn.FILTERXML("&lt;t&gt;&lt;s&gt;"&amp;SUBSTITUTE(Q248,",","&lt;/s&gt;&lt;s&gt;")&amp;"&lt;/s&gt;&lt;/t&gt;","//s"),"cm",""))),IF(ISNUMBER(SEARCH("mm",Q248)), MAX(VALUE(SUBSTITUTE(_xlfn.FILTERXML("&lt;t&gt;&lt;s&gt;"&amp;SUBSTITUTE(Q248,",","&lt;/s&gt;&lt;s&gt;")&amp;"&lt;/s&gt;&lt;/t&gt;","//s"),"mm","")))/10, MAX(VALUE(_xlfn.FILTERXML("&lt;t&gt;&lt;s&gt;"&amp;SUBSTITUTE(Q248,",","&lt;/s&gt;&lt;s&gt;")&amp;"&lt;/s&gt;&lt;/t&gt;","//s"))))))</f>
        <v>2</v>
      </c>
      <c r="S248" t="str">
        <f>IF(OR('Model output'!P247="",ISNUMBER(SEARCH("Not identified", 'Model output'!P247)),ISNUMBER(SEARCH("Absent",'Model output'!P247)),ISNUMBER(SEARCH("No",'Model output'!P247)),ISNUMBER(SEARCH("Negative",'Model output'!P247))),"negative","positive")</f>
        <v>negative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positive</v>
      </c>
      <c r="X248" s="22" t="str">
        <f>IF('Model output'!S247="","",'Model output'!S247)</f>
        <v>Not identified</v>
      </c>
      <c r="Y248" t="str">
        <f>IF(OR('Model output'!S247="",ISNUMBER(SEARCH("Absent",'Model output'!S247)),ISNUMBER(SEARCH("Not identified",'Model output'!S247)),AND(ISNUMBER(SEARCH("No",'Model output'!S247)),NOT(ISNUMBER(SEARCH("carcinoma",'Model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
      </c>
      <c r="AB248" t="str">
        <f>IF(AA248&lt;&gt;"Yes","",IF(OR('Model output'!U247="",ISNUMBER(SEARCH("Not identified",'Model output'!U247))),"",'Model output'!U247))</f>
        <v/>
      </c>
      <c r="AC248" s="9" t="str">
        <f>IF(OR('Model output'!V247="", AND(ISERROR(SEARCH("Positive",'Model output'!V247)), ISNUMBER(SEARCH("Negative",'Model output'!V247))), ISNUMBER(SEARCH("Uninvolved",'Model output'!V247)), ISNUMBER(SEARCH("Free",'Model output'!V247)), ISNUMBER(SEARCH("1 mm",'Model output'!V247)), ISNUMBER(SEARCH("0.1 CM",'Model output'!V247)), ISNUMBER(SEARCH("less than 0.2 mm",'Model output'!V247)), ISNUMBER(SEARCH("less than 0.5 mm",'Model output'!V247)), ISNUMBER(SEARCH("abut",'Model output'!V247))), "negative", "positive")</f>
        <v>negative</v>
      </c>
      <c r="AE248" s="38"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AND(ISNUMBER(J248),J248&gt;=5),M248=""),AND(AND(ISNUMBER(J248),J248&gt;=5),AND(ISNUMBER(M248),M248&gt;=1)),AND(ISNUMBER(SERACH("papillary",N248)),OR(Y248="positive",Z248="positive"), ISNUMBER(SEARCH("BRAF",AB248)))),"intermediate","low"))</f>
        <v>low</v>
      </c>
      <c r="AF248" s="39" t="str">
        <f t="shared" si="47"/>
        <v>1b</v>
      </c>
      <c r="AG248" s="39" t="str">
        <f t="shared" si="48"/>
        <v>0</v>
      </c>
      <c r="AH248" s="39" t="str">
        <f t="shared" si="49"/>
        <v>0</v>
      </c>
      <c r="AI248" s="44" t="str">
        <f t="shared" si="50"/>
        <v>I</v>
      </c>
      <c r="AJ248" s="38" t="s">
        <v>894</v>
      </c>
      <c r="AK248" s="43" t="s">
        <v>898</v>
      </c>
      <c r="AL248" s="43" t="s">
        <v>907</v>
      </c>
      <c r="AM248" s="43" t="s">
        <v>899</v>
      </c>
      <c r="AN248" s="43" t="s">
        <v>67</v>
      </c>
      <c r="AO248" s="13">
        <f t="shared" ca="1" si="51"/>
        <v>1</v>
      </c>
      <c r="AP248" s="16">
        <f t="shared" si="52"/>
        <v>1</v>
      </c>
      <c r="AQ248" s="16">
        <f t="shared" si="53"/>
        <v>1</v>
      </c>
      <c r="AR248" s="16">
        <f t="shared" si="54"/>
        <v>1</v>
      </c>
      <c r="AS248" s="26">
        <f t="shared" si="55"/>
        <v>1</v>
      </c>
    </row>
    <row r="249" spans="1:45">
      <c r="A249" t="str">
        <f>'Model output'!A248</f>
        <v>TCGA-FY-A3ON</v>
      </c>
      <c r="B249" s="50">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56"/>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output'!G248)),AND(ISNUMBER(SEARCH("V ",'Model output'!G248)),NOT(ISNUMBER(SEARCH("VI",'Model output'!G248)))),ISNUMBER(SEARCH("five",'Model output'!G248)),ISNUMBER(SEARCH("5",'Model output'!G248))))), "lateral", "central"))</f>
        <v/>
      </c>
      <c r="H249" t="str">
        <f>IF('Model output'!H248="","negative", IF('Model output'!H248=" ", "negative", IF('Model output'!H248="[]", "negative", IF(ISNUMBER(SEARCH("lymph node",'Model output'!H248)),"negative", IF(ISNUMBER(SEARCH("adipose tissue",'Model output'!H248)), "negative", IF(ISNUMBER(SEARCH("neck dissection",'Model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
      </c>
      <c r="L249" s="8" t="str">
        <f t="shared" si="46"/>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v>
      </c>
      <c r="O249" t="str">
        <f>IF('Model output'!M248="","",'Model output'!M248)</f>
        <v>classical</v>
      </c>
      <c r="P249" t="str">
        <f>IF('Model output'!N248="","",'Model output'!N248)</f>
        <v>2.5cm</v>
      </c>
      <c r="Q249" t="str">
        <f t="shared" si="45"/>
        <v>2.5cm</v>
      </c>
      <c r="R249" cm="1">
        <f t="array" ref="R249">IF(Q249="","",IF(ISNUMBER(SEARCH("cm",Q249)),MAX(VALUE(SUBSTITUTE(_xlfn.FILTERXML("&lt;t&gt;&lt;s&gt;"&amp;SUBSTITUTE(Q249,",","&lt;/s&gt;&lt;s&gt;")&amp;"&lt;/s&gt;&lt;/t&gt;","//s"),"cm",""))),IF(ISNUMBER(SEARCH("mm",Q249)), MAX(VALUE(SUBSTITUTE(_xlfn.FILTERXML("&lt;t&gt;&lt;s&gt;"&amp;SUBSTITUTE(Q249,",","&lt;/s&gt;&lt;s&gt;")&amp;"&lt;/s&gt;&lt;/t&gt;","//s"),"mm","")))/10, MAX(VALUE(_xlfn.FILTERXML("&lt;t&gt;&lt;s&gt;"&amp;SUBSTITUTE(Q249,",","&lt;/s&gt;&lt;s&gt;")&amp;"&lt;/s&gt;&lt;/t&gt;","//s"))))))</f>
        <v>2.5</v>
      </c>
      <c r="S249" t="str">
        <f>IF(OR('Model output'!P248="",ISNUMBER(SEARCH("Not identified", 'Model output'!P248)),ISNUMBER(SEARCH("Absent",'Model output'!P248)),ISNUMBER(SEARCH("No",'Model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22" t="str">
        <f>IF('Model output'!S248="","",'Model output'!S248)</f>
        <v>Not identified</v>
      </c>
      <c r="Y249" t="str">
        <f>IF(OR('Model output'!S248="",ISNUMBER(SEARCH("Absent",'Model output'!S248)),ISNUMBER(SEARCH("Not identified",'Model output'!S248)),AND(ISNUMBER(SEARCH("No",'Model output'!S248)),NOT(ISNUMBER(SEARCH("carcinoma",'Model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
      </c>
      <c r="AB249" t="str">
        <f>IF(AA249&lt;&gt;"Yes","",IF(OR('Model output'!U248="",ISNUMBER(SEARCH("Not identified",'Model output'!U248))),"",'Model output'!U248))</f>
        <v/>
      </c>
      <c r="AC249" s="9" t="str">
        <f>IF(OR('Model output'!V248="", AND(ISERROR(SEARCH("Positive",'Model output'!V248)), ISNUMBER(SEARCH("Negative",'Model output'!V248))), ISNUMBER(SEARCH("Uninvolved",'Model output'!V248)), ISNUMBER(SEARCH("Free",'Model output'!V248)), ISNUMBER(SEARCH("1 mm",'Model output'!V248)), ISNUMBER(SEARCH("0.1 CM",'Model output'!V248)), ISNUMBER(SEARCH("less than 0.2 mm",'Model output'!V248)), ISNUMBER(SEARCH("less than 0.5 mm",'Model output'!V248)), ISNUMBER(SEARCH("abut",'Model output'!V248))), "negative", "positive")</f>
        <v>negative</v>
      </c>
      <c r="AE249" s="38"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AND(ISNUMBER(J249),J249&gt;=5),M249=""),AND(AND(ISNUMBER(J249),J249&gt;=5),AND(ISNUMBER(M249),M249&gt;=1)),AND(ISNUMBER(SERACH("papillary",N249)),OR(Y249="positive",Z249="positive"), ISNUMBER(SEARCH("BRAF",AB249)))),"intermediate","low"))</f>
        <v>low</v>
      </c>
      <c r="AF249" s="39" t="str">
        <f t="shared" si="47"/>
        <v>2</v>
      </c>
      <c r="AG249" s="39" t="str">
        <f t="shared" si="48"/>
        <v>1a</v>
      </c>
      <c r="AH249" s="39" t="str">
        <f t="shared" si="49"/>
        <v>0</v>
      </c>
      <c r="AI249" s="44" t="str">
        <f t="shared" si="50"/>
        <v>I</v>
      </c>
      <c r="AJ249" s="38" t="s">
        <v>894</v>
      </c>
      <c r="AK249" s="43" t="s">
        <v>901</v>
      </c>
      <c r="AL249" s="43" t="s">
        <v>903</v>
      </c>
      <c r="AM249" s="43" t="s">
        <v>902</v>
      </c>
      <c r="AN249" s="43" t="s">
        <v>67</v>
      </c>
      <c r="AO249" s="13">
        <f t="shared" ca="1" si="51"/>
        <v>1</v>
      </c>
      <c r="AP249" s="16">
        <f t="shared" si="52"/>
        <v>1</v>
      </c>
      <c r="AQ249" s="16">
        <f t="shared" si="53"/>
        <v>1</v>
      </c>
      <c r="AR249" s="16">
        <f t="shared" si="54"/>
        <v>1</v>
      </c>
      <c r="AS249" s="26">
        <f t="shared" si="55"/>
        <v>1</v>
      </c>
    </row>
    <row r="250" spans="1:45">
      <c r="A250" t="str">
        <f>'Model output'!A249</f>
        <v>TCGA-FY-A3R7</v>
      </c>
      <c r="B250" s="50">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0</v>
      </c>
      <c r="F250" t="str">
        <f t="shared" si="56"/>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output'!G249)),AND(ISNUMBER(SEARCH("V ",'Model output'!G249)),NOT(ISNUMBER(SEARCH("VI",'Model output'!G249)))),ISNUMBER(SEARCH("five",'Model output'!G249)),ISNUMBER(SEARCH("5",'Model output'!G249))))), "lateral", "central"))</f>
        <v>central</v>
      </c>
      <c r="H250" t="str">
        <f>IF('Model output'!H249="","negative", IF('Model output'!H249=" ", "negative", IF('Model output'!H249="[]", "negative", IF(ISNUMBER(SEARCH("lymph node",'Model output'!H249)),"negative", IF(ISNUMBER(SEARCH("adipose tissue",'Model output'!H249)), "negative", IF(ISNUMBER(SEARCH("neck dissection",'Model output'!H249)),"negative","positive"))))))</f>
        <v>negative</v>
      </c>
      <c r="I250">
        <f>IF('Model output'!I249="","",IF(ISNUMBER('Model output'!I249),'Model output'!I249,1))</f>
        <v>3</v>
      </c>
      <c r="J250">
        <f>IF('Model output'!J249="","",IF(AND(ISNUMBER('Model output'!J249),'Model output'!J249&lt;=I250),'Model output'!J249,IF(ISNUMBER(SEARCH("0/",'Model output'!J249)),0,1)))</f>
        <v>2</v>
      </c>
      <c r="K250" t="str" cm="1">
        <f t="array" ref="K250">IF(COUNT(FIND({0,1,2,3,4,5,6,7,8,9},'Model output'!K249))&gt;0,'Model output'!K249,"")</f>
        <v/>
      </c>
      <c r="L250" s="8" t="str">
        <f t="shared" si="46"/>
        <v/>
      </c>
      <c r="M250" t="str" cm="1">
        <f t="array" ref="M250">IF(L250="","",IF(ISNUMBER(SEARCH("cm",L250)),MAX(VALUE(SUBSTITUTE(_xlfn.FILTERXML("&lt;t&gt;&lt;s&gt;"&amp;SUBSTITUTE(L250,",","&lt;/s&gt;&lt;s&gt;")&amp;"&lt;/s&gt;&lt;/t&gt;","//s"),"cm",""))),MAX(VALUE(SUBSTITUTE(_xlfn.FILTERXML("&lt;t&gt;&lt;s&gt;"&amp;SUBSTITUTE(L250,",","&lt;/s&gt;&lt;s&gt;")&amp;"&lt;/s&gt;&lt;/t&gt;","//s"),"mm","")))/10))</f>
        <v/>
      </c>
      <c r="N250" t="str">
        <f>IF('Model output'!L249="","",'Model output'!L249)</f>
        <v>papillary</v>
      </c>
      <c r="O250" t="str">
        <f>IF('Model output'!M249="","",'Model output'!M249)</f>
        <v>classical</v>
      </c>
      <c r="P250" t="str">
        <f>IF('Model output'!N249="","",'Model output'!N249)</f>
        <v>2.0 cm, 3 mm</v>
      </c>
      <c r="Q250" t="str">
        <f t="shared" ref="Q250:Q291" si="57">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P250)), ISNUMBER(SEARCH("mm", P250))), SUBSTITUTE(P250, "cm", "mm"), P250),"cm.","cm"),"cm;","cm,"),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2.0mm,3mm</v>
      </c>
      <c r="R250" cm="1">
        <f t="array" ref="R250">IF(Q250="","",IF(ISNUMBER(SEARCH("cm",Q250)),MAX(VALUE(SUBSTITUTE(_xlfn.FILTERXML("&lt;t&gt;&lt;s&gt;"&amp;SUBSTITUTE(Q250,",","&lt;/s&gt;&lt;s&gt;")&amp;"&lt;/s&gt;&lt;/t&gt;","//s"),"cm",""))),IF(ISNUMBER(SEARCH("mm",Q250)), MAX(VALUE(SUBSTITUTE(_xlfn.FILTERXML("&lt;t&gt;&lt;s&gt;"&amp;SUBSTITUTE(Q250,",","&lt;/s&gt;&lt;s&gt;")&amp;"&lt;/s&gt;&lt;/t&gt;","//s"),"mm","")))/10, MAX(VALUE(_xlfn.FILTERXML("&lt;t&gt;&lt;s&gt;"&amp;SUBSTITUTE(Q250,",","&lt;/s&gt;&lt;s&gt;")&amp;"&lt;/s&gt;&lt;/t&gt;","//s"))))))</f>
        <v>0.3</v>
      </c>
      <c r="S250" t="str">
        <f>IF(OR('Model output'!P249="",ISNUMBER(SEARCH("Not identified", 'Model output'!P249)),ISNUMBER(SEARCH("Absent",'Model output'!P249)),ISNUMBER(SEARCH("No",'Model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22" t="str">
        <f>IF('Model output'!S249="","",'Model output'!S249)</f>
        <v>Present, minimal</v>
      </c>
      <c r="Y250" t="str">
        <f>IF(OR('Model output'!S249="",ISNUMBER(SEARCH("Absent",'Model output'!S249)),ISNUMBER(SEARCH("Not identified",'Model output'!S249)),AND(ISNUMBER(SEARCH("No",'Model output'!S249)),NOT(ISNUMBER(SEARCH("carcinoma",'Model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9" t="str">
        <f>IF(OR('Model output'!V249="", AND(ISERROR(SEARCH("Positive",'Model output'!V249)), ISNUMBER(SEARCH("Negative",'Model output'!V249))), ISNUMBER(SEARCH("Uninvolved",'Model output'!V249)), ISNUMBER(SEARCH("Free",'Model output'!V249)), ISNUMBER(SEARCH("1 mm",'Model output'!V249)), ISNUMBER(SEARCH("0.1 CM",'Model output'!V249)), ISNUMBER(SEARCH("less than 0.2 mm",'Model output'!V249)), ISNUMBER(SEARCH("less than 0.5 mm",'Model output'!V249)), ISNUMBER(SEARCH("abut",'Model output'!V249))), "negative", "positive")</f>
        <v>negative</v>
      </c>
      <c r="AE250" s="38"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AND(ISNUMBER(J250),J250&gt;=5),M250=""),AND(AND(ISNUMBER(J250),J250&gt;=5),AND(ISNUMBER(M250),M250&gt;=1)),AND(ISNUMBER(SERACH("papillary",N250)),OR(Y250="positive",Z250="positive"), ISNUMBER(SEARCH("BRAF",AB250)))),"intermediate","low"))</f>
        <v>intermediate</v>
      </c>
      <c r="AF250" s="39" t="str">
        <f t="shared" si="47"/>
        <v>1a</v>
      </c>
      <c r="AG250" s="39" t="str">
        <f t="shared" si="48"/>
        <v>1a</v>
      </c>
      <c r="AH250" s="39" t="str">
        <f t="shared" si="49"/>
        <v>0</v>
      </c>
      <c r="AI250" s="44" t="str">
        <f t="shared" si="50"/>
        <v>I</v>
      </c>
      <c r="AJ250" s="38" t="s">
        <v>895</v>
      </c>
      <c r="AK250" s="43" t="s">
        <v>898</v>
      </c>
      <c r="AL250" s="43" t="s">
        <v>903</v>
      </c>
      <c r="AM250" s="43" t="s">
        <v>902</v>
      </c>
      <c r="AN250" s="43" t="s">
        <v>67</v>
      </c>
      <c r="AO250" s="13">
        <f t="shared" ca="1" si="51"/>
        <v>1</v>
      </c>
      <c r="AP250" s="16">
        <f t="shared" si="52"/>
        <v>0</v>
      </c>
      <c r="AQ250" s="16">
        <f t="shared" si="53"/>
        <v>1</v>
      </c>
      <c r="AR250" s="16">
        <f t="shared" si="54"/>
        <v>1</v>
      </c>
      <c r="AS250" s="26">
        <f t="shared" si="55"/>
        <v>1</v>
      </c>
    </row>
    <row r="251" spans="1:45">
      <c r="A251" t="str">
        <f>'Model output'!A250</f>
        <v>TCGA-FY-A3R8</v>
      </c>
      <c r="B251" s="50">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X</v>
      </c>
      <c r="F251" t="str">
        <f t="shared" si="56"/>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output'!G250)),AND(ISNUMBER(SEARCH("V ",'Model output'!G250)),NOT(ISNUMBER(SEARCH("VI",'Model output'!G250)))),ISNUMBER(SEARCH("five",'Model output'!G250)),ISNUMBER(SEARCH("5",'Model output'!G250))))), "lateral", "central"))</f>
        <v/>
      </c>
      <c r="H251" t="str">
        <f>IF('Model output'!H250="","negative", IF('Model output'!H250=" ", "negative", IF('Model output'!H250="[]", "negative", IF(ISNUMBER(SEARCH("lymph node",'Model output'!H250)),"negative", IF(ISNUMBER(SEARCH("adipose tissue",'Model output'!H250)), "negative", IF(ISNUMBER(SEARCH("neck dissection",'Model output'!H250)),"negative","positive"))))))</f>
        <v>negative</v>
      </c>
      <c r="I251">
        <f>IF('Model output'!I250="","",IF(ISNUMBER('Model output'!I250),'Model output'!I250,1))</f>
        <v>2</v>
      </c>
      <c r="J251">
        <f>IF('Model output'!J250="","",IF(AND(ISNUMBER('Model output'!J250),'Model output'!J250&lt;=I251),'Model output'!J250,IF(ISNUMBER(SEARCH("0/",'Model output'!J250)),0,1)))</f>
        <v>0</v>
      </c>
      <c r="K251" t="str" cm="1">
        <f t="array" ref="K251">IF(COUNT(FIND({0,1,2,3,4,5,6,7,8,9},'Model output'!K250))&gt;0,'Model output'!K250,"")</f>
        <v/>
      </c>
      <c r="L251" s="8" t="str">
        <f t="shared" si="46"/>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v>
      </c>
      <c r="P251" t="str">
        <f>IF('Model output'!N250="","",'Model output'!N250)</f>
        <v>1.7 cm</v>
      </c>
      <c r="Q251" t="str">
        <f t="shared" si="57"/>
        <v>1.7cm</v>
      </c>
      <c r="R251" cm="1">
        <f t="array" ref="R251">IF(Q251="","",IF(ISNUMBER(SEARCH("cm",Q251)),MAX(VALUE(SUBSTITUTE(_xlfn.FILTERXML("&lt;t&gt;&lt;s&gt;"&amp;SUBSTITUTE(Q251,",","&lt;/s&gt;&lt;s&gt;")&amp;"&lt;/s&gt;&lt;/t&gt;","//s"),"cm",""))),IF(ISNUMBER(SEARCH("mm",Q251)), MAX(VALUE(SUBSTITUTE(_xlfn.FILTERXML("&lt;t&gt;&lt;s&gt;"&amp;SUBSTITUTE(Q251,",","&lt;/s&gt;&lt;s&gt;")&amp;"&lt;/s&gt;&lt;/t&gt;","//s"),"mm","")))/10, MAX(VALUE(_xlfn.FILTERXML("&lt;t&gt;&lt;s&gt;"&amp;SUBSTITUTE(Q251,",","&lt;/s&gt;&lt;s&gt;")&amp;"&lt;/s&gt;&lt;/t&gt;","//s"))))))</f>
        <v>1.7</v>
      </c>
      <c r="S251" t="str">
        <f>IF(OR('Model output'!P250="",ISNUMBER(SEARCH("Not identified", 'Model output'!P250)),ISNUMBER(SEARCH("Absent",'Model output'!P250)),ISNUMBER(SEARCH("No",'Model output'!P250)),ISNUMBER(SEARCH("Negative",'Model output'!P250))),"negative","positive")</f>
        <v>negative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22" t="str">
        <f>IF('Model output'!S250="","",'Model output'!S250)</f>
        <v>Present</v>
      </c>
      <c r="Y251" t="str">
        <f>IF(OR('Model output'!S250="",ISNUMBER(SEARCH("Absent",'Model output'!S250)),ISNUMBER(SEARCH("Not identified",'Model output'!S250)),AND(ISNUMBER(SEARCH("No",'Model output'!S250)),NOT(ISNUMBER(SEARCH("carcinoma",'Model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output'!T250="","",IF('Model output'!T250="Not mentioned", "No", "Yes"))</f>
        <v/>
      </c>
      <c r="AB251" t="str">
        <f>IF(AA251&lt;&gt;"Yes","",IF(OR('Model output'!U250="",ISNUMBER(SEARCH("Not identified",'Model output'!U250))),"",'Model output'!U250))</f>
        <v/>
      </c>
      <c r="AC251" s="9" t="str">
        <f>IF(OR('Model output'!V250="", AND(ISERROR(SEARCH("Positive",'Model output'!V250)), ISNUMBER(SEARCH("Negative",'Model output'!V250))), ISNUMBER(SEARCH("Uninvolved",'Model output'!V250)), ISNUMBER(SEARCH("Free",'Model output'!V250)), ISNUMBER(SEARCH("1 mm",'Model output'!V250)), ISNUMBER(SEARCH("0.1 CM",'Model output'!V250)), ISNUMBER(SEARCH("less than 0.2 mm",'Model output'!V250)), ISNUMBER(SEARCH("less than 0.5 mm",'Model output'!V250)), ISNUMBER(SEARCH("abut",'Model output'!V250))), "negative", "positive")</f>
        <v>negative</v>
      </c>
      <c r="AE251" s="38"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AND(ISNUMBER(J251),J251&gt;=5),M251=""),AND(AND(ISNUMBER(J251),J251&gt;=5),AND(ISNUMBER(M251),M251&gt;=1)),AND(ISNUMBER(SERACH("papillary",N251)),OR(Y251="positive",Z251="positive"), ISNUMBER(SEARCH("BRAF",AB251)))),"intermediate","low"))</f>
        <v>intermediate</v>
      </c>
      <c r="AF251" s="39" t="str">
        <f t="shared" si="47"/>
        <v>1b</v>
      </c>
      <c r="AG251" s="39" t="str">
        <f t="shared" si="48"/>
        <v>0</v>
      </c>
      <c r="AH251" s="39" t="str">
        <f t="shared" si="49"/>
        <v>0</v>
      </c>
      <c r="AI251" s="44" t="str">
        <f t="shared" si="50"/>
        <v>I</v>
      </c>
      <c r="AJ251" s="38" t="s">
        <v>893</v>
      </c>
      <c r="AK251" s="43" t="s">
        <v>897</v>
      </c>
      <c r="AL251" s="43" t="s">
        <v>902</v>
      </c>
      <c r="AM251" s="43" t="s">
        <v>902</v>
      </c>
      <c r="AN251" s="43" t="s">
        <v>900</v>
      </c>
      <c r="AO251" s="13">
        <f t="shared" ca="1" si="51"/>
        <v>0</v>
      </c>
      <c r="AP251" s="16">
        <f t="shared" si="52"/>
        <v>0</v>
      </c>
      <c r="AQ251" s="16">
        <f t="shared" si="53"/>
        <v>1</v>
      </c>
      <c r="AR251" s="16">
        <f t="shared" si="54"/>
        <v>1</v>
      </c>
      <c r="AS251" s="26">
        <f t="shared" si="55"/>
        <v>0</v>
      </c>
    </row>
    <row r="252" spans="1:45">
      <c r="A252" t="str">
        <f>'Model output'!A251</f>
        <v>TCGA-FY-A3R9</v>
      </c>
      <c r="B252" s="50">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2</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0</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0</v>
      </c>
      <c r="F252" t="str">
        <f t="shared" si="56"/>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output'!G251)),AND(ISNUMBER(SEARCH("V ",'Model output'!G251)),NOT(ISNUMBER(SEARCH("VI",'Model output'!G251)))),ISNUMBER(SEARCH("five",'Model output'!G251)),ISNUMBER(SEARCH("5",'Model output'!G251))))), "lateral", "central"))</f>
        <v/>
      </c>
      <c r="H252" t="str">
        <f>IF('Model output'!H251="","negative", IF('Model output'!H251=" ", "negative", IF('Model output'!H251="[]", "negative", IF(ISNUMBER(SEARCH("lymph node",'Model output'!H251)),"negative", IF(ISNUMBER(SEARCH("adipose tissue",'Model output'!H251)), "negative", IF(ISNUMBER(SEARCH("neck dissection",'Model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8" t="str">
        <f t="shared" si="46"/>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v>
      </c>
      <c r="O252" t="str">
        <f>IF('Model output'!M251="","",'Model output'!M251)</f>
        <v>classical (usual)</v>
      </c>
      <c r="P252" t="str">
        <f>IF('Model output'!N251="","",'Model output'!N251)</f>
        <v>0.7 cm</v>
      </c>
      <c r="Q252" t="str">
        <f t="shared" si="57"/>
        <v>0.7cm</v>
      </c>
      <c r="R252" cm="1">
        <f t="array" ref="R252">IF(Q252="","",IF(ISNUMBER(SEARCH("cm",Q252)),MAX(VALUE(SUBSTITUTE(_xlfn.FILTERXML("&lt;t&gt;&lt;s&gt;"&amp;SUBSTITUTE(Q252,",","&lt;/s&gt;&lt;s&gt;")&amp;"&lt;/s&gt;&lt;/t&gt;","//s"),"cm",""))),IF(ISNUMBER(SEARCH("mm",Q252)), MAX(VALUE(SUBSTITUTE(_xlfn.FILTERXML("&lt;t&gt;&lt;s&gt;"&amp;SUBSTITUTE(Q252,",","&lt;/s&gt;&lt;s&gt;")&amp;"&lt;/s&gt;&lt;/t&gt;","//s"),"mm","")))/10, MAX(VALUE(_xlfn.FILTERXML("&lt;t&gt;&lt;s&gt;"&amp;SUBSTITUTE(Q252,",","&lt;/s&gt;&lt;s&gt;")&amp;"&lt;/s&gt;&lt;/t&gt;","//s"))))))</f>
        <v>0.7</v>
      </c>
      <c r="S252" t="str">
        <f>IF(OR('Model output'!P251="",ISNUMBER(SEARCH("Not identified", 'Model output'!P251)),ISNUMBER(SEARCH("Absent",'Model output'!P251)),ISNUMBER(SEARCH("No",'Model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22" t="str">
        <f>IF('Model output'!S251="","",'Model output'!S251)</f>
        <v>Not identified</v>
      </c>
      <c r="Y252" t="str">
        <f>IF(OR('Model output'!S251="",ISNUMBER(SEARCH("Absent",'Model output'!S251)),ISNUMBER(SEARCH("Not identified",'Model output'!S251)),AND(ISNUMBER(SEARCH("No",'Model output'!S251)),NOT(ISNUMBER(SEARCH("carcinoma",'Model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9" t="str">
        <f>IF(OR('Model output'!V251="", AND(ISERROR(SEARCH("Positive",'Model output'!V251)), ISNUMBER(SEARCH("Negative",'Model output'!V251))), ISNUMBER(SEARCH("Uninvolved",'Model output'!V251)), ISNUMBER(SEARCH("Free",'Model output'!V251)), ISNUMBER(SEARCH("1 mm",'Model output'!V251)), ISNUMBER(SEARCH("0.1 CM",'Model output'!V251)), ISNUMBER(SEARCH("less than 0.2 mm",'Model output'!V251)), ISNUMBER(SEARCH("less than 0.5 mm",'Model output'!V251)), ISNUMBER(SEARCH("abut",'Model output'!V251))), "negative", "positive")</f>
        <v>negative</v>
      </c>
      <c r="AE252" s="38"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AND(ISNUMBER(J252),J252&gt;=5),M252=""),AND(AND(ISNUMBER(J252),J252&gt;=5),AND(ISNUMBER(M252),M252&gt;=1)),AND(ISNUMBER(SERACH("papillary",N252)),OR(Y252="positive",Z252="positive"), ISNUMBER(SEARCH("BRAF",AB252)))),"intermediate","low"))</f>
        <v>low</v>
      </c>
      <c r="AF252" s="39" t="str">
        <f t="shared" si="47"/>
        <v>1a</v>
      </c>
      <c r="AG252" s="39" t="str">
        <f t="shared" si="48"/>
        <v>0</v>
      </c>
      <c r="AH252" s="39" t="str">
        <f t="shared" si="49"/>
        <v>0</v>
      </c>
      <c r="AI252" s="44" t="str">
        <f t="shared" si="50"/>
        <v>I</v>
      </c>
      <c r="AJ252" s="38" t="s">
        <v>894</v>
      </c>
      <c r="AK252" s="43" t="s">
        <v>903</v>
      </c>
      <c r="AL252" s="43" t="s">
        <v>899</v>
      </c>
      <c r="AM252" s="43" t="s">
        <v>902</v>
      </c>
      <c r="AN252" s="43" t="s">
        <v>67</v>
      </c>
      <c r="AO252" s="13">
        <f t="shared" ca="1" si="51"/>
        <v>1</v>
      </c>
      <c r="AP252" s="16">
        <f t="shared" si="52"/>
        <v>1</v>
      </c>
      <c r="AQ252" s="16">
        <f t="shared" si="53"/>
        <v>1</v>
      </c>
      <c r="AR252" s="16">
        <f t="shared" si="54"/>
        <v>1</v>
      </c>
      <c r="AS252" s="26">
        <f t="shared" si="55"/>
        <v>1</v>
      </c>
    </row>
    <row r="253" spans="1:45">
      <c r="A253" t="str">
        <f>'Model output'!A252</f>
        <v>TCGA-FY-A3RA</v>
      </c>
      <c r="B253" s="50">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0</v>
      </c>
      <c r="F253" t="str">
        <f t="shared" si="56"/>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output'!G252)),AND(ISNUMBER(SEARCH("V ",'Model output'!G252)),NOT(ISNUMBER(SEARCH("VI",'Model output'!G252)))),ISNUMBER(SEARCH("five",'Model output'!G252)),ISNUMBER(SEARCH("5",'Model output'!G252))))), "lateral", "central"))</f>
        <v/>
      </c>
      <c r="H253" t="str">
        <f>IF('Model output'!H252="","negative", IF('Model output'!H252=" ", "negative", IF('Model output'!H252="[]", "negative", IF(ISNUMBER(SEARCH("lymph node",'Model output'!H252)),"negative", IF(ISNUMBER(SEARCH("adipose tissue",'Model output'!H252)), "negative", IF(ISNUMBER(SEARCH("neck dissection",'Model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46"/>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v>
      </c>
      <c r="O253" t="str">
        <f>IF('Model output'!M252="","",'Model output'!M252)</f>
        <v/>
      </c>
      <c r="P253" t="str">
        <f>IF('Model output'!N252="","",'Model output'!N252)</f>
        <v>4 cm in greatest dimension</v>
      </c>
      <c r="Q253" t="str">
        <f t="shared" si="57"/>
        <v>4cm</v>
      </c>
      <c r="R253" cm="1">
        <f t="array" ref="R253">IF(Q253="","",IF(ISNUMBER(SEARCH("cm",Q253)),MAX(VALUE(SUBSTITUTE(_xlfn.FILTERXML("&lt;t&gt;&lt;s&gt;"&amp;SUBSTITUTE(Q253,",","&lt;/s&gt;&lt;s&gt;")&amp;"&lt;/s&gt;&lt;/t&gt;","//s"),"cm",""))),IF(ISNUMBER(SEARCH("mm",Q253)), MAX(VALUE(SUBSTITUTE(_xlfn.FILTERXML("&lt;t&gt;&lt;s&gt;"&amp;SUBSTITUTE(Q253,",","&lt;/s&gt;&lt;s&gt;")&amp;"&lt;/s&gt;&lt;/t&gt;","//s"),"mm","")))/10, MAX(VALUE(_xlfn.FILTERXML("&lt;t&gt;&lt;s&gt;"&amp;SUBSTITUTE(Q253,",","&lt;/s&gt;&lt;s&gt;")&amp;"&lt;/s&gt;&lt;/t&gt;","//s"))))))</f>
        <v>4</v>
      </c>
      <c r="S253" t="str">
        <f>IF(OR('Model output'!P252="",ISNUMBER(SEARCH("Not identified", 'Model output'!P252)),ISNUMBER(SEARCH("Absent",'Model output'!P252)),ISNUMBER(SEARCH("No",'Model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22" t="str">
        <f>IF('Model output'!S252="","",'Model output'!S252)</f>
        <v>Not identified</v>
      </c>
      <c r="Y253" t="str">
        <f>IF(OR('Model output'!S252="",ISNUMBER(SEARCH("Absent",'Model output'!S252)),ISNUMBER(SEARCH("Not identified",'Model output'!S252)),AND(ISNUMBER(SEARCH("No",'Model output'!S252)),NOT(ISNUMBER(SEARCH("carcinoma",'Model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9" t="str">
        <f>IF(OR('Model output'!V252="", AND(ISERROR(SEARCH("Positive",'Model output'!V252)), ISNUMBER(SEARCH("Negative",'Model output'!V252))), ISNUMBER(SEARCH("Uninvolved",'Model output'!V252)), ISNUMBER(SEARCH("Free",'Model output'!V252)), ISNUMBER(SEARCH("1 mm",'Model output'!V252)), ISNUMBER(SEARCH("0.1 CM",'Model output'!V252)), ISNUMBER(SEARCH("less than 0.2 mm",'Model output'!V252)), ISNUMBER(SEARCH("less than 0.5 mm",'Model output'!V252)), ISNUMBER(SEARCH("abut",'Model output'!V252))), "negative", "positive")</f>
        <v>negative</v>
      </c>
      <c r="AE253" s="38"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AND(ISNUMBER(J253),J253&gt;=5),M253=""),AND(AND(ISNUMBER(J253),J253&gt;=5),AND(ISNUMBER(M253),M253&gt;=1)),AND(ISNUMBER(SERACH("papillary",N253)),OR(Y253="positive",Z253="positive"), ISNUMBER(SEARCH("BRAF",AB253)))),"intermediate","low"))</f>
        <v>low</v>
      </c>
      <c r="AF253" s="39" t="str">
        <f t="shared" si="47"/>
        <v>2</v>
      </c>
      <c r="AG253" s="39" t="str">
        <f t="shared" si="48"/>
        <v>0</v>
      </c>
      <c r="AH253" s="39" t="str">
        <f t="shared" si="49"/>
        <v>0</v>
      </c>
      <c r="AI253" s="44" t="str">
        <f t="shared" si="50"/>
        <v>I</v>
      </c>
      <c r="AJ253" s="38" t="s">
        <v>894</v>
      </c>
      <c r="AK253" s="43" t="s">
        <v>901</v>
      </c>
      <c r="AL253" s="43" t="s">
        <v>902</v>
      </c>
      <c r="AM253" s="43" t="s">
        <v>902</v>
      </c>
      <c r="AN253" s="43" t="s">
        <v>67</v>
      </c>
      <c r="AO253" s="13">
        <f t="shared" ca="1" si="51"/>
        <v>1</v>
      </c>
      <c r="AP253" s="16">
        <f t="shared" si="52"/>
        <v>1</v>
      </c>
      <c r="AQ253" s="16">
        <f t="shared" si="53"/>
        <v>1</v>
      </c>
      <c r="AR253" s="16">
        <f t="shared" si="54"/>
        <v>1</v>
      </c>
      <c r="AS253" s="26">
        <f t="shared" si="55"/>
        <v>1</v>
      </c>
    </row>
    <row r="254" spans="1:45">
      <c r="A254" t="str">
        <f>'Model output'!A253</f>
        <v>TCGA-FY-A3TY</v>
      </c>
      <c r="B254" s="50">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56"/>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output'!G253)),AND(ISNUMBER(SEARCH("V ",'Model output'!G253)),NOT(ISNUMBER(SEARCH("VI",'Model output'!G253)))),ISNUMBER(SEARCH("five",'Model output'!G253)),ISNUMBER(SEARCH("5",'Model output'!G253))))), "lateral", "central"))</f>
        <v/>
      </c>
      <c r="H254" t="str">
        <f>IF('Model output'!H253="","negative", IF('Model output'!H253=" ", "negative", IF('Model output'!H253="[]", "negative", IF(ISNUMBER(SEARCH("lymph node",'Model output'!H253)),"negative", IF(ISNUMBER(SEARCH("adipose tissue",'Model output'!H253)), "negative", IF(ISNUMBER(SEARCH("neck dissection",'Model output'!H253)),"negative","positive"))))))</f>
        <v>negative</v>
      </c>
      <c r="I254" t="str">
        <f>IF('Model output'!I253="","",IF(ISNUMBER('Model output'!I253),'Model output'!I253,1))</f>
        <v/>
      </c>
      <c r="J254" t="str">
        <f>IF('Model output'!J253="","",IF(AND(ISNUMBER('Model output'!J253),'Model output'!J253&lt;=I254),'Model output'!J253,IF(ISNUMBER(SEARCH("0/",'Model output'!J253)),0,1)))</f>
        <v/>
      </c>
      <c r="K254" t="str" cm="1">
        <f t="array" ref="K254">IF(COUNT(FIND({0,1,2,3,4,5,6,7,8,9},'Model output'!K253))&gt;0,'Model output'!K253,"")</f>
        <v/>
      </c>
      <c r="L254" s="8" t="str">
        <f t="shared" si="46"/>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v>
      </c>
      <c r="O254" t="str">
        <f>IF('Model output'!M253="","",'Model output'!M253)</f>
        <v>classical</v>
      </c>
      <c r="P254" t="str">
        <f>IF('Model output'!N253="","",'Model output'!N253)</f>
        <v>4.2 cm</v>
      </c>
      <c r="Q254" t="str">
        <f t="shared" si="57"/>
        <v>4.2cm</v>
      </c>
      <c r="R254" cm="1">
        <f t="array" ref="R254">IF(Q254="","",IF(ISNUMBER(SEARCH("cm",Q254)),MAX(VALUE(SUBSTITUTE(_xlfn.FILTERXML("&lt;t&gt;&lt;s&gt;"&amp;SUBSTITUTE(Q254,",","&lt;/s&gt;&lt;s&gt;")&amp;"&lt;/s&gt;&lt;/t&gt;","//s"),"cm",""))),IF(ISNUMBER(SEARCH("mm",Q254)), MAX(VALUE(SUBSTITUTE(_xlfn.FILTERXML("&lt;t&gt;&lt;s&gt;"&amp;SUBSTITUTE(Q254,",","&lt;/s&gt;&lt;s&gt;")&amp;"&lt;/s&gt;&lt;/t&gt;","//s"),"mm","")))/10, MAX(VALUE(_xlfn.FILTERXML("&lt;t&gt;&lt;s&gt;"&amp;SUBSTITUTE(Q254,",","&lt;/s&gt;&lt;s&gt;")&amp;"&lt;/s&gt;&lt;/t&gt;","//s"))))))</f>
        <v>4.2</v>
      </c>
      <c r="S254" t="str">
        <f>IF(OR('Model output'!P253="",ISNUMBER(SEARCH("Not identified", 'Model output'!P253)),ISNUMBER(SEARCH("Absent",'Model output'!P253)),ISNUMBER(SEARCH("No",'Model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22" t="str">
        <f>IF('Model output'!S253="","",'Model output'!S253)</f>
        <v>Present</v>
      </c>
      <c r="Y254" t="str">
        <f>IF(OR('Model output'!S253="",ISNUMBER(SEARCH("Absent",'Model output'!S253)),ISNUMBER(SEARCH("Not identified",'Model output'!S253)),AND(ISNUMBER(SEARCH("No",'Model output'!S253)),NOT(ISNUMBER(SEARCH("carcinoma",'Model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9" t="str">
        <f>IF(OR('Model output'!V253="", AND(ISERROR(SEARCH("Positive",'Model output'!V253)), ISNUMBER(SEARCH("Negative",'Model output'!V253))), ISNUMBER(SEARCH("Uninvolved",'Model output'!V253)), ISNUMBER(SEARCH("Free",'Model output'!V253)), ISNUMBER(SEARCH("1 mm",'Model output'!V253)), ISNUMBER(SEARCH("0.1 CM",'Model output'!V253)), ISNUMBER(SEARCH("less than 0.2 mm",'Model output'!V253)), ISNUMBER(SEARCH("less than 0.5 mm",'Model output'!V253)), ISNUMBER(SEARCH("abut",'Model output'!V253))), "negative", "positive")</f>
        <v>negative</v>
      </c>
      <c r="AE254" s="38"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AND(ISNUMBER(J254),J254&gt;=5),M254=""),AND(AND(ISNUMBER(J254),J254&gt;=5),AND(ISNUMBER(M254),M254&gt;=1)),AND(ISNUMBER(SERACH("papillary",N254)),OR(Y254="positive",Z254="positive"), ISNUMBER(SEARCH("BRAF",AB254)))),"intermediate","low"))</f>
        <v>intermediate</v>
      </c>
      <c r="AF254" s="39" t="str">
        <f t="shared" si="47"/>
        <v>3a</v>
      </c>
      <c r="AG254" s="39" t="str">
        <f t="shared" si="48"/>
        <v>0</v>
      </c>
      <c r="AH254" s="39" t="str">
        <f t="shared" si="49"/>
        <v>0</v>
      </c>
      <c r="AI254" s="44" t="str">
        <f t="shared" si="50"/>
        <v>II</v>
      </c>
      <c r="AJ254" s="38" t="s">
        <v>893</v>
      </c>
      <c r="AK254" s="43" t="s">
        <v>897</v>
      </c>
      <c r="AL254" s="43" t="s">
        <v>899</v>
      </c>
      <c r="AM254" s="43" t="s">
        <v>902</v>
      </c>
      <c r="AN254" s="43" t="s">
        <v>900</v>
      </c>
      <c r="AO254" s="13">
        <f t="shared" ca="1" si="51"/>
        <v>0</v>
      </c>
      <c r="AP254" s="16">
        <f t="shared" si="52"/>
        <v>0</v>
      </c>
      <c r="AQ254" s="16">
        <f t="shared" si="53"/>
        <v>1</v>
      </c>
      <c r="AR254" s="16">
        <f t="shared" si="54"/>
        <v>1</v>
      </c>
      <c r="AS254" s="26">
        <f t="shared" si="55"/>
        <v>1</v>
      </c>
    </row>
    <row r="255" spans="1:45">
      <c r="A255" t="str">
        <f>'Model output'!A254</f>
        <v>TCGA-FY-A3W9</v>
      </c>
      <c r="B255" s="50">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X</v>
      </c>
      <c r="F255" t="str">
        <f t="shared" si="56"/>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output'!G254)),AND(ISNUMBER(SEARCH("V ",'Model output'!G254)),NOT(ISNUMBER(SEARCH("VI",'Model output'!G254)))),ISNUMBER(SEARCH("five",'Model output'!G254)),ISNUMBER(SEARCH("5",'Model output'!G254))))), "lateral", "central"))</f>
        <v/>
      </c>
      <c r="H255" t="str">
        <f>IF('Model output'!H254="","negative", IF('Model output'!H254=" ", "negative", IF('Model output'!H254="[]", "negative", IF(ISNUMBER(SEARCH("lymph node",'Model output'!H254)),"negative", IF(ISNUMBER(SEARCH("adipose tissue",'Model output'!H254)), "negative", IF(ISNUMBER(SEARCH("neck dissection",'Model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8" t="str">
        <f t="shared" ref="L255:L291" si="58">LOWER(SUBSTITUTE(SUBSTITUTE(SUBSTITUTE(SUBSTITUTE(SUBSTITUTE(SUBSTITUTE(SUBSTITUTE(SUBSTITUTE(SUBSTITUTE(SUBSTITUTE(SUBSTITUTE(SUBSTITUTE(SUBSTITUTE(SUBSTITUTE(SUBSTITUTE(SUBSTITUTE(SUBSTITUTE(K255,"cm.","cm"), "gross examination", ""), "Level IV", ""), "paratracheal", ""), "tissue", ""), "diameter", ""), "right", ""), "up to", ""), "to", ","), "by", ""), "x", ","), "'", ""), "[", ""), "]", ""), "(", ""), ")",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v>
      </c>
      <c r="O255" t="str">
        <f>IF('Model output'!M254="","",'Model output'!M254)</f>
        <v>follicular variant</v>
      </c>
      <c r="P255" t="str">
        <f>IF('Model output'!N254="","",'Model output'!N254)</f>
        <v>2.3 cm in greatest dimension</v>
      </c>
      <c r="Q255" t="str">
        <f t="shared" si="57"/>
        <v>2.3cm</v>
      </c>
      <c r="R255" cm="1">
        <f t="array" ref="R255">IF(Q255="","",IF(ISNUMBER(SEARCH("cm",Q255)),MAX(VALUE(SUBSTITUTE(_xlfn.FILTERXML("&lt;t&gt;&lt;s&gt;"&amp;SUBSTITUTE(Q255,",","&lt;/s&gt;&lt;s&gt;")&amp;"&lt;/s&gt;&lt;/t&gt;","//s"),"cm",""))),IF(ISNUMBER(SEARCH("mm",Q255)), MAX(VALUE(SUBSTITUTE(_xlfn.FILTERXML("&lt;t&gt;&lt;s&gt;"&amp;SUBSTITUTE(Q255,",","&lt;/s&gt;&lt;s&gt;")&amp;"&lt;/s&gt;&lt;/t&gt;","//s"),"mm","")))/10, MAX(VALUE(_xlfn.FILTERXML("&lt;t&gt;&lt;s&gt;"&amp;SUBSTITUTE(Q255,",","&lt;/s&gt;&lt;s&gt;")&amp;"&lt;/s&gt;&lt;/t&gt;","//s"))))))</f>
        <v>2.2999999999999998</v>
      </c>
      <c r="S255" t="str">
        <f>IF(OR('Model output'!P254="",ISNUMBER(SEARCH("Not identified", 'Model output'!P254)),ISNUMBER(SEARCH("Absent",'Model output'!P254)),ISNUMBER(SEARCH("No",'Model output'!P254)),ISNUMBER(SEARCH("Negative",'Model output'!P254))),"negative","positive")</f>
        <v>negative</v>
      </c>
      <c r="T255">
        <f>IF('Model output'!O254="","",'Model output'!O254)</f>
        <v>1</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22" t="str">
        <f>IF('Model output'!S254="","",'Model output'!S254)</f>
        <v>Not identified</v>
      </c>
      <c r="Y255" t="str">
        <f>IF(OR('Model output'!S254="",ISNUMBER(SEARCH("Absent",'Model output'!S254)),ISNUMBER(SEARCH("Not identified",'Model output'!S254)),AND(ISNUMBER(SEARCH("No",'Model output'!S254)),NOT(ISNUMBER(SEARCH("carcinoma",'Model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9" t="str">
        <f>IF(OR('Model output'!V254="", AND(ISERROR(SEARCH("Positive",'Model output'!V254)), ISNUMBER(SEARCH("Negative",'Model output'!V254))), ISNUMBER(SEARCH("Uninvolved",'Model output'!V254)), ISNUMBER(SEARCH("Free",'Model output'!V254)), ISNUMBER(SEARCH("1 mm",'Model output'!V254)), ISNUMBER(SEARCH("0.1 CM",'Model output'!V254)), ISNUMBER(SEARCH("less than 0.2 mm",'Model output'!V254)), ISNUMBER(SEARCH("less than 0.5 mm",'Model output'!V254)), ISNUMBER(SEARCH("abut",'Model output'!V254))), "negative", "positive")</f>
        <v>positive</v>
      </c>
      <c r="AE255" s="38"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AND(ISNUMBER(J255),J255&gt;=5),M255=""),AND(AND(ISNUMBER(J255),J255&gt;=5),AND(ISNUMBER(M255),M255&gt;=1)),AND(ISNUMBER(SERACH("papillary",N255)),OR(Y255="positive",Z255="positive"), ISNUMBER(SEARCH("BRAF",AB255)))),"intermediate","low"))</f>
        <v>high</v>
      </c>
      <c r="AF255" s="39" t="str">
        <f t="shared" ref="AF255:AF291" si="59">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39" t="str">
        <f t="shared" ref="AG255:AG291" si="60">IF(AND(ISNUMBER(J255),J255&gt;0),
IF(G255="lateral", "1b","1a"), "0")</f>
        <v>0</v>
      </c>
      <c r="AH255" s="39" t="str">
        <f t="shared" si="49"/>
        <v>0</v>
      </c>
      <c r="AI255" s="44" t="str">
        <f t="shared" si="50"/>
        <v>I</v>
      </c>
      <c r="AJ255" s="38" t="s">
        <v>893</v>
      </c>
      <c r="AK255" s="43" t="s">
        <v>901</v>
      </c>
      <c r="AL255" s="43" t="s">
        <v>899</v>
      </c>
      <c r="AM255" s="43" t="s">
        <v>902</v>
      </c>
      <c r="AN255" s="43" t="s">
        <v>67</v>
      </c>
      <c r="AO255" s="13">
        <f t="shared" si="51"/>
        <v>1</v>
      </c>
      <c r="AP255" s="16">
        <f t="shared" si="52"/>
        <v>1</v>
      </c>
      <c r="AQ255" s="16">
        <f t="shared" si="53"/>
        <v>1</v>
      </c>
      <c r="AR255" s="16">
        <f t="shared" si="54"/>
        <v>1</v>
      </c>
      <c r="AS255" s="26">
        <f t="shared" si="55"/>
        <v>1</v>
      </c>
    </row>
    <row r="256" spans="1:45">
      <c r="A256" t="str">
        <f>'Model output'!A255</f>
        <v>TCGA-FY-A3WA</v>
      </c>
      <c r="B256" s="50">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
      </c>
      <c r="F256" t="str">
        <f t="shared" si="56"/>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output'!G255)),AND(ISNUMBER(SEARCH("V ",'Model output'!G255)),NOT(ISNUMBER(SEARCH("VI",'Model output'!G255)))),ISNUMBER(SEARCH("five",'Model output'!G255)),ISNUMBER(SEARCH("5",'Model output'!G255))))), "lateral", "central"))</f>
        <v/>
      </c>
      <c r="H256" t="str">
        <f>IF('Model output'!H255="","negative", IF('Model output'!H255=" ", "negative", IF('Model output'!H255="[]", "negative", IF(ISNUMBER(SEARCH("lymph node",'Model output'!H255)),"negative", IF(ISNUMBER(SEARCH("adipose tissue",'Model output'!H255)), "negative", IF(ISNUMBER(SEARCH("neck dissection",'Model output'!H255)),"negative","positive"))))))</f>
        <v>negative</v>
      </c>
      <c r="I256" t="str">
        <f>IF('Model output'!I255="","",IF(ISNUMBER('Model output'!I255),'Model output'!I255,1))</f>
        <v/>
      </c>
      <c r="J256" t="str">
        <f>IF('Model output'!J255="","",IF(AND(ISNUMBER('Model output'!J255),'Model output'!J255&lt;=I256),'Model output'!J255,IF(ISNUMBER(SEARCH("0/",'Model output'!J255)),0,1)))</f>
        <v/>
      </c>
      <c r="K256" t="str" cm="1">
        <f t="array" ref="K256">IF(COUNT(FIND({0,1,2,3,4,5,6,7,8,9},'Model output'!K255))&gt;0,'Model output'!K255,"")</f>
        <v/>
      </c>
      <c r="L256" s="8" t="str">
        <f t="shared" si="58"/>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 variant</v>
      </c>
      <c r="P256" t="str">
        <f>IF('Model output'!N255="","",'Model output'!N255)</f>
        <v>2.1 cm</v>
      </c>
      <c r="Q256" t="str">
        <f t="shared" si="57"/>
        <v>2.1cm</v>
      </c>
      <c r="R256" cm="1">
        <f t="array" ref="R256">IF(Q256="","",IF(ISNUMBER(SEARCH("cm",Q256)),MAX(VALUE(SUBSTITUTE(_xlfn.FILTERXML("&lt;t&gt;&lt;s&gt;"&amp;SUBSTITUTE(Q256,",","&lt;/s&gt;&lt;s&gt;")&amp;"&lt;/s&gt;&lt;/t&gt;","//s"),"cm",""))),IF(ISNUMBER(SEARCH("mm",Q256)), MAX(VALUE(SUBSTITUTE(_xlfn.FILTERXML("&lt;t&gt;&lt;s&gt;"&amp;SUBSTITUTE(Q256,",","&lt;/s&gt;&lt;s&gt;")&amp;"&lt;/s&gt;&lt;/t&gt;","//s"),"mm","")))/10, MAX(VALUE(_xlfn.FILTERXML("&lt;t&gt;&lt;s&gt;"&amp;SUBSTITUTE(Q256,",","&lt;/s&gt;&lt;s&gt;")&amp;"&lt;/s&gt;&lt;/t&gt;","//s"))))))</f>
        <v>2.1</v>
      </c>
      <c r="S256" t="str">
        <f>IF(OR('Model output'!P255="",ISNUMBER(SEARCH("Not identified", 'Model output'!P255)),ISNUMBER(SEARCH("Absent",'Model output'!P255)),ISNUMBER(SEARCH("No",'Model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positive</v>
      </c>
      <c r="X256" s="22" t="str">
        <f>IF('Model output'!S255="","",'Model output'!S255)</f>
        <v/>
      </c>
      <c r="Y256" t="str">
        <f>IF(OR('Model output'!S255="",ISNUMBER(SEARCH("Absent",'Model output'!S255)),ISNUMBER(SEARCH("Not identified",'Model output'!S255)),AND(ISNUMBER(SEARCH("No",'Model output'!S255)),NOT(ISNUMBER(SEARCH("carcinoma",'Model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9" t="str">
        <f>IF(OR('Model output'!V255="", AND(ISERROR(SEARCH("Positive",'Model output'!V255)), ISNUMBER(SEARCH("Negative",'Model output'!V255))), ISNUMBER(SEARCH("Uninvolved",'Model output'!V255)), ISNUMBER(SEARCH("Free",'Model output'!V255)), ISNUMBER(SEARCH("1 mm",'Model output'!V255)), ISNUMBER(SEARCH("0.1 CM",'Model output'!V255)), ISNUMBER(SEARCH("less than 0.2 mm",'Model output'!V255)), ISNUMBER(SEARCH("less than 0.5 mm",'Model output'!V255)), ISNUMBER(SEARCH("abut",'Model output'!V255))), "negative", "positive")</f>
        <v>negative</v>
      </c>
      <c r="AE256" s="38"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AND(ISNUMBER(J256),J256&gt;=5),M256=""),AND(AND(ISNUMBER(J256),J256&gt;=5),AND(ISNUMBER(M256),M256&gt;=1)),AND(ISNUMBER(SERACH("papillary",N256)),OR(Y256="positive",Z256="positive"), ISNUMBER(SEARCH("BRAF",AB256)))),"intermediate","low"))</f>
        <v>low</v>
      </c>
      <c r="AF256" s="39" t="str">
        <f t="shared" si="59"/>
        <v>2</v>
      </c>
      <c r="AG256" s="39" t="str">
        <f t="shared" si="60"/>
        <v>0</v>
      </c>
      <c r="AH256" s="39" t="str">
        <f t="shared" ref="AH256:AH291" si="61">IF(OR(H256="unknown"),"x",IF(H256="negative","0","1"))</f>
        <v>0</v>
      </c>
      <c r="AI256" s="44" t="str">
        <f t="shared" ref="AI256:AI291" si="62">IF(AND(B256&lt;55,AH256="0"),"I",
IF(AND(B256&lt;55,AH256="1"),"II",
IF(AH256="1","IVB",
IF(AND(AF256="4b",AH256="0"),"IVA",
IF(AND(AF256="4a",AH256="0"),"III",
IF(AND(OR(AF256="3a",AF256="3b",AF256="3"),AH256="0"),"II",
IF(AND(AF256="2",OR(AG256="1",AG256="1a",AG256="1b"),AH256="0"),"II",
IF(AND(OR(AF256="1a",AF256="1b",AF256="1"),OR(AG256="1",AG256="1a",AG256="1b"),AH256="0"),"II","I"
))))))))</f>
        <v>I</v>
      </c>
      <c r="AJ256" s="38" t="s">
        <v>894</v>
      </c>
      <c r="AK256" s="43" t="s">
        <v>903</v>
      </c>
      <c r="AL256" s="43" t="s">
        <v>902</v>
      </c>
      <c r="AM256" s="43" t="s">
        <v>902</v>
      </c>
      <c r="AN256" s="43" t="s">
        <v>67</v>
      </c>
      <c r="AO256" s="13">
        <f t="shared" ref="AO256:AO291" ca="1" si="63">IF(AE256=AJ256,1,0)</f>
        <v>1</v>
      </c>
      <c r="AP256" s="16">
        <f t="shared" ref="AP256:AP291" si="64">IF(AF256=AK256, 1, IF(AND(AF256="x", AK256="0"), 1, IF(AND(AF256="0", AK256="x"), 1, 0)))</f>
        <v>0</v>
      </c>
      <c r="AQ256" s="16">
        <f t="shared" ref="AQ256:AQ291" si="65">IF(AG256=AL256, 1, IF(AND(AG256="x", AL256="0"), 1, IF(AND(AG256="0", AL256="x"), 1, 0)))</f>
        <v>1</v>
      </c>
      <c r="AR256" s="16">
        <f t="shared" ref="AR256:AR291" si="66">IF(AH256=AM256, 1, IF(AND(AH256="x", AM256="0"), 1, IF(AND(AH256="0", AM256="x"), 1, 0)))</f>
        <v>1</v>
      </c>
      <c r="AS256" s="26">
        <f t="shared" si="55"/>
        <v>1</v>
      </c>
    </row>
    <row r="257" spans="1:45">
      <c r="A257" t="str">
        <f>'Model output'!A256</f>
        <v>TCGA-FY-A3YR</v>
      </c>
      <c r="B257" s="50">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
      </c>
      <c r="F257" t="str">
        <f t="shared" si="56"/>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output'!G256)),AND(ISNUMBER(SEARCH("V ",'Model output'!G256)),NOT(ISNUMBER(SEARCH("VI",'Model output'!G256)))),ISNUMBER(SEARCH("five",'Model output'!G256)),ISNUMBER(SEARCH("5",'Model output'!G256))))), "lateral", "central"))</f>
        <v>central</v>
      </c>
      <c r="H257" t="str">
        <f>IF('Model output'!H256="","negative", IF('Model output'!H256=" ", "negative", IF('Model output'!H256="[]", "negative", IF(ISNUMBER(SEARCH("lymph node",'Model output'!H256)),"negative", IF(ISNUMBER(SEARCH("adipose tissue",'Model output'!H256)), "negative", IF(ISNUMBER(SEARCH("neck dissection",'Model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
      </c>
      <c r="L257" s="8" t="str">
        <f t="shared" si="58"/>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v>
      </c>
      <c r="O257" t="str">
        <f>IF('Model output'!M256="","",'Model output'!M256)</f>
        <v>classical</v>
      </c>
      <c r="P257" t="str">
        <f>IF('Model output'!N256="","",'Model output'!N256)</f>
        <v>1.7 cm in greatest dimension</v>
      </c>
      <c r="Q257" t="str">
        <f t="shared" si="57"/>
        <v>1.7cm</v>
      </c>
      <c r="R257" cm="1">
        <f t="array" ref="R257">IF(Q257="","",IF(ISNUMBER(SEARCH("cm",Q257)),MAX(VALUE(SUBSTITUTE(_xlfn.FILTERXML("&lt;t&gt;&lt;s&gt;"&amp;SUBSTITUTE(Q257,",","&lt;/s&gt;&lt;s&gt;")&amp;"&lt;/s&gt;&lt;/t&gt;","//s"),"cm",""))),IF(ISNUMBER(SEARCH("mm",Q257)), MAX(VALUE(SUBSTITUTE(_xlfn.FILTERXML("&lt;t&gt;&lt;s&gt;"&amp;SUBSTITUTE(Q257,",","&lt;/s&gt;&lt;s&gt;")&amp;"&lt;/s&gt;&lt;/t&gt;","//s"),"mm","")))/10, MAX(VALUE(_xlfn.FILTERXML("&lt;t&gt;&lt;s&gt;"&amp;SUBSTITUTE(Q257,",","&lt;/s&gt;&lt;s&gt;")&amp;"&lt;/s&gt;&lt;/t&gt;","//s"))))))</f>
        <v>1.7</v>
      </c>
      <c r="S257" t="str">
        <f>IF(OR('Model output'!P256="",ISNUMBER(SEARCH("Not identified", 'Model output'!P256)),ISNUMBER(SEARCH("Absent",'Model output'!P256)),ISNUMBER(SEARCH("No",'Model output'!P256)),ISNUMBER(SEARCH("Negative",'Model output'!P256))),"negative","positive")</f>
        <v>negative</v>
      </c>
      <c r="T257" t="str">
        <f>IF('Model output'!O256="","",'Model output'!O256)</f>
        <v>Unifocal</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22" t="str">
        <f>IF('Model output'!S256="","",'Model output'!S256)</f>
        <v>Minimal, extending into perithyroidal adipose tissue</v>
      </c>
      <c r="Y257" t="str">
        <f>IF(OR('Model output'!S256="",ISNUMBER(SEARCH("Absent",'Model output'!S256)),ISNUMBER(SEARCH("Not identified",'Model output'!S256)),AND(ISNUMBER(SEARCH("No",'Model output'!S256)),NOT(ISNUMBER(SEARCH("carcinoma",'Model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
      </c>
      <c r="AB257" t="str">
        <f>IF(AA257&lt;&gt;"Yes","",IF(OR('Model output'!U256="",ISNUMBER(SEARCH("Not identified",'Model output'!U256))),"",'Model output'!U256))</f>
        <v/>
      </c>
      <c r="AC257" s="9" t="str">
        <f>IF(OR('Model output'!V256="", AND(ISERROR(SEARCH("Positive",'Model output'!V256)), ISNUMBER(SEARCH("Negative",'Model output'!V256))), ISNUMBER(SEARCH("Uninvolved",'Model output'!V256)), ISNUMBER(SEARCH("Free",'Model output'!V256)), ISNUMBER(SEARCH("1 mm",'Model output'!V256)), ISNUMBER(SEARCH("0.1 CM",'Model output'!V256)), ISNUMBER(SEARCH("less than 0.2 mm",'Model output'!V256)), ISNUMBER(SEARCH("less than 0.5 mm",'Model output'!V256)), ISNUMBER(SEARCH("abut",'Model output'!V256))), "negative", "positive")</f>
        <v>negative</v>
      </c>
      <c r="AE257" s="38"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AND(ISNUMBER(J257),J257&gt;=5),M257=""),AND(AND(ISNUMBER(J257),J257&gt;=5),AND(ISNUMBER(M257),M257&gt;=1)),AND(ISNUMBER(SERACH("papillary",N257)),OR(Y257="positive",Z257="positive"), ISNUMBER(SEARCH("BRAF",AB257)))),"intermediate","low"))</f>
        <v>intermediate</v>
      </c>
      <c r="AF257" s="39" t="str">
        <f t="shared" si="59"/>
        <v>1b</v>
      </c>
      <c r="AG257" s="39" t="str">
        <f t="shared" si="60"/>
        <v>1a</v>
      </c>
      <c r="AH257" s="39" t="str">
        <f t="shared" si="61"/>
        <v>0</v>
      </c>
      <c r="AI257" s="44" t="str">
        <f t="shared" si="62"/>
        <v>II</v>
      </c>
      <c r="AJ257" s="38" t="s">
        <v>895</v>
      </c>
      <c r="AK257" s="43" t="s">
        <v>898</v>
      </c>
      <c r="AL257" s="43" t="s">
        <v>903</v>
      </c>
      <c r="AM257" s="43" t="s">
        <v>902</v>
      </c>
      <c r="AN257" s="43" t="s">
        <v>900</v>
      </c>
      <c r="AO257" s="13">
        <f t="shared" ca="1" si="63"/>
        <v>1</v>
      </c>
      <c r="AP257" s="16">
        <f t="shared" si="64"/>
        <v>1</v>
      </c>
      <c r="AQ257" s="16">
        <f t="shared" si="65"/>
        <v>1</v>
      </c>
      <c r="AR257" s="16">
        <f t="shared" si="66"/>
        <v>1</v>
      </c>
      <c r="AS257" s="26">
        <f t="shared" si="55"/>
        <v>1</v>
      </c>
    </row>
    <row r="258" spans="1:45">
      <c r="A258" t="str">
        <f>'Model output'!A257</f>
        <v>TCGA-FY-A40M</v>
      </c>
      <c r="B258" s="50">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X</v>
      </c>
      <c r="F258" t="str">
        <f t="shared" si="56"/>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output'!G257)),AND(ISNUMBER(SEARCH("V ",'Model output'!G257)),NOT(ISNUMBER(SEARCH("VI",'Model output'!G257)))),ISNUMBER(SEARCH("five",'Model output'!G257)),ISNUMBER(SEARCH("5",'Model output'!G257))))), "lateral", "central"))</f>
        <v/>
      </c>
      <c r="H258" t="str">
        <f>IF('Model output'!H257="","negative", IF('Model output'!H257=" ", "negative", IF('Model output'!H257="[]", "negative", IF(ISNUMBER(SEARCH("lymph node",'Model output'!H257)),"negative", IF(ISNUMBER(SEARCH("adipose tissue",'Model output'!H257)), "negative", IF(ISNUMBER(SEARCH("neck dissection",'Model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58"/>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v>
      </c>
      <c r="O258" t="str">
        <f>IF('Model output'!M257="","",'Model output'!M257)</f>
        <v>follicular variant</v>
      </c>
      <c r="P258" t="str">
        <f>IF('Model output'!N257="","",'Model output'!N257)</f>
        <v>1.7 cm</v>
      </c>
      <c r="Q258" t="str">
        <f t="shared" si="57"/>
        <v>1.7cm</v>
      </c>
      <c r="R258" cm="1">
        <f t="array" ref="R258">IF(Q258="","",IF(ISNUMBER(SEARCH("cm",Q258)),MAX(VALUE(SUBSTITUTE(_xlfn.FILTERXML("&lt;t&gt;&lt;s&gt;"&amp;SUBSTITUTE(Q258,",","&lt;/s&gt;&lt;s&gt;")&amp;"&lt;/s&gt;&lt;/t&gt;","//s"),"cm",""))),IF(ISNUMBER(SEARCH("mm",Q258)), MAX(VALUE(SUBSTITUTE(_xlfn.FILTERXML("&lt;t&gt;&lt;s&gt;"&amp;SUBSTITUTE(Q258,",","&lt;/s&gt;&lt;s&gt;")&amp;"&lt;/s&gt;&lt;/t&gt;","//s"),"mm","")))/10, MAX(VALUE(_xlfn.FILTERXML("&lt;t&gt;&lt;s&gt;"&amp;SUBSTITUTE(Q258,",","&lt;/s&gt;&lt;s&gt;")&amp;"&lt;/s&gt;&lt;/t&gt;","//s"))))))</f>
        <v>1.7</v>
      </c>
      <c r="S258" t="str">
        <f>IF(OR('Model output'!P257="",ISNUMBER(SEARCH("Not identified", 'Model output'!P257)),ISNUMBER(SEARCH("Absent",'Model output'!P257)),ISNUMBER(SEARCH("No",'Model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s="22" t="str">
        <f>IF('Model output'!S257="","",'Model output'!S257)</f>
        <v>Not identified</v>
      </c>
      <c r="Y258" t="str">
        <f>IF(OR('Model output'!S257="",ISNUMBER(SEARCH("Absent",'Model output'!S257)),ISNUMBER(SEARCH("Not identified",'Model output'!S257)),AND(ISNUMBER(SEARCH("No",'Model output'!S257)),NOT(ISNUMBER(SEARCH("carcinoma",'Model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9" t="str">
        <f>IF(OR('Model output'!V257="", AND(ISERROR(SEARCH("Positive",'Model output'!V257)), ISNUMBER(SEARCH("Negative",'Model output'!V257))), ISNUMBER(SEARCH("Uninvolved",'Model output'!V257)), ISNUMBER(SEARCH("Free",'Model output'!V257)), ISNUMBER(SEARCH("1 mm",'Model output'!V257)), ISNUMBER(SEARCH("0.1 CM",'Model output'!V257)), ISNUMBER(SEARCH("less than 0.2 mm",'Model output'!V257)), ISNUMBER(SEARCH("less than 0.5 mm",'Model output'!V257)), ISNUMBER(SEARCH("abut",'Model output'!V257))), "negative", "positive")</f>
        <v>negative</v>
      </c>
      <c r="AE258" s="38"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AND(ISNUMBER(J258),J258&gt;=5),M258=""),AND(AND(ISNUMBER(J258),J258&gt;=5),AND(ISNUMBER(M258),M258&gt;=1)),AND(ISNUMBER(SERACH("papillary",N258)),OR(Y258="positive",Z258="positive"), ISNUMBER(SEARCH("BRAF",AB258)))),"intermediate","low"))</f>
        <v>low</v>
      </c>
      <c r="AF258" s="39" t="str">
        <f t="shared" si="59"/>
        <v>1b</v>
      </c>
      <c r="AG258" s="39" t="str">
        <f t="shared" si="60"/>
        <v>0</v>
      </c>
      <c r="AH258" s="39" t="str">
        <f t="shared" si="61"/>
        <v>0</v>
      </c>
      <c r="AI258" s="44" t="str">
        <f t="shared" si="62"/>
        <v>I</v>
      </c>
      <c r="AJ258" s="38" t="s">
        <v>894</v>
      </c>
      <c r="AK258" s="43" t="s">
        <v>898</v>
      </c>
      <c r="AL258" s="43" t="s">
        <v>899</v>
      </c>
      <c r="AM258" s="43" t="s">
        <v>902</v>
      </c>
      <c r="AN258" s="43" t="s">
        <v>67</v>
      </c>
      <c r="AO258" s="13">
        <f t="shared" ca="1" si="63"/>
        <v>1</v>
      </c>
      <c r="AP258" s="16">
        <f t="shared" si="64"/>
        <v>1</v>
      </c>
      <c r="AQ258" s="16">
        <f t="shared" si="65"/>
        <v>1</v>
      </c>
      <c r="AR258" s="16">
        <f t="shared" si="66"/>
        <v>1</v>
      </c>
      <c r="AS258" s="26">
        <f t="shared" si="55"/>
        <v>1</v>
      </c>
    </row>
    <row r="259" spans="1:45">
      <c r="A259" t="str">
        <f>'Model output'!A258</f>
        <v>TCGA-FY-A40N</v>
      </c>
      <c r="B259" s="50">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
      </c>
      <c r="F259" t="str">
        <f t="shared" si="56"/>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output'!G258)),AND(ISNUMBER(SEARCH("V ",'Model output'!G258)),NOT(ISNUMBER(SEARCH("VI",'Model output'!G258)))),ISNUMBER(SEARCH("five",'Model output'!G258)),ISNUMBER(SEARCH("5",'Model output'!G258))))), "lateral", "central"))</f>
        <v/>
      </c>
      <c r="H259" t="str">
        <f>IF('Model output'!H258="","negative", IF('Model output'!H258=" ", "negative", IF('Model output'!H258="[]", "negative", IF(ISNUMBER(SEARCH("lymph node",'Model output'!H258)),"negative", IF(ISNUMBER(SEARCH("adipose tissue",'Model output'!H258)), "negative", IF(ISNUMBER(SEARCH("neck dissection",'Model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8" t="str">
        <f t="shared" si="58"/>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 0.5 cm</v>
      </c>
      <c r="Q259" t="str">
        <f t="shared" si="57"/>
        <v>0.9cm,0.5cm</v>
      </c>
      <c r="R259" cm="1">
        <f t="array" ref="R259">IF(Q259="","",IF(ISNUMBER(SEARCH("cm",Q259)),MAX(VALUE(SUBSTITUTE(_xlfn.FILTERXML("&lt;t&gt;&lt;s&gt;"&amp;SUBSTITUTE(Q259,",","&lt;/s&gt;&lt;s&gt;")&amp;"&lt;/s&gt;&lt;/t&gt;","//s"),"cm",""))),IF(ISNUMBER(SEARCH("mm",Q259)), MAX(VALUE(SUBSTITUTE(_xlfn.FILTERXML("&lt;t&gt;&lt;s&gt;"&amp;SUBSTITUTE(Q259,",","&lt;/s&gt;&lt;s&gt;")&amp;"&lt;/s&gt;&lt;/t&gt;","//s"),"mm","")))/10, MAX(VALUE(_xlfn.FILTERXML("&lt;t&gt;&lt;s&gt;"&amp;SUBSTITUTE(Q259,",","&lt;/s&gt;&lt;s&gt;")&amp;"&lt;/s&gt;&lt;/t&gt;","//s"))))))</f>
        <v>0.9</v>
      </c>
      <c r="S259" t="str">
        <f>IF(OR('Model output'!P258="",ISNUMBER(SEARCH("Not identified", 'Model output'!P258)),ISNUMBER(SEARCH("Absent",'Model output'!P258)),ISNUMBER(SEARCH("No",'Model output'!P258)),ISNUMBER(SEARCH("Negative",'Model output'!P258))),"negative","positive")</f>
        <v>negative</v>
      </c>
      <c r="T259">
        <f>IF('Model output'!O258="","",'Model output'!O258)</f>
        <v>2</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22" t="str">
        <f>IF('Model output'!S258="","",'Model output'!S258)</f>
        <v/>
      </c>
      <c r="Y259" t="str">
        <f>IF(OR('Model output'!S258="",ISNUMBER(SEARCH("Absent",'Model output'!S258)),ISNUMBER(SEARCH("Not identified",'Model output'!S258)),AND(ISNUMBER(SEARCH("No",'Model output'!S258)),NOT(ISNUMBER(SEARCH("carcinoma",'Model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
      </c>
      <c r="AB259" t="str">
        <f>IF(AA259&lt;&gt;"Yes","",IF(OR('Model output'!U258="",ISNUMBER(SEARCH("Not identified",'Model output'!U258))),"",'Model output'!U258))</f>
        <v/>
      </c>
      <c r="AC259" s="9" t="str">
        <f>IF(OR('Model output'!V258="", AND(ISERROR(SEARCH("Positive",'Model output'!V258)), ISNUMBER(SEARCH("Negative",'Model output'!V258))), ISNUMBER(SEARCH("Uninvolved",'Model output'!V258)), ISNUMBER(SEARCH("Free",'Model output'!V258)), ISNUMBER(SEARCH("1 mm",'Model output'!V258)), ISNUMBER(SEARCH("0.1 CM",'Model output'!V258)), ISNUMBER(SEARCH("less than 0.2 mm",'Model output'!V258)), ISNUMBER(SEARCH("less than 0.5 mm",'Model output'!V258)), ISNUMBER(SEARCH("abut",'Model output'!V258))), "negative", "positive")</f>
        <v>negative</v>
      </c>
      <c r="AE259" s="38"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AND(ISNUMBER(J259),J259&gt;=5),M259=""),AND(AND(ISNUMBER(J259),J259&gt;=5),AND(ISNUMBER(M259),M259&gt;=1)),AND(ISNUMBER(SERACH("papillary",N259)),OR(Y259="positive",Z259="positive"), ISNUMBER(SEARCH("BRAF",AB259)))),"intermediate","low"))</f>
        <v>low</v>
      </c>
      <c r="AF259" s="39" t="str">
        <f t="shared" si="59"/>
        <v>1a</v>
      </c>
      <c r="AG259" s="39" t="str">
        <f t="shared" si="60"/>
        <v>0</v>
      </c>
      <c r="AH259" s="39" t="str">
        <f t="shared" si="61"/>
        <v>0</v>
      </c>
      <c r="AI259" s="44" t="str">
        <f t="shared" si="62"/>
        <v>I</v>
      </c>
      <c r="AJ259" s="38" t="s">
        <v>894</v>
      </c>
      <c r="AK259" s="43" t="s">
        <v>903</v>
      </c>
      <c r="AL259" s="43" t="s">
        <v>899</v>
      </c>
      <c r="AM259" s="43" t="s">
        <v>902</v>
      </c>
      <c r="AN259" s="43" t="s">
        <v>67</v>
      </c>
      <c r="AO259" s="13">
        <f t="shared" ca="1" si="63"/>
        <v>1</v>
      </c>
      <c r="AP259" s="16">
        <f t="shared" si="64"/>
        <v>1</v>
      </c>
      <c r="AQ259" s="16">
        <f t="shared" si="65"/>
        <v>1</v>
      </c>
      <c r="AR259" s="16">
        <f t="shared" si="66"/>
        <v>1</v>
      </c>
      <c r="AS259" s="26">
        <f t="shared" ref="AS259:AS291" si="67">IF(AI259=AN259,1,0)</f>
        <v>1</v>
      </c>
    </row>
    <row r="260" spans="1:45">
      <c r="A260" t="str">
        <f>'Model output'!A259</f>
        <v>TCGA-FY-A4B0</v>
      </c>
      <c r="B260" s="50">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0</v>
      </c>
      <c r="F260" t="str">
        <f t="shared" si="56"/>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output'!G259)),AND(ISNUMBER(SEARCH("V ",'Model output'!G259)),NOT(ISNUMBER(SEARCH("VI",'Model output'!G259)))),ISNUMBER(SEARCH("five",'Model output'!G259)),ISNUMBER(SEARCH("5",'Model output'!G259))))), "lateral", "central"))</f>
        <v/>
      </c>
      <c r="H260" t="str">
        <f>IF('Model output'!H259="","negative", IF('Model output'!H259=" ", "negative", IF('Model output'!H259="[]", "negative", IF(ISNUMBER(SEARCH("lymph node",'Model output'!H259)),"negative", IF(ISNUMBER(SEARCH("adipose tissue",'Model output'!H259)), "negative", IF(ISNUMBER(SEARCH("neck dissection",'Model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58"/>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 variant</v>
      </c>
      <c r="P260" t="str">
        <f>IF('Model output'!N259="","",'Model output'!N259)</f>
        <v>1.0 cm</v>
      </c>
      <c r="Q260" t="str">
        <f t="shared" si="57"/>
        <v>1.0cm</v>
      </c>
      <c r="R260" cm="1">
        <f t="array" ref="R260">IF(Q260="","",IF(ISNUMBER(SEARCH("cm",Q260)),MAX(VALUE(SUBSTITUTE(_xlfn.FILTERXML("&lt;t&gt;&lt;s&gt;"&amp;SUBSTITUTE(Q260,",","&lt;/s&gt;&lt;s&gt;")&amp;"&lt;/s&gt;&lt;/t&gt;","//s"),"cm",""))),IF(ISNUMBER(SEARCH("mm",Q260)), MAX(VALUE(SUBSTITUTE(_xlfn.FILTERXML("&lt;t&gt;&lt;s&gt;"&amp;SUBSTITUTE(Q260,",","&lt;/s&gt;&lt;s&gt;")&amp;"&lt;/s&gt;&lt;/t&gt;","//s"),"mm","")))/10, MAX(VALUE(_xlfn.FILTERXML("&lt;t&gt;&lt;s&gt;"&amp;SUBSTITUTE(Q260,",","&lt;/s&gt;&lt;s&gt;")&amp;"&lt;/s&gt;&lt;/t&gt;","//s"))))))</f>
        <v>1</v>
      </c>
      <c r="S260" t="str">
        <f>IF(OR('Model output'!P259="",ISNUMBER(SEARCH("Not identified", 'Model output'!P259)),ISNUMBER(SEARCH("Absent",'Model output'!P259)),ISNUMBER(SEARCH("No",'Model output'!P259)),ISNUMBER(SEARCH("Negative",'Model output'!P259))),"negative","positive")</f>
        <v>negative</v>
      </c>
      <c r="T260" t="str">
        <f>IF('Model output'!O259="","",'Model output'!O259)</f>
        <v>Multiple foci, up to 1.0 cm in greatest dimension</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positive</v>
      </c>
      <c r="X260" s="22" t="str">
        <f>IF('Model output'!S259="","",'Model output'!S259)</f>
        <v>Not identified</v>
      </c>
      <c r="Y260" t="str">
        <f>IF(OR('Model output'!S259="",ISNUMBER(SEARCH("Absent",'Model output'!S259)),ISNUMBER(SEARCH("Not identified",'Model output'!S259)),AND(ISNUMBER(SEARCH("No",'Model output'!S259)),NOT(ISNUMBER(SEARCH("carcinoma",'Model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9" t="str">
        <f>IF(OR('Model output'!V259="", AND(ISERROR(SEARCH("Positive",'Model output'!V259)), ISNUMBER(SEARCH("Negative",'Model output'!V259))), ISNUMBER(SEARCH("Uninvolved",'Model output'!V259)), ISNUMBER(SEARCH("Free",'Model output'!V259)), ISNUMBER(SEARCH("1 mm",'Model output'!V259)), ISNUMBER(SEARCH("0.1 CM",'Model output'!V259)), ISNUMBER(SEARCH("less than 0.2 mm",'Model output'!V259)), ISNUMBER(SEARCH("less than 0.5 mm",'Model output'!V259)), ISNUMBER(SEARCH("abut",'Model output'!V259))), "negative", "positive")</f>
        <v>positive</v>
      </c>
      <c r="AE260" s="38"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AND(ISNUMBER(J260),J260&gt;=5),M260=""),AND(AND(ISNUMBER(J260),J260&gt;=5),AND(ISNUMBER(M260),M260&gt;=1)),AND(ISNUMBER(SERACH("papillary",N260)),OR(Y260="positive",Z260="positive"), ISNUMBER(SEARCH("BRAF",AB260)))),"intermediate","low"))</f>
        <v>high</v>
      </c>
      <c r="AF260" s="39" t="str">
        <f t="shared" si="59"/>
        <v>1a</v>
      </c>
      <c r="AG260" s="39" t="str">
        <f t="shared" si="60"/>
        <v>0</v>
      </c>
      <c r="AH260" s="39" t="str">
        <f t="shared" si="61"/>
        <v>0</v>
      </c>
      <c r="AI260" s="44" t="str">
        <f t="shared" si="62"/>
        <v>I</v>
      </c>
      <c r="AJ260" s="38" t="s">
        <v>893</v>
      </c>
      <c r="AK260" s="43" t="s">
        <v>903</v>
      </c>
      <c r="AL260" s="43" t="s">
        <v>902</v>
      </c>
      <c r="AM260" s="43" t="s">
        <v>902</v>
      </c>
      <c r="AN260" s="43" t="s">
        <v>67</v>
      </c>
      <c r="AO260" s="13">
        <f t="shared" si="63"/>
        <v>1</v>
      </c>
      <c r="AP260" s="16">
        <f t="shared" si="64"/>
        <v>1</v>
      </c>
      <c r="AQ260" s="16">
        <f t="shared" si="65"/>
        <v>1</v>
      </c>
      <c r="AR260" s="16">
        <f t="shared" si="66"/>
        <v>1</v>
      </c>
      <c r="AS260" s="26">
        <f t="shared" si="67"/>
        <v>1</v>
      </c>
    </row>
    <row r="261" spans="1:45">
      <c r="A261" t="str">
        <f>'Model output'!A260</f>
        <v>TCGA-FY-A4B3</v>
      </c>
      <c r="B261" s="50">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
      </c>
      <c r="F261" t="str">
        <f t="shared" si="56"/>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output'!G260)),AND(ISNUMBER(SEARCH("V ",'Model output'!G260)),NOT(ISNUMBER(SEARCH("VI",'Model output'!G260)))),ISNUMBER(SEARCH("five",'Model output'!G260)),ISNUMBER(SEARCH("5",'Model output'!G260))))), "lateral", "central"))</f>
        <v>central</v>
      </c>
      <c r="H261" t="str">
        <f>IF('Model output'!H260="","negative", IF('Model output'!H260=" ", "negative", IF('Model output'!H260="[]", "negative", IF(ISNUMBER(SEARCH("lymph node",'Model output'!H260)),"negative", IF(ISNUMBER(SEARCH("adipose tissue",'Model output'!H260)), "negative", IF(ISNUMBER(SEARCH("neck dissection",'Model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1.7 cm</v>
      </c>
      <c r="L261" s="8" t="str">
        <f t="shared" si="58"/>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v>
      </c>
      <c r="O261" t="str">
        <f>IF('Model output'!M260="","",'Model output'!M260)</f>
        <v>classical (usual)</v>
      </c>
      <c r="P261" t="str">
        <f>IF('Model output'!N260="","",'Model output'!N260)</f>
        <v>2.1 cm</v>
      </c>
      <c r="Q261" t="str">
        <f t="shared" si="57"/>
        <v>2.1cm</v>
      </c>
      <c r="R261" cm="1">
        <f t="array" ref="R261">IF(Q261="","",IF(ISNUMBER(SEARCH("cm",Q261)),MAX(VALUE(SUBSTITUTE(_xlfn.FILTERXML("&lt;t&gt;&lt;s&gt;"&amp;SUBSTITUTE(Q261,",","&lt;/s&gt;&lt;s&gt;")&amp;"&lt;/s&gt;&lt;/t&gt;","//s"),"cm",""))),IF(ISNUMBER(SEARCH("mm",Q261)), MAX(VALUE(SUBSTITUTE(_xlfn.FILTERXML("&lt;t&gt;&lt;s&gt;"&amp;SUBSTITUTE(Q261,",","&lt;/s&gt;&lt;s&gt;")&amp;"&lt;/s&gt;&lt;/t&gt;","//s"),"mm","")))/10, MAX(VALUE(_xlfn.FILTERXML("&lt;t&gt;&lt;s&gt;"&amp;SUBSTITUTE(Q261,",","&lt;/s&gt;&lt;s&gt;")&amp;"&lt;/s&gt;&lt;/t&gt;","//s"))))))</f>
        <v>2.1</v>
      </c>
      <c r="S261" t="str">
        <f>IF(OR('Model output'!P260="",ISNUMBER(SEARCH("Not identified", 'Model output'!P260)),ISNUMBER(SEARCH("Absent",'Model output'!P260)),ISNUMBER(SEARCH("No",'Model output'!P260)),ISNUMBER(SEARCH("Negative",'Model output'!P260))),"negative","positive")</f>
        <v>negative</v>
      </c>
      <c r="T261">
        <f>IF('Model output'!O260="","",'Model output'!O260)</f>
        <v>3</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22" t="str">
        <f>IF('Model output'!S260="","",'Model output'!S260)</f>
        <v>Present, minimal</v>
      </c>
      <c r="Y261" t="str">
        <f>IF(OR('Model output'!S260="",ISNUMBER(SEARCH("Absent",'Model output'!S260)),ISNUMBER(SEARCH("Not identified",'Model output'!S260)),AND(ISNUMBER(SEARCH("No",'Model output'!S260)),NOT(ISNUMBER(SEARCH("carcinoma",'Model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9" t="str">
        <f>IF(OR('Model output'!V260="", AND(ISERROR(SEARCH("Positive",'Model output'!V260)), ISNUMBER(SEARCH("Negative",'Model output'!V260))), ISNUMBER(SEARCH("Uninvolved",'Model output'!V260)), ISNUMBER(SEARCH("Free",'Model output'!V260)), ISNUMBER(SEARCH("1 mm",'Model output'!V260)), ISNUMBER(SEARCH("0.1 CM",'Model output'!V260)), ISNUMBER(SEARCH("less than 0.2 mm",'Model output'!V260)), ISNUMBER(SEARCH("less than 0.5 mm",'Model output'!V260)), ISNUMBER(SEARCH("abut",'Model output'!V260))), "negative", "positive")</f>
        <v>positive</v>
      </c>
      <c r="AE261" s="38"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AND(ISNUMBER(J261),J261&gt;=5),M261=""),AND(AND(ISNUMBER(J261),J261&gt;=5),AND(ISNUMBER(M261),M261&gt;=1)),AND(ISNUMBER(SERACH("papillary",N261)),OR(Y261="positive",Z261="positive"), ISNUMBER(SEARCH("BRAF",AB261)))),"intermediate","low"))</f>
        <v>high</v>
      </c>
      <c r="AF261" s="39" t="str">
        <f t="shared" si="59"/>
        <v>2</v>
      </c>
      <c r="AG261" s="39" t="str">
        <f t="shared" si="60"/>
        <v>1a</v>
      </c>
      <c r="AH261" s="39" t="str">
        <f t="shared" si="61"/>
        <v>0</v>
      </c>
      <c r="AI261" s="44" t="str">
        <f t="shared" si="62"/>
        <v>I</v>
      </c>
      <c r="AJ261" s="38" t="s">
        <v>893</v>
      </c>
      <c r="AK261" s="43" t="s">
        <v>901</v>
      </c>
      <c r="AL261" s="43" t="s">
        <v>903</v>
      </c>
      <c r="AM261" s="43" t="s">
        <v>902</v>
      </c>
      <c r="AN261" s="43" t="s">
        <v>67</v>
      </c>
      <c r="AO261" s="13">
        <f t="shared" si="63"/>
        <v>1</v>
      </c>
      <c r="AP261" s="16">
        <f t="shared" si="64"/>
        <v>1</v>
      </c>
      <c r="AQ261" s="16">
        <f t="shared" si="65"/>
        <v>1</v>
      </c>
      <c r="AR261" s="16">
        <f t="shared" si="66"/>
        <v>1</v>
      </c>
      <c r="AS261" s="26">
        <f t="shared" si="67"/>
        <v>1</v>
      </c>
    </row>
    <row r="262" spans="1:45">
      <c r="A262" t="str">
        <f>'Model output'!A261</f>
        <v>TCGA-FY-A76V</v>
      </c>
      <c r="B262" s="50">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
      </c>
      <c r="F262" t="str">
        <f t="shared" si="56"/>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output'!G261)),AND(ISNUMBER(SEARCH("V ",'Model output'!G261)),NOT(ISNUMBER(SEARCH("VI",'Model output'!G261)))),ISNUMBER(SEARCH("five",'Model output'!G261)),ISNUMBER(SEARCH("5",'Model output'!G261))))), "lateral", "central"))</f>
        <v/>
      </c>
      <c r="H262" t="str">
        <f>IF('Model output'!H261="","negative", IF('Model output'!H261=" ", "negative", IF('Model output'!H261="[]", "negative", IF(ISNUMBER(SEARCH("lymph node",'Model output'!H261)),"negative", IF(ISNUMBER(SEARCH("adipose tissue",'Model output'!H261)), "negative", IF(ISNUMBER(SEARCH("neck dissection",'Model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8" t="str">
        <f t="shared" si="58"/>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v>
      </c>
      <c r="O262" t="str">
        <f>IF('Model output'!M261="","",'Model output'!M261)</f>
        <v>follicular variant</v>
      </c>
      <c r="P262" t="str">
        <f>IF('Model output'!N261="","",'Model output'!N261)</f>
        <v>3.1 x 1.5 x 1.1 cm</v>
      </c>
      <c r="Q262" t="str">
        <f t="shared" si="57"/>
        <v>3.1,1.5,1.1cm</v>
      </c>
      <c r="R262" cm="1">
        <f t="array" ref="R262">IF(Q262="","",IF(ISNUMBER(SEARCH("cm",Q262)),MAX(VALUE(SUBSTITUTE(_xlfn.FILTERXML("&lt;t&gt;&lt;s&gt;"&amp;SUBSTITUTE(Q262,",","&lt;/s&gt;&lt;s&gt;")&amp;"&lt;/s&gt;&lt;/t&gt;","//s"),"cm",""))),IF(ISNUMBER(SEARCH("mm",Q262)), MAX(VALUE(SUBSTITUTE(_xlfn.FILTERXML("&lt;t&gt;&lt;s&gt;"&amp;SUBSTITUTE(Q262,",","&lt;/s&gt;&lt;s&gt;")&amp;"&lt;/s&gt;&lt;/t&gt;","//s"),"mm","")))/10, MAX(VALUE(_xlfn.FILTERXML("&lt;t&gt;&lt;s&gt;"&amp;SUBSTITUTE(Q262,",","&lt;/s&gt;&lt;s&gt;")&amp;"&lt;/s&gt;&lt;/t&gt;","//s"))))))</f>
        <v>3.1</v>
      </c>
      <c r="S262" t="str">
        <f>IF(OR('Model output'!P261="",ISNUMBER(SEARCH("Not identified", 'Model output'!P261)),ISNUMBER(SEARCH("Absent",'Model output'!P261)),ISNUMBER(SEARCH("No",'Model output'!P261)),ISNUMBER(SEARCH("Negative",'Model output'!P261))),"negative","positive")</f>
        <v>negative</v>
      </c>
      <c r="T262">
        <f>IF('Model output'!O261="","",'Model output'!O261)</f>
        <v>2</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22" t="str">
        <f>IF('Model output'!S261="","",'Model output'!S261)</f>
        <v>Not identified</v>
      </c>
      <c r="Y262" t="str">
        <f>IF(OR('Model output'!S261="",ISNUMBER(SEARCH("Absent",'Model output'!S261)),ISNUMBER(SEARCH("Not identified",'Model output'!S261)),AND(ISNUMBER(SEARCH("No",'Model output'!S261)),NOT(ISNUMBER(SEARCH("carcinoma",'Model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9" t="str">
        <f>IF(OR('Model output'!V261="", AND(ISERROR(SEARCH("Positive",'Model output'!V261)), ISNUMBER(SEARCH("Negative",'Model output'!V261))), ISNUMBER(SEARCH("Uninvolved",'Model output'!V261)), ISNUMBER(SEARCH("Free",'Model output'!V261)), ISNUMBER(SEARCH("1 mm",'Model output'!V261)), ISNUMBER(SEARCH("0.1 CM",'Model output'!V261)), ISNUMBER(SEARCH("less than 0.2 mm",'Model output'!V261)), ISNUMBER(SEARCH("less than 0.5 mm",'Model output'!V261)), ISNUMBER(SEARCH("abut",'Model output'!V261))), "negative", "positive")</f>
        <v>negative</v>
      </c>
      <c r="AE262" s="38"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AND(ISNUMBER(J262),J262&gt;=5),M262=""),AND(AND(ISNUMBER(J262),J262&gt;=5),AND(ISNUMBER(M262),M262&gt;=1)),AND(ISNUMBER(SERACH("papillary",N262)),OR(Y262="positive",Z262="positive"), ISNUMBER(SEARCH("BRAF",AB262)))),"intermediate","low"))</f>
        <v>low</v>
      </c>
      <c r="AF262" s="39" t="str">
        <f t="shared" si="59"/>
        <v>2</v>
      </c>
      <c r="AG262" s="39" t="str">
        <f t="shared" si="60"/>
        <v>0</v>
      </c>
      <c r="AH262" s="39" t="str">
        <f t="shared" si="61"/>
        <v>0</v>
      </c>
      <c r="AI262" s="44" t="str">
        <f t="shared" si="62"/>
        <v>I</v>
      </c>
      <c r="AJ262" s="38" t="s">
        <v>894</v>
      </c>
      <c r="AK262" s="43" t="s">
        <v>901</v>
      </c>
      <c r="AL262" s="43" t="s">
        <v>902</v>
      </c>
      <c r="AM262" s="43" t="s">
        <v>902</v>
      </c>
      <c r="AN262" s="43" t="s">
        <v>67</v>
      </c>
      <c r="AO262" s="13">
        <f t="shared" ca="1" si="63"/>
        <v>1</v>
      </c>
      <c r="AP262" s="16">
        <f t="shared" si="64"/>
        <v>1</v>
      </c>
      <c r="AQ262" s="16">
        <f t="shared" si="65"/>
        <v>1</v>
      </c>
      <c r="AR262" s="16">
        <f t="shared" si="66"/>
        <v>1</v>
      </c>
      <c r="AS262" s="26">
        <f t="shared" si="67"/>
        <v>1</v>
      </c>
    </row>
    <row r="263" spans="1:45">
      <c r="A263" t="str">
        <f>'Model output'!A262</f>
        <v>TCGA-GE-A2C6</v>
      </c>
      <c r="B263" s="50">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56"/>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output'!G262)),AND(ISNUMBER(SEARCH("V ",'Model output'!G262)),NOT(ISNUMBER(SEARCH("VI",'Model output'!G262)))),ISNUMBER(SEARCH("five",'Model output'!G262)),ISNUMBER(SEARCH("5",'Model output'!G262))))), "lateral", "central"))</f>
        <v>lateral</v>
      </c>
      <c r="H263" t="str">
        <f>IF('Model output'!H262="","negative", IF('Model output'!H262=" ", "negative", IF('Model output'!H262="[]", "negative", IF(ISNUMBER(SEARCH("lymph node",'Model output'!H262)),"negative", IF(ISNUMBER(SEARCH("adipose tissue",'Model output'!H262)), "negative", IF(ISNUMBER(SEARCH("neck dissection",'Model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3.4 cm</v>
      </c>
      <c r="L263" s="8" t="str">
        <f t="shared" si="58"/>
        <v>3.4cm</v>
      </c>
      <c r="M263" cm="1">
        <f t="array" ref="M263">IF(L263="","",IF(ISNUMBER(SEARCH("cm",L263)),MAX(VALUE(SUBSTITUTE(_xlfn.FILTERXML("&lt;t&gt;&lt;s&gt;"&amp;SUBSTITUTE(L263,",","&lt;/s&gt;&lt;s&gt;")&amp;"&lt;/s&gt;&lt;/t&gt;","//s"),"cm",""))),MAX(VALUE(SUBSTITUTE(_xlfn.FILTERXML("&lt;t&gt;&lt;s&gt;"&amp;SUBSTITUTE(L263,",","&lt;/s&gt;&lt;s&gt;")&amp;"&lt;/s&gt;&lt;/t&gt;","//s"),"mm","")))/10))</f>
        <v>3.4</v>
      </c>
      <c r="N263" t="str">
        <f>IF('Model output'!L262="","",'Model output'!L262)</f>
        <v>papillary</v>
      </c>
      <c r="O263" t="str">
        <f>IF('Model output'!M262="","",'Model output'!M262)</f>
        <v/>
      </c>
      <c r="P263" t="str">
        <f>IF('Model output'!N262="","",'Model output'!N262)</f>
        <v>2.5 cm</v>
      </c>
      <c r="Q263" t="str">
        <f t="shared" si="57"/>
        <v>2.5cm</v>
      </c>
      <c r="R263" cm="1">
        <f t="array" ref="R263">IF(Q263="","",IF(ISNUMBER(SEARCH("cm",Q263)),MAX(VALUE(SUBSTITUTE(_xlfn.FILTERXML("&lt;t&gt;&lt;s&gt;"&amp;SUBSTITUTE(Q263,",","&lt;/s&gt;&lt;s&gt;")&amp;"&lt;/s&gt;&lt;/t&gt;","//s"),"cm",""))),IF(ISNUMBER(SEARCH("mm",Q263)), MAX(VALUE(SUBSTITUTE(_xlfn.FILTERXML("&lt;t&gt;&lt;s&gt;"&amp;SUBSTITUTE(Q263,",","&lt;/s&gt;&lt;s&gt;")&amp;"&lt;/s&gt;&lt;/t&gt;","//s"),"mm","")))/10, MAX(VALUE(_xlfn.FILTERXML("&lt;t&gt;&lt;s&gt;"&amp;SUBSTITUTE(Q263,",","&lt;/s&gt;&lt;s&gt;")&amp;"&lt;/s&gt;&lt;/t&gt;","//s"))))))</f>
        <v>2.5</v>
      </c>
      <c r="S263" t="str">
        <f>IF(OR('Model output'!P262="",ISNUMBER(SEARCH("Not identified", 'Model output'!P262)),ISNUMBER(SEARCH("Absent",'Model output'!P262)),ISNUMBER(SEARCH("No",'Model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&lt;4</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minimal</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22" t="str">
        <f>IF('Model output'!S262="","",'Model output'!S262)</f>
        <v>Focally Present</v>
      </c>
      <c r="Y263" t="str">
        <f>IF(OR('Model output'!S262="",ISNUMBER(SEARCH("Absent",'Model output'!S262)),ISNUMBER(SEARCH("Not identified",'Model output'!S262)),AND(ISNUMBER(SEARCH("No",'Model output'!S262)),NOT(ISNUMBER(SEARCH("carcinoma",'Model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9" t="str">
        <f>IF(OR('Model output'!V262="", AND(ISERROR(SEARCH("Positive",'Model output'!V262)), ISNUMBER(SEARCH("Negative",'Model output'!V262))), ISNUMBER(SEARCH("Uninvolved",'Model output'!V262)), ISNUMBER(SEARCH("Free",'Model output'!V262)), ISNUMBER(SEARCH("1 mm",'Model output'!V262)), ISNUMBER(SEARCH("0.1 CM",'Model output'!V262)), ISNUMBER(SEARCH("less than 0.2 mm",'Model output'!V262)), ISNUMBER(SEARCH("less than 0.5 mm",'Model output'!V262)), ISNUMBER(SEARCH("abut",'Model output'!V262))), "negative", "positive")</f>
        <v>negative</v>
      </c>
      <c r="AE263" s="38"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AND(ISNUMBER(J263),J263&gt;=5),M263=""),AND(AND(ISNUMBER(J263),J263&gt;=5),AND(ISNUMBER(M263),M263&gt;=1)),AND(ISNUMBER(SERACH("papillary",N263)),OR(Y263="positive",Z263="positive"), ISNUMBER(SEARCH("BRAF",AB263)))),"intermediate","low"))</f>
        <v>high</v>
      </c>
      <c r="AF263" s="39" t="str">
        <f t="shared" si="59"/>
        <v>2</v>
      </c>
      <c r="AG263" s="39" t="str">
        <f t="shared" si="60"/>
        <v>1b</v>
      </c>
      <c r="AH263" s="39" t="str">
        <f t="shared" si="61"/>
        <v>0</v>
      </c>
      <c r="AI263" s="44" t="str">
        <f t="shared" si="62"/>
        <v>I</v>
      </c>
      <c r="AJ263" s="38" t="s">
        <v>893</v>
      </c>
      <c r="AK263" s="43" t="s">
        <v>901</v>
      </c>
      <c r="AL263" s="43" t="s">
        <v>898</v>
      </c>
      <c r="AM263" s="43" t="s">
        <v>902</v>
      </c>
      <c r="AN263" s="43" t="s">
        <v>67</v>
      </c>
      <c r="AO263" s="13">
        <f t="shared" si="63"/>
        <v>1</v>
      </c>
      <c r="AP263" s="16">
        <f t="shared" si="64"/>
        <v>1</v>
      </c>
      <c r="AQ263" s="16">
        <f t="shared" si="65"/>
        <v>1</v>
      </c>
      <c r="AR263" s="16">
        <f t="shared" si="66"/>
        <v>1</v>
      </c>
      <c r="AS263" s="26">
        <f t="shared" si="67"/>
        <v>1</v>
      </c>
    </row>
    <row r="264" spans="1:45">
      <c r="A264" t="str">
        <f>'Model output'!A263</f>
        <v>TCGA-H2-A26U</v>
      </c>
      <c r="B264" s="50">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6"/>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output'!G263)),AND(ISNUMBER(SEARCH("V ",'Model output'!G263)),NOT(ISNUMBER(SEARCH("VI",'Model output'!G263)))),ISNUMBER(SEARCH("five",'Model output'!G263)),ISNUMBER(SEARCH("5",'Model output'!G263))))), "lateral", "central"))</f>
        <v/>
      </c>
      <c r="H264" t="str">
        <f>IF('Model output'!H263="","negative", IF('Model output'!H263=" ", "negative", IF('Model output'!H263="[]", "negative", IF(ISNUMBER(SEARCH("lymph node",'Model output'!H263)),"negative", IF(ISNUMBER(SEARCH("adipose tissue",'Model output'!H263)), "negative", IF(ISNUMBER(SEARCH("neck dissection",'Model output'!H263)),"negative","positive"))))))</f>
        <v>negative</v>
      </c>
      <c r="I264" t="str">
        <f>IF('Model output'!I263="","",IF(ISNUMBER('Model output'!I263),'Model output'!I263,1))</f>
        <v/>
      </c>
      <c r="J264" t="str">
        <f>IF('Model output'!J263="","",IF(AND(ISNUMBER('Model output'!J263),'Model output'!J263&lt;=I264),'Model output'!J263,IF(ISNUMBER(SEARCH("0/",'Model output'!J263)),0,1)))</f>
        <v/>
      </c>
      <c r="K264" t="str" cm="1">
        <f t="array" ref="K264">IF(COUNT(FIND({0,1,2,3,4,5,6,7,8,9},'Model output'!K263))&gt;0,'Model output'!K263,"")</f>
        <v/>
      </c>
      <c r="L264" s="8" t="str">
        <f t="shared" si="58"/>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v>
      </c>
      <c r="O264" t="str">
        <f>IF('Model output'!M263="","",'Model output'!M263)</f>
        <v/>
      </c>
      <c r="P264" t="str">
        <f>IF('Model output'!N263="","",'Model output'!N263)</f>
        <v>1.5 cm</v>
      </c>
      <c r="Q264" t="str">
        <f t="shared" si="57"/>
        <v>1.5cm</v>
      </c>
      <c r="R264" cm="1">
        <f t="array" ref="R264">IF(Q264="","",IF(ISNUMBER(SEARCH("cm",Q264)),MAX(VALUE(SUBSTITUTE(_xlfn.FILTERXML("&lt;t&gt;&lt;s&gt;"&amp;SUBSTITUTE(Q264,",","&lt;/s&gt;&lt;s&gt;")&amp;"&lt;/s&gt;&lt;/t&gt;","//s"),"cm",""))),IF(ISNUMBER(SEARCH("mm",Q264)), MAX(VALUE(SUBSTITUTE(_xlfn.FILTERXML("&lt;t&gt;&lt;s&gt;"&amp;SUBSTITUTE(Q264,",","&lt;/s&gt;&lt;s&gt;")&amp;"&lt;/s&gt;&lt;/t&gt;","//s"),"mm","")))/10, MAX(VALUE(_xlfn.FILTERXML("&lt;t&gt;&lt;s&gt;"&amp;SUBSTITUTE(Q264,",","&lt;/s&gt;&lt;s&gt;")&amp;"&lt;/s&gt;&lt;/t&gt;","//s"))))))</f>
        <v>1.5</v>
      </c>
      <c r="S264" t="str">
        <f>IF(OR('Model output'!P263="",ISNUMBER(SEARCH("Not identified", 'Model output'!P263)),ISNUMBER(SEARCH("Absent",'Model output'!P263)),ISNUMBER(SEARCH("No",'Model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positive</v>
      </c>
      <c r="X264" s="22" t="str">
        <f>IF('Model output'!S263="","",'Model output'!S263)</f>
        <v>minimal</v>
      </c>
      <c r="Y264" t="str">
        <f>IF(OR('Model output'!S263="",ISNUMBER(SEARCH("Absent",'Model output'!S263)),ISNUMBER(SEARCH("Not identified",'Model output'!S263)),AND(ISNUMBER(SEARCH("No",'Model output'!S263)),NOT(ISNUMBER(SEARCH("carcinoma",'Model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9" t="str">
        <f>IF(OR('Model output'!V263="", AND(ISERROR(SEARCH("Positive",'Model output'!V263)), ISNUMBER(SEARCH("Negative",'Model output'!V263))), ISNUMBER(SEARCH("Uninvolved",'Model output'!V263)), ISNUMBER(SEARCH("Free",'Model output'!V263)), ISNUMBER(SEARCH("1 mm",'Model output'!V263)), ISNUMBER(SEARCH("0.1 CM",'Model output'!V263)), ISNUMBER(SEARCH("less than 0.2 mm",'Model output'!V263)), ISNUMBER(SEARCH("less than 0.5 mm",'Model output'!V263)), ISNUMBER(SEARCH("abut",'Model output'!V263))), "negative", "positive")</f>
        <v>positive</v>
      </c>
      <c r="AE264" s="38"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AND(ISNUMBER(J264),J264&gt;=5),M264=""),AND(AND(ISNUMBER(J264),J264&gt;=5),AND(ISNUMBER(M264),M264&gt;=1)),AND(ISNUMBER(SERACH("papillary",N264)),OR(Y264="positive",Z264="positive"), ISNUMBER(SEARCH("BRAF",AB264)))),"intermediate","low"))</f>
        <v>high</v>
      </c>
      <c r="AF264" s="39" t="str">
        <f t="shared" si="59"/>
        <v>1b</v>
      </c>
      <c r="AG264" s="39" t="str">
        <f t="shared" si="60"/>
        <v>0</v>
      </c>
      <c r="AH264" s="39" t="str">
        <f t="shared" si="61"/>
        <v>0</v>
      </c>
      <c r="AI264" s="44" t="str">
        <f t="shared" si="62"/>
        <v>I</v>
      </c>
      <c r="AJ264" s="38" t="s">
        <v>893</v>
      </c>
      <c r="AK264" s="43" t="s">
        <v>898</v>
      </c>
      <c r="AL264" s="43" t="s">
        <v>899</v>
      </c>
      <c r="AM264" s="43" t="s">
        <v>902</v>
      </c>
      <c r="AN264" s="43" t="s">
        <v>67</v>
      </c>
      <c r="AO264" s="13">
        <f t="shared" si="63"/>
        <v>1</v>
      </c>
      <c r="AP264" s="16">
        <f t="shared" si="64"/>
        <v>1</v>
      </c>
      <c r="AQ264" s="16">
        <f t="shared" si="65"/>
        <v>1</v>
      </c>
      <c r="AR264" s="16">
        <f t="shared" si="66"/>
        <v>1</v>
      </c>
      <c r="AS264" s="26">
        <f t="shared" si="67"/>
        <v>1</v>
      </c>
    </row>
    <row r="265" spans="1:45">
      <c r="A265" t="str">
        <f>'Model output'!A264</f>
        <v>TCGA-H2-A2K9</v>
      </c>
      <c r="B265" s="50">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56"/>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output'!G264)),AND(ISNUMBER(SEARCH("V ",'Model output'!G264)),NOT(ISNUMBER(SEARCH("VI",'Model output'!G264)))),ISNUMBER(SEARCH("five",'Model output'!G264)),ISNUMBER(SEARCH("5",'Model output'!G264))))), "lateral", "central"))</f>
        <v>lateral</v>
      </c>
      <c r="H265" t="str">
        <f>IF('Model output'!H264="","negative", IF('Model output'!H264=" ", "negative", IF('Model output'!H264="[]", "negative", IF(ISNUMBER(SEARCH("lymph node",'Model output'!H264)),"negative", IF(ISNUMBER(SEARCH("adipose tissue",'Model output'!H264)), "negative", IF(ISNUMBER(SEARCH("neck dissection",'Model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3.5 mm</v>
      </c>
      <c r="L265" s="8" t="str">
        <f t="shared" si="58"/>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v>
      </c>
      <c r="O265" t="str">
        <f>IF('Model output'!M264="","",'Model output'!M264)</f>
        <v>papillary and follicular variant</v>
      </c>
      <c r="P265" t="str">
        <f>IF('Model output'!N264="","",'Model output'!N264)</f>
        <v>2.8 cm</v>
      </c>
      <c r="Q265" t="str">
        <f t="shared" si="57"/>
        <v>2.8cm</v>
      </c>
      <c r="R265" cm="1">
        <f t="array" ref="R265">IF(Q265="","",IF(ISNUMBER(SEARCH("cm",Q265)),MAX(VALUE(SUBSTITUTE(_xlfn.FILTERXML("&lt;t&gt;&lt;s&gt;"&amp;SUBSTITUTE(Q265,",","&lt;/s&gt;&lt;s&gt;")&amp;"&lt;/s&gt;&lt;/t&gt;","//s"),"cm",""))),IF(ISNUMBER(SEARCH("mm",Q265)), MAX(VALUE(SUBSTITUTE(_xlfn.FILTERXML("&lt;t&gt;&lt;s&gt;"&amp;SUBSTITUTE(Q265,",","&lt;/s&gt;&lt;s&gt;")&amp;"&lt;/s&gt;&lt;/t&gt;","//s"),"mm","")))/10, MAX(VALUE(_xlfn.FILTERXML("&lt;t&gt;&lt;s&gt;"&amp;SUBSTITUTE(Q265,",","&lt;/s&gt;&lt;s&gt;")&amp;"&lt;/s&gt;&lt;/t&gt;","//s"))))))</f>
        <v>2.8</v>
      </c>
      <c r="S265" t="str">
        <f>IF(OR('Model output'!P264="",ISNUMBER(SEARCH("Not identified", 'Model output'!P264)),ISNUMBER(SEARCH("Absent",'Model output'!P264)),ISNUMBER(SEARCH("No",'Model output'!P264)),ISNUMBER(SEARCH("Negative",'Model output'!P264))),"negative","positive")</f>
        <v>positive</v>
      </c>
      <c r="T265">
        <f>IF('Model output'!O264="","",'Model output'!O264)</f>
        <v>2</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positive</v>
      </c>
      <c r="X265" s="22" t="str">
        <f>IF('Model output'!S264="","",'Model output'!S264)</f>
        <v/>
      </c>
      <c r="Y265" t="str">
        <f>IF(OR('Model output'!S264="",ISNUMBER(SEARCH("Absent",'Model output'!S264)),ISNUMBER(SEARCH("Not identified",'Model output'!S264)),AND(ISNUMBER(SEARCH("No",'Model output'!S264)),NOT(ISNUMBER(SEARCH("carcinoma",'Model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9" t="str">
        <f>IF(OR('Model output'!V264="", AND(ISERROR(SEARCH("Positive",'Model output'!V264)), ISNUMBER(SEARCH("Negative",'Model output'!V264))), ISNUMBER(SEARCH("Uninvolved",'Model output'!V264)), ISNUMBER(SEARCH("Free",'Model output'!V264)), ISNUMBER(SEARCH("1 mm",'Model output'!V264)), ISNUMBER(SEARCH("0.1 CM",'Model output'!V264)), ISNUMBER(SEARCH("less than 0.2 mm",'Model output'!V264)), ISNUMBER(SEARCH("less than 0.5 mm",'Model output'!V264)), ISNUMBER(SEARCH("abut",'Model output'!V264))), "negative", "positive")</f>
        <v>negative</v>
      </c>
      <c r="AE265" s="38"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AND(ISNUMBER(J265),J265&gt;=5),M265=""),AND(AND(ISNUMBER(J265),J265&gt;=5),AND(ISNUMBER(M265),M265&gt;=1)),AND(ISNUMBER(SERACH("papillary",N265)),OR(Y265="positive",Z265="positive"), ISNUMBER(SEARCH("BRAF",AB265)))),"intermediate","low"))</f>
        <v>intermediate</v>
      </c>
      <c r="AF265" s="39" t="str">
        <f t="shared" si="59"/>
        <v>2</v>
      </c>
      <c r="AG265" s="39" t="str">
        <f t="shared" si="60"/>
        <v>1b</v>
      </c>
      <c r="AH265" s="39" t="str">
        <f t="shared" si="61"/>
        <v>0</v>
      </c>
      <c r="AI265" s="44" t="str">
        <f t="shared" si="62"/>
        <v>I</v>
      </c>
      <c r="AJ265" s="38" t="s">
        <v>895</v>
      </c>
      <c r="AK265" s="43" t="s">
        <v>901</v>
      </c>
      <c r="AL265" s="43" t="s">
        <v>903</v>
      </c>
      <c r="AM265" s="43" t="s">
        <v>902</v>
      </c>
      <c r="AN265" s="43" t="s">
        <v>67</v>
      </c>
      <c r="AO265" s="13">
        <f t="shared" ca="1" si="63"/>
        <v>1</v>
      </c>
      <c r="AP265" s="16">
        <f t="shared" si="64"/>
        <v>1</v>
      </c>
      <c r="AQ265" s="16">
        <f t="shared" si="65"/>
        <v>0</v>
      </c>
      <c r="AR265" s="16">
        <f t="shared" si="66"/>
        <v>1</v>
      </c>
      <c r="AS265" s="26">
        <f t="shared" si="67"/>
        <v>1</v>
      </c>
    </row>
    <row r="266" spans="1:45">
      <c r="A266" t="str">
        <f>'Model output'!A265</f>
        <v>TCGA-H2-A3RI</v>
      </c>
      <c r="B266" s="50">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6"/>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output'!G265)),AND(ISNUMBER(SEARCH("V ",'Model output'!G265)),NOT(ISNUMBER(SEARCH("VI",'Model output'!G265)))),ISNUMBER(SEARCH("five",'Model output'!G265)),ISNUMBER(SEARCH("5",'Model output'!G265))))), "lateral", "central"))</f>
        <v/>
      </c>
      <c r="H266" t="str">
        <f>IF('Model output'!H265="","negative", IF('Model output'!H265=" ", "negative", IF('Model output'!H265="[]", "negative", IF(ISNUMBER(SEARCH("lymph node",'Model output'!H265)),"negative", IF(ISNUMBER(SEARCH("adipose tissue",'Model output'!H265)), "negative", IF(ISNUMBER(SEARCH("neck dissection",'Model output'!H265)),"negative","positive"))))))</f>
        <v>negative</v>
      </c>
      <c r="I266" t="str">
        <f>IF('Model output'!I265="","",IF(ISNUMBER('Model output'!I265),'Model output'!I265,1))</f>
        <v/>
      </c>
      <c r="J266">
        <f>IF('Model output'!J265="","",IF(AND(ISNUMBER('Model output'!J265),'Model output'!J265&lt;=I266),'Model output'!J265,IF(ISNUMBER(SEARCH("0/",'Model output'!J265)),0,1)))</f>
        <v>0</v>
      </c>
      <c r="K266" t="str" cm="1">
        <f t="array" ref="K266">IF(COUNT(FIND({0,1,2,3,4,5,6,7,8,9},'Model output'!K265))&gt;0,'Model output'!K265,"")</f>
        <v/>
      </c>
      <c r="L266" s="8" t="str">
        <f t="shared" si="58"/>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v>
      </c>
      <c r="O266" t="str">
        <f>IF('Model output'!M265="","",'Model output'!M265)</f>
        <v/>
      </c>
      <c r="P266" t="str">
        <f>IF('Model output'!N265="","",'Model output'!N265)</f>
        <v>2.7 cm</v>
      </c>
      <c r="Q266" t="str">
        <f t="shared" si="57"/>
        <v>2.7cm</v>
      </c>
      <c r="R266" cm="1">
        <f t="array" ref="R266">IF(Q266="","",IF(ISNUMBER(SEARCH("cm",Q266)),MAX(VALUE(SUBSTITUTE(_xlfn.FILTERXML("&lt;t&gt;&lt;s&gt;"&amp;SUBSTITUTE(Q266,",","&lt;/s&gt;&lt;s&gt;")&amp;"&lt;/s&gt;&lt;/t&gt;","//s"),"cm",""))),IF(ISNUMBER(SEARCH("mm",Q266)), MAX(VALUE(SUBSTITUTE(_xlfn.FILTERXML("&lt;t&gt;&lt;s&gt;"&amp;SUBSTITUTE(Q266,",","&lt;/s&gt;&lt;s&gt;")&amp;"&lt;/s&gt;&lt;/t&gt;","//s"),"mm","")))/10, MAX(VALUE(_xlfn.FILTERXML("&lt;t&gt;&lt;s&gt;"&amp;SUBSTITUTE(Q266,",","&lt;/s&gt;&lt;s&gt;")&amp;"&lt;/s&gt;&lt;/t&gt;","//s"))))))</f>
        <v>2.7</v>
      </c>
      <c r="S266" t="str">
        <f>IF(OR('Model output'!P265="",ISNUMBER(SEARCH("Not identified", 'Model output'!P265)),ISNUMBER(SEARCH("Absent",'Model output'!P265)),ISNUMBER(SEARCH("No",'Model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22" t="str">
        <f>IF('Model output'!S265="","",'Model output'!S265)</f>
        <v/>
      </c>
      <c r="Y266" t="str">
        <f>IF(OR('Model output'!S265="",ISNUMBER(SEARCH("Absent",'Model output'!S265)),ISNUMBER(SEARCH("Not identified",'Model output'!S265)),AND(ISNUMBER(SEARCH("No",'Model output'!S265)),NOT(ISNUMBER(SEARCH("carcinoma",'Model output'!S265)))),ISNUMBER(SEARCH("negative",'Model output'!S265))),"negative",IF(Z266="positive","gETE", "positive"))</f>
        <v>negative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9" t="str">
        <f>IF(OR('Model output'!V265="", AND(ISERROR(SEARCH("Positive",'Model output'!V265)), ISNUMBER(SEARCH("Negative",'Model output'!V265))), ISNUMBER(SEARCH("Uninvolved",'Model output'!V265)), ISNUMBER(SEARCH("Free",'Model output'!V265)), ISNUMBER(SEARCH("1 mm",'Model output'!V265)), ISNUMBER(SEARCH("0.1 CM",'Model output'!V265)), ISNUMBER(SEARCH("less than 0.2 mm",'Model output'!V265)), ISNUMBER(SEARCH("less than 0.5 mm",'Model output'!V265)), ISNUMBER(SEARCH("abut",'Model output'!V265))), "negative", "positive")</f>
        <v>negative</v>
      </c>
      <c r="AE266" s="38"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AND(ISNUMBER(J266),J266&gt;=5),M266=""),AND(AND(ISNUMBER(J266),J266&gt;=5),AND(ISNUMBER(M266),M266&gt;=1)),AND(ISNUMBER(SERACH("papillary",N266)),OR(Y266="positive",Z266="positive"), ISNUMBER(SEARCH("BRAF",AB266)))),"intermediate","low"))</f>
        <v>low</v>
      </c>
      <c r="AF266" s="39" t="str">
        <f t="shared" si="59"/>
        <v>2</v>
      </c>
      <c r="AG266" s="39" t="str">
        <f t="shared" si="60"/>
        <v>0</v>
      </c>
      <c r="AH266" s="39" t="str">
        <f t="shared" si="61"/>
        <v>0</v>
      </c>
      <c r="AI266" s="44" t="str">
        <f t="shared" si="62"/>
        <v>I</v>
      </c>
      <c r="AJ266" s="38" t="s">
        <v>895</v>
      </c>
      <c r="AK266" s="43" t="s">
        <v>901</v>
      </c>
      <c r="AL266" s="43" t="s">
        <v>899</v>
      </c>
      <c r="AM266" s="43" t="s">
        <v>902</v>
      </c>
      <c r="AN266" s="43" t="s">
        <v>67</v>
      </c>
      <c r="AO266" s="13">
        <f t="shared" ca="1" si="63"/>
        <v>0</v>
      </c>
      <c r="AP266" s="16">
        <f t="shared" si="64"/>
        <v>1</v>
      </c>
      <c r="AQ266" s="16">
        <f t="shared" si="65"/>
        <v>1</v>
      </c>
      <c r="AR266" s="16">
        <f t="shared" si="66"/>
        <v>1</v>
      </c>
      <c r="AS266" s="26">
        <f t="shared" si="67"/>
        <v>1</v>
      </c>
    </row>
    <row r="267" spans="1:45">
      <c r="A267" t="str">
        <f>'Model output'!A266</f>
        <v>TCGA-H2-A421</v>
      </c>
      <c r="B267" s="50">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56"/>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output'!G266)),AND(ISNUMBER(SEARCH("V ",'Model output'!G266)),NOT(ISNUMBER(SEARCH("VI",'Model output'!G266)))),ISNUMBER(SEARCH("five",'Model output'!G266)),ISNUMBER(SEARCH("5",'Model output'!G266))))), "lateral", "central"))</f>
        <v>central</v>
      </c>
      <c r="H267" t="str">
        <f>IF('Model output'!H266="","negative", IF('Model output'!H266=" ", "negative", IF('Model output'!H266="[]", "negative", IF(ISNUMBER(SEARCH("lymph node",'Model output'!H266)),"negative", IF(ISNUMBER(SEARCH("adipose tissue",'Model output'!H266)), "negative", IF(ISNUMBER(SEARCH("neck dissection",'Model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58"/>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57"/>
        <v>1.5cm</v>
      </c>
      <c r="R267" cm="1">
        <f t="array" ref="R267">IF(Q267="","",IF(ISNUMBER(SEARCH("cm",Q267)),MAX(VALUE(SUBSTITUTE(_xlfn.FILTERXML("&lt;t&gt;&lt;s&gt;"&amp;SUBSTITUTE(Q267,",","&lt;/s&gt;&lt;s&gt;")&amp;"&lt;/s&gt;&lt;/t&gt;","//s"),"cm",""))),IF(ISNUMBER(SEARCH("mm",Q267)), MAX(VALUE(SUBSTITUTE(_xlfn.FILTERXML("&lt;t&gt;&lt;s&gt;"&amp;SUBSTITUTE(Q267,",","&lt;/s&gt;&lt;s&gt;")&amp;"&lt;/s&gt;&lt;/t&gt;","//s"),"mm","")))/10, MAX(VALUE(_xlfn.FILTERXML("&lt;t&gt;&lt;s&gt;"&amp;SUBSTITUTE(Q267,",","&lt;/s&gt;&lt;s&gt;")&amp;"&lt;/s&gt;&lt;/t&gt;","//s"))))))</f>
        <v>1.5</v>
      </c>
      <c r="S267" t="str">
        <f>IF(OR('Model output'!P266="",ISNUMBER(SEARCH("Not identified", 'Model output'!P266)),ISNUMBER(SEARCH("Absent",'Model output'!P266)),ISNUMBER(SEARCH("No",'Model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positive</v>
      </c>
      <c r="X267" s="22" t="str">
        <f>IF('Model output'!S266="","",'Model output'!S266)</f>
        <v/>
      </c>
      <c r="Y267" t="str">
        <f>IF(OR('Model output'!S266="",ISNUMBER(SEARCH("Absent",'Model output'!S266)),ISNUMBER(SEARCH("Not identified",'Model output'!S266)),AND(ISNUMBER(SEARCH("No",'Model output'!S266)),NOT(ISNUMBER(SEARCH("carcinoma",'Model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9" t="str">
        <f>IF(OR('Model output'!V266="", AND(ISERROR(SEARCH("Positive",'Model output'!V266)), ISNUMBER(SEARCH("Negative",'Model output'!V266))), ISNUMBER(SEARCH("Uninvolved",'Model output'!V266)), ISNUMBER(SEARCH("Free",'Model output'!V266)), ISNUMBER(SEARCH("1 mm",'Model output'!V266)), ISNUMBER(SEARCH("0.1 CM",'Model output'!V266)), ISNUMBER(SEARCH("less than 0.2 mm",'Model output'!V266)), ISNUMBER(SEARCH("less than 0.5 mm",'Model output'!V266)), ISNUMBER(SEARCH("abut",'Model output'!V266))), "negative", "positive")</f>
        <v>positive</v>
      </c>
      <c r="AE267" s="38"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AND(ISNUMBER(J267),J267&gt;=5),M267=""),AND(AND(ISNUMBER(J267),J267&gt;=5),AND(ISNUMBER(M267),M267&gt;=1)),AND(ISNUMBER(SERACH("papillary",N267)),OR(Y267="positive",Z267="positive"), ISNUMBER(SEARCH("BRAF",AB267)))),"intermediate","low"))</f>
        <v>high</v>
      </c>
      <c r="AF267" s="39" t="str">
        <f t="shared" si="59"/>
        <v>1b</v>
      </c>
      <c r="AG267" s="39" t="str">
        <f t="shared" si="60"/>
        <v>1a</v>
      </c>
      <c r="AH267" s="39" t="str">
        <f t="shared" si="61"/>
        <v>0</v>
      </c>
      <c r="AI267" s="44" t="str">
        <f t="shared" si="62"/>
        <v>I</v>
      </c>
      <c r="AJ267" s="38" t="s">
        <v>893</v>
      </c>
      <c r="AK267" s="43" t="s">
        <v>898</v>
      </c>
      <c r="AL267" s="43" t="s">
        <v>903</v>
      </c>
      <c r="AM267" s="43" t="s">
        <v>899</v>
      </c>
      <c r="AN267" s="43" t="s">
        <v>67</v>
      </c>
      <c r="AO267" s="13">
        <f t="shared" si="63"/>
        <v>1</v>
      </c>
      <c r="AP267" s="16">
        <f t="shared" si="64"/>
        <v>1</v>
      </c>
      <c r="AQ267" s="16">
        <f t="shared" si="65"/>
        <v>1</v>
      </c>
      <c r="AR267" s="16">
        <f t="shared" si="66"/>
        <v>1</v>
      </c>
      <c r="AS267" s="26">
        <f t="shared" si="67"/>
        <v>1</v>
      </c>
    </row>
    <row r="268" spans="1:45">
      <c r="A268" t="str">
        <f>'Model output'!A267</f>
        <v>TCGA-H2-A422</v>
      </c>
      <c r="B268" s="50">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6"/>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output'!G267)),AND(ISNUMBER(SEARCH("V ",'Model output'!G267)),NOT(ISNUMBER(SEARCH("VI",'Model output'!G267)))),ISNUMBER(SEARCH("five",'Model output'!G267)),ISNUMBER(SEARCH("5",'Model output'!G267))))), "lateral", "central"))</f>
        <v/>
      </c>
      <c r="H268" t="str">
        <f>IF('Model output'!H267="","negative", IF('Model output'!H267=" ", "negative", IF('Model output'!H267="[]", "negative", IF(ISNUMBER(SEARCH("lymph node",'Model output'!H267)),"negative", IF(ISNUMBER(SEARCH("adipose tissue",'Model output'!H267)), "negative", IF(ISNUMBER(SEARCH("neck dissection",'Model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
      </c>
      <c r="L268" s="8" t="str">
        <f t="shared" si="58"/>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v>
      </c>
      <c r="O268" t="str">
        <f>IF('Model output'!M267="","",'Model output'!M267)</f>
        <v>classic</v>
      </c>
      <c r="P268" t="str">
        <f>IF('Model output'!N267="","",'Model output'!N267)</f>
        <v>3 CM</v>
      </c>
      <c r="Q268" t="str">
        <f t="shared" si="57"/>
        <v>3cm</v>
      </c>
      <c r="R268" cm="1">
        <f t="array" ref="R268">IF(Q268="","",IF(ISNUMBER(SEARCH("cm",Q268)),MAX(VALUE(SUBSTITUTE(_xlfn.FILTERXML("&lt;t&gt;&lt;s&gt;"&amp;SUBSTITUTE(Q268,",","&lt;/s&gt;&lt;s&gt;")&amp;"&lt;/s&gt;&lt;/t&gt;","//s"),"cm",""))),IF(ISNUMBER(SEARCH("mm",Q268)), MAX(VALUE(SUBSTITUTE(_xlfn.FILTERXML("&lt;t&gt;&lt;s&gt;"&amp;SUBSTITUTE(Q268,",","&lt;/s&gt;&lt;s&gt;")&amp;"&lt;/s&gt;&lt;/t&gt;","//s"),"mm","")))/10, MAX(VALUE(_xlfn.FILTERXML("&lt;t&gt;&lt;s&gt;"&amp;SUBSTITUTE(Q268,",","&lt;/s&gt;&lt;s&gt;")&amp;"&lt;/s&gt;&lt;/t&gt;","//s"))))))</f>
        <v>3</v>
      </c>
      <c r="S268" t="str">
        <f>IF(OR('Model output'!P267="",ISNUMBER(SEARCH("Not identified", 'Model output'!P267)),ISNUMBER(SEARCH("Absent",'Model output'!P267)),ISNUMBER(SEARCH("No",'Model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22" t="str">
        <f>IF('Model output'!S267="","",'Model output'!S267)</f>
        <v/>
      </c>
      <c r="Y268" t="str">
        <f>IF(OR('Model output'!S267="",ISNUMBER(SEARCH("Absent",'Model output'!S267)),ISNUMBER(SEARCH("Not identified",'Model output'!S267)),AND(ISNUMBER(SEARCH("No",'Model output'!S267)),NOT(ISNUMBER(SEARCH("carcinoma",'Model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9" t="str">
        <f>IF(OR('Model output'!V267="", AND(ISERROR(SEARCH("Positive",'Model output'!V267)), ISNUMBER(SEARCH("Negative",'Model output'!V267))), ISNUMBER(SEARCH("Uninvolved",'Model output'!V267)), ISNUMBER(SEARCH("Free",'Model output'!V267)), ISNUMBER(SEARCH("1 mm",'Model output'!V267)), ISNUMBER(SEARCH("0.1 CM",'Model output'!V267)), ISNUMBER(SEARCH("less than 0.2 mm",'Model output'!V267)), ISNUMBER(SEARCH("less than 0.5 mm",'Model output'!V267)), ISNUMBER(SEARCH("abut",'Model output'!V267))), "negative", "positive")</f>
        <v>negative</v>
      </c>
      <c r="AE268" s="38"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AND(ISNUMBER(J268),J268&gt;=5),M268=""),AND(AND(ISNUMBER(J268),J268&gt;=5),AND(ISNUMBER(M268),M268&gt;=1)),AND(ISNUMBER(SERACH("papillary",N268)),OR(Y268="positive",Z268="positive"), ISNUMBER(SEARCH("BRAF",AB268)))),"intermediate","low"))</f>
        <v>intermediate</v>
      </c>
      <c r="AF268" s="39" t="str">
        <f t="shared" si="59"/>
        <v>2</v>
      </c>
      <c r="AG268" s="39" t="str">
        <f t="shared" si="60"/>
        <v>0</v>
      </c>
      <c r="AH268" s="39" t="str">
        <f t="shared" si="61"/>
        <v>0</v>
      </c>
      <c r="AI268" s="44" t="str">
        <f t="shared" si="62"/>
        <v>I</v>
      </c>
      <c r="AJ268" s="38" t="s">
        <v>895</v>
      </c>
      <c r="AK268" s="43" t="s">
        <v>901</v>
      </c>
      <c r="AL268" s="43" t="s">
        <v>899</v>
      </c>
      <c r="AM268" s="43" t="s">
        <v>902</v>
      </c>
      <c r="AN268" s="43" t="s">
        <v>67</v>
      </c>
      <c r="AO268" s="13">
        <f t="shared" ca="1" si="63"/>
        <v>1</v>
      </c>
      <c r="AP268" s="16">
        <f t="shared" si="64"/>
        <v>1</v>
      </c>
      <c r="AQ268" s="16">
        <f t="shared" si="65"/>
        <v>1</v>
      </c>
      <c r="AR268" s="16">
        <f t="shared" si="66"/>
        <v>1</v>
      </c>
      <c r="AS268" s="26">
        <f t="shared" si="67"/>
        <v>1</v>
      </c>
    </row>
    <row r="269" spans="1:45">
      <c r="A269" t="str">
        <f>'Model output'!A268</f>
        <v>TCGA-IM-A41Y</v>
      </c>
      <c r="B269" s="50">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X</v>
      </c>
      <c r="F269" t="str">
        <f t="shared" si="56"/>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output'!G268)),AND(ISNUMBER(SEARCH("V ",'Model output'!G268)),NOT(ISNUMBER(SEARCH("VI",'Model output'!G268)))),ISNUMBER(SEARCH("five",'Model output'!G268)),ISNUMBER(SEARCH("5",'Model output'!G268))))), "lateral", "central"))</f>
        <v>central</v>
      </c>
      <c r="H269" t="str">
        <f>IF('Model output'!H268="","negative", IF('Model output'!H268=" ", "negative", IF('Model output'!H268="[]", "negative", IF(ISNUMBER(SEARCH("lymph node",'Model output'!H268)),"negative", IF(ISNUMBER(SEARCH("adipose tissue",'Model output'!H268)), "negative", IF(ISNUMBER(SEARCH("neck dissection",'Model output'!H268)),"negative","positive"))))))</f>
        <v>negative</v>
      </c>
      <c r="I269">
        <f>IF('Model output'!I268="","",IF(ISNUMBER('Model output'!I268),'Model output'!I268,1))</f>
        <v>18</v>
      </c>
      <c r="J269">
        <f>IF('Model output'!J268="","",IF(AND(ISNUMBER('Model output'!J268),'Model output'!J268&lt;=I269),'Model output'!J268,IF(ISNUMBER(SEARCH("0/",'Model output'!J268)),0,1)))</f>
        <v>4</v>
      </c>
      <c r="K269" t="str" cm="1">
        <f t="array" ref="K269">IF(COUNT(FIND({0,1,2,3,4,5,6,7,8,9},'Model output'!K268))&gt;0,'Model output'!K268,"")</f>
        <v>0.2 cm</v>
      </c>
      <c r="L269" s="8" t="str">
        <f t="shared" si="58"/>
        <v>0.2cm</v>
      </c>
      <c r="M269" cm="1">
        <f t="array" ref="M269">IF(L269="","",IF(ISNUMBER(SEARCH("cm",L269)),MAX(VALUE(SUBSTITUTE(_xlfn.FILTERXML("&lt;t&gt;&lt;s&gt;"&amp;SUBSTITUTE(L269,",","&lt;/s&gt;&lt;s&gt;")&amp;"&lt;/s&gt;&lt;/t&gt;","//s"),"cm",""))),MAX(VALUE(SUBSTITUTE(_xlfn.FILTERXML("&lt;t&gt;&lt;s&gt;"&amp;SUBSTITUTE(L269,",","&lt;/s&gt;&lt;s&gt;")&amp;"&lt;/s&gt;&lt;/t&gt;","//s"),"mm","")))/10))</f>
        <v>0.2</v>
      </c>
      <c r="N269" t="str">
        <f>IF('Model output'!L268="","",'Model output'!L268)</f>
        <v>papillary</v>
      </c>
      <c r="O269" t="str">
        <f>IF('Model output'!M268="","",'Model output'!M268)</f>
        <v>diffuse sclerosing variant, classical (papillary), follicular, tall cell</v>
      </c>
      <c r="P269" t="str">
        <f>IF('Model output'!N268="","",'Model output'!N268)</f>
        <v>6.8 cm</v>
      </c>
      <c r="Q269" t="str">
        <f t="shared" si="57"/>
        <v>6.8cm</v>
      </c>
      <c r="R269" cm="1">
        <f t="array" ref="R269">IF(Q269="","",IF(ISNUMBER(SEARCH("cm",Q269)),MAX(VALUE(SUBSTITUTE(_xlfn.FILTERXML("&lt;t&gt;&lt;s&gt;"&amp;SUBSTITUTE(Q269,",","&lt;/s&gt;&lt;s&gt;")&amp;"&lt;/s&gt;&lt;/t&gt;","//s"),"cm",""))),IF(ISNUMBER(SEARCH("mm",Q269)), MAX(VALUE(SUBSTITUTE(_xlfn.FILTERXML("&lt;t&gt;&lt;s&gt;"&amp;SUBSTITUTE(Q269,",","&lt;/s&gt;&lt;s&gt;")&amp;"&lt;/s&gt;&lt;/t&gt;","//s"),"mm","")))/10, MAX(VALUE(_xlfn.FILTERXML("&lt;t&gt;&lt;s&gt;"&amp;SUBSTITUTE(Q269,",","&lt;/s&gt;&lt;s&gt;")&amp;"&lt;/s&gt;&lt;/t&gt;","//s"))))))</f>
        <v>6.8</v>
      </c>
      <c r="S269" t="str">
        <f>IF(OR('Model output'!P268="",ISNUMBER(SEARCH("Not identified", 'Model output'!P268)),ISNUMBER(SEARCH("Absent",'Model output'!P268)),ISNUMBER(SEARCH("No",'Model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&lt;4</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22" t="str">
        <f>IF('Model output'!S268="","",'Model output'!S268)</f>
        <v>Not identified</v>
      </c>
      <c r="Y269" t="str">
        <f>IF(OR('Model output'!S268="",ISNUMBER(SEARCH("Absent",'Model output'!S268)),ISNUMBER(SEARCH("Not identified",'Model output'!S268)),AND(ISNUMBER(SEARCH("No",'Model output'!S268)),NOT(ISNUMBER(SEARCH("carcinoma",'Model output'!S268)))),ISNUMBER(SEARCH("negative",'Model output'!S268))),"negative",IF(Z269="positive","gETE", "positive"))</f>
        <v>negative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9" t="str">
        <f>IF(OR('Model output'!V268="", AND(ISERROR(SEARCH("Positive",'Model output'!V268)), ISNUMBER(SEARCH("Negative",'Model output'!V268))), ISNUMBER(SEARCH("Uninvolved",'Model output'!V268)), ISNUMBER(SEARCH("Free",'Model output'!V268)), ISNUMBER(SEARCH("1 mm",'Model output'!V268)), ISNUMBER(SEARCH("0.1 CM",'Model output'!V268)), ISNUMBER(SEARCH("less than 0.2 mm",'Model output'!V268)), ISNUMBER(SEARCH("less than 0.5 mm",'Model output'!V268)), ISNUMBER(SEARCH("abut",'Model output'!V268))), "negative", "positive")</f>
        <v>negative</v>
      </c>
      <c r="AE269" s="38"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AND(ISNUMBER(J269),J269&gt;=5),M269=""),AND(AND(ISNUMBER(J269),J269&gt;=5),AND(ISNUMBER(M269),M269&gt;=1)),AND(ISNUMBER(SERACH("papillary",N269)),OR(Y269="positive",Z269="positive"), ISNUMBER(SEARCH("BRAF",AB269)))),"intermediate","low"))</f>
        <v>intermediate</v>
      </c>
      <c r="AF269" s="39" t="str">
        <f t="shared" si="59"/>
        <v>3a</v>
      </c>
      <c r="AG269" s="39" t="str">
        <f t="shared" si="60"/>
        <v>1a</v>
      </c>
      <c r="AH269" s="39" t="str">
        <f t="shared" si="61"/>
        <v>0</v>
      </c>
      <c r="AI269" s="44" t="str">
        <f t="shared" si="62"/>
        <v>I</v>
      </c>
      <c r="AJ269" s="38" t="s">
        <v>893</v>
      </c>
      <c r="AK269" s="43" t="s">
        <v>904</v>
      </c>
      <c r="AL269" s="43" t="s">
        <v>903</v>
      </c>
      <c r="AM269" s="43" t="s">
        <v>902</v>
      </c>
      <c r="AN269" s="43" t="s">
        <v>67</v>
      </c>
      <c r="AO269" s="13">
        <f t="shared" ca="1" si="63"/>
        <v>0</v>
      </c>
      <c r="AP269" s="16">
        <f t="shared" si="64"/>
        <v>1</v>
      </c>
      <c r="AQ269" s="16">
        <f t="shared" si="65"/>
        <v>1</v>
      </c>
      <c r="AR269" s="16">
        <f t="shared" si="66"/>
        <v>1</v>
      </c>
      <c r="AS269" s="26">
        <f t="shared" si="67"/>
        <v>1</v>
      </c>
    </row>
    <row r="270" spans="1:45">
      <c r="A270" t="str">
        <f>'Model output'!A269</f>
        <v>TCGA-IM-A41Z</v>
      </c>
      <c r="B270" s="50">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56"/>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output'!G269)),AND(ISNUMBER(SEARCH("V ",'Model output'!G269)),NOT(ISNUMBER(SEARCH("VI",'Model output'!G269)))),ISNUMBER(SEARCH("five",'Model output'!G269)),ISNUMBER(SEARCH("5",'Model output'!G269))))), "lateral", "central"))</f>
        <v/>
      </c>
      <c r="H270" t="str">
        <f>IF('Model output'!H269="","negative", IF('Model output'!H269=" ", "negative", IF('Model output'!H269="[]", "negative", IF(ISNUMBER(SEARCH("lymph node",'Model output'!H269)),"negative", IF(ISNUMBER(SEARCH("adipose tissue",'Model output'!H269)), "negative", IF(ISNUMBER(SEARCH("neck dissection",'Model output'!H269)),"negative","positive"))))))</f>
        <v>negative</v>
      </c>
      <c r="I270" t="str">
        <f>IF('Model output'!I269="","",IF(ISNUMBER('Model output'!I269),'Model output'!I269,1))</f>
        <v/>
      </c>
      <c r="J270">
        <f>IF('Model output'!J269="","",IF(AND(ISNUMBER('Model output'!J269),'Model output'!J269&lt;=I270),'Model output'!J269,IF(ISNUMBER(SEARCH("0/",'Model output'!J269)),0,1)))</f>
        <v>1</v>
      </c>
      <c r="K270" t="str" cm="1">
        <f t="array" ref="K270">IF(COUNT(FIND({0,1,2,3,4,5,6,7,8,9},'Model output'!K269))&gt;0,'Model output'!K269,"")</f>
        <v/>
      </c>
      <c r="L270" s="8" t="str">
        <f t="shared" si="58"/>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v>
      </c>
      <c r="O270" t="str">
        <f>IF('Model output'!M269="","",'Model output'!M269)</f>
        <v>follicular variant</v>
      </c>
      <c r="P270" t="str">
        <f>IF('Model output'!N269="","",'Model output'!N269)</f>
        <v>1.5 cm</v>
      </c>
      <c r="Q270" t="str">
        <f t="shared" si="57"/>
        <v>1.5cm</v>
      </c>
      <c r="R270" cm="1">
        <f t="array" ref="R270">IF(Q270="","",IF(ISNUMBER(SEARCH("cm",Q270)),MAX(VALUE(SUBSTITUTE(_xlfn.FILTERXML("&lt;t&gt;&lt;s&gt;"&amp;SUBSTITUTE(Q270,",","&lt;/s&gt;&lt;s&gt;")&amp;"&lt;/s&gt;&lt;/t&gt;","//s"),"cm",""))),IF(ISNUMBER(SEARCH("mm",Q270)), MAX(VALUE(SUBSTITUTE(_xlfn.FILTERXML("&lt;t&gt;&lt;s&gt;"&amp;SUBSTITUTE(Q270,",","&lt;/s&gt;&lt;s&gt;")&amp;"&lt;/s&gt;&lt;/t&gt;","//s"),"mm","")))/10, MAX(VALUE(_xlfn.FILTERXML("&lt;t&gt;&lt;s&gt;"&amp;SUBSTITUTE(Q270,",","&lt;/s&gt;&lt;s&gt;")&amp;"&lt;/s&gt;&lt;/t&gt;","//s"))))))</f>
        <v>1.5</v>
      </c>
      <c r="S270" t="str">
        <f>IF(OR('Model output'!P269="",ISNUMBER(SEARCH("Not identified", 'Model output'!P269)),ISNUMBER(SEARCH("Absent",'Model output'!P269)),ISNUMBER(SEARCH("No",'Model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22" t="str">
        <f>IF('Model output'!S269="","",'Model output'!S269)</f>
        <v>Not identified</v>
      </c>
      <c r="Y270" t="str">
        <f>IF(OR('Model output'!S269="",ISNUMBER(SEARCH("Absent",'Model output'!S269)),ISNUMBER(SEARCH("Not identified",'Model output'!S269)),AND(ISNUMBER(SEARCH("No",'Model output'!S269)),NOT(ISNUMBER(SEARCH("carcinoma",'Model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
      </c>
      <c r="AB270" t="str">
        <f>IF(AA270&lt;&gt;"Yes","",IF(OR('Model output'!U269="",ISNUMBER(SEARCH("Not identified",'Model output'!U269))),"",'Model output'!U269))</f>
        <v/>
      </c>
      <c r="AC270" s="9" t="str">
        <f>IF(OR('Model output'!V269="", AND(ISERROR(SEARCH("Positive",'Model output'!V269)), ISNUMBER(SEARCH("Negative",'Model output'!V269))), ISNUMBER(SEARCH("Uninvolved",'Model output'!V269)), ISNUMBER(SEARCH("Free",'Model output'!V269)), ISNUMBER(SEARCH("1 mm",'Model output'!V269)), ISNUMBER(SEARCH("0.1 CM",'Model output'!V269)), ISNUMBER(SEARCH("less than 0.2 mm",'Model output'!V269)), ISNUMBER(SEARCH("less than 0.5 mm",'Model output'!V269)), ISNUMBER(SEARCH("abut",'Model output'!V269))), "negative", "positive")</f>
        <v>negative</v>
      </c>
      <c r="AE270" s="38"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AND(ISNUMBER(J270),J270&gt;=5),M270=""),AND(AND(ISNUMBER(J270),J270&gt;=5),AND(ISNUMBER(M270),M270&gt;=1)),AND(ISNUMBER(SERACH("papillary",N270)),OR(Y270="positive",Z270="positive"), ISNUMBER(SEARCH("BRAF",AB270)))),"intermediate","low"))</f>
        <v>low</v>
      </c>
      <c r="AF270" s="39" t="str">
        <f t="shared" si="59"/>
        <v>1b</v>
      </c>
      <c r="AG270" s="39" t="str">
        <f t="shared" si="60"/>
        <v>1a</v>
      </c>
      <c r="AH270" s="39" t="str">
        <f t="shared" si="61"/>
        <v>0</v>
      </c>
      <c r="AI270" s="44" t="str">
        <f t="shared" si="62"/>
        <v>I</v>
      </c>
      <c r="AJ270" s="38" t="s">
        <v>894</v>
      </c>
      <c r="AK270" s="43" t="s">
        <v>898</v>
      </c>
      <c r="AL270" s="43" t="s">
        <v>899</v>
      </c>
      <c r="AM270" s="43" t="s">
        <v>902</v>
      </c>
      <c r="AN270" s="43" t="s">
        <v>67</v>
      </c>
      <c r="AO270" s="13">
        <f t="shared" ca="1" si="63"/>
        <v>1</v>
      </c>
      <c r="AP270" s="16">
        <f t="shared" si="64"/>
        <v>1</v>
      </c>
      <c r="AQ270" s="16">
        <f t="shared" si="65"/>
        <v>0</v>
      </c>
      <c r="AR270" s="16">
        <f t="shared" si="66"/>
        <v>1</v>
      </c>
      <c r="AS270" s="26">
        <f t="shared" si="67"/>
        <v>1</v>
      </c>
    </row>
    <row r="271" spans="1:45">
      <c r="A271" t="str">
        <f>'Model output'!A270</f>
        <v>TCGA-IM-A420</v>
      </c>
      <c r="B271" s="50">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56"/>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output'!G270)),AND(ISNUMBER(SEARCH("V ",'Model output'!G270)),NOT(ISNUMBER(SEARCH("VI",'Model output'!G270)))),ISNUMBER(SEARCH("five",'Model output'!G270)),ISNUMBER(SEARCH("5",'Model output'!G270))))), "lateral", "central"))</f>
        <v>central</v>
      </c>
      <c r="H271" t="str">
        <f>IF('Model output'!H270="","negative", IF('Model output'!H270=" ", "negative", IF('Model output'!H270="[]", "negative", IF(ISNUMBER(SEARCH("lymph node",'Model output'!H270)),"negative", IF(ISNUMBER(SEARCH("adipose tissue",'Model output'!H270)), "negative", IF(ISNUMBER(SEARCH("neck dissection",'Model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
      </c>
      <c r="L271" s="8" t="str">
        <f t="shared" si="58"/>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v>
      </c>
      <c r="O271" t="str">
        <f>IF('Model output'!M270="","",'Model output'!M270)</f>
        <v>conventional, follicular and clear cell features, classical (usual), follicular variant, tall cell variant</v>
      </c>
      <c r="P271" t="str">
        <f>IF('Model output'!N270="","",'Model output'!N270)</f>
        <v>4 cm</v>
      </c>
      <c r="Q271" t="str">
        <f t="shared" si="57"/>
        <v>4cm</v>
      </c>
      <c r="R271" cm="1">
        <f t="array" ref="R271">IF(Q271="","",IF(ISNUMBER(SEARCH("cm",Q271)),MAX(VALUE(SUBSTITUTE(_xlfn.FILTERXML("&lt;t&gt;&lt;s&gt;"&amp;SUBSTITUTE(Q271,",","&lt;/s&gt;&lt;s&gt;")&amp;"&lt;/s&gt;&lt;/t&gt;","//s"),"cm",""))),IF(ISNUMBER(SEARCH("mm",Q271)), MAX(VALUE(SUBSTITUTE(_xlfn.FILTERXML("&lt;t&gt;&lt;s&gt;"&amp;SUBSTITUTE(Q271,",","&lt;/s&gt;&lt;s&gt;")&amp;"&lt;/s&gt;&lt;/t&gt;","//s"),"mm","")))/10, MAX(VALUE(_xlfn.FILTERXML("&lt;t&gt;&lt;s&gt;"&amp;SUBSTITUTE(Q271,",","&lt;/s&gt;&lt;s&gt;")&amp;"&lt;/s&gt;&lt;/t&gt;","//s"))))))</f>
        <v>4</v>
      </c>
      <c r="S271" t="str">
        <f>IF(OR('Model output'!P270="",ISNUMBER(SEARCH("Not identified", 'Model output'!P270)),ISNUMBER(SEARCH("Absent",'Model output'!P270)),ISNUMBER(SEARCH("No",'Model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Extensive (4 or more)</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positive</v>
      </c>
      <c r="X271" s="22" t="str">
        <f>IF('Model output'!S270="","",'Model output'!S270)</f>
        <v>Not identified</v>
      </c>
      <c r="Y271" t="str">
        <f>IF(OR('Model output'!S270="",ISNUMBER(SEARCH("Absent",'Model output'!S270)),ISNUMBER(SEARCH("Not identified",'Model output'!S270)),AND(ISNUMBER(SEARCH("No",'Model output'!S270)),NOT(ISNUMBER(SEARCH("carcinoma",'Model output'!S270)))),ISNUMBER(SEARCH("negative",'Model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9" t="str">
        <f>IF(OR('Model output'!V270="", AND(ISERROR(SEARCH("Positive",'Model output'!V270)), ISNUMBER(SEARCH("Negative",'Model output'!V270))), ISNUMBER(SEARCH("Uninvolved",'Model output'!V270)), ISNUMBER(SEARCH("Free",'Model output'!V270)), ISNUMBER(SEARCH("1 mm",'Model output'!V270)), ISNUMBER(SEARCH("0.1 CM",'Model output'!V270)), ISNUMBER(SEARCH("less than 0.2 mm",'Model output'!V270)), ISNUMBER(SEARCH("less than 0.5 mm",'Model output'!V270)), ISNUMBER(SEARCH("abut",'Model output'!V270))), "negative", "positive")</f>
        <v>negative</v>
      </c>
      <c r="AE271" s="38"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AND(ISNUMBER(J271),J271&gt;=5),M271=""),AND(AND(ISNUMBER(J271),J271&gt;=5),AND(ISNUMBER(M271),M271&gt;=1)),AND(ISNUMBER(SERACH("papillary",N271)),OR(Y271="positive",Z271="positive"), ISNUMBER(SEARCH("BRAF",AB271)))),"intermediate","low"))</f>
        <v>intermediate</v>
      </c>
      <c r="AF271" s="39" t="str">
        <f t="shared" si="59"/>
        <v>2</v>
      </c>
      <c r="AG271" s="39" t="str">
        <f t="shared" si="60"/>
        <v>1a</v>
      </c>
      <c r="AH271" s="39" t="str">
        <f t="shared" si="61"/>
        <v>0</v>
      </c>
      <c r="AI271" s="44" t="str">
        <f t="shared" si="62"/>
        <v>I</v>
      </c>
      <c r="AJ271" s="38" t="s">
        <v>895</v>
      </c>
      <c r="AK271" s="43" t="s">
        <v>901</v>
      </c>
      <c r="AL271" s="43" t="s">
        <v>903</v>
      </c>
      <c r="AM271" s="43" t="s">
        <v>902</v>
      </c>
      <c r="AN271" s="43" t="s">
        <v>67</v>
      </c>
      <c r="AO271" s="13">
        <f t="shared" ca="1" si="63"/>
        <v>1</v>
      </c>
      <c r="AP271" s="16">
        <f t="shared" si="64"/>
        <v>1</v>
      </c>
      <c r="AQ271" s="16">
        <f t="shared" si="65"/>
        <v>1</v>
      </c>
      <c r="AR271" s="16">
        <f t="shared" si="66"/>
        <v>1</v>
      </c>
      <c r="AS271" s="26">
        <f t="shared" si="67"/>
        <v>1</v>
      </c>
    </row>
    <row r="272" spans="1:45">
      <c r="A272" t="str">
        <f>'Model output'!A271</f>
        <v>TCGA-IM-A4EB</v>
      </c>
      <c r="B272" s="50">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
      </c>
      <c r="F272" t="str">
        <f t="shared" si="56"/>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output'!G271)),AND(ISNUMBER(SEARCH("V ",'Model output'!G271)),NOT(ISNUMBER(SEARCH("VI",'Model output'!G271)))),ISNUMBER(SEARCH("five",'Model output'!G271)),ISNUMBER(SEARCH("5",'Model output'!G271))))), "lateral", "central"))</f>
        <v>central</v>
      </c>
      <c r="H272" t="str">
        <f>IF('Model output'!H271="","negative", IF('Model output'!H271=" ", "negative", IF('Model output'!H271="[]", "negative", IF(ISNUMBER(SEARCH("lymph node",'Model output'!H271)),"negative", IF(ISNUMBER(SEARCH("adipose tissue",'Model output'!H271)), "negative", IF(ISNUMBER(SEARCH("neck dissection",'Model output'!H271)),"negative","positive"))))))</f>
        <v>negative</v>
      </c>
      <c r="I272">
        <f>IF('Model output'!I271="","",IF(ISNUMBER('Model output'!I271),'Model output'!I271,1))</f>
        <v>20</v>
      </c>
      <c r="J272">
        <f>IF('Model output'!J271="","",IF(AND(ISNUMBER('Model output'!J271),'Model output'!J271&lt;=I272),'Model output'!J271,IF(ISNUMBER(SEARCH("0/",'Model output'!J271)),0,1)))</f>
        <v>1</v>
      </c>
      <c r="K272" t="str" cm="1">
        <f t="array" ref="K272">IF(COUNT(FIND({0,1,2,3,4,5,6,7,8,9},'Model output'!K271))&gt;0,'Model output'!K271,"")</f>
        <v>0.9 cm</v>
      </c>
      <c r="L272" s="8" t="str">
        <f t="shared" si="58"/>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v>
      </c>
      <c r="O272" t="str">
        <f>IF('Model output'!M271="","",'Model output'!M271)</f>
        <v>Diffuse sclerosing variant, Tall cell variant</v>
      </c>
      <c r="P272" t="str">
        <f>IF('Model output'!N271="","",'Model output'!N271)</f>
        <v>3 cm</v>
      </c>
      <c r="Q272" t="str">
        <f t="shared" si="57"/>
        <v>3cm</v>
      </c>
      <c r="R272" cm="1">
        <f t="array" ref="R272">IF(Q272="","",IF(ISNUMBER(SEARCH("cm",Q272)),MAX(VALUE(SUBSTITUTE(_xlfn.FILTERXML("&lt;t&gt;&lt;s&gt;"&amp;SUBSTITUTE(Q272,",","&lt;/s&gt;&lt;s&gt;")&amp;"&lt;/s&gt;&lt;/t&gt;","//s"),"cm",""))),IF(ISNUMBER(SEARCH("mm",Q272)), MAX(VALUE(SUBSTITUTE(_xlfn.FILTERXML("&lt;t&gt;&lt;s&gt;"&amp;SUBSTITUTE(Q272,",","&lt;/s&gt;&lt;s&gt;")&amp;"&lt;/s&gt;&lt;/t&gt;","//s"),"mm","")))/10, MAX(VALUE(_xlfn.FILTERXML("&lt;t&gt;&lt;s&gt;"&amp;SUBSTITUTE(Q272,",","&lt;/s&gt;&lt;s&gt;")&amp;"&lt;/s&gt;&lt;/t&gt;","//s"))))))</f>
        <v>3</v>
      </c>
      <c r="S272" t="str">
        <f>IF(OR('Model output'!P271="",ISNUMBER(SEARCH("Not identified", 'Model output'!P271)),ISNUMBER(SEARCH("Absent",'Model output'!P271)),ISNUMBER(SEARCH("No",'Model output'!P271)),ISNUMBER(SEARCH("Negative",'Model output'!P271))),"negative","positive")</f>
        <v>positive</v>
      </c>
      <c r="T272">
        <f>IF('Model output'!O271="","",'Model output'!O271)</f>
        <v>1</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4 or more</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positive</v>
      </c>
      <c r="X272" s="22" t="str">
        <f>IF('Model output'!S271="","",'Model output'!S271)</f>
        <v>Present</v>
      </c>
      <c r="Y272" t="str">
        <f>IF(OR('Model output'!S271="",ISNUMBER(SEARCH("Absent",'Model output'!S271)),ISNUMBER(SEARCH("Not identified",'Model output'!S271)),AND(ISNUMBER(SEARCH("No",'Model output'!S271)),NOT(ISNUMBER(SEARCH("carcinoma",'Model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9" t="str">
        <f>IF(OR('Model output'!V271="", AND(ISERROR(SEARCH("Positive",'Model output'!V271)), ISNUMBER(SEARCH("Negative",'Model output'!V271))), ISNUMBER(SEARCH("Uninvolved",'Model output'!V271)), ISNUMBER(SEARCH("Free",'Model output'!V271)), ISNUMBER(SEARCH("1 mm",'Model output'!V271)), ISNUMBER(SEARCH("0.1 CM",'Model output'!V271)), ISNUMBER(SEARCH("less than 0.2 mm",'Model output'!V271)), ISNUMBER(SEARCH("less than 0.5 mm",'Model output'!V271)), ISNUMBER(SEARCH("abut",'Model output'!V271))), "negative", "positive")</f>
        <v>negative</v>
      </c>
      <c r="AE272" s="38"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AND(ISNUMBER(J272),J272&gt;=5),M272=""),AND(AND(ISNUMBER(J272),J272&gt;=5),AND(ISNUMBER(M272),M272&gt;=1)),AND(ISNUMBER(SERACH("papillary",N272)),OR(Y272="positive",Z272="positive"), ISNUMBER(SEARCH("BRAF",AB272)))),"intermediate","low"))</f>
        <v>intermediate</v>
      </c>
      <c r="AF272" s="39" t="str">
        <f t="shared" si="59"/>
        <v>2</v>
      </c>
      <c r="AG272" s="39" t="str">
        <f t="shared" si="60"/>
        <v>1a</v>
      </c>
      <c r="AH272" s="39" t="str">
        <f t="shared" si="61"/>
        <v>0</v>
      </c>
      <c r="AI272" s="44" t="str">
        <f t="shared" si="62"/>
        <v>I</v>
      </c>
      <c r="AJ272" s="38" t="s">
        <v>895</v>
      </c>
      <c r="AK272" s="43" t="s">
        <v>901</v>
      </c>
      <c r="AL272" s="43" t="s">
        <v>903</v>
      </c>
      <c r="AM272" s="43" t="s">
        <v>902</v>
      </c>
      <c r="AN272" s="43" t="s">
        <v>67</v>
      </c>
      <c r="AO272" s="13">
        <f t="shared" ca="1" si="63"/>
        <v>1</v>
      </c>
      <c r="AP272" s="16">
        <f t="shared" si="64"/>
        <v>1</v>
      </c>
      <c r="AQ272" s="16">
        <f t="shared" si="65"/>
        <v>1</v>
      </c>
      <c r="AR272" s="16">
        <f t="shared" si="66"/>
        <v>1</v>
      </c>
      <c r="AS272" s="26">
        <f t="shared" si="67"/>
        <v>1</v>
      </c>
    </row>
    <row r="273" spans="1:45">
      <c r="A273" t="str">
        <f>'Model output'!A272</f>
        <v>TCGA-J8-A3NZ</v>
      </c>
      <c r="B273" s="50">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
      </c>
      <c r="F273" t="str">
        <f t="shared" si="56"/>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output'!G272)),AND(ISNUMBER(SEARCH("V ",'Model output'!G272)),NOT(ISNUMBER(SEARCH("VI",'Model output'!G272)))),ISNUMBER(SEARCH("five",'Model output'!G272)),ISNUMBER(SEARCH("5",'Model output'!G272))))), "lateral", "central"))</f>
        <v>central</v>
      </c>
      <c r="H273" t="str">
        <f>IF('Model output'!H272="","negative", IF('Model output'!H272=" ", "negative", IF('Model output'!H272="[]", "negative", IF(ISNUMBER(SEARCH("lymph node",'Model output'!H272)),"negative", IF(ISNUMBER(SEARCH("adipose tissue",'Model output'!H272)), "negative", IF(ISNUMBER(SEARCH("neck dissection",'Model output'!H272)),"negative","positive"))))))</f>
        <v>negative</v>
      </c>
      <c r="I273">
        <f>IF('Model output'!I272="","",IF(ISNUMBER('Model output'!I272),'Model output'!I272,1))</f>
        <v>9</v>
      </c>
      <c r="J273">
        <f>IF('Model output'!J272="","",IF(AND(ISNUMBER('Model output'!J272),'Model output'!J272&lt;=I273),'Model output'!J272,IF(ISNUMBER(SEARCH("0/",'Model output'!J272)),0,1)))</f>
        <v>2</v>
      </c>
      <c r="K273" t="str" cm="1">
        <f t="array" ref="K273">IF(COUNT(FIND({0,1,2,3,4,5,6,7,8,9},'Model output'!K272))&gt;0,'Model output'!K272,"")</f>
        <v/>
      </c>
      <c r="L273" s="8" t="str">
        <f t="shared" si="58"/>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v>
      </c>
      <c r="O273" t="str">
        <f>IF('Model output'!M272="","",'Model output'!M272)</f>
        <v/>
      </c>
      <c r="P273" t="str">
        <f>IF('Model output'!N272="","",'Model output'!N272)</f>
        <v>3.5 cm</v>
      </c>
      <c r="Q273" t="str">
        <f t="shared" si="57"/>
        <v>3.5cm</v>
      </c>
      <c r="R273" cm="1">
        <f t="array" ref="R273">IF(Q273="","",IF(ISNUMBER(SEARCH("cm",Q273)),MAX(VALUE(SUBSTITUTE(_xlfn.FILTERXML("&lt;t&gt;&lt;s&gt;"&amp;SUBSTITUTE(Q273,",","&lt;/s&gt;&lt;s&gt;")&amp;"&lt;/s&gt;&lt;/t&gt;","//s"),"cm",""))),IF(ISNUMBER(SEARCH("mm",Q273)), MAX(VALUE(SUBSTITUTE(_xlfn.FILTERXML("&lt;t&gt;&lt;s&gt;"&amp;SUBSTITUTE(Q273,",","&lt;/s&gt;&lt;s&gt;")&amp;"&lt;/s&gt;&lt;/t&gt;","//s"),"mm","")))/10, MAX(VALUE(_xlfn.FILTERXML("&lt;t&gt;&lt;s&gt;"&amp;SUBSTITUTE(Q273,",","&lt;/s&gt;&lt;s&gt;")&amp;"&lt;/s&gt;&lt;/t&gt;","//s"))))))</f>
        <v>3.5</v>
      </c>
      <c r="S273" t="str">
        <f>IF(OR('Model output'!P272="",ISNUMBER(SEARCH("Not identified", 'Model output'!P272)),ISNUMBER(SEARCH("Absent",'Model output'!P272)),ISNUMBER(SEARCH("No",'Model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s="22" t="str">
        <f>IF('Model output'!S272="","",'Model output'!S272)</f>
        <v>Minimal, Present</v>
      </c>
      <c r="Y273" t="str">
        <f>IF(OR('Model output'!S272="",ISNUMBER(SEARCH("Absent",'Model output'!S272)),ISNUMBER(SEARCH("Not identified",'Model output'!S272)),AND(ISNUMBER(SEARCH("No",'Model output'!S272)),NOT(ISNUMBER(SEARCH("carcinoma",'Model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9" t="str">
        <f>IF(OR('Model output'!V272="", AND(ISERROR(SEARCH("Positive",'Model output'!V272)), ISNUMBER(SEARCH("Negative",'Model output'!V272))), ISNUMBER(SEARCH("Uninvolved",'Model output'!V272)), ISNUMBER(SEARCH("Free",'Model output'!V272)), ISNUMBER(SEARCH("1 mm",'Model output'!V272)), ISNUMBER(SEARCH("0.1 CM",'Model output'!V272)), ISNUMBER(SEARCH("less than 0.2 mm",'Model output'!V272)), ISNUMBER(SEARCH("less than 0.5 mm",'Model output'!V272)), ISNUMBER(SEARCH("abut",'Model output'!V272))), "negative", "positive")</f>
        <v>negative</v>
      </c>
      <c r="AE273" s="38"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AND(ISNUMBER(J273),J273&gt;=5),M273=""),AND(AND(ISNUMBER(J273),J273&gt;=5),AND(ISNUMBER(M273),M273&gt;=1)),AND(ISNUMBER(SERACH("papillary",N273)),OR(Y273="positive",Z273="positive"), ISNUMBER(SEARCH("BRAF",AB273)))),"intermediate","low"))</f>
        <v>intermediate</v>
      </c>
      <c r="AF273" s="39" t="str">
        <f t="shared" si="59"/>
        <v>2</v>
      </c>
      <c r="AG273" s="39" t="str">
        <f t="shared" si="60"/>
        <v>1a</v>
      </c>
      <c r="AH273" s="39" t="str">
        <f t="shared" si="61"/>
        <v>0</v>
      </c>
      <c r="AI273" s="44" t="str">
        <f t="shared" si="62"/>
        <v>I</v>
      </c>
      <c r="AJ273" s="38" t="s">
        <v>895</v>
      </c>
      <c r="AK273" s="43" t="s">
        <v>901</v>
      </c>
      <c r="AL273" s="43" t="s">
        <v>903</v>
      </c>
      <c r="AM273" s="43" t="s">
        <v>902</v>
      </c>
      <c r="AN273" s="43" t="s">
        <v>67</v>
      </c>
      <c r="AO273" s="13">
        <f t="shared" ca="1" si="63"/>
        <v>1</v>
      </c>
      <c r="AP273" s="16">
        <f t="shared" si="64"/>
        <v>1</v>
      </c>
      <c r="AQ273" s="16">
        <f t="shared" si="65"/>
        <v>1</v>
      </c>
      <c r="AR273" s="16">
        <f t="shared" si="66"/>
        <v>1</v>
      </c>
      <c r="AS273" s="26">
        <f t="shared" si="67"/>
        <v>1</v>
      </c>
    </row>
    <row r="274" spans="1:45">
      <c r="A274" t="str">
        <f>'Model output'!A273</f>
        <v>TCGA-J8-A3O1</v>
      </c>
      <c r="B274" s="50">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56"/>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output'!G273)),AND(ISNUMBER(SEARCH("V ",'Model output'!G273)),NOT(ISNUMBER(SEARCH("VI",'Model output'!G273)))),ISNUMBER(SEARCH("five",'Model output'!G273)),ISNUMBER(SEARCH("5",'Model output'!G273))))), "lateral", "central"))</f>
        <v>lateral</v>
      </c>
      <c r="H274" t="str">
        <f>IF('Model output'!H273="","negative", IF('Model output'!H273=" ", "negative", IF('Model output'!H273="[]", "negative", IF(ISNUMBER(SEARCH("lymph node",'Model output'!H273)),"negative", IF(ISNUMBER(SEARCH("adipose tissue",'Model output'!H273)), "negative", IF(ISNUMBER(SEARCH("neck dissection",'Model output'!H273)),"negative","positive"))))))</f>
        <v>negative</v>
      </c>
      <c r="I274" t="str">
        <f>IF('Model output'!I273="","",IF(ISNUMBER('Model output'!I273),'Model output'!I273,1))</f>
        <v/>
      </c>
      <c r="J274">
        <f>IF('Model output'!J273="","",IF(AND(ISNUMBER('Model output'!J273),'Model output'!J273&lt;=I274),'Model output'!J273,IF(ISNUMBER(SEARCH("0/",'Model output'!J273)),0,1)))</f>
        <v>12</v>
      </c>
      <c r="K274" t="str" cm="1">
        <f t="array" ref="K274">IF(COUNT(FIND({0,1,2,3,4,5,6,7,8,9},'Model output'!K273))&gt;0,'Model output'!K273,"")</f>
        <v>1.9 cm</v>
      </c>
      <c r="L274" s="8" t="str">
        <f t="shared" si="58"/>
        <v>1.9cm</v>
      </c>
      <c r="M274" cm="1">
        <f t="array" ref="M274">IF(L274="","",IF(ISNUMBER(SEARCH("cm",L274)),MAX(VALUE(SUBSTITUTE(_xlfn.FILTERXML("&lt;t&gt;&lt;s&gt;"&amp;SUBSTITUTE(L274,",","&lt;/s&gt;&lt;s&gt;")&amp;"&lt;/s&gt;&lt;/t&gt;","//s"),"cm",""))),MAX(VALUE(SUBSTITUTE(_xlfn.FILTERXML("&lt;t&gt;&lt;s&gt;"&amp;SUBSTITUTE(L274,",","&lt;/s&gt;&lt;s&gt;")&amp;"&lt;/s&gt;&lt;/t&gt;","//s"),"mm","")))/10))</f>
        <v>1.9</v>
      </c>
      <c r="N274" t="str">
        <f>IF('Model output'!L273="","",'Model output'!L273)</f>
        <v>papillary</v>
      </c>
      <c r="O274" t="str">
        <f>IF('Model output'!M273="","",'Model output'!M273)</f>
        <v/>
      </c>
      <c r="P274" t="str">
        <f>IF('Model output'!N273="","",'Model output'!N273)</f>
        <v>6.5 cm</v>
      </c>
      <c r="Q274" t="str">
        <f t="shared" si="57"/>
        <v>6.5cm</v>
      </c>
      <c r="R274" cm="1">
        <f t="array" ref="R274">IF(Q274="","",IF(ISNUMBER(SEARCH("cm",Q274)),MAX(VALUE(SUBSTITUTE(_xlfn.FILTERXML("&lt;t&gt;&lt;s&gt;"&amp;SUBSTITUTE(Q274,",","&lt;/s&gt;&lt;s&gt;")&amp;"&lt;/s&gt;&lt;/t&gt;","//s"),"cm",""))),IF(ISNUMBER(SEARCH("mm",Q274)), MAX(VALUE(SUBSTITUTE(_xlfn.FILTERXML("&lt;t&gt;&lt;s&gt;"&amp;SUBSTITUTE(Q274,",","&lt;/s&gt;&lt;s&gt;")&amp;"&lt;/s&gt;&lt;/t&gt;","//s"),"mm","")))/10, MAX(VALUE(_xlfn.FILTERXML("&lt;t&gt;&lt;s&gt;"&amp;SUBSTITUTE(Q274,",","&lt;/s&gt;&lt;s&gt;")&amp;"&lt;/s&gt;&lt;/t&gt;","//s"))))))</f>
        <v>6.5</v>
      </c>
      <c r="S274" t="str">
        <f>IF(OR('Model output'!P273="",ISNUMBER(SEARCH("Not identified", 'Model output'!P273)),ISNUMBER(SEARCH("Absent",'Model output'!P273)),ISNUMBER(SEARCH("No",'Model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&lt;4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22" t="str">
        <f>IF('Model output'!S273="","",'Model output'!S273)</f>
        <v>Not identified</v>
      </c>
      <c r="Y274" t="str">
        <f>IF(OR('Model output'!S273="",ISNUMBER(SEARCH("Absent",'Model output'!S273)),ISNUMBER(SEARCH("Not identified",'Model output'!S273)),AND(ISNUMBER(SEARCH("No",'Model output'!S273)),NOT(ISNUMBER(SEARCH("carcinoma",'Model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9" t="str">
        <f>IF(OR('Model output'!V273="", AND(ISERROR(SEARCH("Positive",'Model output'!V273)), ISNUMBER(SEARCH("Negative",'Model output'!V273))), ISNUMBER(SEARCH("Uninvolved",'Model output'!V273)), ISNUMBER(SEARCH("Free",'Model output'!V273)), ISNUMBER(SEARCH("1 mm",'Model output'!V273)), ISNUMBER(SEARCH("0.1 CM",'Model output'!V273)), ISNUMBER(SEARCH("less than 0.2 mm",'Model output'!V273)), ISNUMBER(SEARCH("less than 0.5 mm",'Model output'!V273)), ISNUMBER(SEARCH("abut",'Model output'!V273))), "negative", "positive")</f>
        <v>negative</v>
      </c>
      <c r="AE274" s="38"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AND(ISNUMBER(J274),J274&gt;=5),M274=""),AND(AND(ISNUMBER(J274),J274&gt;=5),AND(ISNUMBER(M274),M274&gt;=1)),AND(ISNUMBER(SERACH("papillary",N274)),OR(Y274="positive",Z274="positive"), ISNUMBER(SEARCH("BRAF",AB274)))),"intermediate","low"))</f>
        <v>intermediate</v>
      </c>
      <c r="AF274" s="39" t="str">
        <f t="shared" si="59"/>
        <v>3a</v>
      </c>
      <c r="AG274" s="39" t="str">
        <f t="shared" si="60"/>
        <v>1b</v>
      </c>
      <c r="AH274" s="39" t="str">
        <f t="shared" si="61"/>
        <v>0</v>
      </c>
      <c r="AI274" s="44" t="str">
        <f t="shared" si="62"/>
        <v>I</v>
      </c>
      <c r="AJ274" s="38" t="s">
        <v>895</v>
      </c>
      <c r="AK274" s="43" t="s">
        <v>904</v>
      </c>
      <c r="AL274" s="43" t="s">
        <v>898</v>
      </c>
      <c r="AM274" s="43" t="s">
        <v>902</v>
      </c>
      <c r="AN274" s="43" t="s">
        <v>67</v>
      </c>
      <c r="AO274" s="13">
        <f t="shared" ca="1" si="63"/>
        <v>1</v>
      </c>
      <c r="AP274" s="16">
        <f t="shared" si="64"/>
        <v>1</v>
      </c>
      <c r="AQ274" s="16">
        <f t="shared" si="65"/>
        <v>1</v>
      </c>
      <c r="AR274" s="16">
        <f t="shared" si="66"/>
        <v>1</v>
      </c>
      <c r="AS274" s="26">
        <f t="shared" si="67"/>
        <v>1</v>
      </c>
    </row>
    <row r="275" spans="1:45">
      <c r="A275" t="str">
        <f>'Model output'!A274</f>
        <v>TCGA-J8-A3O2</v>
      </c>
      <c r="B275" s="50">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1</v>
      </c>
      <c r="F275" t="str">
        <f t="shared" si="56"/>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output'!G274)),AND(ISNUMBER(SEARCH("V ",'Model output'!G274)),NOT(ISNUMBER(SEARCH("VI",'Model output'!G274)))),ISNUMBER(SEARCH("five",'Model output'!G274)),ISNUMBER(SEARCH("5",'Model output'!G274))))), "lateral", "central"))</f>
        <v>central</v>
      </c>
      <c r="H275" t="str">
        <f>IF('Model output'!H274="","negative", IF('Model output'!H274=" ", "negative", IF('Model output'!H274="[]", "negative", IF(ISNUMBER(SEARCH("lymph node",'Model output'!H274)),"negative", IF(ISNUMBER(SEARCH("adipose tissue",'Model output'!H274)), "negative", IF(ISNUMBER(SEARCH("neck dissection",'Model output'!H274)),"negative","positive"))))))</f>
        <v>positive</v>
      </c>
      <c r="I275" t="str">
        <f>IF('Model output'!I274="","",IF(ISNUMBER('Model output'!I274),'Model output'!I274,1))</f>
        <v/>
      </c>
      <c r="J275">
        <f>IF('Model output'!J274="","",IF(AND(ISNUMBER('Model output'!J274),'Model output'!J274&lt;=I275),'Model output'!J274,IF(ISNUMBER(SEARCH("0/",'Model output'!J274)),0,1)))</f>
        <v>23</v>
      </c>
      <c r="K275" t="str" cm="1">
        <f t="array" ref="K275">IF(COUNT(FIND({0,1,2,3,4,5,6,7,8,9},'Model output'!K274))&gt;0,'Model output'!K274,"")</f>
        <v>1.5 cm</v>
      </c>
      <c r="L275" s="8" t="str">
        <f t="shared" si="58"/>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v>
      </c>
      <c r="O275" t="str">
        <f>IF('Model output'!M274="","",'Model output'!M274)</f>
        <v>classic</v>
      </c>
      <c r="P275" t="str">
        <f>IF('Model output'!N274="","",'Model output'!N274)</f>
        <v>3.5 cm</v>
      </c>
      <c r="Q275" t="str">
        <f t="shared" si="57"/>
        <v>3.5cm</v>
      </c>
      <c r="R275" cm="1">
        <f t="array" ref="R275">IF(Q275="","",IF(ISNUMBER(SEARCH("cm",Q275)),MAX(VALUE(SUBSTITUTE(_xlfn.FILTERXML("&lt;t&gt;&lt;s&gt;"&amp;SUBSTITUTE(Q275,",","&lt;/s&gt;&lt;s&gt;")&amp;"&lt;/s&gt;&lt;/t&gt;","//s"),"cm",""))),IF(ISNUMBER(SEARCH("mm",Q275)), MAX(VALUE(SUBSTITUTE(_xlfn.FILTERXML("&lt;t&gt;&lt;s&gt;"&amp;SUBSTITUTE(Q275,",","&lt;/s&gt;&lt;s&gt;")&amp;"&lt;/s&gt;&lt;/t&gt;","//s"),"mm","")))/10, MAX(VALUE(_xlfn.FILTERXML("&lt;t&gt;&lt;s&gt;"&amp;SUBSTITUTE(Q275,",","&lt;/s&gt;&lt;s&gt;")&amp;"&lt;/s&gt;&lt;/t&gt;","//s"))))))</f>
        <v>3.5</v>
      </c>
      <c r="S275" t="str">
        <f>IF(OR('Model output'!P274="",ISNUMBER(SEARCH("Not identified", 'Model output'!P274)),ISNUMBER(SEARCH("Absent",'Model output'!P274)),ISNUMBER(SEARCH("No",'Model output'!P274)),ISNUMBER(SEARCH("Negative",'Model output'!P274))),"negative","positive")</f>
        <v>positive</v>
      </c>
      <c r="T275" t="str">
        <f>IF('Model output'!O274="","",'Model output'!O274)</f>
        <v>2 (primary) + 23 (metastatic)</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&lt;4</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minimal</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22" t="str">
        <f>IF('Model output'!S274="","",'Model output'!S274)</f>
        <v>Present, Minimal</v>
      </c>
      <c r="Y275" t="str">
        <f>IF(OR('Model output'!S274="",ISNUMBER(SEARCH("Absent",'Model output'!S274)),ISNUMBER(SEARCH("Not identified",'Model output'!S274)),AND(ISNUMBER(SEARCH("No",'Model output'!S274)),NOT(ISNUMBER(SEARCH("carcinoma",'Model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9" t="str">
        <f>IF(OR('Model output'!V274="", AND(ISERROR(SEARCH("Positive",'Model output'!V274)), ISNUMBER(SEARCH("Negative",'Model output'!V274))), ISNUMBER(SEARCH("Uninvolved",'Model output'!V274)), ISNUMBER(SEARCH("Free",'Model output'!V274)), ISNUMBER(SEARCH("1 mm",'Model output'!V274)), ISNUMBER(SEARCH("0.1 CM",'Model output'!V274)), ISNUMBER(SEARCH("less than 0.2 mm",'Model output'!V274)), ISNUMBER(SEARCH("less than 0.5 mm",'Model output'!V274)), ISNUMBER(SEARCH("abut",'Model output'!V274))), "negative", "positive")</f>
        <v>negative</v>
      </c>
      <c r="AE275" s="38"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AND(ISNUMBER(J275),J275&gt;=5),M275=""),AND(AND(ISNUMBER(J275),J275&gt;=5),AND(ISNUMBER(M275),M275&gt;=1)),AND(ISNUMBER(SERACH("papillary",N275)),OR(Y275="positive",Z275="positive"), ISNUMBER(SEARCH("BRAF",AB275)))),"intermediate","low"))</f>
        <v>high</v>
      </c>
      <c r="AF275" s="39" t="str">
        <f t="shared" si="59"/>
        <v>2</v>
      </c>
      <c r="AG275" s="39" t="str">
        <f t="shared" si="60"/>
        <v>1a</v>
      </c>
      <c r="AH275" s="39" t="str">
        <f t="shared" si="61"/>
        <v>1</v>
      </c>
      <c r="AI275" s="44" t="str">
        <f t="shared" si="62"/>
        <v>II</v>
      </c>
      <c r="AJ275" s="38" t="s">
        <v>893</v>
      </c>
      <c r="AK275" s="43" t="s">
        <v>901</v>
      </c>
      <c r="AL275" s="43" t="s">
        <v>898</v>
      </c>
      <c r="AM275" s="43" t="s">
        <v>902</v>
      </c>
      <c r="AN275" s="43" t="s">
        <v>67</v>
      </c>
      <c r="AO275" s="13">
        <f t="shared" si="63"/>
        <v>1</v>
      </c>
      <c r="AP275" s="16">
        <f t="shared" si="64"/>
        <v>1</v>
      </c>
      <c r="AQ275" s="16">
        <f t="shared" si="65"/>
        <v>0</v>
      </c>
      <c r="AR275" s="16">
        <f t="shared" si="66"/>
        <v>0</v>
      </c>
      <c r="AS275" s="26">
        <f t="shared" si="67"/>
        <v>0</v>
      </c>
    </row>
    <row r="276" spans="1:45">
      <c r="A276" t="str">
        <f>'Model output'!A275</f>
        <v>TCGA-J8-A3YE</v>
      </c>
      <c r="B276" s="50">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
      </c>
      <c r="F276" t="str">
        <f t="shared" si="56"/>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output'!G275)),AND(ISNUMBER(SEARCH("V ",'Model output'!G275)),NOT(ISNUMBER(SEARCH("VI",'Model output'!G275)))),ISNUMBER(SEARCH("five",'Model output'!G275)),ISNUMBER(SEARCH("5",'Model output'!G275))))), "lateral", "central"))</f>
        <v>central</v>
      </c>
      <c r="H276" t="str">
        <f>IF('Model output'!H275="","negative", IF('Model output'!H275=" ", "negative", IF('Model output'!H275="[]", "negative", IF(ISNUMBER(SEARCH("lymph node",'Model output'!H275)),"negative", IF(ISNUMBER(SEARCH("adipose tissue",'Model output'!H275)), "negative", IF(ISNUMBER(SEARCH("neck dissection",'Model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
      </c>
      <c r="L276" s="8" t="str">
        <f t="shared" si="58"/>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v>
      </c>
      <c r="O276" t="str">
        <f>IF('Model output'!M275="","",'Model output'!M275)</f>
        <v>Classical (usual)</v>
      </c>
      <c r="P276" t="str">
        <f>IF('Model output'!N275="","",'Model output'!N275)</f>
        <v>3.5 cm</v>
      </c>
      <c r="Q276" t="str">
        <f t="shared" si="57"/>
        <v>3.5cm</v>
      </c>
      <c r="R276" cm="1">
        <f t="array" ref="R276">IF(Q276="","",IF(ISNUMBER(SEARCH("cm",Q276)),MAX(VALUE(SUBSTITUTE(_xlfn.FILTERXML("&lt;t&gt;&lt;s&gt;"&amp;SUBSTITUTE(Q276,",","&lt;/s&gt;&lt;s&gt;")&amp;"&lt;/s&gt;&lt;/t&gt;","//s"),"cm",""))),IF(ISNUMBER(SEARCH("mm",Q276)), MAX(VALUE(SUBSTITUTE(_xlfn.FILTERXML("&lt;t&gt;&lt;s&gt;"&amp;SUBSTITUTE(Q276,",","&lt;/s&gt;&lt;s&gt;")&amp;"&lt;/s&gt;&lt;/t&gt;","//s"),"mm","")))/10, MAX(VALUE(_xlfn.FILTERXML("&lt;t&gt;&lt;s&gt;"&amp;SUBSTITUTE(Q276,",","&lt;/s&gt;&lt;s&gt;")&amp;"&lt;/s&gt;&lt;/t&gt;","//s"))))))</f>
        <v>3.5</v>
      </c>
      <c r="S276" t="str">
        <f>IF(OR('Model output'!P275="",ISNUMBER(SEARCH("Not identified", 'Model output'!P275)),ISNUMBER(SEARCH("Absent",'Model output'!P275)),ISNUMBER(SEARCH("No",'Model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s="22" t="str">
        <f>IF('Model output'!S275="","",'Model output'!S275)</f>
        <v>Present, Minimal</v>
      </c>
      <c r="Y276" t="str">
        <f>IF(OR('Model output'!S275="",ISNUMBER(SEARCH("Absent",'Model output'!S275)),ISNUMBER(SEARCH("Not identified",'Model output'!S275)),AND(ISNUMBER(SEARCH("No",'Model output'!S275)),NOT(ISNUMBER(SEARCH("carcinoma",'Model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
      </c>
      <c r="AB276" t="str">
        <f>IF(AA276&lt;&gt;"Yes","",IF(OR('Model output'!U275="",ISNUMBER(SEARCH("Not identified",'Model output'!U275))),"",'Model output'!U275))</f>
        <v/>
      </c>
      <c r="AC276" s="9" t="str">
        <f>IF(OR('Model output'!V275="", AND(ISERROR(SEARCH("Positive",'Model output'!V275)), ISNUMBER(SEARCH("Negative",'Model output'!V275))), ISNUMBER(SEARCH("Uninvolved",'Model output'!V275)), ISNUMBER(SEARCH("Free",'Model output'!V275)), ISNUMBER(SEARCH("1 mm",'Model output'!V275)), ISNUMBER(SEARCH("0.1 CM",'Model output'!V275)), ISNUMBER(SEARCH("less than 0.2 mm",'Model output'!V275)), ISNUMBER(SEARCH("less than 0.5 mm",'Model output'!V275)), ISNUMBER(SEARCH("abut",'Model output'!V275))), "negative", "positive")</f>
        <v>negative</v>
      </c>
      <c r="AE276" s="38"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AND(ISNUMBER(J276),J276&gt;=5),M276=""),AND(AND(ISNUMBER(J276),J276&gt;=5),AND(ISNUMBER(M276),M276&gt;=1)),AND(ISNUMBER(SERACH("papillary",N276)),OR(Y276="positive",Z276="positive"), ISNUMBER(SEARCH("BRAF",AB276)))),"intermediate","low"))</f>
        <v>intermediate</v>
      </c>
      <c r="AF276" s="39" t="str">
        <f t="shared" si="59"/>
        <v>2</v>
      </c>
      <c r="AG276" s="39" t="str">
        <f t="shared" si="60"/>
        <v>1a</v>
      </c>
      <c r="AH276" s="39" t="str">
        <f t="shared" si="61"/>
        <v>0</v>
      </c>
      <c r="AI276" s="44" t="str">
        <f t="shared" si="62"/>
        <v>I</v>
      </c>
      <c r="AJ276" s="38" t="s">
        <v>893</v>
      </c>
      <c r="AK276" s="43" t="s">
        <v>897</v>
      </c>
      <c r="AL276" s="43" t="s">
        <v>903</v>
      </c>
      <c r="AM276" s="43" t="s">
        <v>902</v>
      </c>
      <c r="AN276" s="43" t="s">
        <v>67</v>
      </c>
      <c r="AO276" s="13">
        <f t="shared" ca="1" si="63"/>
        <v>0</v>
      </c>
      <c r="AP276" s="16">
        <f t="shared" si="64"/>
        <v>0</v>
      </c>
      <c r="AQ276" s="16">
        <f t="shared" si="65"/>
        <v>1</v>
      </c>
      <c r="AR276" s="16">
        <f t="shared" si="66"/>
        <v>1</v>
      </c>
      <c r="AS276" s="26">
        <f t="shared" si="67"/>
        <v>1</v>
      </c>
    </row>
    <row r="277" spans="1:45">
      <c r="A277" t="str">
        <f>'Model output'!A276</f>
        <v>TCGA-J8-A3YH</v>
      </c>
      <c r="B277" s="50">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X</v>
      </c>
      <c r="F277" t="str">
        <f t="shared" si="56"/>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output'!G276)),AND(ISNUMBER(SEARCH("V ",'Model output'!G276)),NOT(ISNUMBER(SEARCH("VI",'Model output'!G276)))),ISNUMBER(SEARCH("five",'Model output'!G276)),ISNUMBER(SEARCH("5",'Model output'!G276))))), "lateral", "central"))</f>
        <v>lateral</v>
      </c>
      <c r="H277" t="str">
        <f>IF('Model output'!H276="","negative", IF('Model output'!H276=" ", "negative", IF('Model output'!H276="[]", "negative", IF(ISNUMBER(SEARCH("lymph node",'Model output'!H276)),"negative", IF(ISNUMBER(SEARCH("adipose tissue",'Model output'!H276)), "negative", IF(ISNUMBER(SEARCH("neck dissection",'Model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2.0 cm</v>
      </c>
      <c r="L277" s="8" t="str">
        <f t="shared" si="58"/>
        <v>2.0cm</v>
      </c>
      <c r="M277" cm="1">
        <f t="array" ref="M277">IF(L277="","",IF(ISNUMBER(SEARCH("cm",L277)),MAX(VALUE(SUBSTITUTE(_xlfn.FILTERXML("&lt;t&gt;&lt;s&gt;"&amp;SUBSTITUTE(L277,",","&lt;/s&gt;&lt;s&gt;")&amp;"&lt;/s&gt;&lt;/t&gt;","//s"),"cm",""))),MAX(VALUE(SUBSTITUTE(_xlfn.FILTERXML("&lt;t&gt;&lt;s&gt;"&amp;SUBSTITUTE(L277,",","&lt;/s&gt;&lt;s&gt;")&amp;"&lt;/s&gt;&lt;/t&gt;","//s"),"mm","")))/10))</f>
        <v>2</v>
      </c>
      <c r="N277" t="str">
        <f>IF('Model output'!L276="","",'Model output'!L276)</f>
        <v>papillary</v>
      </c>
      <c r="O277" t="str">
        <f>IF('Model output'!M276="","",'Model output'!M276)</f>
        <v>Classical (usual)</v>
      </c>
      <c r="P277" t="str">
        <f>IF('Model output'!N276="","",'Model output'!N276)</f>
        <v>4.5 cm</v>
      </c>
      <c r="Q277" t="str">
        <f t="shared" si="57"/>
        <v>4.5cm</v>
      </c>
      <c r="R277" cm="1">
        <f t="array" ref="R277">IF(Q277="","",IF(ISNUMBER(SEARCH("cm",Q277)),MAX(VALUE(SUBSTITUTE(_xlfn.FILTERXML("&lt;t&gt;&lt;s&gt;"&amp;SUBSTITUTE(Q277,",","&lt;/s&gt;&lt;s&gt;")&amp;"&lt;/s&gt;&lt;/t&gt;","//s"),"cm",""))),IF(ISNUMBER(SEARCH("mm",Q277)), MAX(VALUE(SUBSTITUTE(_xlfn.FILTERXML("&lt;t&gt;&lt;s&gt;"&amp;SUBSTITUTE(Q277,",","&lt;/s&gt;&lt;s&gt;")&amp;"&lt;/s&gt;&lt;/t&gt;","//s"),"mm","")))/10, MAX(VALUE(_xlfn.FILTERXML("&lt;t&gt;&lt;s&gt;"&amp;SUBSTITUTE(Q277,",","&lt;/s&gt;&lt;s&gt;")&amp;"&lt;/s&gt;&lt;/t&gt;","//s"))))))</f>
        <v>4.5</v>
      </c>
      <c r="S277" t="str">
        <f>IF(OR('Model output'!P276="",ISNUMBER(SEARCH("Not identified", 'Model output'!P276)),ISNUMBER(SEARCH("Absent",'Model output'!P276)),ISNUMBER(SEARCH("No",'Model output'!P276)),ISNUMBER(SEARCH("Negative",'Model output'!P276))),"negative","positive")</f>
        <v>negative</v>
      </c>
      <c r="T277">
        <f>IF('Model output'!O276="","",'Model output'!O276)</f>
        <v>3</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22" t="str">
        <f>IF('Model output'!S276="","",'Model output'!S276)</f>
        <v>Not identified</v>
      </c>
      <c r="Y277" t="str">
        <f>IF(OR('Model output'!S276="",ISNUMBER(SEARCH("Absent",'Model output'!S276)),ISNUMBER(SEARCH("Not identified",'Model output'!S276)),AND(ISNUMBER(SEARCH("No",'Model output'!S276)),NOT(ISNUMBER(SEARCH("carcinoma",'Model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9" t="str">
        <f>IF(OR('Model output'!V276="", AND(ISERROR(SEARCH("Positive",'Model output'!V276)), ISNUMBER(SEARCH("Negative",'Model output'!V276))), ISNUMBER(SEARCH("Uninvolved",'Model output'!V276)), ISNUMBER(SEARCH("Free",'Model output'!V276)), ISNUMBER(SEARCH("1 mm",'Model output'!V276)), ISNUMBER(SEARCH("0.1 CM",'Model output'!V276)), ISNUMBER(SEARCH("less than 0.2 mm",'Model output'!V276)), ISNUMBER(SEARCH("less than 0.5 mm",'Model output'!V276)), ISNUMBER(SEARCH("abut",'Model output'!V276))), "negative", "positive")</f>
        <v>negative</v>
      </c>
      <c r="AE277" s="38"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AND(ISNUMBER(J277),J277&gt;=5),M277=""),AND(AND(ISNUMBER(J277),J277&gt;=5),AND(ISNUMBER(M277),M277&gt;=1)),AND(ISNUMBER(SERACH("papillary",N277)),OR(Y277="positive",Z277="positive"), ISNUMBER(SEARCH("BRAF",AB277)))),"intermediate","low"))</f>
        <v>intermediate</v>
      </c>
      <c r="AF277" s="39" t="str">
        <f t="shared" si="59"/>
        <v>3a</v>
      </c>
      <c r="AG277" s="39" t="str">
        <f t="shared" si="60"/>
        <v>1b</v>
      </c>
      <c r="AH277" s="39" t="str">
        <f t="shared" si="61"/>
        <v>0</v>
      </c>
      <c r="AI277" s="44" t="str">
        <f t="shared" si="62"/>
        <v>I</v>
      </c>
      <c r="AJ277" s="38" t="s">
        <v>895</v>
      </c>
      <c r="AK277" s="43" t="s">
        <v>904</v>
      </c>
      <c r="AL277" s="43" t="s">
        <v>898</v>
      </c>
      <c r="AM277" s="43" t="s">
        <v>902</v>
      </c>
      <c r="AN277" s="43" t="s">
        <v>67</v>
      </c>
      <c r="AO277" s="13">
        <f t="shared" ca="1" si="63"/>
        <v>1</v>
      </c>
      <c r="AP277" s="16">
        <f t="shared" si="64"/>
        <v>1</v>
      </c>
      <c r="AQ277" s="16">
        <f t="shared" si="65"/>
        <v>1</v>
      </c>
      <c r="AR277" s="16">
        <f t="shared" si="66"/>
        <v>1</v>
      </c>
      <c r="AS277" s="26">
        <f t="shared" si="67"/>
        <v>1</v>
      </c>
    </row>
    <row r="278" spans="1:45">
      <c r="A278" t="str">
        <f>'Model output'!A277</f>
        <v>TCGA-KS-A4I1</v>
      </c>
      <c r="B278" s="50">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X</v>
      </c>
      <c r="F278" t="str">
        <f t="shared" si="56"/>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output'!G277)),AND(ISNUMBER(SEARCH("V ",'Model output'!G277)),NOT(ISNUMBER(SEARCH("VI",'Model output'!G277)))),ISNUMBER(SEARCH("five",'Model output'!G277)),ISNUMBER(SEARCH("5",'Model output'!G277))))), "lateral", "central"))</f>
        <v/>
      </c>
      <c r="H278" t="str">
        <f>IF('Model output'!H277="","negative", IF('Model output'!H277=" ", "negative", IF('Model output'!H277="[]", "negative", IF(ISNUMBER(SEARCH("lymph node",'Model output'!H277)),"negative", IF(ISNUMBER(SEARCH("adipose tissue",'Model output'!H277)), "negative", IF(ISNUMBER(SEARCH("neck dissection",'Model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58"/>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57"/>
        <v>2.2cm</v>
      </c>
      <c r="R278" cm="1">
        <f t="array" ref="R278">IF(Q278="","",IF(ISNUMBER(SEARCH("cm",Q278)),MAX(VALUE(SUBSTITUTE(_xlfn.FILTERXML("&lt;t&gt;&lt;s&gt;"&amp;SUBSTITUTE(Q278,",","&lt;/s&gt;&lt;s&gt;")&amp;"&lt;/s&gt;&lt;/t&gt;","//s"),"cm",""))),IF(ISNUMBER(SEARCH("mm",Q278)), MAX(VALUE(SUBSTITUTE(_xlfn.FILTERXML("&lt;t&gt;&lt;s&gt;"&amp;SUBSTITUTE(Q278,",","&lt;/s&gt;&lt;s&gt;")&amp;"&lt;/s&gt;&lt;/t&gt;","//s"),"mm","")))/10, MAX(VALUE(_xlfn.FILTERXML("&lt;t&gt;&lt;s&gt;"&amp;SUBSTITUTE(Q278,",","&lt;/s&gt;&lt;s&gt;")&amp;"&lt;/s&gt;&lt;/t&gt;","//s"))))))</f>
        <v>2.2000000000000002</v>
      </c>
      <c r="S278" t="str">
        <f>IF(OR('Model output'!P277="",ISNUMBER(SEARCH("Not identified", 'Model output'!P277)),ISNUMBER(SEARCH("Absent",'Model output'!P277)),ISNUMBER(SEARCH("No",'Model output'!P277)),ISNUMBER(SEARCH("Negative",'Model output'!P277))),"negative","positive")</f>
        <v>negative</v>
      </c>
      <c r="T278">
        <f>IF('Model output'!O277="","",'Model output'!O277)</f>
        <v>2</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22" t="str">
        <f>IF('Model output'!S277="","",'Model output'!S277)</f>
        <v>No</v>
      </c>
      <c r="Y278" t="str">
        <f>IF(OR('Model output'!S277="",ISNUMBER(SEARCH("Absent",'Model output'!S277)),ISNUMBER(SEARCH("Not identified",'Model output'!S277)),AND(ISNUMBER(SEARCH("No",'Model output'!S277)),NOT(ISNUMBER(SEARCH("carcinoma",'Model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9" t="str">
        <f>IF(OR('Model output'!V277="", AND(ISERROR(SEARCH("Positive",'Model output'!V277)), ISNUMBER(SEARCH("Negative",'Model output'!V277))), ISNUMBER(SEARCH("Uninvolved",'Model output'!V277)), ISNUMBER(SEARCH("Free",'Model output'!V277)), ISNUMBER(SEARCH("1 mm",'Model output'!V277)), ISNUMBER(SEARCH("0.1 CM",'Model output'!V277)), ISNUMBER(SEARCH("less than 0.2 mm",'Model output'!V277)), ISNUMBER(SEARCH("less than 0.5 mm",'Model output'!V277)), ISNUMBER(SEARCH("abut",'Model output'!V277))), "negative", "positive")</f>
        <v>positive</v>
      </c>
      <c r="AE278" s="38"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AND(ISNUMBER(J278),J278&gt;=5),M278=""),AND(AND(ISNUMBER(J278),J278&gt;=5),AND(ISNUMBER(M278),M278&gt;=1)),AND(ISNUMBER(SERACH("papillary",N278)),OR(Y278="positive",Z278="positive"), ISNUMBER(SEARCH("BRAF",AB278)))),"intermediate","low"))</f>
        <v>high</v>
      </c>
      <c r="AF278" s="39" t="str">
        <f t="shared" si="59"/>
        <v>2</v>
      </c>
      <c r="AG278" s="39" t="str">
        <f t="shared" si="60"/>
        <v>0</v>
      </c>
      <c r="AH278" s="39" t="str">
        <f t="shared" si="61"/>
        <v>0</v>
      </c>
      <c r="AI278" s="44" t="str">
        <f t="shared" si="62"/>
        <v>I</v>
      </c>
      <c r="AJ278" s="38" t="s">
        <v>893</v>
      </c>
      <c r="AK278" s="43" t="s">
        <v>901</v>
      </c>
      <c r="AL278" s="43" t="s">
        <v>899</v>
      </c>
      <c r="AM278" s="43" t="s">
        <v>902</v>
      </c>
      <c r="AN278" s="43" t="s">
        <v>67</v>
      </c>
      <c r="AO278" s="13">
        <f t="shared" si="63"/>
        <v>1</v>
      </c>
      <c r="AP278" s="16">
        <f t="shared" si="64"/>
        <v>1</v>
      </c>
      <c r="AQ278" s="16">
        <f t="shared" si="65"/>
        <v>1</v>
      </c>
      <c r="AR278" s="16">
        <f t="shared" si="66"/>
        <v>1</v>
      </c>
      <c r="AS278" s="26">
        <f t="shared" si="67"/>
        <v>1</v>
      </c>
    </row>
    <row r="279" spans="1:45">
      <c r="A279" t="str">
        <f>'Model output'!A278</f>
        <v>TCGA-KS-A4I3</v>
      </c>
      <c r="B279" s="50">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X</v>
      </c>
      <c r="F279" t="str">
        <f t="shared" si="56"/>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output'!G278)),AND(ISNUMBER(SEARCH("V ",'Model output'!G278)),NOT(ISNUMBER(SEARCH("VI",'Model output'!G278)))),ISNUMBER(SEARCH("five",'Model output'!G278)),ISNUMBER(SEARCH("5",'Model output'!G278))))), "lateral", "central"))</f>
        <v>central</v>
      </c>
      <c r="H279" t="str">
        <f>IF('Model output'!H278="","negative", IF('Model output'!H278=" ", "negative", IF('Model output'!H278="[]", "negative", IF(ISNUMBER(SEARCH("lymph node",'Model output'!H278)),"negative", IF(ISNUMBER(SEARCH("adipose tissue",'Model output'!H278)), "negative", IF(ISNUMBER(SEARCH("neck dissection",'Model output'!H278)),"negative","positive"))))))</f>
        <v>negative</v>
      </c>
      <c r="I279">
        <f>IF('Model output'!I278="","",IF(ISNUMBER('Model output'!I278),'Model output'!I278,1))</f>
        <v>20</v>
      </c>
      <c r="J279">
        <f>IF('Model output'!J278="","",IF(AND(ISNUMBER('Model output'!J278),'Model output'!J278&lt;=I279),'Model output'!J278,IF(ISNUMBER(SEARCH("0/",'Model output'!J278)),0,1)))</f>
        <v>8</v>
      </c>
      <c r="K279" t="str" cm="1">
        <f t="array" ref="K279">IF(COUNT(FIND({0,1,2,3,4,5,6,7,8,9},'Model output'!K278))&gt;0,'Model output'!K278,"")</f>
        <v>0.6 cm</v>
      </c>
      <c r="L279" s="8" t="str">
        <f t="shared" si="58"/>
        <v>0.6cm</v>
      </c>
      <c r="M279" cm="1">
        <f t="array" ref="M279">IF(L279="","",IF(ISNUMBER(SEARCH("cm",L279)),MAX(VALUE(SUBSTITUTE(_xlfn.FILTERXML("&lt;t&gt;&lt;s&gt;"&amp;SUBSTITUTE(L279,",","&lt;/s&gt;&lt;s&gt;")&amp;"&lt;/s&gt;&lt;/t&gt;","//s"),"cm",""))),MAX(VALUE(SUBSTITUTE(_xlfn.FILTERXML("&lt;t&gt;&lt;s&gt;"&amp;SUBSTITUTE(L279,",","&lt;/s&gt;&lt;s&gt;")&amp;"&lt;/s&gt;&lt;/t&gt;","//s"),"mm","")))/10))</f>
        <v>0.6</v>
      </c>
      <c r="N279" t="str">
        <f>IF('Model output'!L278="","",'Model output'!L278)</f>
        <v>papillary</v>
      </c>
      <c r="O279" t="str">
        <f>IF('Model output'!M278="","",'Model output'!M278)</f>
        <v>classical</v>
      </c>
      <c r="P279" t="str">
        <f>IF('Model output'!N278="","",'Model output'!N278)</f>
        <v>1.5 cm</v>
      </c>
      <c r="Q279" t="str">
        <f t="shared" si="57"/>
        <v>1.5cm</v>
      </c>
      <c r="R279" cm="1">
        <f t="array" ref="R279">IF(Q279="","",IF(ISNUMBER(SEARCH("cm",Q279)),MAX(VALUE(SUBSTITUTE(_xlfn.FILTERXML("&lt;t&gt;&lt;s&gt;"&amp;SUBSTITUTE(Q279,",","&lt;/s&gt;&lt;s&gt;")&amp;"&lt;/s&gt;&lt;/t&gt;","//s"),"cm",""))),IF(ISNUMBER(SEARCH("mm",Q279)), MAX(VALUE(SUBSTITUTE(_xlfn.FILTERXML("&lt;t&gt;&lt;s&gt;"&amp;SUBSTITUTE(Q279,",","&lt;/s&gt;&lt;s&gt;")&amp;"&lt;/s&gt;&lt;/t&gt;","//s"),"mm","")))/10, MAX(VALUE(_xlfn.FILTERXML("&lt;t&gt;&lt;s&gt;"&amp;SUBSTITUTE(Q279,",","&lt;/s&gt;&lt;s&gt;")&amp;"&lt;/s&gt;&lt;/t&gt;","//s"))))))</f>
        <v>1.5</v>
      </c>
      <c r="S279" t="str">
        <f>IF(OR('Model output'!P278="",ISNUMBER(SEARCH("Not identified", 'Model output'!P278)),ISNUMBER(SEARCH("Absent",'Model output'!P278)),ISNUMBER(SEARCH("No",'Model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22" t="str">
        <f>IF('Model output'!S278="","",'Model output'!S278)</f>
        <v>Yes</v>
      </c>
      <c r="Y279" t="str">
        <f>IF(OR('Model output'!S278="",ISNUMBER(SEARCH("Absent",'Model output'!S278)),ISNUMBER(SEARCH("Not identified",'Model output'!S278)),AND(ISNUMBER(SEARCH("No",'Model output'!S278)),NOT(ISNUMBER(SEARCH("carcinoma",'Model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
      </c>
      <c r="AB279" t="str">
        <f>IF(AA279&lt;&gt;"Yes","",IF(OR('Model output'!U278="",ISNUMBER(SEARCH("Not identified",'Model output'!U278))),"",'Model output'!U278))</f>
        <v/>
      </c>
      <c r="AC279" s="9" t="str">
        <f>IF(OR('Model output'!V278="", AND(ISERROR(SEARCH("Positive",'Model output'!V278)), ISNUMBER(SEARCH("Negative",'Model output'!V278))), ISNUMBER(SEARCH("Uninvolved",'Model output'!V278)), ISNUMBER(SEARCH("Free",'Model output'!V278)), ISNUMBER(SEARCH("1 mm",'Model output'!V278)), ISNUMBER(SEARCH("0.1 CM",'Model output'!V278)), ISNUMBER(SEARCH("less than 0.2 mm",'Model output'!V278)), ISNUMBER(SEARCH("less than 0.5 mm",'Model output'!V278)), ISNUMBER(SEARCH("abut",'Model output'!V278))), "negative", "positive")</f>
        <v>positive</v>
      </c>
      <c r="AE279" s="38"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AND(ISNUMBER(J279),J279&gt;=5),M279=""),AND(AND(ISNUMBER(J279),J279&gt;=5),AND(ISNUMBER(M279),M279&gt;=1)),AND(ISNUMBER(SERACH("papillary",N279)),OR(Y279="positive",Z279="positive"), ISNUMBER(SEARCH("BRAF",AB279)))),"intermediate","low"))</f>
        <v>high</v>
      </c>
      <c r="AF279" s="39" t="str">
        <f t="shared" si="59"/>
        <v>1b</v>
      </c>
      <c r="AG279" s="39" t="str">
        <f t="shared" si="60"/>
        <v>1a</v>
      </c>
      <c r="AH279" s="39" t="str">
        <f t="shared" si="61"/>
        <v>0</v>
      </c>
      <c r="AI279" s="44" t="str">
        <f t="shared" si="62"/>
        <v>I</v>
      </c>
      <c r="AJ279" s="38" t="s">
        <v>893</v>
      </c>
      <c r="AK279" s="43" t="s">
        <v>897</v>
      </c>
      <c r="AL279" s="43" t="s">
        <v>903</v>
      </c>
      <c r="AM279" s="43" t="s">
        <v>902</v>
      </c>
      <c r="AN279" s="43" t="s">
        <v>67</v>
      </c>
      <c r="AO279" s="13">
        <f t="shared" si="63"/>
        <v>1</v>
      </c>
      <c r="AP279" s="16">
        <f t="shared" si="64"/>
        <v>0</v>
      </c>
      <c r="AQ279" s="16">
        <f t="shared" si="65"/>
        <v>1</v>
      </c>
      <c r="AR279" s="16">
        <f t="shared" si="66"/>
        <v>1</v>
      </c>
      <c r="AS279" s="26">
        <f t="shared" si="67"/>
        <v>1</v>
      </c>
    </row>
    <row r="280" spans="1:45">
      <c r="A280" t="str">
        <f>'Model output'!A279</f>
        <v>TCGA-KS-A4I5</v>
      </c>
      <c r="B280" s="50">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1</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0</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56"/>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output'!G279)),AND(ISNUMBER(SEARCH("V ",'Model output'!G279)),NOT(ISNUMBER(SEARCH("VI",'Model output'!G279)))),ISNUMBER(SEARCH("five",'Model output'!G279)),ISNUMBER(SEARCH("5",'Model output'!G279))))), "lateral", "central"))</f>
        <v/>
      </c>
      <c r="H280" t="str">
        <f>IF('Model output'!H279="","negative", IF('Model output'!H279=" ", "negative", IF('Model output'!H279="[]", "negative", IF(ISNUMBER(SEARCH("lymph node",'Model output'!H279)),"negative", IF(ISNUMBER(SEARCH("adipose tissue",'Model output'!H279)), "negative", IF(ISNUMBER(SEARCH("neck dissection",'Model output'!H279)),"negative","positive"))))))</f>
        <v>negative</v>
      </c>
      <c r="I280">
        <f>IF('Model output'!I279="","",IF(ISNUMBER('Model output'!I279),'Model output'!I279,1))</f>
        <v>1</v>
      </c>
      <c r="J280">
        <f>IF('Model output'!J279="","",IF(AND(ISNUMBER('Model output'!J279),'Model output'!J279&lt;=I280),'Model output'!J279,IF(ISNUMBER(SEARCH("0/",'Model output'!J279)),0,1)))</f>
        <v>0</v>
      </c>
      <c r="K280" t="str" cm="1">
        <f t="array" ref="K280">IF(COUNT(FIND({0,1,2,3,4,5,6,7,8,9},'Model output'!K279))&gt;0,'Model output'!K279,"")</f>
        <v/>
      </c>
      <c r="L280" s="8" t="str">
        <f t="shared" si="58"/>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57"/>
        <v>1.7cm</v>
      </c>
      <c r="R280" cm="1">
        <f t="array" ref="R280">IF(Q280="","",IF(ISNUMBER(SEARCH("cm",Q280)),MAX(VALUE(SUBSTITUTE(_xlfn.FILTERXML("&lt;t&gt;&lt;s&gt;"&amp;SUBSTITUTE(Q280,",","&lt;/s&gt;&lt;s&gt;")&amp;"&lt;/s&gt;&lt;/t&gt;","//s"),"cm",""))),IF(ISNUMBER(SEARCH("mm",Q280)), MAX(VALUE(SUBSTITUTE(_xlfn.FILTERXML("&lt;t&gt;&lt;s&gt;"&amp;SUBSTITUTE(Q280,",","&lt;/s&gt;&lt;s&gt;")&amp;"&lt;/s&gt;&lt;/t&gt;","//s"),"mm","")))/10, MAX(VALUE(_xlfn.FILTERXML("&lt;t&gt;&lt;s&gt;"&amp;SUBSTITUTE(Q280,",","&lt;/s&gt;&lt;s&gt;")&amp;"&lt;/s&gt;&lt;/t&gt;","//s"))))))</f>
        <v>1.7</v>
      </c>
      <c r="S280" t="str">
        <f>IF(OR('Model output'!P279="",ISNUMBER(SEARCH("Not identified", 'Model output'!P279)),ISNUMBER(SEARCH("Absent",'Model output'!P279)),ISNUMBER(SEARCH("No",'Model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22" t="str">
        <f>IF('Model output'!S279="","",'Model output'!S279)</f>
        <v>No</v>
      </c>
      <c r="Y280" t="str">
        <f>IF(OR('Model output'!S279="",ISNUMBER(SEARCH("Absent",'Model output'!S279)),ISNUMBER(SEARCH("Not identified",'Model output'!S279)),AND(ISNUMBER(SEARCH("No",'Model output'!S279)),NOT(ISNUMBER(SEARCH("carcinoma",'Model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9" t="str">
        <f>IF(OR('Model output'!V279="", AND(ISERROR(SEARCH("Positive",'Model output'!V279)), ISNUMBER(SEARCH("Negative",'Model output'!V279))), ISNUMBER(SEARCH("Uninvolved",'Model output'!V279)), ISNUMBER(SEARCH("Free",'Model output'!V279)), ISNUMBER(SEARCH("1 mm",'Model output'!V279)), ISNUMBER(SEARCH("0.1 CM",'Model output'!V279)), ISNUMBER(SEARCH("less than 0.2 mm",'Model output'!V279)), ISNUMBER(SEARCH("less than 0.5 mm",'Model output'!V279)), ISNUMBER(SEARCH("abut",'Model output'!V279))), "negative", "positive")</f>
        <v>negative</v>
      </c>
      <c r="AE280" s="38"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AND(ISNUMBER(J280),J280&gt;=5),M280=""),AND(AND(ISNUMBER(J280),J280&gt;=5),AND(ISNUMBER(M280),M280&gt;=1)),AND(ISNUMBER(SERACH("papillary",N280)),OR(Y280="positive",Z280="positive"), ISNUMBER(SEARCH("BRAF",AB280)))),"intermediate","low"))</f>
        <v>low</v>
      </c>
      <c r="AF280" s="39" t="str">
        <f t="shared" si="59"/>
        <v>1b</v>
      </c>
      <c r="AG280" s="39" t="str">
        <f t="shared" si="60"/>
        <v>0</v>
      </c>
      <c r="AH280" s="39" t="str">
        <f t="shared" si="61"/>
        <v>0</v>
      </c>
      <c r="AI280" s="44" t="str">
        <f t="shared" si="62"/>
        <v>I</v>
      </c>
      <c r="AJ280" s="38" t="s">
        <v>894</v>
      </c>
      <c r="AK280" s="43" t="s">
        <v>898</v>
      </c>
      <c r="AL280" s="43" t="s">
        <v>899</v>
      </c>
      <c r="AM280" s="43" t="s">
        <v>902</v>
      </c>
      <c r="AN280" s="43" t="s">
        <v>67</v>
      </c>
      <c r="AO280" s="13">
        <f t="shared" ca="1" si="63"/>
        <v>1</v>
      </c>
      <c r="AP280" s="16">
        <f t="shared" si="64"/>
        <v>1</v>
      </c>
      <c r="AQ280" s="16">
        <f t="shared" si="65"/>
        <v>1</v>
      </c>
      <c r="AR280" s="16">
        <f t="shared" si="66"/>
        <v>1</v>
      </c>
      <c r="AS280" s="26">
        <f t="shared" si="67"/>
        <v>1</v>
      </c>
    </row>
    <row r="281" spans="1:45">
      <c r="A281" t="str">
        <f>'Model output'!A280</f>
        <v>TCGA-KS-A4I7</v>
      </c>
      <c r="B281" s="50">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0</v>
      </c>
      <c r="F281" t="str">
        <f t="shared" si="56"/>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output'!G280)),AND(ISNUMBER(SEARCH("V ",'Model output'!G280)),NOT(ISNUMBER(SEARCH("VI",'Model output'!G280)))),ISNUMBER(SEARCH("five",'Model output'!G280)),ISNUMBER(SEARCH("5",'Model output'!G280))))), "lateral", "central"))</f>
        <v/>
      </c>
      <c r="H281" t="str">
        <f>IF('Model output'!H280="","negative", IF('Model output'!H280=" ", "negative", IF('Model output'!H280="[]", "negative", IF(ISNUMBER(SEARCH("lymph node",'Model output'!H280)),"negative", IF(ISNUMBER(SEARCH("adipose tissue",'Model output'!H280)), "negative", IF(ISNUMBER(SEARCH("neck dissection",'Model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58"/>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
      </c>
      <c r="P281" t="str">
        <f>IF('Model output'!N280="","",'Model output'!N280)</f>
        <v>1.5 cm</v>
      </c>
      <c r="Q281" t="str">
        <f t="shared" si="57"/>
        <v>1.5cm</v>
      </c>
      <c r="R281" cm="1">
        <f t="array" ref="R281">IF(Q281="","",IF(ISNUMBER(SEARCH("cm",Q281)),MAX(VALUE(SUBSTITUTE(_xlfn.FILTERXML("&lt;t&gt;&lt;s&gt;"&amp;SUBSTITUTE(Q281,",","&lt;/s&gt;&lt;s&gt;")&amp;"&lt;/s&gt;&lt;/t&gt;","//s"),"cm",""))),IF(ISNUMBER(SEARCH("mm",Q281)), MAX(VALUE(SUBSTITUTE(_xlfn.FILTERXML("&lt;t&gt;&lt;s&gt;"&amp;SUBSTITUTE(Q281,",","&lt;/s&gt;&lt;s&gt;")&amp;"&lt;/s&gt;&lt;/t&gt;","//s"),"mm","")))/10, MAX(VALUE(_xlfn.FILTERXML("&lt;t&gt;&lt;s&gt;"&amp;SUBSTITUTE(Q281,",","&lt;/s&gt;&lt;s&gt;")&amp;"&lt;/s&gt;&lt;/t&gt;","//s"))))))</f>
        <v>1.5</v>
      </c>
      <c r="S281" t="str">
        <f>IF(OR('Model output'!P280="",ISNUMBER(SEARCH("Not identified", 'Model output'!P280)),ISNUMBER(SEARCH("Absent",'Model output'!P280)),ISNUMBER(SEARCH("No",'Model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22" t="str">
        <f>IF('Model output'!S280="","",'Model output'!S280)</f>
        <v>No</v>
      </c>
      <c r="Y281" t="str">
        <f>IF(OR('Model output'!S280="",ISNUMBER(SEARCH("Absent",'Model output'!S280)),ISNUMBER(SEARCH("Not identified",'Model output'!S280)),AND(ISNUMBER(SEARCH("No",'Model output'!S280)),NOT(ISNUMBER(SEARCH("carcinoma",'Model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9" t="str">
        <f>IF(OR('Model output'!V280="", AND(ISERROR(SEARCH("Positive",'Model output'!V280)), ISNUMBER(SEARCH("Negative",'Model output'!V280))), ISNUMBER(SEARCH("Uninvolved",'Model output'!V280)), ISNUMBER(SEARCH("Free",'Model output'!V280)), ISNUMBER(SEARCH("1 mm",'Model output'!V280)), ISNUMBER(SEARCH("0.1 CM",'Model output'!V280)), ISNUMBER(SEARCH("less than 0.2 mm",'Model output'!V280)), ISNUMBER(SEARCH("less than 0.5 mm",'Model output'!V280)), ISNUMBER(SEARCH("abut",'Model output'!V280))), "negative", "positive")</f>
        <v>negative</v>
      </c>
      <c r="AE281" s="38"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AND(ISNUMBER(J281),J281&gt;=5),M281=""),AND(AND(ISNUMBER(J281),J281&gt;=5),AND(ISNUMBER(M281),M281&gt;=1)),AND(ISNUMBER(SERACH("papillary",N281)),OR(Y281="positive",Z281="positive"), ISNUMBER(SEARCH("BRAF",AB281)))),"intermediate","low"))</f>
        <v>low</v>
      </c>
      <c r="AF281" s="39" t="str">
        <f t="shared" si="59"/>
        <v>1b</v>
      </c>
      <c r="AG281" s="39" t="str">
        <f t="shared" si="60"/>
        <v>0</v>
      </c>
      <c r="AH281" s="39" t="str">
        <f t="shared" si="61"/>
        <v>0</v>
      </c>
      <c r="AI281" s="44" t="str">
        <f t="shared" si="62"/>
        <v>I</v>
      </c>
      <c r="AJ281" s="38" t="s">
        <v>894</v>
      </c>
      <c r="AK281" s="43" t="s">
        <v>898</v>
      </c>
      <c r="AL281" s="43" t="s">
        <v>899</v>
      </c>
      <c r="AM281" s="43" t="s">
        <v>902</v>
      </c>
      <c r="AN281" s="43" t="s">
        <v>67</v>
      </c>
      <c r="AO281" s="13">
        <f t="shared" ca="1" si="63"/>
        <v>1</v>
      </c>
      <c r="AP281" s="16">
        <f t="shared" si="64"/>
        <v>1</v>
      </c>
      <c r="AQ281" s="16">
        <f t="shared" si="65"/>
        <v>1</v>
      </c>
      <c r="AR281" s="16">
        <f t="shared" si="66"/>
        <v>1</v>
      </c>
      <c r="AS281" s="26">
        <f t="shared" si="67"/>
        <v>1</v>
      </c>
    </row>
    <row r="282" spans="1:45">
      <c r="A282" t="str">
        <f>'Model output'!A281</f>
        <v>TCGA-KS-A4IC</v>
      </c>
      <c r="B282" s="50">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1a</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
      </c>
      <c r="F282" t="str">
        <f t="shared" si="56"/>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output'!G281)),AND(ISNUMBER(SEARCH("V ",'Model output'!G281)),NOT(ISNUMBER(SEARCH("VI",'Model output'!G281)))),ISNUMBER(SEARCH("five",'Model output'!G281)),ISNUMBER(SEARCH("5",'Model output'!G281))))), "lateral", "central"))</f>
        <v>central</v>
      </c>
      <c r="H282" t="str">
        <f>IF('Model output'!H281="","negative", IF('Model output'!H281=" ", "negative", IF('Model output'!H281="[]", "negative", IF(ISNUMBER(SEARCH("lymph node",'Model output'!H281)),"negative", IF(ISNUMBER(SEARCH("adipose tissue",'Model output'!H281)), "negative", IF(ISNUMBER(SEARCH("neck dissection",'Model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
      </c>
      <c r="L282" s="8" t="str">
        <f t="shared" si="58"/>
        <v/>
      </c>
      <c r="M282" t="str" cm="1">
        <f t="array" ref="M282">IF(L282="","",IF(ISNUMBER(SEARCH("cm",L282)),MAX(VALUE(SUBSTITUTE(_xlfn.FILTERXML("&lt;t&gt;&lt;s&gt;"&amp;SUBSTITUTE(L282,",","&lt;/s&gt;&lt;s&gt;")&amp;"&lt;/s&gt;&lt;/t&gt;","//s"),"cm",""))),MAX(VALUE(SUBSTITUTE(_xlfn.FILTERXML("&lt;t&gt;&lt;s&gt;"&amp;SUBSTITUTE(L282,",","&lt;/s&gt;&lt;s&gt;")&amp;"&lt;/s&gt;&lt;/t&gt;","//s"),"mm","")))/10))</f>
        <v/>
      </c>
      <c r="N282" t="str">
        <f>IF('Model output'!L281="","",'Model output'!L281)</f>
        <v>papillary</v>
      </c>
      <c r="O282" t="str">
        <f>IF('Model output'!M281="","",'Model output'!M281)</f>
        <v/>
      </c>
      <c r="P282" t="str">
        <f>IF('Model output'!N281="","",'Model output'!N281)</f>
        <v>1.1 cm</v>
      </c>
      <c r="Q282" t="str">
        <f t="shared" si="57"/>
        <v>1.1cm</v>
      </c>
      <c r="R282" cm="1">
        <f t="array" ref="R282">IF(Q282="","",IF(ISNUMBER(SEARCH("cm",Q282)),MAX(VALUE(SUBSTITUTE(_xlfn.FILTERXML("&lt;t&gt;&lt;s&gt;"&amp;SUBSTITUTE(Q282,",","&lt;/s&gt;&lt;s&gt;")&amp;"&lt;/s&gt;&lt;/t&gt;","//s"),"cm",""))),IF(ISNUMBER(SEARCH("mm",Q282)), MAX(VALUE(SUBSTITUTE(_xlfn.FILTERXML("&lt;t&gt;&lt;s&gt;"&amp;SUBSTITUTE(Q282,",","&lt;/s&gt;&lt;s&gt;")&amp;"&lt;/s&gt;&lt;/t&gt;","//s"),"mm","")))/10, MAX(VALUE(_xlfn.FILTERXML("&lt;t&gt;&lt;s&gt;"&amp;SUBSTITUTE(Q282,",","&lt;/s&gt;&lt;s&gt;")&amp;"&lt;/s&gt;&lt;/t&gt;","//s"))))))</f>
        <v>1.1000000000000001</v>
      </c>
      <c r="S282" t="str">
        <f>IF(OR('Model output'!P281="",ISNUMBER(SEARCH("Not identified", 'Model output'!P281)),ISNUMBER(SEARCH("Absent",'Model output'!P281)),ISNUMBER(SEARCH("No",'Model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22" t="str">
        <f>IF('Model output'!S281="","",'Model output'!S281)</f>
        <v>No</v>
      </c>
      <c r="Y282" t="str">
        <f>IF(OR('Model output'!S281="",ISNUMBER(SEARCH("Absent",'Model output'!S281)),ISNUMBER(SEARCH("Not identified",'Model output'!S281)),AND(ISNUMBER(SEARCH("No",'Model output'!S281)),NOT(ISNUMBER(SEARCH("carcinoma",'Model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
      </c>
      <c r="AB282" t="str">
        <f>IF(AA282&lt;&gt;"Yes","",IF(OR('Model output'!U281="",ISNUMBER(SEARCH("Not identified",'Model output'!U281))),"",'Model output'!U281))</f>
        <v/>
      </c>
      <c r="AC282" s="9" t="str">
        <f>IF(OR('Model output'!V281="", AND(ISERROR(SEARCH("Positive",'Model output'!V281)), ISNUMBER(SEARCH("Negative",'Model output'!V281))), ISNUMBER(SEARCH("Uninvolved",'Model output'!V281)), ISNUMBER(SEARCH("Free",'Model output'!V281)), ISNUMBER(SEARCH("1 mm",'Model output'!V281)), ISNUMBER(SEARCH("0.1 CM",'Model output'!V281)), ISNUMBER(SEARCH("less than 0.2 mm",'Model output'!V281)), ISNUMBER(SEARCH("less than 0.5 mm",'Model output'!V281)), ISNUMBER(SEARCH("abut",'Model output'!V281))), "negative", "positive")</f>
        <v>negative</v>
      </c>
      <c r="AE282" s="38"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AND(ISNUMBER(J282),J282&gt;=5),M282=""),AND(AND(ISNUMBER(J282),J282&gt;=5),AND(ISNUMBER(M282),M282&gt;=1)),AND(ISNUMBER(SERACH("papillary",N282)),OR(Y282="positive",Z282="positive"), ISNUMBER(SEARCH("BRAF",AB282)))),"intermediate","low"))</f>
        <v>low</v>
      </c>
      <c r="AF282" s="39" t="str">
        <f t="shared" si="59"/>
        <v>1b</v>
      </c>
      <c r="AG282" s="39" t="str">
        <f t="shared" si="60"/>
        <v>1a</v>
      </c>
      <c r="AH282" s="39" t="str">
        <f t="shared" si="61"/>
        <v>0</v>
      </c>
      <c r="AI282" s="44" t="str">
        <f t="shared" si="62"/>
        <v>I</v>
      </c>
      <c r="AJ282" s="38" t="s">
        <v>894</v>
      </c>
      <c r="AK282" s="43" t="s">
        <v>898</v>
      </c>
      <c r="AL282" s="43" t="s">
        <v>903</v>
      </c>
      <c r="AM282" s="43" t="s">
        <v>902</v>
      </c>
      <c r="AN282" s="43" t="s">
        <v>67</v>
      </c>
      <c r="AO282" s="13">
        <f t="shared" ca="1" si="63"/>
        <v>1</v>
      </c>
      <c r="AP282" s="16">
        <f t="shared" si="64"/>
        <v>1</v>
      </c>
      <c r="AQ282" s="16">
        <f t="shared" si="65"/>
        <v>1</v>
      </c>
      <c r="AR282" s="16">
        <f t="shared" si="66"/>
        <v>1</v>
      </c>
      <c r="AS282" s="26">
        <f t="shared" si="67"/>
        <v>1</v>
      </c>
    </row>
    <row r="283" spans="1:45">
      <c r="A283" t="str">
        <f>'Model output'!A282</f>
        <v>TCGA-KS-A4ID</v>
      </c>
      <c r="B283" s="50">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0</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0</v>
      </c>
      <c r="F283" t="str">
        <f t="shared" si="56"/>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output'!G282)),AND(ISNUMBER(SEARCH("V ",'Model output'!G282)),NOT(ISNUMBER(SEARCH("VI",'Model output'!G282)))),ISNUMBER(SEARCH("five",'Model output'!G282)),ISNUMBER(SEARCH("5",'Model output'!G282))))), "lateral", "central"))</f>
        <v/>
      </c>
      <c r="H283" t="str">
        <f>IF('Model output'!H282="","negative", IF('Model output'!H282=" ", "negative", IF('Model output'!H282="[]", "negative", IF(ISNUMBER(SEARCH("lymph node",'Model output'!H282)),"negative", IF(ISNUMBER(SEARCH("adipose tissue",'Model output'!H282)), "negative", IF(ISNUMBER(SEARCH("neck dissection",'Model output'!H282)),"negative","positive"))))))</f>
        <v>negative</v>
      </c>
      <c r="I283">
        <f>IF('Model output'!I282="","",IF(ISNUMBER('Model output'!I282),'Model output'!I282,1))</f>
        <v>23</v>
      </c>
      <c r="J283">
        <f>IF('Model output'!J282="","",IF(AND(ISNUMBER('Model output'!J282),'Model output'!J282&lt;=I283),'Model output'!J282,IF(ISNUMBER(SEARCH("0/",'Model output'!J282)),0,1)))</f>
        <v>0</v>
      </c>
      <c r="K283" t="str" cm="1">
        <f t="array" ref="K283">IF(COUNT(FIND({0,1,2,3,4,5,6,7,8,9},'Model output'!K282))&gt;0,'Model output'!K282,"")</f>
        <v/>
      </c>
      <c r="L283" s="8" t="str">
        <f t="shared" si="58"/>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57"/>
        <v>1.1cm</v>
      </c>
      <c r="R283" cm="1">
        <f t="array" ref="R283">IF(Q283="","",IF(ISNUMBER(SEARCH("cm",Q283)),MAX(VALUE(SUBSTITUTE(_xlfn.FILTERXML("&lt;t&gt;&lt;s&gt;"&amp;SUBSTITUTE(Q283,",","&lt;/s&gt;&lt;s&gt;")&amp;"&lt;/s&gt;&lt;/t&gt;","//s"),"cm",""))),IF(ISNUMBER(SEARCH("mm",Q283)), MAX(VALUE(SUBSTITUTE(_xlfn.FILTERXML("&lt;t&gt;&lt;s&gt;"&amp;SUBSTITUTE(Q283,",","&lt;/s&gt;&lt;s&gt;")&amp;"&lt;/s&gt;&lt;/t&gt;","//s"),"mm","")))/10, MAX(VALUE(_xlfn.FILTERXML("&lt;t&gt;&lt;s&gt;"&amp;SUBSTITUTE(Q283,",","&lt;/s&gt;&lt;s&gt;")&amp;"&lt;/s&gt;&lt;/t&gt;","//s"))))))</f>
        <v>1.1000000000000001</v>
      </c>
      <c r="S283" t="str">
        <f>IF(OR('Model output'!P282="",ISNUMBER(SEARCH("Not identified", 'Model output'!P282)),ISNUMBER(SEARCH("Absent",'Model output'!P282)),ISNUMBER(SEARCH("No",'Model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22" t="str">
        <f>IF('Model output'!S282="","",'Model output'!S282)</f>
        <v>No</v>
      </c>
      <c r="Y283" t="str">
        <f>IF(OR('Model output'!S282="",ISNUMBER(SEARCH("Absent",'Model output'!S282)),ISNUMBER(SEARCH("Not identified",'Model output'!S282)),AND(ISNUMBER(SEARCH("No",'Model output'!S282)),NOT(ISNUMBER(SEARCH("carcinoma",'Model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9" t="str">
        <f>IF(OR('Model output'!V282="", AND(ISERROR(SEARCH("Positive",'Model output'!V282)), ISNUMBER(SEARCH("Negative",'Model output'!V282))), ISNUMBER(SEARCH("Uninvolved",'Model output'!V282)), ISNUMBER(SEARCH("Free",'Model output'!V282)), ISNUMBER(SEARCH("1 mm",'Model output'!V282)), ISNUMBER(SEARCH("0.1 CM",'Model output'!V282)), ISNUMBER(SEARCH("less than 0.2 mm",'Model output'!V282)), ISNUMBER(SEARCH("less than 0.5 mm",'Model output'!V282)), ISNUMBER(SEARCH("abut",'Model output'!V282))), "negative", "positive")</f>
        <v>negative</v>
      </c>
      <c r="AE283" s="38"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AND(ISNUMBER(J283),J283&gt;=5),M283=""),AND(AND(ISNUMBER(J283),J283&gt;=5),AND(ISNUMBER(M283),M283&gt;=1)),AND(ISNUMBER(SERACH("papillary",N283)),OR(Y283="positive",Z283="positive"), ISNUMBER(SEARCH("BRAF",AB283)))),"intermediate","low"))</f>
        <v>low</v>
      </c>
      <c r="AF283" s="39" t="str">
        <f t="shared" si="59"/>
        <v>1b</v>
      </c>
      <c r="AG283" s="39" t="str">
        <f t="shared" si="60"/>
        <v>0</v>
      </c>
      <c r="AH283" s="39" t="str">
        <f t="shared" si="61"/>
        <v>0</v>
      </c>
      <c r="AI283" s="44" t="str">
        <f t="shared" si="62"/>
        <v>I</v>
      </c>
      <c r="AJ283" s="38" t="s">
        <v>894</v>
      </c>
      <c r="AK283" s="43" t="s">
        <v>898</v>
      </c>
      <c r="AL283" s="43" t="s">
        <v>899</v>
      </c>
      <c r="AM283" s="43" t="s">
        <v>902</v>
      </c>
      <c r="AN283" s="43" t="s">
        <v>67</v>
      </c>
      <c r="AO283" s="13">
        <f t="shared" ca="1" si="63"/>
        <v>1</v>
      </c>
      <c r="AP283" s="16">
        <f t="shared" si="64"/>
        <v>1</v>
      </c>
      <c r="AQ283" s="16">
        <f t="shared" si="65"/>
        <v>1</v>
      </c>
      <c r="AR283" s="16">
        <f t="shared" si="66"/>
        <v>1</v>
      </c>
      <c r="AS283" s="26">
        <f t="shared" si="67"/>
        <v>1</v>
      </c>
    </row>
    <row r="284" spans="1:45">
      <c r="A284" t="str">
        <f>'Model output'!A283</f>
        <v>TCGA-L6-A4EP</v>
      </c>
      <c r="B284" s="50">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
      </c>
      <c r="F284" t="str">
        <f t="shared" si="56"/>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output'!G283)),AND(ISNUMBER(SEARCH("V ",'Model output'!G283)),NOT(ISNUMBER(SEARCH("VI",'Model output'!G283)))),ISNUMBER(SEARCH("five",'Model output'!G283)),ISNUMBER(SEARCH("5",'Model output'!G283))))), "lateral", "central"))</f>
        <v/>
      </c>
      <c r="H284" t="str">
        <f>IF('Model output'!H283="","negative", IF('Model output'!H283=" ", "negative", IF('Model output'!H283="[]", "negative", IF(ISNUMBER(SEARCH("lymph node",'Model output'!H283)),"negative", IF(ISNUMBER(SEARCH("adipose tissue",'Model output'!H283)), "negative", IF(ISNUMBER(SEARCH("neck dissection",'Model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58"/>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v>
      </c>
      <c r="O284" t="str">
        <f>IF('Model output'!M283="","",'Model output'!M283)</f>
        <v>Classical (usual)</v>
      </c>
      <c r="P284" t="str">
        <f>IF('Model output'!N283="","",'Model output'!N283)</f>
        <v>3 cm</v>
      </c>
      <c r="Q284" t="str">
        <f t="shared" si="57"/>
        <v>3cm</v>
      </c>
      <c r="R284" cm="1">
        <f t="array" ref="R284">IF(Q284="","",IF(ISNUMBER(SEARCH("cm",Q284)),MAX(VALUE(SUBSTITUTE(_xlfn.FILTERXML("&lt;t&gt;&lt;s&gt;"&amp;SUBSTITUTE(Q284,",","&lt;/s&gt;&lt;s&gt;")&amp;"&lt;/s&gt;&lt;/t&gt;","//s"),"cm",""))),IF(ISNUMBER(SEARCH("mm",Q284)), MAX(VALUE(SUBSTITUTE(_xlfn.FILTERXML("&lt;t&gt;&lt;s&gt;"&amp;SUBSTITUTE(Q284,",","&lt;/s&gt;&lt;s&gt;")&amp;"&lt;/s&gt;&lt;/t&gt;","//s"),"mm","")))/10, MAX(VALUE(_xlfn.FILTERXML("&lt;t&gt;&lt;s&gt;"&amp;SUBSTITUTE(Q284,",","&lt;/s&gt;&lt;s&gt;")&amp;"&lt;/s&gt;&lt;/t&gt;","//s"))))))</f>
        <v>3</v>
      </c>
      <c r="S284" t="str">
        <f>IF(OR('Model output'!P283="",ISNUMBER(SEARCH("Not identified", 'Model output'!P283)),ISNUMBER(SEARCH("Absent",'Model output'!P283)),ISNUMBER(SEARCH("No",'Model output'!P283)),ISNUMBER(SEARCH("Negative",'Model output'!P283))),"negative","positive")</f>
        <v>negative</v>
      </c>
      <c r="T284">
        <f>IF('Model output'!O283="","",'Model output'!O283)</f>
        <v>1</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22" t="str">
        <f>IF('Model output'!S283="","",'Model output'!S283)</f>
        <v>Not identified</v>
      </c>
      <c r="Y284" t="str">
        <f>IF(OR('Model output'!S283="",ISNUMBER(SEARCH("Absent",'Model output'!S283)),ISNUMBER(SEARCH("Not identified",'Model output'!S283)),AND(ISNUMBER(SEARCH("No",'Model output'!S283)),NOT(ISNUMBER(SEARCH("carcinoma",'Model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9" t="str">
        <f>IF(OR('Model output'!V283="", AND(ISERROR(SEARCH("Positive",'Model output'!V283)), ISNUMBER(SEARCH("Negative",'Model output'!V283))), ISNUMBER(SEARCH("Uninvolved",'Model output'!V283)), ISNUMBER(SEARCH("Free",'Model output'!V283)), ISNUMBER(SEARCH("1 mm",'Model output'!V283)), ISNUMBER(SEARCH("0.1 CM",'Model output'!V283)), ISNUMBER(SEARCH("less than 0.2 mm",'Model output'!V283)), ISNUMBER(SEARCH("less than 0.5 mm",'Model output'!V283)), ISNUMBER(SEARCH("abut",'Model output'!V283))), "negative", "positive")</f>
        <v>negative</v>
      </c>
      <c r="AE284" s="38"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AND(ISNUMBER(J284),J284&gt;=5),M284=""),AND(AND(ISNUMBER(J284),J284&gt;=5),AND(ISNUMBER(M284),M284&gt;=1)),AND(ISNUMBER(SERACH("papillary",N284)),OR(Y284="positive",Z284="positive"), ISNUMBER(SEARCH("BRAF",AB284)))),"intermediate","low"))</f>
        <v>low</v>
      </c>
      <c r="AF284" s="39" t="str">
        <f t="shared" si="59"/>
        <v>2</v>
      </c>
      <c r="AG284" s="39" t="str">
        <f t="shared" si="60"/>
        <v>0</v>
      </c>
      <c r="AH284" s="39" t="str">
        <f t="shared" si="61"/>
        <v>0</v>
      </c>
      <c r="AI284" s="44" t="str">
        <f t="shared" si="62"/>
        <v>I</v>
      </c>
      <c r="AJ284" s="38" t="s">
        <v>894</v>
      </c>
      <c r="AK284" s="43" t="s">
        <v>901</v>
      </c>
      <c r="AL284" s="43" t="s">
        <v>899</v>
      </c>
      <c r="AM284" s="43" t="s">
        <v>902</v>
      </c>
      <c r="AN284" s="43" t="s">
        <v>67</v>
      </c>
      <c r="AO284" s="13">
        <f t="shared" ca="1" si="63"/>
        <v>1</v>
      </c>
      <c r="AP284" s="16">
        <f t="shared" si="64"/>
        <v>1</v>
      </c>
      <c r="AQ284" s="16">
        <f t="shared" si="65"/>
        <v>1</v>
      </c>
      <c r="AR284" s="16">
        <f t="shared" si="66"/>
        <v>1</v>
      </c>
      <c r="AS284" s="26">
        <f t="shared" si="67"/>
        <v>1</v>
      </c>
    </row>
    <row r="285" spans="1:45">
      <c r="A285" t="str">
        <f>'Model output'!A284</f>
        <v>TCGA-L6-A4EQ</v>
      </c>
      <c r="B285" s="50">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3</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1a</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56"/>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output'!G284)),AND(ISNUMBER(SEARCH("V ",'Model output'!G284)),NOT(ISNUMBER(SEARCH("VI",'Model output'!G284)))),ISNUMBER(SEARCH("five",'Model output'!G284)),ISNUMBER(SEARCH("5",'Model output'!G284))))), "lateral", "central"))</f>
        <v>central</v>
      </c>
      <c r="H285" t="str">
        <f>IF('Model output'!H284="","negative", IF('Model output'!H284=" ", "negative", IF('Model output'!H284="[]", "negative", IF(ISNUMBER(SEARCH("lymph node",'Model output'!H284)),"negative", IF(ISNUMBER(SEARCH("adipose tissue",'Model output'!H284)), "negative", IF(ISNUMBER(SEARCH("neck dissection",'Model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x 0.7 x 0.4 cm</v>
      </c>
      <c r="L285" s="8" t="str">
        <f t="shared" si="58"/>
        <v>0.8,0.7,0.4cm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v>
      </c>
      <c r="O285" t="str">
        <f>IF('Model output'!M284="","",'Model output'!M284)</f>
        <v>conventional</v>
      </c>
      <c r="P285" t="str">
        <f>IF('Model output'!N284="","",'Model output'!N284)</f>
        <v>3.5 cm</v>
      </c>
      <c r="Q285" t="str">
        <f t="shared" si="57"/>
        <v>3.5cm</v>
      </c>
      <c r="R285" cm="1">
        <f t="array" ref="R285">IF(Q285="","",IF(ISNUMBER(SEARCH("cm",Q285)),MAX(VALUE(SUBSTITUTE(_xlfn.FILTERXML("&lt;t&gt;&lt;s&gt;"&amp;SUBSTITUTE(Q285,",","&lt;/s&gt;&lt;s&gt;")&amp;"&lt;/s&gt;&lt;/t&gt;","//s"),"cm",""))),IF(ISNUMBER(SEARCH("mm",Q285)), MAX(VALUE(SUBSTITUTE(_xlfn.FILTERXML("&lt;t&gt;&lt;s&gt;"&amp;SUBSTITUTE(Q285,",","&lt;/s&gt;&lt;s&gt;")&amp;"&lt;/s&gt;&lt;/t&gt;","//s"),"mm","")))/10, MAX(VALUE(_xlfn.FILTERXML("&lt;t&gt;&lt;s&gt;"&amp;SUBSTITUTE(Q285,",","&lt;/s&gt;&lt;s&gt;")&amp;"&lt;/s&gt;&lt;/t&gt;","//s"))))))</f>
        <v>3.5</v>
      </c>
      <c r="S285" t="str">
        <f>IF(OR('Model output'!P284="",ISNUMBER(SEARCH("Not identified", 'Model output'!P284)),ISNUMBER(SEARCH("Absent",'Model output'!P284)),ISNUMBER(SEARCH("No",'Model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22" t="str">
        <f>IF('Model output'!S284="","",'Model output'!S284)</f>
        <v/>
      </c>
      <c r="Y285" t="str">
        <f>IF(OR('Model output'!S284="",ISNUMBER(SEARCH("Absent",'Model output'!S284)),ISNUMBER(SEARCH("Not identified",'Model output'!S284)),AND(ISNUMBER(SEARCH("No",'Model output'!S284)),NOT(ISNUMBER(SEARCH("carcinoma",'Model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
      </c>
      <c r="AB285" t="str">
        <f>IF(AA285&lt;&gt;"Yes","",IF(OR('Model output'!U284="",ISNUMBER(SEARCH("Not identified",'Model output'!U284))),"",'Model output'!U284))</f>
        <v/>
      </c>
      <c r="AC285" s="9" t="str">
        <f>IF(OR('Model output'!V284="", AND(ISERROR(SEARCH("Positive",'Model output'!V284)), ISNUMBER(SEARCH("Negative",'Model output'!V284))), ISNUMBER(SEARCH("Uninvolved",'Model output'!V284)), ISNUMBER(SEARCH("Free",'Model output'!V284)), ISNUMBER(SEARCH("1 mm",'Model output'!V284)), ISNUMBER(SEARCH("0.1 CM",'Model output'!V284)), ISNUMBER(SEARCH("less than 0.2 mm",'Model output'!V284)), ISNUMBER(SEARCH("less than 0.5 mm",'Model output'!V284)), ISNUMBER(SEARCH("abut",'Model output'!V284))), "negative", "positive")</f>
        <v>negative</v>
      </c>
      <c r="AE285" s="38"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AND(ISNUMBER(J285),J285&gt;=5),M285=""),AND(AND(ISNUMBER(J285),J285&gt;=5),AND(ISNUMBER(M285),M285&gt;=1)),AND(ISNUMBER(SERACH("papillary",N285)),OR(Y285="positive",Z285="positive"), ISNUMBER(SEARCH("BRAF",AB285)))),"intermediate","low"))</f>
        <v>low</v>
      </c>
      <c r="AF285" s="39" t="str">
        <f t="shared" si="59"/>
        <v>2</v>
      </c>
      <c r="AG285" s="39" t="str">
        <f t="shared" si="60"/>
        <v>1a</v>
      </c>
      <c r="AH285" s="39" t="str">
        <f t="shared" si="61"/>
        <v>0</v>
      </c>
      <c r="AI285" s="44" t="str">
        <f t="shared" si="62"/>
        <v>I</v>
      </c>
      <c r="AJ285" s="38" t="s">
        <v>894</v>
      </c>
      <c r="AK285" s="43" t="s">
        <v>901</v>
      </c>
      <c r="AL285" s="43" t="s">
        <v>903</v>
      </c>
      <c r="AM285" s="43" t="s">
        <v>902</v>
      </c>
      <c r="AN285" s="43" t="s">
        <v>67</v>
      </c>
      <c r="AO285" s="13">
        <f t="shared" ca="1" si="63"/>
        <v>1</v>
      </c>
      <c r="AP285" s="16">
        <f t="shared" si="64"/>
        <v>1</v>
      </c>
      <c r="AQ285" s="16">
        <f t="shared" si="65"/>
        <v>1</v>
      </c>
      <c r="AR285" s="16">
        <f t="shared" si="66"/>
        <v>1</v>
      </c>
      <c r="AS285" s="26">
        <f t="shared" si="67"/>
        <v>1</v>
      </c>
    </row>
    <row r="286" spans="1:45">
      <c r="A286" t="str">
        <f>'Model output'!A285</f>
        <v>TCGA-L6-A4ET</v>
      </c>
      <c r="B286" s="50">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X</v>
      </c>
      <c r="F286" t="str">
        <f t="shared" si="56"/>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output'!G285)),AND(ISNUMBER(SEARCH("V ",'Model output'!G285)),NOT(ISNUMBER(SEARCH("VI",'Model output'!G285)))),ISNUMBER(SEARCH("five",'Model output'!G285)),ISNUMBER(SEARCH("5",'Model output'!G285))))), "lateral", "central"))</f>
        <v/>
      </c>
      <c r="H286" t="str">
        <f>IF('Model output'!H285="","negative", IF('Model output'!H285=" ", "negative", IF('Model output'!H285="[]", "negative", IF(ISNUMBER(SEARCH("lymph node",'Model output'!H285)),"negative", IF(ISNUMBER(SEARCH("adipose tissue",'Model output'!H285)), "negative", IF(ISNUMBER(SEARCH("neck dissection",'Model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8" t="str">
        <f t="shared" si="58"/>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v>
      </c>
      <c r="O286" t="str">
        <f>IF('Model output'!M285="","",'Model output'!M285)</f>
        <v>Follicular variant, classical</v>
      </c>
      <c r="P286" t="str">
        <f>IF('Model output'!N285="","",'Model output'!N285)</f>
        <v>6cm</v>
      </c>
      <c r="Q286" t="str">
        <f t="shared" si="57"/>
        <v>6cm</v>
      </c>
      <c r="R286" cm="1">
        <f t="array" ref="R286">IF(Q286="","",IF(ISNUMBER(SEARCH("cm",Q286)),MAX(VALUE(SUBSTITUTE(_xlfn.FILTERXML("&lt;t&gt;&lt;s&gt;"&amp;SUBSTITUTE(Q286,",","&lt;/s&gt;&lt;s&gt;")&amp;"&lt;/s&gt;&lt;/t&gt;","//s"),"cm",""))),IF(ISNUMBER(SEARCH("mm",Q286)), MAX(VALUE(SUBSTITUTE(_xlfn.FILTERXML("&lt;t&gt;&lt;s&gt;"&amp;SUBSTITUTE(Q286,",","&lt;/s&gt;&lt;s&gt;")&amp;"&lt;/s&gt;&lt;/t&gt;","//s"),"mm","")))/10, MAX(VALUE(_xlfn.FILTERXML("&lt;t&gt;&lt;s&gt;"&amp;SUBSTITUTE(Q286,",","&lt;/s&gt;&lt;s&gt;")&amp;"&lt;/s&gt;&lt;/t&gt;","//s"))))))</f>
        <v>6</v>
      </c>
      <c r="S286" t="str">
        <f>IF(OR('Model output'!P285="",ISNUMBER(SEARCH("Not identified", 'Model output'!P285)),ISNUMBER(SEARCH("Absent",'Model output'!P285)),ISNUMBER(SEARCH("No",'Model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22" t="str">
        <f>IF('Model output'!S285="","",'Model output'!S285)</f>
        <v>Cannot be assessed</v>
      </c>
      <c r="Y286" t="str">
        <f>IF(OR('Model output'!S285="",ISNUMBER(SEARCH("Absent",'Model output'!S285)),ISNUMBER(SEARCH("Not identified",'Model output'!S285)),AND(ISNUMBER(SEARCH("No",'Model output'!S285)),NOT(ISNUMBER(SEARCH("carcinoma",'Model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9" t="str">
        <f>IF(OR('Model output'!V285="", AND(ISERROR(SEARCH("Positive",'Model output'!V285)), ISNUMBER(SEARCH("Negative",'Model output'!V285))), ISNUMBER(SEARCH("Uninvolved",'Model output'!V285)), ISNUMBER(SEARCH("Free",'Model output'!V285)), ISNUMBER(SEARCH("1 mm",'Model output'!V285)), ISNUMBER(SEARCH("0.1 CM",'Model output'!V285)), ISNUMBER(SEARCH("less than 0.2 mm",'Model output'!V285)), ISNUMBER(SEARCH("less than 0.5 mm",'Model output'!V285)), ISNUMBER(SEARCH("abut",'Model output'!V285))), "negative", "positive")</f>
        <v>positive</v>
      </c>
      <c r="AE286" s="38"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AND(ISNUMBER(J286),J286&gt;=5),M286=""),AND(AND(ISNUMBER(J286),J286&gt;=5),AND(ISNUMBER(M286),M286&gt;=1)),AND(ISNUMBER(SERACH("papillary",N286)),OR(Y286="positive",Z286="positive"), ISNUMBER(SEARCH("BRAF",AB286)))),"intermediate","low"))</f>
        <v>high</v>
      </c>
      <c r="AF286" s="39" t="str">
        <f t="shared" si="59"/>
        <v>3a</v>
      </c>
      <c r="AG286" s="39" t="str">
        <f t="shared" si="60"/>
        <v>0</v>
      </c>
      <c r="AH286" s="39" t="str">
        <f t="shared" si="61"/>
        <v>0</v>
      </c>
      <c r="AI286" s="44" t="str">
        <f t="shared" si="62"/>
        <v>I</v>
      </c>
      <c r="AJ286" s="38" t="s">
        <v>893</v>
      </c>
      <c r="AK286" s="43" t="s">
        <v>904</v>
      </c>
      <c r="AL286" s="43" t="s">
        <v>902</v>
      </c>
      <c r="AM286" s="43" t="s">
        <v>902</v>
      </c>
      <c r="AN286" s="43" t="s">
        <v>67</v>
      </c>
      <c r="AO286" s="13">
        <f t="shared" si="63"/>
        <v>1</v>
      </c>
      <c r="AP286" s="16">
        <f t="shared" si="64"/>
        <v>1</v>
      </c>
      <c r="AQ286" s="16">
        <f t="shared" si="65"/>
        <v>1</v>
      </c>
      <c r="AR286" s="16">
        <f t="shared" si="66"/>
        <v>1</v>
      </c>
      <c r="AS286" s="26">
        <f t="shared" si="67"/>
        <v>1</v>
      </c>
    </row>
    <row r="287" spans="1:45">
      <c r="A287" t="str">
        <f>'Model output'!A286</f>
        <v>TCGA-L6-A4EU</v>
      </c>
      <c r="B287" s="50">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56"/>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output'!G286)),AND(ISNUMBER(SEARCH("V ",'Model output'!G286)),NOT(ISNUMBER(SEARCH("VI",'Model output'!G286)))),ISNUMBER(SEARCH("five",'Model output'!G286)),ISNUMBER(SEARCH("5",'Model output'!G286))))), "lateral", "central"))</f>
        <v>central</v>
      </c>
      <c r="H287" t="str">
        <f>IF('Model output'!H286="","negative", IF('Model output'!H286=" ", "negative", IF('Model output'!H286="[]", "negative", IF(ISNUMBER(SEARCH("lymph node",'Model output'!H286)),"negative", IF(ISNUMBER(SEARCH("adipose tissue",'Model output'!H286)), "negative", IF(ISNUMBER(SEARCH("neck dissection",'Model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8" t="str">
        <f t="shared" si="58"/>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v>
      </c>
      <c r="O287" t="str">
        <f>IF('Model output'!M286="","",'Model output'!M286)</f>
        <v>Tall cell variant</v>
      </c>
      <c r="P287" t="str">
        <f>IF('Model output'!N286="","",'Model output'!N286)</f>
        <v>5 cm</v>
      </c>
      <c r="Q287" t="str">
        <f t="shared" si="57"/>
        <v>5cm</v>
      </c>
      <c r="R287" cm="1">
        <f t="array" ref="R287">IF(Q287="","",IF(ISNUMBER(SEARCH("cm",Q287)),MAX(VALUE(SUBSTITUTE(_xlfn.FILTERXML("&lt;t&gt;&lt;s&gt;"&amp;SUBSTITUTE(Q287,",","&lt;/s&gt;&lt;s&gt;")&amp;"&lt;/s&gt;&lt;/t&gt;","//s"),"cm",""))),IF(ISNUMBER(SEARCH("mm",Q287)), MAX(VALUE(SUBSTITUTE(_xlfn.FILTERXML("&lt;t&gt;&lt;s&gt;"&amp;SUBSTITUTE(Q287,",","&lt;/s&gt;&lt;s&gt;")&amp;"&lt;/s&gt;&lt;/t&gt;","//s"),"mm","")))/10, MAX(VALUE(_xlfn.FILTERXML("&lt;t&gt;&lt;s&gt;"&amp;SUBSTITUTE(Q287,",","&lt;/s&gt;&lt;s&gt;")&amp;"&lt;/s&gt;&lt;/t&gt;","//s"))))))</f>
        <v>5</v>
      </c>
      <c r="S287" t="str">
        <f>IF(OR('Model output'!P286="",ISNUMBER(SEARCH("Not identified", 'Model output'!P286)),ISNUMBER(SEARCH("Absent",'Model output'!P286)),ISNUMBER(SEARCH("No",'Model output'!P286)),ISNUMBER(SEARCH("Negative",'Model output'!P286))),"negative","positive")</f>
        <v>positive</v>
      </c>
      <c r="T287">
        <f>IF('Model output'!O286="","",'Model output'!O286)</f>
        <v>1</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22" t="str">
        <f>IF('Model output'!S286="","",'Model output'!S286)</f>
        <v>Present</v>
      </c>
      <c r="Y287" t="str">
        <f>IF(OR('Model output'!S286="",ISNUMBER(SEARCH("Absent",'Model output'!S286)),ISNUMBER(SEARCH("Not identified",'Model output'!S286)),AND(ISNUMBER(SEARCH("No",'Model output'!S286)),NOT(ISNUMBER(SEARCH("carcinoma",'Model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9" t="str">
        <f>IF(OR('Model output'!V286="", AND(ISERROR(SEARCH("Positive",'Model output'!V286)), ISNUMBER(SEARCH("Negative",'Model output'!V286))), ISNUMBER(SEARCH("Uninvolved",'Model output'!V286)), ISNUMBER(SEARCH("Free",'Model output'!V286)), ISNUMBER(SEARCH("1 mm",'Model output'!V286)), ISNUMBER(SEARCH("0.1 CM",'Model output'!V286)), ISNUMBER(SEARCH("less than 0.2 mm",'Model output'!V286)), ISNUMBER(SEARCH("less than 0.5 mm",'Model output'!V286)), ISNUMBER(SEARCH("abut",'Model output'!V286))), "negative", "positive")</f>
        <v>positive</v>
      </c>
      <c r="AE287" s="38"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AND(ISNUMBER(J287),J287&gt;=5),M287=""),AND(AND(ISNUMBER(J287),J287&gt;=5),AND(ISNUMBER(M287),M287&gt;=1)),AND(ISNUMBER(SERACH("papillary",N287)),OR(Y287="positive",Z287="positive"), ISNUMBER(SEARCH("BRAF",AB287)))),"intermediate","low"))</f>
        <v>high</v>
      </c>
      <c r="AF287" s="39" t="str">
        <f t="shared" si="59"/>
        <v>3a</v>
      </c>
      <c r="AG287" s="39" t="str">
        <f t="shared" si="60"/>
        <v>1a</v>
      </c>
      <c r="AH287" s="39" t="str">
        <f t="shared" si="61"/>
        <v>0</v>
      </c>
      <c r="AI287" s="44" t="str">
        <f t="shared" si="62"/>
        <v>II</v>
      </c>
      <c r="AJ287" s="38" t="s">
        <v>893</v>
      </c>
      <c r="AK287" s="43" t="s">
        <v>897</v>
      </c>
      <c r="AL287" s="43" t="s">
        <v>903</v>
      </c>
      <c r="AM287" s="43" t="s">
        <v>902</v>
      </c>
      <c r="AN287" s="43" t="s">
        <v>900</v>
      </c>
      <c r="AO287" s="13">
        <f t="shared" si="63"/>
        <v>1</v>
      </c>
      <c r="AP287" s="16">
        <f t="shared" si="64"/>
        <v>0</v>
      </c>
      <c r="AQ287" s="16">
        <f t="shared" si="65"/>
        <v>1</v>
      </c>
      <c r="AR287" s="16">
        <f t="shared" si="66"/>
        <v>1</v>
      </c>
      <c r="AS287" s="26">
        <f t="shared" si="67"/>
        <v>1</v>
      </c>
    </row>
    <row r="288" spans="1:45">
      <c r="A288" t="str">
        <f>'Model output'!A287</f>
        <v>TCGA-MK-A4N6</v>
      </c>
      <c r="B288" s="50">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6"/>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output'!G287)),AND(ISNUMBER(SEARCH("V ",'Model output'!G287)),NOT(ISNUMBER(SEARCH("VI",'Model output'!G287)))),ISNUMBER(SEARCH("five",'Model output'!G287)),ISNUMBER(SEARCH("5",'Model output'!G287))))), "lateral", "central"))</f>
        <v>central</v>
      </c>
      <c r="H288" t="str">
        <f>IF('Model output'!H287="","negative", IF('Model output'!H287=" ", "negative", IF('Model output'!H287="[]", "negative", IF(ISNUMBER(SEARCH("lymph node",'Model output'!H287)),"negative", IF(ISNUMBER(SEARCH("adipose tissue",'Model output'!H287)), "negative", IF(ISNUMBER(SEARCH("neck dissection",'Model output'!H287)),"negative","positive"))))))</f>
        <v>negative</v>
      </c>
      <c r="I288">
        <f>IF('Model output'!I287="","",IF(ISNUMBER('Model output'!I287),'Model output'!I287,1))</f>
        <v>77</v>
      </c>
      <c r="J288">
        <f>IF('Model output'!J287="","",IF(AND(ISNUMBER('Model output'!J287),'Model output'!J287&lt;=I288),'Model output'!J287,IF(ISNUMBER(SEARCH("0/",'Model output'!J287)),0,1)))</f>
        <v>40</v>
      </c>
      <c r="K288" t="str" cm="1">
        <f t="array" ref="K288">IF(COUNT(FIND({0,1,2,3,4,5,6,7,8,9},'Model output'!K287))&gt;0,'Model output'!K287,"")</f>
        <v>1.9 cm</v>
      </c>
      <c r="L288" s="8" t="str">
        <f t="shared" si="58"/>
        <v>1.9cm</v>
      </c>
      <c r="M288" cm="1">
        <f t="array" ref="M288">IF(L288="","",IF(ISNUMBER(SEARCH("cm",L288)),MAX(VALUE(SUBSTITUTE(_xlfn.FILTERXML("&lt;t&gt;&lt;s&gt;"&amp;SUBSTITUTE(L288,",","&lt;/s&gt;&lt;s&gt;")&amp;"&lt;/s&gt;&lt;/t&gt;","//s"),"cm",""))),MAX(VALUE(SUBSTITUTE(_xlfn.FILTERXML("&lt;t&gt;&lt;s&gt;"&amp;SUBSTITUTE(L288,",","&lt;/s&gt;&lt;s&gt;")&amp;"&lt;/s&gt;&lt;/t&gt;","//s"),"mm","")))/10))</f>
        <v>1.9</v>
      </c>
      <c r="N288" t="str">
        <f>IF('Model output'!L287="","",'Model output'!L287)</f>
        <v>papillary</v>
      </c>
      <c r="O288" t="str">
        <f>IF('Model output'!M287="","",'Model output'!M287)</f>
        <v>classical</v>
      </c>
      <c r="P288" t="str">
        <f>IF('Model output'!N287="","",'Model output'!N287)</f>
        <v>8.2 cm</v>
      </c>
      <c r="Q288" t="str">
        <f t="shared" si="57"/>
        <v>8.2cm</v>
      </c>
      <c r="R288" cm="1">
        <f t="array" ref="R288">IF(Q288="","",IF(ISNUMBER(SEARCH("cm",Q288)),MAX(VALUE(SUBSTITUTE(_xlfn.FILTERXML("&lt;t&gt;&lt;s&gt;"&amp;SUBSTITUTE(Q288,",","&lt;/s&gt;&lt;s&gt;")&amp;"&lt;/s&gt;&lt;/t&gt;","//s"),"cm",""))),IF(ISNUMBER(SEARCH("mm",Q288)), MAX(VALUE(SUBSTITUTE(_xlfn.FILTERXML("&lt;t&gt;&lt;s&gt;"&amp;SUBSTITUTE(Q288,",","&lt;/s&gt;&lt;s&gt;")&amp;"&lt;/s&gt;&lt;/t&gt;","//s"),"mm","")))/10, MAX(VALUE(_xlfn.FILTERXML("&lt;t&gt;&lt;s&gt;"&amp;SUBSTITUTE(Q288,",","&lt;/s&gt;&lt;s&gt;")&amp;"&lt;/s&gt;&lt;/t&gt;","//s"))))))</f>
        <v>8.1999999999999993</v>
      </c>
      <c r="S288" t="str">
        <f>IF(OR('Model output'!P287="",ISNUMBER(SEARCH("Not identified", 'Model output'!P287)),ISNUMBER(SEARCH("Absent",'Model output'!P287)),ISNUMBER(SEARCH("No",'Model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22" t="str">
        <f>IF('Model output'!S287="","",'Model output'!S287)</f>
        <v>Present</v>
      </c>
      <c r="Y288" t="str">
        <f>IF(OR('Model output'!S287="",ISNUMBER(SEARCH("Absent",'Model output'!S287)),ISNUMBER(SEARCH("Not identified",'Model output'!S287)),AND(ISNUMBER(SEARCH("No",'Model output'!S287)),NOT(ISNUMBER(SEARCH("carcinoma",'Model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9" t="str">
        <f>IF(OR('Model output'!V287="", AND(ISERROR(SEARCH("Positive",'Model output'!V287)), ISNUMBER(SEARCH("Negative",'Model output'!V287))), ISNUMBER(SEARCH("Uninvolved",'Model output'!V287)), ISNUMBER(SEARCH("Free",'Model output'!V287)), ISNUMBER(SEARCH("1 mm",'Model output'!V287)), ISNUMBER(SEARCH("0.1 CM",'Model output'!V287)), ISNUMBER(SEARCH("less than 0.2 mm",'Model output'!V287)), ISNUMBER(SEARCH("less than 0.5 mm",'Model output'!V287)), ISNUMBER(SEARCH("abut",'Model output'!V287))), "negative", "positive")</f>
        <v>negative</v>
      </c>
      <c r="AE288" s="38"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AND(ISNUMBER(J288),J288&gt;=5),M288=""),AND(AND(ISNUMBER(J288),J288&gt;=5),AND(ISNUMBER(M288),M288&gt;=1)),AND(ISNUMBER(SERACH("papillary",N288)),OR(Y288="positive",Z288="positive"), ISNUMBER(SEARCH("BRAF",AB288)))),"intermediate","low"))</f>
        <v>intermediate</v>
      </c>
      <c r="AF288" s="39" t="str">
        <f t="shared" si="59"/>
        <v>3a</v>
      </c>
      <c r="AG288" s="39" t="str">
        <f t="shared" si="60"/>
        <v>1a</v>
      </c>
      <c r="AH288" s="39" t="str">
        <f t="shared" si="61"/>
        <v>0</v>
      </c>
      <c r="AI288" s="44" t="str">
        <f t="shared" si="62"/>
        <v>I</v>
      </c>
      <c r="AJ288" s="38" t="s">
        <v>895</v>
      </c>
      <c r="AK288" s="43" t="s">
        <v>904</v>
      </c>
      <c r="AL288" s="43" t="s">
        <v>898</v>
      </c>
      <c r="AM288" s="43" t="s">
        <v>902</v>
      </c>
      <c r="AN288" s="43" t="s">
        <v>67</v>
      </c>
      <c r="AO288" s="13">
        <f t="shared" ca="1" si="63"/>
        <v>1</v>
      </c>
      <c r="AP288" s="16">
        <f t="shared" si="64"/>
        <v>1</v>
      </c>
      <c r="AQ288" s="16">
        <f t="shared" si="65"/>
        <v>0</v>
      </c>
      <c r="AR288" s="16">
        <f t="shared" si="66"/>
        <v>1</v>
      </c>
      <c r="AS288" s="26">
        <f t="shared" si="67"/>
        <v>1</v>
      </c>
    </row>
    <row r="289" spans="1:45">
      <c r="A289" t="str">
        <f>'Model output'!A288</f>
        <v>TCGA-MK-A4N7</v>
      </c>
      <c r="B289" s="50">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X</v>
      </c>
      <c r="F289" t="str">
        <f t="shared" si="56"/>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output'!G288)),AND(ISNUMBER(SEARCH("V ",'Model output'!G288)),NOT(ISNUMBER(SEARCH("VI",'Model output'!G288)))),ISNUMBER(SEARCH("five",'Model output'!G288)),ISNUMBER(SEARCH("5",'Model output'!G288))))), "lateral", "central"))</f>
        <v/>
      </c>
      <c r="H289" t="str">
        <f>IF('Model output'!H288="","negative", IF('Model output'!H288=" ", "negative", IF('Model output'!H288="[]", "negative", IF(ISNUMBER(SEARCH("lymph node",'Model output'!H288)),"negative", IF(ISNUMBER(SEARCH("adipose tissue",'Model output'!H288)), "negative", IF(ISNUMBER(SEARCH("neck dissection",'Model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58"/>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v>
      </c>
      <c r="P289" t="str">
        <f>IF('Model output'!N288="","",'Model output'!N288)</f>
        <v>2.5 CM</v>
      </c>
      <c r="Q289" t="str">
        <f t="shared" si="57"/>
        <v>2.5cm</v>
      </c>
      <c r="R289" cm="1">
        <f t="array" ref="R289">IF(Q289="","",IF(ISNUMBER(SEARCH("cm",Q289)),MAX(VALUE(SUBSTITUTE(_xlfn.FILTERXML("&lt;t&gt;&lt;s&gt;"&amp;SUBSTITUTE(Q289,",","&lt;/s&gt;&lt;s&gt;")&amp;"&lt;/s&gt;&lt;/t&gt;","//s"),"cm",""))),IF(ISNUMBER(SEARCH("mm",Q289)), MAX(VALUE(SUBSTITUTE(_xlfn.FILTERXML("&lt;t&gt;&lt;s&gt;"&amp;SUBSTITUTE(Q289,",","&lt;/s&gt;&lt;s&gt;")&amp;"&lt;/s&gt;&lt;/t&gt;","//s"),"mm","")))/10, MAX(VALUE(_xlfn.FILTERXML("&lt;t&gt;&lt;s&gt;"&amp;SUBSTITUTE(Q289,",","&lt;/s&gt;&lt;s&gt;")&amp;"&lt;/s&gt;&lt;/t&gt;","//s"))))))</f>
        <v>2.5</v>
      </c>
      <c r="S289" t="str">
        <f>IF(OR('Model output'!P288="",ISNUMBER(SEARCH("Not identified", 'Model output'!P288)),ISNUMBER(SEARCH("Absent",'Model output'!P288)),ISNUMBER(SEARCH("No",'Model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22" t="str">
        <f>IF('Model output'!S288="","",'Model output'!S288)</f>
        <v>NOT APPLICABLE</v>
      </c>
      <c r="Y289" t="str">
        <f>IF(OR('Model output'!S288="",ISNUMBER(SEARCH("Absent",'Model output'!S288)),ISNUMBER(SEARCH("Not identified",'Model output'!S288)),AND(ISNUMBER(SEARCH("No",'Model output'!S288)),NOT(ISNUMBER(SEARCH("carcinoma",'Model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9" t="str">
        <f>IF(OR('Model output'!V288="", AND(ISERROR(SEARCH("Positive",'Model output'!V288)), ISNUMBER(SEARCH("Negative",'Model output'!V288))), ISNUMBER(SEARCH("Uninvolved",'Model output'!V288)), ISNUMBER(SEARCH("Free",'Model output'!V288)), ISNUMBER(SEARCH("1 mm",'Model output'!V288)), ISNUMBER(SEARCH("0.1 CM",'Model output'!V288)), ISNUMBER(SEARCH("less than 0.2 mm",'Model output'!V288)), ISNUMBER(SEARCH("less than 0.5 mm",'Model output'!V288)), ISNUMBER(SEARCH("abut",'Model output'!V288))), "negative", "positive")</f>
        <v>negative</v>
      </c>
      <c r="AE289" s="38"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AND(ISNUMBER(J289),J289&gt;=5),M289=""),AND(AND(ISNUMBER(J289),J289&gt;=5),AND(ISNUMBER(M289),M289&gt;=1)),AND(ISNUMBER(SERACH("papillary",N289)),OR(Y289="positive",Z289="positive"), ISNUMBER(SEARCH("BRAF",AB289)))),"intermediate","low"))</f>
        <v>intermediate</v>
      </c>
      <c r="AF289" s="39" t="str">
        <f t="shared" si="59"/>
        <v>2</v>
      </c>
      <c r="AG289" s="39" t="str">
        <f t="shared" si="60"/>
        <v>0</v>
      </c>
      <c r="AH289" s="39" t="str">
        <f t="shared" si="61"/>
        <v>0</v>
      </c>
      <c r="AI289" s="44" t="str">
        <f t="shared" si="62"/>
        <v>I</v>
      </c>
      <c r="AJ289" s="38" t="s">
        <v>895</v>
      </c>
      <c r="AK289" s="43" t="s">
        <v>901</v>
      </c>
      <c r="AL289" s="43" t="s">
        <v>899</v>
      </c>
      <c r="AM289" s="43" t="s">
        <v>902</v>
      </c>
      <c r="AN289" s="43" t="s">
        <v>67</v>
      </c>
      <c r="AO289" s="13">
        <f t="shared" ca="1" si="63"/>
        <v>1</v>
      </c>
      <c r="AP289" s="16">
        <f t="shared" si="64"/>
        <v>1</v>
      </c>
      <c r="AQ289" s="16">
        <f t="shared" si="65"/>
        <v>1</v>
      </c>
      <c r="AR289" s="16">
        <f t="shared" si="66"/>
        <v>1</v>
      </c>
      <c r="AS289" s="26">
        <f t="shared" si="67"/>
        <v>1</v>
      </c>
    </row>
    <row r="290" spans="1:45">
      <c r="A290" t="str">
        <f>'Model output'!A289</f>
        <v>TCGA-MK-A4N9</v>
      </c>
      <c r="B290" s="50">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56"/>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output'!G289)),AND(ISNUMBER(SEARCH("V ",'Model output'!G289)),NOT(ISNUMBER(SEARCH("VI",'Model output'!G289)))),ISNUMBER(SEARCH("five",'Model output'!G289)),ISNUMBER(SEARCH("5",'Model output'!G289))))), "lateral", "central"))</f>
        <v/>
      </c>
      <c r="H290" t="str">
        <f>IF('Model output'!H289="","negative", IF('Model output'!H289=" ", "negative", IF('Model output'!H289="[]", "negative", IF(ISNUMBER(SEARCH("lymph node",'Model output'!H289)),"negative", IF(ISNUMBER(SEARCH("adipose tissue",'Model output'!H289)), "negative", IF(ISNUMBER(SEARCH("neck dissection",'Model output'!H289)),"negative","positive"))))))</f>
        <v>negative</v>
      </c>
      <c r="I290" t="str">
        <f>IF('Model output'!I289="","",IF(ISNUMBER('Model output'!I289),'Model output'!I289,1))</f>
        <v/>
      </c>
      <c r="J290">
        <f>IF('Model output'!J289="","",IF(AND(ISNUMBER('Model output'!J289),'Model output'!J289&lt;=I290),'Model output'!J289,IF(ISNUMBER(SEARCH("0/",'Model output'!J289)),0,1)))</f>
        <v>1</v>
      </c>
      <c r="K290" t="str" cm="1">
        <f t="array" ref="K290">IF(COUNT(FIND({0,1,2,3,4,5,6,7,8,9},'Model output'!K289))&gt;0,'Model output'!K289,"")</f>
        <v/>
      </c>
      <c r="L290" s="8" t="str">
        <f t="shared" si="58"/>
        <v/>
      </c>
      <c r="M290" t="str" cm="1">
        <f t="array" ref="M290">IF(L290="","",IF(ISNUMBER(SEARCH("cm",L290)),MAX(VALUE(SUBSTITUTE(_xlfn.FILTERXML("&lt;t&gt;&lt;s&gt;"&amp;SUBSTITUTE(L290,",","&lt;/s&gt;&lt;s&gt;")&amp;"&lt;/s&gt;&lt;/t&gt;","//s"),"cm",""))),MAX(VALUE(SUBSTITUTE(_xlfn.FILTERXML("&lt;t&gt;&lt;s&gt;"&amp;SUBSTITUTE(L290,",","&lt;/s&gt;&lt;s&gt;")&amp;"&lt;/s&gt;&lt;/t&gt;","//s"),"mm","")))/10))</f>
        <v/>
      </c>
      <c r="N290" t="str">
        <f>IF('Model output'!L289="","",'Model output'!L289)</f>
        <v>papillary</v>
      </c>
      <c r="O290" t="str">
        <f>IF('Model output'!M289="","",'Model output'!M289)</f>
        <v/>
      </c>
      <c r="P290" t="str">
        <f>IF('Model output'!N289="","",'Model output'!N289)</f>
        <v>2.6 cm</v>
      </c>
      <c r="Q290" t="str">
        <f t="shared" si="57"/>
        <v>2.6cm</v>
      </c>
      <c r="R290" cm="1">
        <f t="array" ref="R290">IF(Q290="","",IF(ISNUMBER(SEARCH("cm",Q290)),MAX(VALUE(SUBSTITUTE(_xlfn.FILTERXML("&lt;t&gt;&lt;s&gt;"&amp;SUBSTITUTE(Q290,",","&lt;/s&gt;&lt;s&gt;")&amp;"&lt;/s&gt;&lt;/t&gt;","//s"),"cm",""))),IF(ISNUMBER(SEARCH("mm",Q290)), MAX(VALUE(SUBSTITUTE(_xlfn.FILTERXML("&lt;t&gt;&lt;s&gt;"&amp;SUBSTITUTE(Q290,",","&lt;/s&gt;&lt;s&gt;")&amp;"&lt;/s&gt;&lt;/t&gt;","//s"),"mm","")))/10, MAX(VALUE(_xlfn.FILTERXML("&lt;t&gt;&lt;s&gt;"&amp;SUBSTITUTE(Q290,",","&lt;/s&gt;&lt;s&gt;")&amp;"&lt;/s&gt;&lt;/t&gt;","//s"))))))</f>
        <v>2.6</v>
      </c>
      <c r="S290" t="str">
        <f>IF(OR('Model output'!P289="",ISNUMBER(SEARCH("Not identified", 'Model output'!P289)),ISNUMBER(SEARCH("Absent",'Model output'!P289)),ISNUMBER(SEARCH("No",'Model output'!P289)),ISNUMBER(SEARCH("Negative",'Model output'!P289))),"negative","positive")</f>
        <v>negative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positive</v>
      </c>
      <c r="X290" s="22" t="str">
        <f>IF('Model output'!S289="","",'Model output'!S289)</f>
        <v>Present</v>
      </c>
      <c r="Y290" t="str">
        <f>IF(OR('Model output'!S289="",ISNUMBER(SEARCH("Absent",'Model output'!S289)),ISNUMBER(SEARCH("Not identified",'Model output'!S289)),AND(ISNUMBER(SEARCH("No",'Model output'!S289)),NOT(ISNUMBER(SEARCH("carcinoma",'Model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
      </c>
      <c r="AB290" t="str">
        <f>IF(AA290&lt;&gt;"Yes","",IF(OR('Model output'!U289="",ISNUMBER(SEARCH("Not identified",'Model output'!U289))),"",'Model output'!U289))</f>
        <v/>
      </c>
      <c r="AC290" s="9" t="str">
        <f>IF(OR('Model output'!V289="", AND(ISERROR(SEARCH("Positive",'Model output'!V289)), ISNUMBER(SEARCH("Negative",'Model output'!V289))), ISNUMBER(SEARCH("Uninvolved",'Model output'!V289)), ISNUMBER(SEARCH("Free",'Model output'!V289)), ISNUMBER(SEARCH("1 mm",'Model output'!V289)), ISNUMBER(SEARCH("0.1 CM",'Model output'!V289)), ISNUMBER(SEARCH("less than 0.2 mm",'Model output'!V289)), ISNUMBER(SEARCH("less than 0.5 mm",'Model output'!V289)), ISNUMBER(SEARCH("abut",'Model output'!V289))), "negative", "positive")</f>
        <v>negative</v>
      </c>
      <c r="AE290" s="38"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AND(ISNUMBER(J290),J290&gt;=5),M290=""),AND(AND(ISNUMBER(J290),J290&gt;=5),AND(ISNUMBER(M290),M290&gt;=1)),AND(ISNUMBER(SERACH("papillary",N290)),OR(Y290="positive",Z290="positive"), ISNUMBER(SEARCH("BRAF",AB290)))),"intermediate","low"))</f>
        <v>intermediate</v>
      </c>
      <c r="AF290" s="39" t="str">
        <f t="shared" si="59"/>
        <v>2</v>
      </c>
      <c r="AG290" s="39" t="str">
        <f t="shared" si="60"/>
        <v>1a</v>
      </c>
      <c r="AH290" s="39" t="str">
        <f t="shared" si="61"/>
        <v>0</v>
      </c>
      <c r="AI290" s="44" t="str">
        <f t="shared" si="62"/>
        <v>I</v>
      </c>
      <c r="AJ290" s="38" t="s">
        <v>895</v>
      </c>
      <c r="AK290" s="43" t="s">
        <v>901</v>
      </c>
      <c r="AL290" s="43" t="s">
        <v>903</v>
      </c>
      <c r="AM290" s="43" t="s">
        <v>899</v>
      </c>
      <c r="AN290" s="43" t="s">
        <v>67</v>
      </c>
      <c r="AO290" s="13">
        <f t="shared" ca="1" si="63"/>
        <v>1</v>
      </c>
      <c r="AP290" s="16">
        <f t="shared" si="64"/>
        <v>1</v>
      </c>
      <c r="AQ290" s="16">
        <f t="shared" si="65"/>
        <v>1</v>
      </c>
      <c r="AR290" s="16">
        <f t="shared" si="66"/>
        <v>1</v>
      </c>
      <c r="AS290" s="26">
        <f t="shared" si="67"/>
        <v>1</v>
      </c>
    </row>
    <row r="291" spans="1:45">
      <c r="A291" s="17" t="str">
        <f>'Model output'!A290</f>
        <v>TCGA-MK-A84Z</v>
      </c>
      <c r="B291" s="51">
        <v>74</v>
      </c>
      <c r="C291" s="18"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8"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8"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7" t="str">
        <f t="shared" si="56"/>
        <v>negative</v>
      </c>
      <c r="G291" s="17"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output'!G290)),AND(ISNUMBER(SEARCH("V ",'Model output'!G290)),NOT(ISNUMBER(SEARCH("VI",'Model output'!G290)))),ISNUMBER(SEARCH("five",'Model output'!G290)),ISNUMBER(SEARCH("5",'Model output'!G290))))), "lateral", "central"))</f>
        <v/>
      </c>
      <c r="H291" s="17" t="str">
        <f>IF('Model output'!H290="","negative", IF('Model output'!H290=" ", "negative", IF('Model output'!H290="[]", "negative", IF(ISNUMBER(SEARCH("lymph node",'Model output'!H290)),"negative", IF(ISNUMBER(SEARCH("adipose tissue",'Model output'!H290)), "negative", IF(ISNUMBER(SEARCH("neck dissection",'Model output'!H290)),"negative","positive"))))))</f>
        <v>negative</v>
      </c>
      <c r="I291" s="17" t="str">
        <f>IF('Model output'!I290="","",IF(ISNUMBER('Model output'!I290),'Model output'!I290,1))</f>
        <v/>
      </c>
      <c r="J291" s="17" t="str">
        <f>IF('Model output'!J290="","",IF(AND(ISNUMBER('Model output'!J290),'Model output'!J290&lt;=I291),'Model output'!J290,IF(ISNUMBER(SEARCH("0/",'Model output'!J290)),0,1)))</f>
        <v/>
      </c>
      <c r="K291" s="17" t="str" cm="1">
        <f t="array" ref="K291">IF(COUNT(FIND({0,1,2,3,4,5,6,7,8,9},'Model output'!K290))&gt;0,'Model output'!K290,"")</f>
        <v/>
      </c>
      <c r="L291" s="19" t="str">
        <f t="shared" si="58"/>
        <v/>
      </c>
      <c r="M291" s="17" t="str" cm="1">
        <f t="array" ref="M291">IF(L291="","",IF(ISNUMBER(SEARCH("cm",L291)),MAX(VALUE(SUBSTITUTE(_xlfn.FILTERXML("&lt;t&gt;&lt;s&gt;"&amp;SUBSTITUTE(L291,",","&lt;/s&gt;&lt;s&gt;")&amp;"&lt;/s&gt;&lt;/t&gt;","//s"),"cm",""))),MAX(VALUE(SUBSTITUTE(_xlfn.FILTERXML("&lt;t&gt;&lt;s&gt;"&amp;SUBSTITUTE(L291,",","&lt;/s&gt;&lt;s&gt;")&amp;"&lt;/s&gt;&lt;/t&gt;","//s"),"mm","")))/10))</f>
        <v/>
      </c>
      <c r="N291" s="17" t="str">
        <f>IF('Model output'!L290="","",'Model output'!L290)</f>
        <v>Papillary</v>
      </c>
      <c r="O291" s="17" t="str">
        <f>IF('Model output'!M290="","",'Model output'!M290)</f>
        <v>Follicular variant</v>
      </c>
      <c r="P291" s="17" t="str">
        <f>IF('Model output'!N290="","",'Model output'!N290)</f>
        <v>1.5 x 2.2 x 5.0 cm</v>
      </c>
      <c r="Q291" s="17" t="str">
        <f t="shared" si="57"/>
        <v>1.5,2.2,5.0cm</v>
      </c>
      <c r="R291" s="17" cm="1">
        <f t="array" ref="R291">IF(Q291="","",IF(ISNUMBER(SEARCH("cm",Q291)),MAX(VALUE(SUBSTITUTE(_xlfn.FILTERXML("&lt;t&gt;&lt;s&gt;"&amp;SUBSTITUTE(Q291,",","&lt;/s&gt;&lt;s&gt;")&amp;"&lt;/s&gt;&lt;/t&gt;","//s"),"cm",""))),IF(ISNUMBER(SEARCH("mm",Q291)), MAX(VALUE(SUBSTITUTE(_xlfn.FILTERXML("&lt;t&gt;&lt;s&gt;"&amp;SUBSTITUTE(Q291,",","&lt;/s&gt;&lt;s&gt;")&amp;"&lt;/s&gt;&lt;/t&gt;","//s"),"mm","")))/10, MAX(VALUE(_xlfn.FILTERXML("&lt;t&gt;&lt;s&gt;"&amp;SUBSTITUTE(Q291,",","&lt;/s&gt;&lt;s&gt;")&amp;"&lt;/s&gt;&lt;/t&gt;","//s"))))))</f>
        <v>5</v>
      </c>
      <c r="S291" s="17" t="str">
        <f>IF(OR('Model output'!P290="",ISNUMBER(SEARCH("Not identified", 'Model output'!P290)),ISNUMBER(SEARCH("Absent",'Model output'!P290)),ISNUMBER(SEARCH("No",'Model output'!P290)),ISNUMBER(SEARCH("Negative",'Model output'!P290))),"negative","positive")</f>
        <v>negative</v>
      </c>
      <c r="T291" s="17">
        <f>IF('Model output'!O290="","",'Model output'!O290)</f>
        <v>2</v>
      </c>
      <c r="U291" s="17"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17"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7"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23" t="str">
        <f>IF('Model output'!S290="","",'Model output'!S290)</f>
        <v/>
      </c>
      <c r="Y291" s="17" t="str">
        <f>IF(OR('Model output'!S290="",ISNUMBER(SEARCH("Absent",'Model output'!S290)),ISNUMBER(SEARCH("Not identified",'Model output'!S290)),AND(ISNUMBER(SEARCH("No",'Model output'!S290)),NOT(ISNUMBER(SEARCH("carcinoma",'Model output'!S290)))),ISNUMBER(SEARCH("negative",'Model output'!S290))),"negative",IF(Z291="positive","gETE", "positive"))</f>
        <v>negative</v>
      </c>
      <c r="Z291" s="17"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7" t="str">
        <f>IF('Model output'!T290="","",IF('Model output'!T290="Not mentioned", "No", "Yes"))</f>
        <v/>
      </c>
      <c r="AB291" s="17" t="str">
        <f>IF(AA291&lt;&gt;"Yes","",IF(OR('Model output'!U290="",ISNUMBER(SEARCH("Not identified",'Model output'!U290))),"",'Model output'!U290))</f>
        <v/>
      </c>
      <c r="AC291" s="33" t="str">
        <f>IF(OR('Model output'!V290="", AND(ISERROR(SEARCH("Positive",'Model output'!V290)), ISNUMBER(SEARCH("Negative",'Model output'!V290))), ISNUMBER(SEARCH("Uninvolved",'Model output'!V290)), ISNUMBER(SEARCH("Free",'Model output'!V290)), ISNUMBER(SEARCH("1 mm",'Model output'!V290)), ISNUMBER(SEARCH("0.1 CM",'Model output'!V290)), ISNUMBER(SEARCH("less than 0.2 mm",'Model output'!V290)), ISNUMBER(SEARCH("less than 0.5 mm",'Model output'!V290)), ISNUMBER(SEARCH("abut",'Model output'!V290))), "negative", "positive")</f>
        <v>negative</v>
      </c>
      <c r="AD291" s="17"/>
      <c r="AE291" s="45"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AND(ISNUMBER(J291),J291&gt;=5),M291=""),AND(AND(ISNUMBER(J291),J291&gt;=5),AND(ISNUMBER(M291),M291&gt;=1)),AND(ISNUMBER(SERACH("papillary",N291)),OR(Y291="positive",Z291="positive"), ISNUMBER(SEARCH("BRAF",AB291)))),"intermediate","low"))</f>
        <v>low</v>
      </c>
      <c r="AF291" s="46" t="str">
        <f t="shared" si="59"/>
        <v>3a</v>
      </c>
      <c r="AG291" s="46" t="str">
        <f t="shared" si="60"/>
        <v>0</v>
      </c>
      <c r="AH291" s="46" t="str">
        <f t="shared" si="61"/>
        <v>0</v>
      </c>
      <c r="AI291" s="47" t="str">
        <f t="shared" si="62"/>
        <v>II</v>
      </c>
      <c r="AJ291" s="45" t="s">
        <v>894</v>
      </c>
      <c r="AK291" s="48" t="s">
        <v>904</v>
      </c>
      <c r="AL291" s="48" t="s">
        <v>902</v>
      </c>
      <c r="AM291" s="48" t="s">
        <v>902</v>
      </c>
      <c r="AN291" s="48" t="s">
        <v>900</v>
      </c>
      <c r="AO291" s="20">
        <f t="shared" ca="1" si="63"/>
        <v>1</v>
      </c>
      <c r="AP291" s="21">
        <f t="shared" si="64"/>
        <v>1</v>
      </c>
      <c r="AQ291" s="21">
        <f t="shared" si="65"/>
        <v>1</v>
      </c>
      <c r="AR291" s="21">
        <f t="shared" si="66"/>
        <v>1</v>
      </c>
      <c r="AS291" s="27">
        <f t="shared" si="67"/>
        <v>1</v>
      </c>
    </row>
    <row r="294" spans="1:45">
      <c r="AN294" s="28"/>
    </row>
    <row r="295" spans="1:45">
      <c r="AO295" s="29"/>
      <c r="AP295" s="29"/>
      <c r="AQ295" s="29"/>
      <c r="AR295" s="29"/>
      <c r="AS295" s="29"/>
    </row>
    <row r="299" spans="1:45">
      <c r="AS299" s="14"/>
    </row>
    <row r="300" spans="1:45">
      <c r="AS300" s="14"/>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ignoredErrors>
    <ignoredError sqref="AM3 AK4:AM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B8311-F2F6-40D5-AF4F-5B6FF41D3CE5}">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71</v>
      </c>
      <c r="B1" t="s">
        <v>72</v>
      </c>
      <c r="C1" t="s">
        <v>73</v>
      </c>
      <c r="D1" t="s">
        <v>74</v>
      </c>
      <c r="E1" t="s">
        <v>75</v>
      </c>
      <c r="F1" t="s">
        <v>76</v>
      </c>
      <c r="G1" t="s">
        <v>77</v>
      </c>
      <c r="H1" t="s">
        <v>78</v>
      </c>
      <c r="I1" t="s">
        <v>79</v>
      </c>
      <c r="J1" t="s">
        <v>80</v>
      </c>
      <c r="K1" t="s">
        <v>81</v>
      </c>
      <c r="L1" t="s">
        <v>82</v>
      </c>
      <c r="M1" t="s">
        <v>83</v>
      </c>
      <c r="N1" t="s">
        <v>84</v>
      </c>
      <c r="O1" t="s">
        <v>85</v>
      </c>
      <c r="P1" t="s">
        <v>86</v>
      </c>
      <c r="Q1" t="s">
        <v>87</v>
      </c>
      <c r="R1" t="s">
        <v>88</v>
      </c>
      <c r="S1" t="s">
        <v>89</v>
      </c>
      <c r="T1" t="s">
        <v>90</v>
      </c>
      <c r="U1" t="s">
        <v>91</v>
      </c>
      <c r="V1" t="s">
        <v>92</v>
      </c>
    </row>
    <row r="2" spans="1:22">
      <c r="A2" t="s">
        <v>13</v>
      </c>
      <c r="D2" t="s">
        <v>16</v>
      </c>
      <c r="E2" t="s">
        <v>15</v>
      </c>
      <c r="G2" t="s">
        <v>718</v>
      </c>
      <c r="I2">
        <v>32</v>
      </c>
      <c r="J2">
        <v>1</v>
      </c>
      <c r="K2" t="s">
        <v>93</v>
      </c>
      <c r="L2" t="s">
        <v>51</v>
      </c>
      <c r="N2" t="s">
        <v>94</v>
      </c>
      <c r="O2">
        <v>1</v>
      </c>
      <c r="P2" t="s">
        <v>18</v>
      </c>
      <c r="R2" t="s">
        <v>719</v>
      </c>
      <c r="S2" t="s">
        <v>95</v>
      </c>
      <c r="V2" t="s">
        <v>686</v>
      </c>
    </row>
    <row r="3" spans="1:22">
      <c r="A3" t="s">
        <v>272</v>
      </c>
      <c r="D3" t="s">
        <v>34</v>
      </c>
      <c r="E3" t="s">
        <v>22</v>
      </c>
      <c r="F3" t="s">
        <v>21</v>
      </c>
      <c r="I3">
        <v>6</v>
      </c>
      <c r="J3">
        <v>0</v>
      </c>
      <c r="L3" t="s">
        <v>51</v>
      </c>
      <c r="M3" t="s">
        <v>171</v>
      </c>
      <c r="N3" t="s">
        <v>100</v>
      </c>
      <c r="O3">
        <v>2</v>
      </c>
      <c r="P3" t="s">
        <v>29</v>
      </c>
      <c r="R3" t="s">
        <v>29</v>
      </c>
      <c r="S3" t="s">
        <v>29</v>
      </c>
      <c r="V3" t="b">
        <v>1</v>
      </c>
    </row>
    <row r="4" spans="1:22">
      <c r="A4" t="s">
        <v>273</v>
      </c>
      <c r="D4" t="s">
        <v>23</v>
      </c>
      <c r="E4" t="s">
        <v>22</v>
      </c>
      <c r="F4" t="s">
        <v>14</v>
      </c>
      <c r="I4">
        <v>2</v>
      </c>
      <c r="J4">
        <v>0</v>
      </c>
      <c r="L4" t="s">
        <v>51</v>
      </c>
      <c r="M4" t="s">
        <v>31</v>
      </c>
      <c r="N4" t="s">
        <v>114</v>
      </c>
      <c r="O4">
        <v>2</v>
      </c>
      <c r="P4" t="s">
        <v>24</v>
      </c>
      <c r="R4" t="s">
        <v>43</v>
      </c>
      <c r="V4" t="s">
        <v>49</v>
      </c>
    </row>
    <row r="5" spans="1:22">
      <c r="A5" t="s">
        <v>274</v>
      </c>
      <c r="D5" t="s">
        <v>101</v>
      </c>
      <c r="F5" t="s">
        <v>165</v>
      </c>
      <c r="L5" t="s">
        <v>51</v>
      </c>
      <c r="M5" t="s">
        <v>720</v>
      </c>
      <c r="N5" t="s">
        <v>93</v>
      </c>
      <c r="O5">
        <v>1</v>
      </c>
      <c r="P5" t="s">
        <v>24</v>
      </c>
      <c r="R5" t="s">
        <v>26</v>
      </c>
      <c r="S5" t="s">
        <v>38</v>
      </c>
      <c r="T5" t="s">
        <v>681</v>
      </c>
      <c r="V5" t="s">
        <v>682</v>
      </c>
    </row>
    <row r="6" spans="1:22">
      <c r="A6" t="s">
        <v>275</v>
      </c>
      <c r="D6" t="s">
        <v>96</v>
      </c>
      <c r="E6" t="s">
        <v>106</v>
      </c>
      <c r="G6" t="s">
        <v>691</v>
      </c>
      <c r="I6">
        <v>5</v>
      </c>
      <c r="J6">
        <v>1</v>
      </c>
      <c r="L6" t="s">
        <v>51</v>
      </c>
      <c r="M6" t="s">
        <v>35</v>
      </c>
      <c r="N6" t="s">
        <v>129</v>
      </c>
      <c r="O6">
        <v>1</v>
      </c>
      <c r="P6" t="s">
        <v>38</v>
      </c>
      <c r="R6" t="s">
        <v>721</v>
      </c>
      <c r="S6" t="s">
        <v>38</v>
      </c>
      <c r="T6" t="s">
        <v>722</v>
      </c>
      <c r="U6" t="s">
        <v>191</v>
      </c>
      <c r="V6" t="s">
        <v>682</v>
      </c>
    </row>
    <row r="7" spans="1:22">
      <c r="A7" t="s">
        <v>276</v>
      </c>
      <c r="D7" t="s">
        <v>96</v>
      </c>
      <c r="E7" t="s">
        <v>106</v>
      </c>
      <c r="G7" t="s">
        <v>723</v>
      </c>
      <c r="I7">
        <v>8</v>
      </c>
      <c r="J7">
        <v>1</v>
      </c>
      <c r="L7" t="s">
        <v>112</v>
      </c>
      <c r="M7" t="s">
        <v>31</v>
      </c>
      <c r="N7" t="s">
        <v>110</v>
      </c>
      <c r="O7">
        <v>3</v>
      </c>
      <c r="P7" t="s">
        <v>29</v>
      </c>
      <c r="R7" t="s">
        <v>30</v>
      </c>
      <c r="S7" t="s">
        <v>38</v>
      </c>
      <c r="T7" t="s">
        <v>681</v>
      </c>
      <c r="V7" t="s">
        <v>724</v>
      </c>
    </row>
    <row r="8" spans="1:22">
      <c r="A8" t="s">
        <v>277</v>
      </c>
      <c r="D8" t="s">
        <v>116</v>
      </c>
      <c r="E8" t="s">
        <v>102</v>
      </c>
      <c r="F8" t="s">
        <v>121</v>
      </c>
      <c r="I8">
        <v>4</v>
      </c>
      <c r="J8">
        <v>1</v>
      </c>
      <c r="L8" t="s">
        <v>51</v>
      </c>
      <c r="M8" t="s">
        <v>44</v>
      </c>
      <c r="N8" t="s">
        <v>185</v>
      </c>
      <c r="O8">
        <v>2</v>
      </c>
      <c r="P8" t="s">
        <v>38</v>
      </c>
      <c r="R8" t="s">
        <v>26</v>
      </c>
      <c r="S8" t="s">
        <v>38</v>
      </c>
      <c r="T8" t="s">
        <v>45</v>
      </c>
      <c r="U8" t="s">
        <v>725</v>
      </c>
      <c r="V8" t="s">
        <v>682</v>
      </c>
    </row>
    <row r="9" spans="1:22">
      <c r="A9" t="s">
        <v>278</v>
      </c>
      <c r="D9" t="s">
        <v>105</v>
      </c>
      <c r="E9" t="s">
        <v>140</v>
      </c>
      <c r="G9" t="s">
        <v>726</v>
      </c>
      <c r="I9">
        <v>37</v>
      </c>
      <c r="J9">
        <v>3</v>
      </c>
      <c r="K9" t="s">
        <v>192</v>
      </c>
      <c r="L9" t="s">
        <v>17</v>
      </c>
      <c r="M9" t="s">
        <v>727</v>
      </c>
      <c r="N9" t="s">
        <v>174</v>
      </c>
      <c r="O9">
        <v>3</v>
      </c>
      <c r="P9" t="s">
        <v>29</v>
      </c>
      <c r="R9" t="s">
        <v>30</v>
      </c>
      <c r="S9" t="s">
        <v>29</v>
      </c>
      <c r="T9" t="s">
        <v>199</v>
      </c>
      <c r="U9" t="s">
        <v>107</v>
      </c>
      <c r="V9" t="s">
        <v>728</v>
      </c>
    </row>
    <row r="10" spans="1:22">
      <c r="A10" t="s">
        <v>279</v>
      </c>
      <c r="D10" t="s">
        <v>116</v>
      </c>
      <c r="E10" t="s">
        <v>102</v>
      </c>
      <c r="F10" t="s">
        <v>21</v>
      </c>
      <c r="I10">
        <v>3</v>
      </c>
      <c r="J10">
        <v>0</v>
      </c>
      <c r="L10" t="s">
        <v>51</v>
      </c>
      <c r="M10" t="s">
        <v>604</v>
      </c>
      <c r="N10" t="s">
        <v>133</v>
      </c>
      <c r="O10">
        <v>1</v>
      </c>
      <c r="P10" t="s">
        <v>29</v>
      </c>
      <c r="R10" t="s">
        <v>29</v>
      </c>
      <c r="S10" t="s">
        <v>38</v>
      </c>
      <c r="V10" t="s">
        <v>682</v>
      </c>
    </row>
    <row r="11" spans="1:22">
      <c r="A11" t="s">
        <v>280</v>
      </c>
      <c r="D11" t="s">
        <v>34</v>
      </c>
      <c r="E11" t="s">
        <v>40</v>
      </c>
      <c r="F11" t="s">
        <v>103</v>
      </c>
      <c r="L11" t="s">
        <v>17</v>
      </c>
      <c r="M11" t="s">
        <v>641</v>
      </c>
      <c r="N11" t="s">
        <v>195</v>
      </c>
      <c r="O11">
        <v>1</v>
      </c>
      <c r="P11" t="s">
        <v>38</v>
      </c>
      <c r="R11" t="s">
        <v>29</v>
      </c>
      <c r="S11" t="s">
        <v>38</v>
      </c>
      <c r="T11" t="s">
        <v>642</v>
      </c>
      <c r="V11" t="s">
        <v>682</v>
      </c>
    </row>
    <row r="12" spans="1:22">
      <c r="A12" t="s">
        <v>281</v>
      </c>
      <c r="D12" t="s">
        <v>116</v>
      </c>
      <c r="E12" t="s">
        <v>102</v>
      </c>
      <c r="F12" t="s">
        <v>121</v>
      </c>
      <c r="I12">
        <v>20</v>
      </c>
      <c r="J12">
        <v>0</v>
      </c>
      <c r="L12" t="s">
        <v>51</v>
      </c>
      <c r="M12" t="s">
        <v>692</v>
      </c>
      <c r="N12" t="s">
        <v>117</v>
      </c>
      <c r="O12" t="s">
        <v>252</v>
      </c>
      <c r="P12" t="s">
        <v>29</v>
      </c>
      <c r="R12" t="s">
        <v>696</v>
      </c>
      <c r="S12" t="s">
        <v>38</v>
      </c>
      <c r="V12" t="s">
        <v>682</v>
      </c>
    </row>
    <row r="13" spans="1:22">
      <c r="A13" t="s">
        <v>282</v>
      </c>
      <c r="D13" t="s">
        <v>96</v>
      </c>
      <c r="E13" t="s">
        <v>109</v>
      </c>
      <c r="I13">
        <v>0</v>
      </c>
      <c r="J13">
        <v>0</v>
      </c>
      <c r="L13" t="s">
        <v>51</v>
      </c>
      <c r="M13" t="s">
        <v>44</v>
      </c>
      <c r="N13" t="s">
        <v>193</v>
      </c>
      <c r="O13">
        <v>2</v>
      </c>
      <c r="P13" t="s">
        <v>38</v>
      </c>
      <c r="R13" t="s">
        <v>43</v>
      </c>
      <c r="S13" t="s">
        <v>38</v>
      </c>
      <c r="T13" t="s">
        <v>681</v>
      </c>
      <c r="U13" t="s">
        <v>729</v>
      </c>
      <c r="V13" t="s">
        <v>43</v>
      </c>
    </row>
    <row r="14" spans="1:22">
      <c r="A14" t="s">
        <v>283</v>
      </c>
      <c r="D14" t="s">
        <v>116</v>
      </c>
      <c r="E14" t="s">
        <v>106</v>
      </c>
      <c r="G14" t="s">
        <v>631</v>
      </c>
      <c r="I14">
        <v>9</v>
      </c>
      <c r="J14">
        <v>3</v>
      </c>
      <c r="L14" t="s">
        <v>17</v>
      </c>
      <c r="M14" t="s">
        <v>692</v>
      </c>
      <c r="N14" t="s">
        <v>104</v>
      </c>
      <c r="O14">
        <v>2</v>
      </c>
      <c r="P14" t="s">
        <v>18</v>
      </c>
      <c r="R14" t="s">
        <v>709</v>
      </c>
      <c r="S14" t="s">
        <v>38</v>
      </c>
      <c r="V14" t="s">
        <v>682</v>
      </c>
    </row>
    <row r="15" spans="1:22">
      <c r="A15" t="s">
        <v>284</v>
      </c>
      <c r="D15" t="s">
        <v>105</v>
      </c>
      <c r="E15" t="s">
        <v>102</v>
      </c>
      <c r="L15" t="s">
        <v>51</v>
      </c>
      <c r="M15" t="s">
        <v>31</v>
      </c>
      <c r="N15" t="s">
        <v>194</v>
      </c>
      <c r="O15">
        <v>2</v>
      </c>
      <c r="R15" t="s">
        <v>43</v>
      </c>
      <c r="S15" t="s">
        <v>38</v>
      </c>
      <c r="V15" t="s">
        <v>43</v>
      </c>
    </row>
    <row r="16" spans="1:22">
      <c r="A16" t="s">
        <v>285</v>
      </c>
      <c r="D16" t="s">
        <v>62</v>
      </c>
      <c r="E16" t="s">
        <v>33</v>
      </c>
      <c r="G16" t="s">
        <v>691</v>
      </c>
      <c r="I16">
        <v>6</v>
      </c>
      <c r="J16">
        <v>2</v>
      </c>
      <c r="L16" t="s">
        <v>51</v>
      </c>
      <c r="M16" t="s">
        <v>171</v>
      </c>
      <c r="N16" t="s">
        <v>132</v>
      </c>
      <c r="O16" t="s">
        <v>730</v>
      </c>
      <c r="P16" t="s">
        <v>29</v>
      </c>
      <c r="R16" t="s">
        <v>731</v>
      </c>
      <c r="S16" t="s">
        <v>29</v>
      </c>
      <c r="V16" t="s">
        <v>721</v>
      </c>
    </row>
    <row r="17" spans="1:22">
      <c r="A17" t="s">
        <v>286</v>
      </c>
      <c r="D17" t="s">
        <v>34</v>
      </c>
      <c r="E17" t="s">
        <v>33</v>
      </c>
      <c r="G17" t="s">
        <v>732</v>
      </c>
      <c r="I17">
        <v>16</v>
      </c>
      <c r="J17">
        <v>1</v>
      </c>
      <c r="L17" t="s">
        <v>51</v>
      </c>
      <c r="N17" t="s">
        <v>136</v>
      </c>
      <c r="O17" t="s">
        <v>733</v>
      </c>
      <c r="P17" t="s">
        <v>38</v>
      </c>
      <c r="R17" t="s">
        <v>29</v>
      </c>
      <c r="S17" t="s">
        <v>29</v>
      </c>
      <c r="T17" t="s">
        <v>710</v>
      </c>
      <c r="V17" t="s">
        <v>180</v>
      </c>
    </row>
    <row r="18" spans="1:22">
      <c r="A18" t="s">
        <v>287</v>
      </c>
      <c r="D18" t="s">
        <v>105</v>
      </c>
      <c r="E18" t="s">
        <v>106</v>
      </c>
      <c r="F18" t="s">
        <v>21</v>
      </c>
      <c r="G18" t="s">
        <v>671</v>
      </c>
      <c r="I18">
        <v>3</v>
      </c>
      <c r="J18">
        <v>3</v>
      </c>
      <c r="L18" t="s">
        <v>51</v>
      </c>
      <c r="M18" t="s">
        <v>662</v>
      </c>
      <c r="N18" t="s">
        <v>194</v>
      </c>
      <c r="O18">
        <v>1</v>
      </c>
      <c r="P18" t="s">
        <v>29</v>
      </c>
      <c r="R18" t="s">
        <v>29</v>
      </c>
      <c r="S18" t="s">
        <v>29</v>
      </c>
      <c r="T18" t="s">
        <v>605</v>
      </c>
      <c r="U18" t="s">
        <v>107</v>
      </c>
      <c r="V18" t="s">
        <v>728</v>
      </c>
    </row>
    <row r="19" spans="1:22">
      <c r="A19" t="s">
        <v>288</v>
      </c>
      <c r="D19" t="s">
        <v>101</v>
      </c>
      <c r="E19" t="s">
        <v>102</v>
      </c>
      <c r="F19" t="s">
        <v>165</v>
      </c>
      <c r="I19">
        <v>9</v>
      </c>
      <c r="J19">
        <v>0</v>
      </c>
      <c r="L19" t="s">
        <v>51</v>
      </c>
      <c r="M19" t="s">
        <v>734</v>
      </c>
      <c r="N19" t="s">
        <v>117</v>
      </c>
      <c r="O19">
        <v>2</v>
      </c>
      <c r="P19" t="s">
        <v>24</v>
      </c>
      <c r="R19" t="s">
        <v>43</v>
      </c>
      <c r="S19" t="s">
        <v>43</v>
      </c>
      <c r="V19" t="s">
        <v>682</v>
      </c>
    </row>
    <row r="20" spans="1:22">
      <c r="A20" t="s">
        <v>289</v>
      </c>
      <c r="D20" t="s">
        <v>105</v>
      </c>
      <c r="E20" t="s">
        <v>109</v>
      </c>
      <c r="F20" t="s">
        <v>121</v>
      </c>
      <c r="L20" t="s">
        <v>51</v>
      </c>
      <c r="N20" t="s">
        <v>195</v>
      </c>
      <c r="O20">
        <v>2</v>
      </c>
      <c r="P20" t="s">
        <v>29</v>
      </c>
      <c r="Q20" t="s">
        <v>636</v>
      </c>
      <c r="R20" t="s">
        <v>29</v>
      </c>
      <c r="S20" t="s">
        <v>38</v>
      </c>
      <c r="T20" t="s">
        <v>711</v>
      </c>
      <c r="V20" t="s">
        <v>682</v>
      </c>
    </row>
    <row r="21" spans="1:22">
      <c r="A21" t="s">
        <v>290</v>
      </c>
      <c r="D21" t="s">
        <v>116</v>
      </c>
      <c r="E21" t="s">
        <v>102</v>
      </c>
      <c r="F21" t="s">
        <v>121</v>
      </c>
      <c r="I21">
        <v>2</v>
      </c>
      <c r="J21">
        <v>0</v>
      </c>
      <c r="L21" t="s">
        <v>51</v>
      </c>
      <c r="M21" t="s">
        <v>692</v>
      </c>
      <c r="N21" t="s">
        <v>185</v>
      </c>
      <c r="O21">
        <v>2</v>
      </c>
      <c r="P21" t="s">
        <v>29</v>
      </c>
      <c r="R21" t="s">
        <v>119</v>
      </c>
      <c r="S21" t="s">
        <v>38</v>
      </c>
      <c r="T21" t="s">
        <v>735</v>
      </c>
      <c r="U21" t="s">
        <v>736</v>
      </c>
      <c r="V21" t="s">
        <v>682</v>
      </c>
    </row>
    <row r="22" spans="1:22">
      <c r="A22" t="s">
        <v>291</v>
      </c>
      <c r="D22" t="s">
        <v>96</v>
      </c>
      <c r="E22" t="s">
        <v>102</v>
      </c>
      <c r="F22" t="s">
        <v>121</v>
      </c>
      <c r="I22">
        <v>11</v>
      </c>
      <c r="J22">
        <v>0</v>
      </c>
      <c r="L22" t="s">
        <v>51</v>
      </c>
      <c r="M22" t="s">
        <v>44</v>
      </c>
      <c r="N22" t="s">
        <v>110</v>
      </c>
      <c r="O22">
        <v>1</v>
      </c>
      <c r="P22" t="s">
        <v>38</v>
      </c>
      <c r="R22" t="s">
        <v>43</v>
      </c>
      <c r="S22" t="s">
        <v>38</v>
      </c>
      <c r="T22" t="s">
        <v>737</v>
      </c>
      <c r="V22" t="s">
        <v>682</v>
      </c>
    </row>
    <row r="23" spans="1:22">
      <c r="A23" t="s">
        <v>292</v>
      </c>
      <c r="D23" t="s">
        <v>105</v>
      </c>
      <c r="E23" t="s">
        <v>102</v>
      </c>
      <c r="F23" t="s">
        <v>121</v>
      </c>
      <c r="I23">
        <v>1</v>
      </c>
      <c r="J23">
        <v>0</v>
      </c>
      <c r="L23" t="s">
        <v>51</v>
      </c>
      <c r="M23" t="s">
        <v>692</v>
      </c>
      <c r="N23" t="s">
        <v>117</v>
      </c>
      <c r="O23">
        <v>7</v>
      </c>
      <c r="P23" t="s">
        <v>38</v>
      </c>
      <c r="R23" t="s">
        <v>29</v>
      </c>
      <c r="S23" t="s">
        <v>29</v>
      </c>
      <c r="T23" t="s">
        <v>681</v>
      </c>
      <c r="U23" t="s">
        <v>107</v>
      </c>
      <c r="V23" t="s">
        <v>182</v>
      </c>
    </row>
    <row r="24" spans="1:22">
      <c r="A24" t="s">
        <v>293</v>
      </c>
      <c r="D24" t="s">
        <v>23</v>
      </c>
      <c r="E24" t="s">
        <v>99</v>
      </c>
      <c r="F24" t="s">
        <v>121</v>
      </c>
      <c r="L24" t="s">
        <v>51</v>
      </c>
      <c r="N24" t="s">
        <v>196</v>
      </c>
      <c r="O24">
        <v>1</v>
      </c>
      <c r="P24" t="s">
        <v>24</v>
      </c>
      <c r="R24" t="s">
        <v>626</v>
      </c>
      <c r="S24" t="s">
        <v>38</v>
      </c>
      <c r="T24" t="s">
        <v>667</v>
      </c>
      <c r="U24" t="s">
        <v>725</v>
      </c>
      <c r="V24" t="s">
        <v>682</v>
      </c>
    </row>
    <row r="25" spans="1:22">
      <c r="A25" t="s">
        <v>294</v>
      </c>
      <c r="D25" t="s">
        <v>105</v>
      </c>
      <c r="E25" t="s">
        <v>140</v>
      </c>
      <c r="F25" t="s">
        <v>121</v>
      </c>
      <c r="G25" t="s">
        <v>712</v>
      </c>
      <c r="I25">
        <v>42</v>
      </c>
      <c r="J25">
        <v>6</v>
      </c>
      <c r="L25" t="s">
        <v>17</v>
      </c>
      <c r="M25" t="s">
        <v>692</v>
      </c>
      <c r="N25" t="s">
        <v>108</v>
      </c>
      <c r="O25">
        <v>3</v>
      </c>
      <c r="P25" t="s">
        <v>29</v>
      </c>
      <c r="R25" t="s">
        <v>38</v>
      </c>
      <c r="S25" t="s">
        <v>29</v>
      </c>
      <c r="V25" t="s">
        <v>738</v>
      </c>
    </row>
    <row r="26" spans="1:22">
      <c r="A26" t="s">
        <v>295</v>
      </c>
      <c r="D26" t="s">
        <v>116</v>
      </c>
      <c r="E26" t="s">
        <v>109</v>
      </c>
      <c r="F26" t="s">
        <v>121</v>
      </c>
      <c r="L26" t="s">
        <v>17</v>
      </c>
      <c r="M26" t="s">
        <v>189</v>
      </c>
      <c r="N26" t="s">
        <v>185</v>
      </c>
      <c r="O26">
        <v>1</v>
      </c>
      <c r="P26" t="s">
        <v>47</v>
      </c>
      <c r="R26" t="s">
        <v>43</v>
      </c>
      <c r="S26" t="s">
        <v>38</v>
      </c>
      <c r="V26" t="s">
        <v>682</v>
      </c>
    </row>
    <row r="27" spans="1:22">
      <c r="A27" t="s">
        <v>296</v>
      </c>
      <c r="D27" t="s">
        <v>96</v>
      </c>
      <c r="E27" t="s">
        <v>102</v>
      </c>
      <c r="F27" t="s">
        <v>121</v>
      </c>
      <c r="J27">
        <v>0</v>
      </c>
      <c r="L27" t="s">
        <v>51</v>
      </c>
      <c r="N27" t="s">
        <v>110</v>
      </c>
      <c r="O27">
        <v>1</v>
      </c>
      <c r="P27" t="s">
        <v>38</v>
      </c>
      <c r="R27" t="s">
        <v>29</v>
      </c>
      <c r="S27" t="s">
        <v>29</v>
      </c>
      <c r="V27" t="s">
        <v>30</v>
      </c>
    </row>
    <row r="28" spans="1:22">
      <c r="A28" t="s">
        <v>297</v>
      </c>
      <c r="D28" t="s">
        <v>34</v>
      </c>
      <c r="E28" t="s">
        <v>99</v>
      </c>
      <c r="F28" t="s">
        <v>21</v>
      </c>
      <c r="L28" t="s">
        <v>51</v>
      </c>
      <c r="M28" t="s">
        <v>31</v>
      </c>
      <c r="N28" t="s">
        <v>117</v>
      </c>
      <c r="O28">
        <v>2</v>
      </c>
      <c r="P28" t="s">
        <v>38</v>
      </c>
      <c r="R28" t="s">
        <v>29</v>
      </c>
      <c r="S28" t="s">
        <v>29</v>
      </c>
      <c r="T28" t="s">
        <v>739</v>
      </c>
      <c r="U28" t="s">
        <v>45</v>
      </c>
      <c r="V28" t="s">
        <v>30</v>
      </c>
    </row>
    <row r="29" spans="1:22">
      <c r="A29" t="s">
        <v>298</v>
      </c>
      <c r="D29" t="s">
        <v>105</v>
      </c>
      <c r="E29" t="s">
        <v>106</v>
      </c>
      <c r="F29" t="s">
        <v>121</v>
      </c>
      <c r="G29" t="s">
        <v>691</v>
      </c>
      <c r="I29">
        <v>7</v>
      </c>
      <c r="J29">
        <v>7</v>
      </c>
      <c r="L29" t="s">
        <v>17</v>
      </c>
      <c r="M29" t="s">
        <v>168</v>
      </c>
      <c r="N29" t="s">
        <v>173</v>
      </c>
      <c r="O29">
        <v>1</v>
      </c>
      <c r="P29" t="s">
        <v>29</v>
      </c>
      <c r="R29" t="s">
        <v>29</v>
      </c>
      <c r="S29" t="s">
        <v>29</v>
      </c>
      <c r="V29" t="s">
        <v>30</v>
      </c>
    </row>
    <row r="30" spans="1:22">
      <c r="A30" t="s">
        <v>299</v>
      </c>
      <c r="D30" t="s">
        <v>96</v>
      </c>
      <c r="E30" t="s">
        <v>102</v>
      </c>
      <c r="I30">
        <v>1</v>
      </c>
      <c r="J30">
        <v>0</v>
      </c>
      <c r="L30" t="s">
        <v>51</v>
      </c>
      <c r="M30" t="s">
        <v>44</v>
      </c>
      <c r="N30" t="s">
        <v>110</v>
      </c>
      <c r="O30">
        <v>1</v>
      </c>
      <c r="P30" t="s">
        <v>18</v>
      </c>
      <c r="R30" t="s">
        <v>38</v>
      </c>
      <c r="S30" t="s">
        <v>38</v>
      </c>
      <c r="V30" t="s">
        <v>682</v>
      </c>
    </row>
    <row r="31" spans="1:22">
      <c r="A31" t="s">
        <v>300</v>
      </c>
      <c r="D31" t="s">
        <v>170</v>
      </c>
      <c r="E31" t="s">
        <v>102</v>
      </c>
      <c r="F31" t="s">
        <v>21</v>
      </c>
      <c r="I31">
        <v>4</v>
      </c>
      <c r="J31">
        <v>0</v>
      </c>
      <c r="L31" t="s">
        <v>51</v>
      </c>
      <c r="M31" t="s">
        <v>740</v>
      </c>
      <c r="N31" t="s">
        <v>134</v>
      </c>
      <c r="O31">
        <v>1</v>
      </c>
      <c r="P31" t="s">
        <v>29</v>
      </c>
      <c r="R31" t="s">
        <v>38</v>
      </c>
      <c r="S31" t="s">
        <v>47</v>
      </c>
      <c r="T31" t="s">
        <v>606</v>
      </c>
      <c r="V31" t="s">
        <v>682</v>
      </c>
    </row>
    <row r="32" spans="1:22">
      <c r="A32" t="s">
        <v>301</v>
      </c>
      <c r="D32" t="s">
        <v>96</v>
      </c>
      <c r="E32" t="s">
        <v>106</v>
      </c>
      <c r="F32" t="s">
        <v>21</v>
      </c>
      <c r="G32" t="s">
        <v>691</v>
      </c>
      <c r="I32">
        <v>7</v>
      </c>
      <c r="J32">
        <v>4</v>
      </c>
      <c r="L32" t="s">
        <v>51</v>
      </c>
      <c r="M32" t="s">
        <v>44</v>
      </c>
      <c r="N32" t="s">
        <v>110</v>
      </c>
      <c r="O32">
        <v>2</v>
      </c>
      <c r="P32" t="s">
        <v>29</v>
      </c>
      <c r="R32" t="s">
        <v>696</v>
      </c>
      <c r="S32" t="s">
        <v>47</v>
      </c>
      <c r="V32" t="s">
        <v>682</v>
      </c>
    </row>
    <row r="33" spans="1:22">
      <c r="A33" t="s">
        <v>302</v>
      </c>
      <c r="D33" t="s">
        <v>105</v>
      </c>
      <c r="E33" t="s">
        <v>643</v>
      </c>
      <c r="F33" t="s">
        <v>121</v>
      </c>
      <c r="L33" t="s">
        <v>17</v>
      </c>
      <c r="M33" t="s">
        <v>692</v>
      </c>
      <c r="N33" t="s">
        <v>117</v>
      </c>
      <c r="O33">
        <v>2</v>
      </c>
      <c r="P33" t="s">
        <v>29</v>
      </c>
      <c r="R33" t="s">
        <v>29</v>
      </c>
      <c r="S33" t="s">
        <v>29</v>
      </c>
      <c r="T33" t="s">
        <v>710</v>
      </c>
      <c r="U33" t="s">
        <v>605</v>
      </c>
      <c r="V33" t="s">
        <v>179</v>
      </c>
    </row>
    <row r="34" spans="1:22">
      <c r="A34" t="s">
        <v>303</v>
      </c>
      <c r="D34" t="s">
        <v>105</v>
      </c>
      <c r="E34" t="s">
        <v>102</v>
      </c>
      <c r="I34">
        <v>6</v>
      </c>
      <c r="J34">
        <v>0</v>
      </c>
      <c r="L34" t="s">
        <v>51</v>
      </c>
      <c r="M34" t="s">
        <v>35</v>
      </c>
      <c r="N34" t="s">
        <v>129</v>
      </c>
      <c r="O34">
        <v>2</v>
      </c>
      <c r="P34" t="s">
        <v>38</v>
      </c>
      <c r="R34" t="s">
        <v>30</v>
      </c>
      <c r="S34" t="s">
        <v>29</v>
      </c>
      <c r="T34" t="s">
        <v>607</v>
      </c>
      <c r="U34" t="s">
        <v>107</v>
      </c>
      <c r="V34" t="s">
        <v>724</v>
      </c>
    </row>
    <row r="35" spans="1:22">
      <c r="A35" t="s">
        <v>304</v>
      </c>
      <c r="D35" t="s">
        <v>170</v>
      </c>
      <c r="E35" t="s">
        <v>106</v>
      </c>
      <c r="F35" t="s">
        <v>21</v>
      </c>
      <c r="G35" t="s">
        <v>741</v>
      </c>
      <c r="I35">
        <v>2</v>
      </c>
      <c r="J35">
        <v>2</v>
      </c>
      <c r="K35" t="s">
        <v>175</v>
      </c>
      <c r="L35" t="s">
        <v>51</v>
      </c>
      <c r="M35" t="s">
        <v>35</v>
      </c>
      <c r="N35" t="s">
        <v>175</v>
      </c>
      <c r="O35">
        <v>1</v>
      </c>
      <c r="P35" t="s">
        <v>29</v>
      </c>
      <c r="R35" t="s">
        <v>38</v>
      </c>
      <c r="S35" t="s">
        <v>47</v>
      </c>
      <c r="T35" t="s">
        <v>644</v>
      </c>
      <c r="U35" t="s">
        <v>107</v>
      </c>
      <c r="V35" t="s">
        <v>682</v>
      </c>
    </row>
    <row r="36" spans="1:22">
      <c r="A36" t="s">
        <v>305</v>
      </c>
      <c r="D36" t="s">
        <v>96</v>
      </c>
      <c r="E36" t="s">
        <v>102</v>
      </c>
      <c r="F36" t="s">
        <v>121</v>
      </c>
      <c r="J36">
        <v>0</v>
      </c>
      <c r="L36" t="s">
        <v>42</v>
      </c>
      <c r="M36" t="s">
        <v>742</v>
      </c>
      <c r="N36" t="s">
        <v>197</v>
      </c>
      <c r="O36">
        <v>2</v>
      </c>
      <c r="P36" t="s">
        <v>38</v>
      </c>
      <c r="R36" t="s">
        <v>696</v>
      </c>
      <c r="S36" t="s">
        <v>38</v>
      </c>
      <c r="V36" t="s">
        <v>682</v>
      </c>
    </row>
    <row r="37" spans="1:22">
      <c r="A37" t="s">
        <v>306</v>
      </c>
      <c r="D37" t="s">
        <v>105</v>
      </c>
      <c r="E37" t="s">
        <v>106</v>
      </c>
      <c r="F37" t="s">
        <v>121</v>
      </c>
      <c r="G37" t="s">
        <v>743</v>
      </c>
      <c r="I37">
        <v>14</v>
      </c>
      <c r="J37">
        <v>6</v>
      </c>
      <c r="L37" t="s">
        <v>17</v>
      </c>
      <c r="M37" t="s">
        <v>692</v>
      </c>
      <c r="N37" t="s">
        <v>117</v>
      </c>
      <c r="O37">
        <v>2</v>
      </c>
      <c r="P37" t="s">
        <v>38</v>
      </c>
      <c r="R37" t="s">
        <v>29</v>
      </c>
      <c r="S37" t="s">
        <v>66</v>
      </c>
      <c r="T37" t="s">
        <v>199</v>
      </c>
      <c r="U37" t="s">
        <v>107</v>
      </c>
      <c r="V37" t="s">
        <v>682</v>
      </c>
    </row>
    <row r="38" spans="1:22">
      <c r="A38" t="s">
        <v>307</v>
      </c>
      <c r="D38" t="s">
        <v>96</v>
      </c>
      <c r="E38" t="s">
        <v>102</v>
      </c>
      <c r="F38" t="s">
        <v>121</v>
      </c>
      <c r="I38">
        <v>8</v>
      </c>
      <c r="J38">
        <v>0</v>
      </c>
      <c r="L38" t="s">
        <v>51</v>
      </c>
      <c r="M38" t="s">
        <v>44</v>
      </c>
      <c r="N38" t="s">
        <v>200</v>
      </c>
      <c r="O38">
        <v>1</v>
      </c>
      <c r="P38" t="s">
        <v>38</v>
      </c>
      <c r="R38" t="s">
        <v>43</v>
      </c>
      <c r="S38" t="s">
        <v>47</v>
      </c>
      <c r="T38" t="s">
        <v>710</v>
      </c>
      <c r="U38" t="s">
        <v>107</v>
      </c>
      <c r="V38" t="s">
        <v>43</v>
      </c>
    </row>
    <row r="39" spans="1:22">
      <c r="A39" t="s">
        <v>308</v>
      </c>
      <c r="D39" t="s">
        <v>23</v>
      </c>
      <c r="E39" t="s">
        <v>33</v>
      </c>
      <c r="F39" t="s">
        <v>21</v>
      </c>
      <c r="G39" t="s">
        <v>744</v>
      </c>
      <c r="J39">
        <v>5</v>
      </c>
      <c r="K39" t="s">
        <v>672</v>
      </c>
      <c r="L39" t="s">
        <v>51</v>
      </c>
      <c r="N39" t="s">
        <v>108</v>
      </c>
      <c r="O39">
        <v>1</v>
      </c>
      <c r="P39" t="s">
        <v>38</v>
      </c>
      <c r="R39" t="s">
        <v>745</v>
      </c>
      <c r="S39" t="s">
        <v>38</v>
      </c>
      <c r="V39" t="s">
        <v>746</v>
      </c>
    </row>
    <row r="40" spans="1:22">
      <c r="A40" t="s">
        <v>309</v>
      </c>
      <c r="D40" t="s">
        <v>23</v>
      </c>
      <c r="E40" t="s">
        <v>40</v>
      </c>
      <c r="F40" t="s">
        <v>103</v>
      </c>
      <c r="L40" t="s">
        <v>51</v>
      </c>
      <c r="M40" t="s">
        <v>31</v>
      </c>
      <c r="N40" t="s">
        <v>202</v>
      </c>
      <c r="O40">
        <v>1</v>
      </c>
      <c r="P40" t="s">
        <v>43</v>
      </c>
      <c r="R40" t="s">
        <v>25</v>
      </c>
      <c r="S40" t="s">
        <v>25</v>
      </c>
      <c r="V40" t="s">
        <v>49</v>
      </c>
    </row>
    <row r="41" spans="1:22">
      <c r="A41" t="s">
        <v>310</v>
      </c>
      <c r="D41" t="s">
        <v>34</v>
      </c>
      <c r="E41" t="s">
        <v>15</v>
      </c>
      <c r="G41" t="s">
        <v>637</v>
      </c>
      <c r="I41">
        <v>9</v>
      </c>
      <c r="J41">
        <v>5</v>
      </c>
      <c r="K41" t="s">
        <v>125</v>
      </c>
      <c r="L41" t="s">
        <v>51</v>
      </c>
      <c r="M41" t="s">
        <v>575</v>
      </c>
      <c r="N41" t="s">
        <v>194</v>
      </c>
      <c r="O41">
        <v>1</v>
      </c>
      <c r="R41" t="s">
        <v>119</v>
      </c>
      <c r="S41" t="s">
        <v>558</v>
      </c>
      <c r="V41" t="s">
        <v>633</v>
      </c>
    </row>
    <row r="42" spans="1:22">
      <c r="A42" t="s">
        <v>311</v>
      </c>
      <c r="D42" t="s">
        <v>23</v>
      </c>
      <c r="E42" t="s">
        <v>40</v>
      </c>
      <c r="F42" t="s">
        <v>103</v>
      </c>
      <c r="L42" t="s">
        <v>51</v>
      </c>
      <c r="N42" t="s">
        <v>124</v>
      </c>
      <c r="O42">
        <v>2</v>
      </c>
      <c r="P42" t="s">
        <v>29</v>
      </c>
      <c r="Q42" t="s">
        <v>698</v>
      </c>
      <c r="R42" t="s">
        <v>608</v>
      </c>
      <c r="S42" t="s">
        <v>38</v>
      </c>
      <c r="V42" t="s">
        <v>182</v>
      </c>
    </row>
    <row r="43" spans="1:22">
      <c r="A43" t="s">
        <v>312</v>
      </c>
      <c r="C43" t="s">
        <v>645</v>
      </c>
      <c r="D43" t="s">
        <v>34</v>
      </c>
      <c r="E43" t="s">
        <v>33</v>
      </c>
      <c r="F43" t="s">
        <v>21</v>
      </c>
      <c r="G43" t="s">
        <v>747</v>
      </c>
      <c r="I43">
        <v>8</v>
      </c>
      <c r="J43">
        <v>7</v>
      </c>
      <c r="K43" t="s">
        <v>134</v>
      </c>
      <c r="L43" t="s">
        <v>51</v>
      </c>
      <c r="M43" t="s">
        <v>748</v>
      </c>
      <c r="N43" t="s">
        <v>203</v>
      </c>
      <c r="O43">
        <v>1</v>
      </c>
      <c r="P43" t="s">
        <v>29</v>
      </c>
      <c r="Q43" t="s">
        <v>184</v>
      </c>
      <c r="R43" t="s">
        <v>204</v>
      </c>
      <c r="S43" t="s">
        <v>205</v>
      </c>
      <c r="V43" t="s">
        <v>674</v>
      </c>
    </row>
    <row r="44" spans="1:22">
      <c r="A44" t="s">
        <v>313</v>
      </c>
      <c r="D44" t="s">
        <v>34</v>
      </c>
      <c r="E44" t="s">
        <v>15</v>
      </c>
      <c r="G44" t="s">
        <v>206</v>
      </c>
      <c r="I44">
        <v>1</v>
      </c>
      <c r="J44">
        <v>1</v>
      </c>
      <c r="K44" t="s">
        <v>207</v>
      </c>
      <c r="L44" t="s">
        <v>51</v>
      </c>
      <c r="N44" t="s">
        <v>100</v>
      </c>
      <c r="O44">
        <v>1</v>
      </c>
      <c r="P44" t="s">
        <v>38</v>
      </c>
      <c r="R44" t="s">
        <v>208</v>
      </c>
      <c r="S44" t="s">
        <v>48</v>
      </c>
      <c r="V44" t="s">
        <v>721</v>
      </c>
    </row>
    <row r="45" spans="1:22">
      <c r="A45" t="s">
        <v>314</v>
      </c>
      <c r="C45" t="s">
        <v>645</v>
      </c>
      <c r="D45" t="s">
        <v>34</v>
      </c>
      <c r="E45" t="s">
        <v>15</v>
      </c>
      <c r="G45" t="s">
        <v>209</v>
      </c>
      <c r="I45">
        <v>10</v>
      </c>
      <c r="J45">
        <v>7</v>
      </c>
      <c r="K45" t="s">
        <v>749</v>
      </c>
      <c r="L45" t="s">
        <v>51</v>
      </c>
      <c r="M45" t="s">
        <v>750</v>
      </c>
      <c r="N45" t="s">
        <v>751</v>
      </c>
      <c r="O45">
        <v>2</v>
      </c>
      <c r="P45" t="s">
        <v>29</v>
      </c>
      <c r="Q45" t="s">
        <v>698</v>
      </c>
      <c r="R45" t="s">
        <v>29</v>
      </c>
      <c r="S45" t="s">
        <v>38</v>
      </c>
      <c r="V45" t="s">
        <v>182</v>
      </c>
    </row>
    <row r="46" spans="1:22">
      <c r="A46" t="s">
        <v>315</v>
      </c>
      <c r="D46" t="s">
        <v>23</v>
      </c>
      <c r="E46" t="s">
        <v>40</v>
      </c>
      <c r="L46" t="s">
        <v>51</v>
      </c>
      <c r="N46" t="s">
        <v>752</v>
      </c>
      <c r="O46">
        <v>2</v>
      </c>
      <c r="P46" t="s">
        <v>38</v>
      </c>
      <c r="R46" t="s">
        <v>68</v>
      </c>
      <c r="S46" t="s">
        <v>68</v>
      </c>
      <c r="V46" t="s">
        <v>49</v>
      </c>
    </row>
    <row r="47" spans="1:22">
      <c r="A47" t="s">
        <v>316</v>
      </c>
      <c r="D47" t="s">
        <v>186</v>
      </c>
      <c r="I47">
        <v>17</v>
      </c>
      <c r="J47">
        <v>2</v>
      </c>
      <c r="L47" t="s">
        <v>51</v>
      </c>
      <c r="M47" t="s">
        <v>35</v>
      </c>
      <c r="N47" t="s">
        <v>185</v>
      </c>
      <c r="O47">
        <v>2</v>
      </c>
      <c r="P47" t="s">
        <v>38</v>
      </c>
      <c r="R47" t="s">
        <v>126</v>
      </c>
      <c r="S47" t="s">
        <v>210</v>
      </c>
      <c r="V47" t="s">
        <v>49</v>
      </c>
    </row>
    <row r="48" spans="1:22">
      <c r="A48" t="s">
        <v>317</v>
      </c>
      <c r="D48" t="s">
        <v>39</v>
      </c>
      <c r="E48" t="s">
        <v>40</v>
      </c>
      <c r="F48" t="s">
        <v>14</v>
      </c>
      <c r="I48">
        <v>4</v>
      </c>
      <c r="J48">
        <v>0</v>
      </c>
      <c r="L48" t="s">
        <v>51</v>
      </c>
      <c r="M48" t="s">
        <v>31</v>
      </c>
      <c r="N48" t="s">
        <v>131</v>
      </c>
      <c r="O48">
        <v>1</v>
      </c>
      <c r="P48" t="s">
        <v>38</v>
      </c>
      <c r="R48" t="s">
        <v>69</v>
      </c>
      <c r="S48" t="s">
        <v>38</v>
      </c>
      <c r="V48" t="s">
        <v>49</v>
      </c>
    </row>
    <row r="49" spans="1:22">
      <c r="A49" t="s">
        <v>318</v>
      </c>
      <c r="D49" t="s">
        <v>39</v>
      </c>
      <c r="E49" t="s">
        <v>99</v>
      </c>
      <c r="F49" t="s">
        <v>21</v>
      </c>
      <c r="I49">
        <v>2</v>
      </c>
      <c r="J49">
        <v>0</v>
      </c>
      <c r="L49" t="s">
        <v>51</v>
      </c>
      <c r="M49" t="s">
        <v>172</v>
      </c>
      <c r="N49" t="s">
        <v>211</v>
      </c>
      <c r="O49">
        <v>1</v>
      </c>
      <c r="P49" t="s">
        <v>38</v>
      </c>
      <c r="R49" t="s">
        <v>69</v>
      </c>
      <c r="S49" t="s">
        <v>38</v>
      </c>
      <c r="V49" t="s">
        <v>49</v>
      </c>
    </row>
    <row r="50" spans="1:22">
      <c r="A50" t="s">
        <v>319</v>
      </c>
      <c r="I50">
        <v>2</v>
      </c>
      <c r="J50">
        <v>0</v>
      </c>
      <c r="L50" t="s">
        <v>753</v>
      </c>
      <c r="M50" t="s">
        <v>212</v>
      </c>
      <c r="N50" t="s">
        <v>213</v>
      </c>
      <c r="O50">
        <v>2</v>
      </c>
      <c r="P50" t="s">
        <v>38</v>
      </c>
      <c r="R50" t="s">
        <v>38</v>
      </c>
      <c r="S50" t="s">
        <v>47</v>
      </c>
      <c r="V50" t="s">
        <v>49</v>
      </c>
    </row>
    <row r="51" spans="1:22">
      <c r="A51" t="s">
        <v>320</v>
      </c>
      <c r="L51" t="s">
        <v>51</v>
      </c>
      <c r="M51" t="s">
        <v>31</v>
      </c>
      <c r="N51" t="s">
        <v>135</v>
      </c>
      <c r="O51">
        <v>1</v>
      </c>
      <c r="P51" t="s">
        <v>38</v>
      </c>
      <c r="R51" t="s">
        <v>38</v>
      </c>
      <c r="S51" t="s">
        <v>38</v>
      </c>
      <c r="V51" t="s">
        <v>49</v>
      </c>
    </row>
    <row r="52" spans="1:22">
      <c r="A52" t="s">
        <v>321</v>
      </c>
      <c r="D52" t="s">
        <v>39</v>
      </c>
      <c r="E52" t="s">
        <v>22</v>
      </c>
      <c r="F52" t="s">
        <v>14</v>
      </c>
      <c r="I52">
        <v>7</v>
      </c>
      <c r="J52">
        <v>0</v>
      </c>
      <c r="L52" t="s">
        <v>51</v>
      </c>
      <c r="M52" t="s">
        <v>172</v>
      </c>
      <c r="N52" t="s">
        <v>122</v>
      </c>
      <c r="O52">
        <v>1</v>
      </c>
      <c r="P52" t="s">
        <v>29</v>
      </c>
      <c r="R52" t="s">
        <v>29</v>
      </c>
      <c r="S52" t="s">
        <v>38</v>
      </c>
      <c r="V52" t="s">
        <v>49</v>
      </c>
    </row>
    <row r="53" spans="1:22">
      <c r="A53" t="s">
        <v>322</v>
      </c>
      <c r="D53" t="s">
        <v>39</v>
      </c>
      <c r="L53" t="s">
        <v>51</v>
      </c>
      <c r="M53" t="s">
        <v>714</v>
      </c>
      <c r="N53" t="s">
        <v>211</v>
      </c>
      <c r="O53">
        <v>1</v>
      </c>
      <c r="P53" t="s">
        <v>29</v>
      </c>
      <c r="Q53" t="s">
        <v>609</v>
      </c>
      <c r="R53" t="s">
        <v>47</v>
      </c>
      <c r="S53" t="s">
        <v>214</v>
      </c>
      <c r="V53" t="s">
        <v>559</v>
      </c>
    </row>
    <row r="54" spans="1:22">
      <c r="A54" t="s">
        <v>323</v>
      </c>
      <c r="D54" t="s">
        <v>23</v>
      </c>
      <c r="E54" t="s">
        <v>15</v>
      </c>
      <c r="G54" t="s">
        <v>754</v>
      </c>
      <c r="I54">
        <v>20</v>
      </c>
      <c r="J54">
        <v>7</v>
      </c>
      <c r="K54" t="s">
        <v>185</v>
      </c>
      <c r="L54" t="s">
        <v>51</v>
      </c>
      <c r="M54" t="s">
        <v>172</v>
      </c>
      <c r="N54" t="s">
        <v>202</v>
      </c>
      <c r="O54">
        <v>1</v>
      </c>
      <c r="P54" t="s">
        <v>38</v>
      </c>
      <c r="R54" t="s">
        <v>29</v>
      </c>
      <c r="S54" t="s">
        <v>560</v>
      </c>
      <c r="V54" t="s">
        <v>561</v>
      </c>
    </row>
    <row r="55" spans="1:22">
      <c r="A55" t="s">
        <v>324</v>
      </c>
      <c r="L55" t="s">
        <v>17</v>
      </c>
      <c r="M55" t="s">
        <v>31</v>
      </c>
      <c r="N55" t="s">
        <v>131</v>
      </c>
      <c r="O55">
        <v>1</v>
      </c>
      <c r="P55" t="s">
        <v>38</v>
      </c>
      <c r="R55" t="s">
        <v>38</v>
      </c>
      <c r="S55" t="s">
        <v>47</v>
      </c>
      <c r="V55" t="s">
        <v>49</v>
      </c>
    </row>
    <row r="56" spans="1:22">
      <c r="A56" t="s">
        <v>325</v>
      </c>
      <c r="D56" t="s">
        <v>186</v>
      </c>
      <c r="E56" t="s">
        <v>40</v>
      </c>
      <c r="F56" t="s">
        <v>103</v>
      </c>
      <c r="I56">
        <v>1</v>
      </c>
      <c r="J56">
        <v>0</v>
      </c>
      <c r="L56" t="s">
        <v>51</v>
      </c>
      <c r="M56" t="s">
        <v>31</v>
      </c>
      <c r="N56" t="s">
        <v>94</v>
      </c>
      <c r="O56">
        <v>1</v>
      </c>
      <c r="P56" t="s">
        <v>38</v>
      </c>
      <c r="R56" t="s">
        <v>69</v>
      </c>
      <c r="S56" t="s">
        <v>38</v>
      </c>
      <c r="V56" t="s">
        <v>49</v>
      </c>
    </row>
    <row r="57" spans="1:22">
      <c r="A57" t="s">
        <v>326</v>
      </c>
      <c r="I57">
        <v>4</v>
      </c>
      <c r="J57">
        <v>0</v>
      </c>
      <c r="L57" t="s">
        <v>51</v>
      </c>
      <c r="M57" t="s">
        <v>683</v>
      </c>
      <c r="N57" t="s">
        <v>755</v>
      </c>
      <c r="O57">
        <v>4</v>
      </c>
      <c r="P57" t="s">
        <v>38</v>
      </c>
      <c r="R57" t="s">
        <v>684</v>
      </c>
      <c r="S57" t="s">
        <v>38</v>
      </c>
      <c r="V57" t="s">
        <v>49</v>
      </c>
    </row>
    <row r="58" spans="1:22">
      <c r="A58" t="s">
        <v>327</v>
      </c>
      <c r="D58" t="s">
        <v>186</v>
      </c>
      <c r="E58" t="s">
        <v>15</v>
      </c>
      <c r="G58" t="s">
        <v>673</v>
      </c>
      <c r="I58">
        <v>4</v>
      </c>
      <c r="J58">
        <v>4</v>
      </c>
      <c r="K58" t="s">
        <v>115</v>
      </c>
      <c r="L58" t="s">
        <v>51</v>
      </c>
      <c r="M58" t="s">
        <v>35</v>
      </c>
      <c r="N58" t="s">
        <v>756</v>
      </c>
      <c r="O58">
        <v>2</v>
      </c>
      <c r="R58" t="s">
        <v>29</v>
      </c>
      <c r="S58" t="s">
        <v>29</v>
      </c>
    </row>
    <row r="59" spans="1:22">
      <c r="A59" t="s">
        <v>328</v>
      </c>
      <c r="D59" t="s">
        <v>39</v>
      </c>
      <c r="E59" t="s">
        <v>40</v>
      </c>
      <c r="F59" t="s">
        <v>14</v>
      </c>
      <c r="L59" t="s">
        <v>757</v>
      </c>
      <c r="M59" t="s">
        <v>31</v>
      </c>
      <c r="N59" t="s">
        <v>122</v>
      </c>
      <c r="O59">
        <v>1</v>
      </c>
      <c r="P59" t="s">
        <v>43</v>
      </c>
      <c r="R59" t="s">
        <v>38</v>
      </c>
      <c r="S59" t="s">
        <v>38</v>
      </c>
      <c r="V59" t="s">
        <v>49</v>
      </c>
    </row>
    <row r="60" spans="1:22">
      <c r="A60" t="s">
        <v>329</v>
      </c>
      <c r="D60" t="s">
        <v>39</v>
      </c>
      <c r="E60" t="s">
        <v>22</v>
      </c>
      <c r="F60" t="s">
        <v>14</v>
      </c>
      <c r="I60">
        <v>2</v>
      </c>
      <c r="J60">
        <v>0</v>
      </c>
      <c r="L60" t="s">
        <v>51</v>
      </c>
      <c r="M60" t="s">
        <v>610</v>
      </c>
      <c r="N60" t="s">
        <v>111</v>
      </c>
      <c r="O60">
        <v>1</v>
      </c>
      <c r="R60" t="s">
        <v>43</v>
      </c>
      <c r="S60" t="s">
        <v>38</v>
      </c>
      <c r="V60" t="s">
        <v>49</v>
      </c>
    </row>
    <row r="61" spans="1:22">
      <c r="A61" t="s">
        <v>330</v>
      </c>
      <c r="L61" t="s">
        <v>17</v>
      </c>
      <c r="M61" t="s">
        <v>758</v>
      </c>
      <c r="N61" t="s">
        <v>759</v>
      </c>
      <c r="O61">
        <v>3</v>
      </c>
      <c r="R61" t="s">
        <v>562</v>
      </c>
      <c r="V61" t="s">
        <v>49</v>
      </c>
    </row>
    <row r="62" spans="1:22">
      <c r="A62" t="s">
        <v>331</v>
      </c>
      <c r="D62" t="s">
        <v>23</v>
      </c>
      <c r="E62" t="s">
        <v>99</v>
      </c>
      <c r="F62" t="s">
        <v>21</v>
      </c>
      <c r="L62" t="s">
        <v>51</v>
      </c>
      <c r="M62" t="s">
        <v>760</v>
      </c>
      <c r="N62" t="s">
        <v>122</v>
      </c>
      <c r="O62">
        <v>1</v>
      </c>
      <c r="P62" t="s">
        <v>38</v>
      </c>
      <c r="R62" t="s">
        <v>29</v>
      </c>
      <c r="S62" t="s">
        <v>215</v>
      </c>
      <c r="V62" t="s">
        <v>216</v>
      </c>
    </row>
    <row r="63" spans="1:22">
      <c r="A63" t="s">
        <v>332</v>
      </c>
      <c r="D63" t="s">
        <v>23</v>
      </c>
      <c r="E63" t="s">
        <v>99</v>
      </c>
      <c r="F63" t="s">
        <v>21</v>
      </c>
      <c r="I63">
        <v>1</v>
      </c>
      <c r="J63">
        <v>0</v>
      </c>
      <c r="L63" t="s">
        <v>51</v>
      </c>
      <c r="M63" t="s">
        <v>761</v>
      </c>
      <c r="N63" t="s">
        <v>762</v>
      </c>
      <c r="O63">
        <v>3</v>
      </c>
      <c r="P63" t="s">
        <v>38</v>
      </c>
      <c r="R63" t="s">
        <v>763</v>
      </c>
      <c r="S63" t="s">
        <v>764</v>
      </c>
      <c r="V63" t="s">
        <v>49</v>
      </c>
    </row>
    <row r="64" spans="1:22">
      <c r="A64" t="s">
        <v>333</v>
      </c>
      <c r="D64" t="s">
        <v>39</v>
      </c>
      <c r="E64" t="s">
        <v>40</v>
      </c>
      <c r="F64" t="s">
        <v>14</v>
      </c>
      <c r="L64" t="s">
        <v>51</v>
      </c>
      <c r="M64" t="s">
        <v>714</v>
      </c>
      <c r="N64" t="s">
        <v>104</v>
      </c>
      <c r="O64">
        <v>2</v>
      </c>
      <c r="P64" t="s">
        <v>38</v>
      </c>
      <c r="R64" t="s">
        <v>29</v>
      </c>
      <c r="S64" t="s">
        <v>38</v>
      </c>
      <c r="V64" t="s">
        <v>49</v>
      </c>
    </row>
    <row r="65" spans="1:22">
      <c r="A65" t="s">
        <v>334</v>
      </c>
      <c r="D65" t="s">
        <v>34</v>
      </c>
      <c r="E65" t="s">
        <v>99</v>
      </c>
      <c r="F65" t="s">
        <v>21</v>
      </c>
      <c r="I65">
        <v>3</v>
      </c>
      <c r="J65">
        <v>0</v>
      </c>
      <c r="L65" t="s">
        <v>51</v>
      </c>
      <c r="M65" t="s">
        <v>212</v>
      </c>
      <c r="N65" t="s">
        <v>174</v>
      </c>
      <c r="O65">
        <v>2</v>
      </c>
      <c r="P65" t="s">
        <v>38</v>
      </c>
      <c r="R65" t="s">
        <v>38</v>
      </c>
      <c r="S65" t="s">
        <v>47</v>
      </c>
      <c r="V65" t="s">
        <v>49</v>
      </c>
    </row>
    <row r="66" spans="1:22">
      <c r="A66" t="s">
        <v>335</v>
      </c>
      <c r="D66" t="s">
        <v>23</v>
      </c>
      <c r="E66" t="s">
        <v>33</v>
      </c>
      <c r="G66" t="s">
        <v>765</v>
      </c>
      <c r="I66">
        <v>12</v>
      </c>
      <c r="J66">
        <v>7</v>
      </c>
      <c r="K66" t="s">
        <v>108</v>
      </c>
      <c r="L66" t="s">
        <v>51</v>
      </c>
      <c r="M66" t="s">
        <v>172</v>
      </c>
      <c r="N66" t="s">
        <v>97</v>
      </c>
      <c r="O66">
        <v>1</v>
      </c>
      <c r="P66" t="s">
        <v>38</v>
      </c>
      <c r="R66" t="s">
        <v>29</v>
      </c>
      <c r="S66" t="s">
        <v>38</v>
      </c>
      <c r="V66" t="s">
        <v>49</v>
      </c>
    </row>
    <row r="67" spans="1:22">
      <c r="A67" t="s">
        <v>336</v>
      </c>
      <c r="D67" t="s">
        <v>39</v>
      </c>
      <c r="E67" t="s">
        <v>33</v>
      </c>
      <c r="G67" t="s">
        <v>766</v>
      </c>
      <c r="I67">
        <v>12</v>
      </c>
      <c r="J67">
        <v>6</v>
      </c>
      <c r="K67" t="s">
        <v>167</v>
      </c>
      <c r="L67" t="s">
        <v>51</v>
      </c>
      <c r="M67" t="s">
        <v>714</v>
      </c>
      <c r="N67" t="s">
        <v>54</v>
      </c>
      <c r="O67">
        <v>2</v>
      </c>
      <c r="P67" t="s">
        <v>43</v>
      </c>
      <c r="R67" t="s">
        <v>29</v>
      </c>
      <c r="S67" t="s">
        <v>767</v>
      </c>
      <c r="V67" t="s">
        <v>49</v>
      </c>
    </row>
    <row r="68" spans="1:22">
      <c r="A68" t="s">
        <v>337</v>
      </c>
      <c r="D68" t="s">
        <v>39</v>
      </c>
      <c r="E68" t="s">
        <v>33</v>
      </c>
      <c r="G68" t="s">
        <v>768</v>
      </c>
      <c r="I68">
        <v>3</v>
      </c>
      <c r="J68">
        <v>2</v>
      </c>
      <c r="K68" t="s">
        <v>217</v>
      </c>
      <c r="L68" t="s">
        <v>51</v>
      </c>
      <c r="M68" t="s">
        <v>769</v>
      </c>
      <c r="N68" t="s">
        <v>211</v>
      </c>
      <c r="O68">
        <v>4</v>
      </c>
      <c r="P68" t="s">
        <v>38</v>
      </c>
      <c r="R68" t="s">
        <v>29</v>
      </c>
      <c r="S68" t="s">
        <v>576</v>
      </c>
      <c r="V68" t="s">
        <v>49</v>
      </c>
    </row>
    <row r="69" spans="1:22">
      <c r="A69" t="s">
        <v>338</v>
      </c>
      <c r="D69" t="s">
        <v>34</v>
      </c>
      <c r="E69" t="s">
        <v>99</v>
      </c>
      <c r="F69" t="s">
        <v>21</v>
      </c>
      <c r="I69">
        <v>7</v>
      </c>
      <c r="J69">
        <v>0</v>
      </c>
      <c r="L69" t="s">
        <v>51</v>
      </c>
      <c r="M69" t="s">
        <v>172</v>
      </c>
      <c r="N69" t="s">
        <v>193</v>
      </c>
      <c r="O69">
        <v>2</v>
      </c>
      <c r="P69" t="s">
        <v>38</v>
      </c>
      <c r="R69" t="s">
        <v>69</v>
      </c>
      <c r="S69" t="s">
        <v>47</v>
      </c>
      <c r="V69" t="s">
        <v>49</v>
      </c>
    </row>
    <row r="70" spans="1:22">
      <c r="A70" t="s">
        <v>339</v>
      </c>
      <c r="D70" t="s">
        <v>23</v>
      </c>
      <c r="E70" t="s">
        <v>22</v>
      </c>
      <c r="F70" t="s">
        <v>14</v>
      </c>
      <c r="I70">
        <v>1</v>
      </c>
      <c r="J70">
        <v>1</v>
      </c>
      <c r="L70" t="s">
        <v>51</v>
      </c>
      <c r="M70" t="s">
        <v>172</v>
      </c>
      <c r="N70" t="s">
        <v>770</v>
      </c>
      <c r="O70" t="s">
        <v>771</v>
      </c>
      <c r="P70" t="s">
        <v>38</v>
      </c>
      <c r="R70" t="s">
        <v>29</v>
      </c>
      <c r="S70" t="s">
        <v>38</v>
      </c>
      <c r="V70" t="s">
        <v>49</v>
      </c>
    </row>
    <row r="71" spans="1:22">
      <c r="A71" t="s">
        <v>340</v>
      </c>
      <c r="D71" t="s">
        <v>39</v>
      </c>
      <c r="E71" t="s">
        <v>40</v>
      </c>
      <c r="F71" t="s">
        <v>103</v>
      </c>
      <c r="I71">
        <v>4</v>
      </c>
      <c r="J71">
        <v>0</v>
      </c>
      <c r="L71" t="s">
        <v>51</v>
      </c>
      <c r="M71" t="s">
        <v>31</v>
      </c>
      <c r="N71" t="s">
        <v>132</v>
      </c>
      <c r="O71">
        <v>1</v>
      </c>
      <c r="P71" t="s">
        <v>38</v>
      </c>
      <c r="R71" t="s">
        <v>69</v>
      </c>
      <c r="S71" t="s">
        <v>38</v>
      </c>
      <c r="V71" t="s">
        <v>49</v>
      </c>
    </row>
    <row r="72" spans="1:22">
      <c r="A72" t="s">
        <v>341</v>
      </c>
      <c r="D72" t="s">
        <v>23</v>
      </c>
      <c r="E72" t="s">
        <v>33</v>
      </c>
      <c r="G72" t="s">
        <v>772</v>
      </c>
      <c r="I72">
        <v>6</v>
      </c>
      <c r="J72">
        <v>1</v>
      </c>
      <c r="K72" t="s">
        <v>218</v>
      </c>
      <c r="L72" t="s">
        <v>51</v>
      </c>
      <c r="M72" t="s">
        <v>773</v>
      </c>
      <c r="N72" t="s">
        <v>110</v>
      </c>
      <c r="O72">
        <v>6</v>
      </c>
      <c r="P72" t="s">
        <v>43</v>
      </c>
      <c r="R72" t="s">
        <v>29</v>
      </c>
      <c r="S72" t="s">
        <v>693</v>
      </c>
      <c r="V72" t="s">
        <v>49</v>
      </c>
    </row>
    <row r="73" spans="1:22">
      <c r="A73" t="s">
        <v>342</v>
      </c>
      <c r="D73" t="s">
        <v>23</v>
      </c>
      <c r="E73" t="s">
        <v>40</v>
      </c>
      <c r="F73" t="s">
        <v>103</v>
      </c>
      <c r="I73">
        <v>1</v>
      </c>
      <c r="J73">
        <v>0</v>
      </c>
      <c r="K73" t="s">
        <v>175</v>
      </c>
      <c r="L73" t="s">
        <v>51</v>
      </c>
      <c r="M73" t="s">
        <v>172</v>
      </c>
      <c r="N73" t="s">
        <v>141</v>
      </c>
      <c r="O73">
        <v>1</v>
      </c>
      <c r="P73" t="s">
        <v>25</v>
      </c>
      <c r="R73" t="s">
        <v>29</v>
      </c>
      <c r="S73" t="s">
        <v>29</v>
      </c>
      <c r="V73" t="s">
        <v>49</v>
      </c>
    </row>
    <row r="74" spans="1:22">
      <c r="A74" t="s">
        <v>343</v>
      </c>
      <c r="D74" t="s">
        <v>23</v>
      </c>
      <c r="E74" t="s">
        <v>40</v>
      </c>
      <c r="F74" t="s">
        <v>14</v>
      </c>
      <c r="L74" t="s">
        <v>17</v>
      </c>
      <c r="M74" t="s">
        <v>774</v>
      </c>
      <c r="N74" t="s">
        <v>100</v>
      </c>
      <c r="O74">
        <v>1</v>
      </c>
      <c r="P74" t="s">
        <v>38</v>
      </c>
      <c r="R74" t="s">
        <v>219</v>
      </c>
      <c r="S74" t="s">
        <v>38</v>
      </c>
      <c r="V74" t="s">
        <v>49</v>
      </c>
    </row>
    <row r="75" spans="1:22">
      <c r="A75" t="s">
        <v>344</v>
      </c>
      <c r="D75" t="s">
        <v>39</v>
      </c>
      <c r="E75" t="s">
        <v>33</v>
      </c>
      <c r="F75" t="s">
        <v>21</v>
      </c>
      <c r="G75" t="s">
        <v>775</v>
      </c>
      <c r="I75">
        <v>64</v>
      </c>
      <c r="J75">
        <v>17</v>
      </c>
      <c r="K75" t="s">
        <v>104</v>
      </c>
      <c r="L75" t="s">
        <v>51</v>
      </c>
      <c r="M75" t="s">
        <v>172</v>
      </c>
      <c r="N75" t="s">
        <v>166</v>
      </c>
      <c r="O75">
        <v>5</v>
      </c>
      <c r="P75" t="s">
        <v>38</v>
      </c>
      <c r="R75" t="s">
        <v>29</v>
      </c>
      <c r="S75" t="s">
        <v>38</v>
      </c>
      <c r="V75" t="s">
        <v>563</v>
      </c>
    </row>
    <row r="76" spans="1:22">
      <c r="A76" t="s">
        <v>345</v>
      </c>
      <c r="I76">
        <v>1</v>
      </c>
      <c r="J76">
        <v>0</v>
      </c>
      <c r="L76" t="s">
        <v>51</v>
      </c>
      <c r="M76" t="s">
        <v>31</v>
      </c>
      <c r="N76" t="s">
        <v>220</v>
      </c>
      <c r="O76">
        <v>2</v>
      </c>
      <c r="P76" t="s">
        <v>38</v>
      </c>
      <c r="R76" t="s">
        <v>38</v>
      </c>
      <c r="S76" t="s">
        <v>38</v>
      </c>
      <c r="V76" t="s">
        <v>49</v>
      </c>
    </row>
    <row r="77" spans="1:22">
      <c r="A77" t="s">
        <v>346</v>
      </c>
      <c r="D77" t="s">
        <v>23</v>
      </c>
      <c r="E77" t="s">
        <v>33</v>
      </c>
      <c r="G77" t="s">
        <v>776</v>
      </c>
      <c r="I77">
        <v>5</v>
      </c>
      <c r="J77">
        <v>1</v>
      </c>
      <c r="K77" t="s">
        <v>221</v>
      </c>
      <c r="L77" t="s">
        <v>51</v>
      </c>
      <c r="M77" t="s">
        <v>35</v>
      </c>
      <c r="N77" t="s">
        <v>128</v>
      </c>
      <c r="O77">
        <v>1</v>
      </c>
      <c r="P77" t="s">
        <v>38</v>
      </c>
      <c r="R77" t="s">
        <v>696</v>
      </c>
      <c r="S77" t="s">
        <v>564</v>
      </c>
      <c r="V77" t="s">
        <v>49</v>
      </c>
    </row>
    <row r="78" spans="1:22">
      <c r="A78" t="s">
        <v>347</v>
      </c>
      <c r="D78" t="s">
        <v>186</v>
      </c>
      <c r="E78" t="s">
        <v>15</v>
      </c>
      <c r="G78" t="s">
        <v>777</v>
      </c>
      <c r="I78">
        <v>5</v>
      </c>
      <c r="J78">
        <v>2</v>
      </c>
      <c r="K78" t="s">
        <v>52</v>
      </c>
      <c r="L78" t="s">
        <v>51</v>
      </c>
      <c r="M78" t="s">
        <v>172</v>
      </c>
      <c r="N78" t="s">
        <v>59</v>
      </c>
      <c r="O78">
        <v>1</v>
      </c>
      <c r="R78" t="s">
        <v>29</v>
      </c>
    </row>
    <row r="79" spans="1:22">
      <c r="A79" t="s">
        <v>348</v>
      </c>
      <c r="D79" t="s">
        <v>186</v>
      </c>
      <c r="E79" t="s">
        <v>178</v>
      </c>
      <c r="F79" t="s">
        <v>21</v>
      </c>
      <c r="G79" t="s">
        <v>565</v>
      </c>
      <c r="I79">
        <v>16</v>
      </c>
      <c r="J79">
        <v>15</v>
      </c>
      <c r="K79" t="s">
        <v>211</v>
      </c>
      <c r="L79" t="s">
        <v>51</v>
      </c>
      <c r="M79" t="s">
        <v>695</v>
      </c>
      <c r="N79" t="s">
        <v>211</v>
      </c>
      <c r="O79">
        <v>2</v>
      </c>
      <c r="P79" t="s">
        <v>29</v>
      </c>
      <c r="Q79" t="s">
        <v>698</v>
      </c>
      <c r="R79" t="s">
        <v>24</v>
      </c>
      <c r="S79" t="s">
        <v>223</v>
      </c>
      <c r="V79" t="s">
        <v>49</v>
      </c>
    </row>
    <row r="80" spans="1:22">
      <c r="A80" t="s">
        <v>349</v>
      </c>
      <c r="D80" t="s">
        <v>23</v>
      </c>
      <c r="E80" t="s">
        <v>178</v>
      </c>
      <c r="G80" t="s">
        <v>778</v>
      </c>
      <c r="I80">
        <v>2</v>
      </c>
      <c r="J80">
        <v>2</v>
      </c>
      <c r="K80" t="s">
        <v>128</v>
      </c>
      <c r="L80" t="s">
        <v>51</v>
      </c>
      <c r="M80" t="s">
        <v>714</v>
      </c>
      <c r="N80" t="s">
        <v>779</v>
      </c>
      <c r="O80">
        <v>4</v>
      </c>
      <c r="P80" t="s">
        <v>38</v>
      </c>
      <c r="R80" t="s">
        <v>780</v>
      </c>
      <c r="S80" t="s">
        <v>781</v>
      </c>
      <c r="V80" t="s">
        <v>782</v>
      </c>
    </row>
    <row r="81" spans="1:22">
      <c r="A81" t="s">
        <v>350</v>
      </c>
      <c r="D81" t="s">
        <v>39</v>
      </c>
      <c r="E81" t="s">
        <v>22</v>
      </c>
      <c r="F81" t="s">
        <v>14</v>
      </c>
      <c r="G81" t="s">
        <v>694</v>
      </c>
      <c r="I81">
        <v>2</v>
      </c>
      <c r="J81">
        <v>0</v>
      </c>
      <c r="L81" t="s">
        <v>51</v>
      </c>
      <c r="M81" t="s">
        <v>224</v>
      </c>
      <c r="N81" t="s">
        <v>225</v>
      </c>
      <c r="O81">
        <v>1</v>
      </c>
      <c r="P81" t="s">
        <v>38</v>
      </c>
      <c r="R81" t="s">
        <v>123</v>
      </c>
      <c r="S81" t="s">
        <v>38</v>
      </c>
      <c r="V81" t="s">
        <v>49</v>
      </c>
    </row>
    <row r="82" spans="1:22">
      <c r="A82" t="s">
        <v>351</v>
      </c>
      <c r="D82" t="s">
        <v>23</v>
      </c>
      <c r="E82" t="s">
        <v>99</v>
      </c>
      <c r="L82" t="s">
        <v>51</v>
      </c>
      <c r="M82" t="s">
        <v>783</v>
      </c>
      <c r="N82" t="s">
        <v>104</v>
      </c>
      <c r="O82">
        <v>2</v>
      </c>
      <c r="P82" t="s">
        <v>38</v>
      </c>
      <c r="R82" t="s">
        <v>126</v>
      </c>
      <c r="S82" t="s">
        <v>611</v>
      </c>
      <c r="V82" t="s">
        <v>49</v>
      </c>
    </row>
    <row r="83" spans="1:22" ht="171">
      <c r="A83" t="s">
        <v>352</v>
      </c>
      <c r="E83" t="s">
        <v>178</v>
      </c>
      <c r="G83" s="15" t="s">
        <v>784</v>
      </c>
      <c r="I83" t="s">
        <v>785</v>
      </c>
      <c r="J83" t="s">
        <v>786</v>
      </c>
      <c r="K83" t="s">
        <v>134</v>
      </c>
      <c r="L83" t="s">
        <v>51</v>
      </c>
      <c r="M83" t="s">
        <v>787</v>
      </c>
      <c r="N83" t="s">
        <v>166</v>
      </c>
      <c r="O83">
        <v>7</v>
      </c>
      <c r="R83" t="s">
        <v>29</v>
      </c>
      <c r="S83" t="s">
        <v>130</v>
      </c>
    </row>
    <row r="84" spans="1:22">
      <c r="A84" t="s">
        <v>353</v>
      </c>
      <c r="D84" t="s">
        <v>23</v>
      </c>
      <c r="L84" t="s">
        <v>51</v>
      </c>
      <c r="M84" t="s">
        <v>714</v>
      </c>
      <c r="N84" t="s">
        <v>197</v>
      </c>
      <c r="O84">
        <v>2</v>
      </c>
      <c r="P84" t="s">
        <v>38</v>
      </c>
      <c r="R84" t="s">
        <v>38</v>
      </c>
      <c r="S84" t="s">
        <v>38</v>
      </c>
      <c r="V84" t="s">
        <v>49</v>
      </c>
    </row>
    <row r="85" spans="1:22">
      <c r="A85" t="s">
        <v>354</v>
      </c>
      <c r="D85" t="s">
        <v>39</v>
      </c>
      <c r="E85" t="s">
        <v>22</v>
      </c>
      <c r="I85">
        <v>2</v>
      </c>
      <c r="J85">
        <v>0</v>
      </c>
      <c r="L85" t="s">
        <v>51</v>
      </c>
      <c r="M85" t="s">
        <v>172</v>
      </c>
      <c r="N85" t="s">
        <v>117</v>
      </c>
      <c r="O85">
        <v>1</v>
      </c>
      <c r="P85" t="s">
        <v>38</v>
      </c>
      <c r="R85" t="s">
        <v>38</v>
      </c>
      <c r="S85" t="s">
        <v>38</v>
      </c>
      <c r="V85" t="s">
        <v>49</v>
      </c>
    </row>
    <row r="86" spans="1:22">
      <c r="A86" t="s">
        <v>355</v>
      </c>
      <c r="D86" t="s">
        <v>23</v>
      </c>
      <c r="E86" t="s">
        <v>99</v>
      </c>
      <c r="F86" t="s">
        <v>21</v>
      </c>
      <c r="I86">
        <v>3</v>
      </c>
      <c r="J86">
        <v>0</v>
      </c>
      <c r="L86" t="s">
        <v>51</v>
      </c>
      <c r="M86" t="s">
        <v>760</v>
      </c>
      <c r="N86" t="s">
        <v>104</v>
      </c>
      <c r="O86">
        <v>1</v>
      </c>
      <c r="P86" t="s">
        <v>38</v>
      </c>
      <c r="R86" t="s">
        <v>38</v>
      </c>
      <c r="S86" t="s">
        <v>38</v>
      </c>
      <c r="V86" t="s">
        <v>49</v>
      </c>
    </row>
    <row r="87" spans="1:22">
      <c r="A87" t="s">
        <v>356</v>
      </c>
      <c r="D87" t="s">
        <v>39</v>
      </c>
      <c r="E87" t="s">
        <v>99</v>
      </c>
      <c r="F87" t="s">
        <v>21</v>
      </c>
      <c r="L87" t="s">
        <v>51</v>
      </c>
      <c r="M87" t="s">
        <v>714</v>
      </c>
      <c r="N87" t="s">
        <v>132</v>
      </c>
      <c r="O87" t="s">
        <v>188</v>
      </c>
      <c r="P87" t="s">
        <v>38</v>
      </c>
      <c r="R87" t="s">
        <v>69</v>
      </c>
      <c r="S87" t="s">
        <v>38</v>
      </c>
      <c r="V87" t="s">
        <v>49</v>
      </c>
    </row>
    <row r="88" spans="1:22">
      <c r="A88" t="s">
        <v>357</v>
      </c>
      <c r="D88" t="s">
        <v>23</v>
      </c>
      <c r="E88" t="s">
        <v>15</v>
      </c>
      <c r="G88" t="s">
        <v>788</v>
      </c>
      <c r="I88">
        <v>32</v>
      </c>
      <c r="J88">
        <v>5</v>
      </c>
      <c r="K88" t="s">
        <v>225</v>
      </c>
      <c r="L88" t="s">
        <v>51</v>
      </c>
      <c r="M88" t="s">
        <v>172</v>
      </c>
      <c r="N88" t="s">
        <v>789</v>
      </c>
      <c r="O88" t="s">
        <v>188</v>
      </c>
      <c r="P88" t="s">
        <v>29</v>
      </c>
      <c r="Q88" t="s">
        <v>638</v>
      </c>
      <c r="R88" t="s">
        <v>38</v>
      </c>
      <c r="S88" t="s">
        <v>227</v>
      </c>
      <c r="V88" t="s">
        <v>49</v>
      </c>
    </row>
    <row r="89" spans="1:22">
      <c r="A89" t="s">
        <v>358</v>
      </c>
      <c r="D89" t="s">
        <v>23</v>
      </c>
      <c r="E89" t="s">
        <v>15</v>
      </c>
      <c r="G89" t="s">
        <v>790</v>
      </c>
      <c r="I89">
        <v>6</v>
      </c>
      <c r="J89">
        <v>5</v>
      </c>
      <c r="K89" t="s">
        <v>167</v>
      </c>
      <c r="L89" t="s">
        <v>51</v>
      </c>
      <c r="M89" t="s">
        <v>612</v>
      </c>
      <c r="N89" t="s">
        <v>127</v>
      </c>
      <c r="O89">
        <v>1</v>
      </c>
      <c r="R89" t="s">
        <v>68</v>
      </c>
      <c r="S89" t="s">
        <v>791</v>
      </c>
      <c r="V89" t="s">
        <v>49</v>
      </c>
    </row>
    <row r="90" spans="1:22">
      <c r="A90" t="s">
        <v>359</v>
      </c>
      <c r="D90" t="s">
        <v>23</v>
      </c>
      <c r="E90" t="s">
        <v>15</v>
      </c>
      <c r="G90" t="s">
        <v>792</v>
      </c>
      <c r="I90">
        <v>8</v>
      </c>
      <c r="J90">
        <v>4</v>
      </c>
      <c r="K90" t="s">
        <v>134</v>
      </c>
      <c r="L90" t="s">
        <v>51</v>
      </c>
      <c r="M90" t="s">
        <v>793</v>
      </c>
      <c r="N90" t="s">
        <v>136</v>
      </c>
      <c r="O90">
        <v>4</v>
      </c>
      <c r="R90" t="s">
        <v>68</v>
      </c>
      <c r="S90" t="s">
        <v>794</v>
      </c>
      <c r="V90" t="s">
        <v>646</v>
      </c>
    </row>
    <row r="91" spans="1:22">
      <c r="A91" t="s">
        <v>360</v>
      </c>
      <c r="D91" t="s">
        <v>39</v>
      </c>
      <c r="L91" t="s">
        <v>51</v>
      </c>
      <c r="M91" t="s">
        <v>714</v>
      </c>
      <c r="N91" t="s">
        <v>117</v>
      </c>
      <c r="O91">
        <v>1</v>
      </c>
      <c r="P91" t="s">
        <v>38</v>
      </c>
      <c r="R91" t="s">
        <v>29</v>
      </c>
      <c r="S91" t="s">
        <v>38</v>
      </c>
      <c r="V91" t="s">
        <v>49</v>
      </c>
    </row>
    <row r="92" spans="1:22">
      <c r="A92" t="s">
        <v>361</v>
      </c>
      <c r="L92" t="s">
        <v>51</v>
      </c>
      <c r="M92" t="s">
        <v>224</v>
      </c>
      <c r="N92" t="s">
        <v>225</v>
      </c>
      <c r="O92">
        <v>3</v>
      </c>
      <c r="P92" t="s">
        <v>38</v>
      </c>
      <c r="R92" t="s">
        <v>43</v>
      </c>
      <c r="S92" t="s">
        <v>47</v>
      </c>
      <c r="V92" t="s">
        <v>49</v>
      </c>
    </row>
    <row r="93" spans="1:22">
      <c r="A93" t="s">
        <v>362</v>
      </c>
      <c r="D93" t="s">
        <v>39</v>
      </c>
      <c r="E93" t="s">
        <v>22</v>
      </c>
      <c r="I93">
        <v>2</v>
      </c>
      <c r="J93">
        <v>0</v>
      </c>
      <c r="L93" t="s">
        <v>51</v>
      </c>
      <c r="M93" t="s">
        <v>172</v>
      </c>
      <c r="N93" t="s">
        <v>211</v>
      </c>
      <c r="O93">
        <v>3</v>
      </c>
      <c r="P93" t="s">
        <v>38</v>
      </c>
      <c r="R93" t="s">
        <v>126</v>
      </c>
      <c r="S93" t="s">
        <v>228</v>
      </c>
      <c r="V93" t="s">
        <v>53</v>
      </c>
    </row>
    <row r="94" spans="1:22">
      <c r="A94" t="s">
        <v>363</v>
      </c>
      <c r="D94" t="s">
        <v>39</v>
      </c>
      <c r="E94" t="s">
        <v>99</v>
      </c>
      <c r="F94" t="s">
        <v>21</v>
      </c>
      <c r="I94">
        <v>0</v>
      </c>
      <c r="J94">
        <v>0</v>
      </c>
      <c r="L94" t="s">
        <v>51</v>
      </c>
      <c r="M94" t="s">
        <v>714</v>
      </c>
      <c r="N94" t="s">
        <v>115</v>
      </c>
      <c r="O94">
        <v>1</v>
      </c>
      <c r="P94" t="s">
        <v>29</v>
      </c>
      <c r="Q94" t="s">
        <v>56</v>
      </c>
      <c r="R94" t="s">
        <v>123</v>
      </c>
      <c r="S94" t="s">
        <v>38</v>
      </c>
      <c r="V94" t="s">
        <v>49</v>
      </c>
    </row>
    <row r="95" spans="1:22">
      <c r="A95" t="s">
        <v>364</v>
      </c>
      <c r="I95">
        <v>3</v>
      </c>
      <c r="L95" t="s">
        <v>17</v>
      </c>
      <c r="M95" t="s">
        <v>224</v>
      </c>
      <c r="N95" t="s">
        <v>134</v>
      </c>
      <c r="O95">
        <v>2</v>
      </c>
      <c r="P95" t="s">
        <v>38</v>
      </c>
      <c r="R95" t="s">
        <v>43</v>
      </c>
      <c r="S95" t="s">
        <v>38</v>
      </c>
      <c r="V95" t="s">
        <v>49</v>
      </c>
    </row>
    <row r="96" spans="1:22">
      <c r="A96" t="s">
        <v>365</v>
      </c>
      <c r="D96" t="s">
        <v>39</v>
      </c>
      <c r="L96" t="s">
        <v>51</v>
      </c>
      <c r="M96" t="s">
        <v>714</v>
      </c>
      <c r="N96" t="s">
        <v>132</v>
      </c>
      <c r="O96">
        <v>1</v>
      </c>
      <c r="P96" t="s">
        <v>38</v>
      </c>
      <c r="R96" t="s">
        <v>29</v>
      </c>
      <c r="S96" t="s">
        <v>38</v>
      </c>
      <c r="V96" t="s">
        <v>49</v>
      </c>
    </row>
    <row r="97" spans="1:22">
      <c r="A97" t="s">
        <v>366</v>
      </c>
      <c r="D97" t="s">
        <v>186</v>
      </c>
      <c r="E97" t="s">
        <v>22</v>
      </c>
      <c r="I97">
        <v>2</v>
      </c>
      <c r="J97">
        <v>0</v>
      </c>
      <c r="L97" t="s">
        <v>51</v>
      </c>
      <c r="M97" t="s">
        <v>761</v>
      </c>
      <c r="N97" t="s">
        <v>211</v>
      </c>
      <c r="O97">
        <v>5</v>
      </c>
      <c r="P97" t="s">
        <v>38</v>
      </c>
      <c r="R97" t="s">
        <v>29</v>
      </c>
      <c r="S97" t="s">
        <v>566</v>
      </c>
      <c r="V97" t="s">
        <v>49</v>
      </c>
    </row>
    <row r="98" spans="1:22">
      <c r="A98" t="s">
        <v>367</v>
      </c>
      <c r="D98" t="s">
        <v>16</v>
      </c>
      <c r="E98" t="s">
        <v>15</v>
      </c>
      <c r="G98" t="s">
        <v>230</v>
      </c>
      <c r="I98">
        <v>4</v>
      </c>
      <c r="J98">
        <v>1</v>
      </c>
      <c r="K98" t="s">
        <v>225</v>
      </c>
      <c r="L98" t="s">
        <v>51</v>
      </c>
      <c r="M98" t="s">
        <v>714</v>
      </c>
      <c r="N98" t="s">
        <v>129</v>
      </c>
      <c r="O98">
        <v>3</v>
      </c>
      <c r="P98" t="s">
        <v>18</v>
      </c>
      <c r="R98" t="s">
        <v>29</v>
      </c>
      <c r="S98" t="s">
        <v>47</v>
      </c>
      <c r="V98" t="s">
        <v>49</v>
      </c>
    </row>
    <row r="99" spans="1:22">
      <c r="A99" t="s">
        <v>368</v>
      </c>
      <c r="D99" t="s">
        <v>186</v>
      </c>
      <c r="E99" t="s">
        <v>40</v>
      </c>
      <c r="F99" t="s">
        <v>14</v>
      </c>
      <c r="I99">
        <v>15</v>
      </c>
      <c r="J99">
        <v>0</v>
      </c>
      <c r="L99" t="s">
        <v>51</v>
      </c>
      <c r="M99" t="s">
        <v>172</v>
      </c>
      <c r="N99" t="s">
        <v>108</v>
      </c>
      <c r="O99">
        <v>3</v>
      </c>
      <c r="P99" t="s">
        <v>38</v>
      </c>
      <c r="R99" t="s">
        <v>123</v>
      </c>
      <c r="S99" t="s">
        <v>38</v>
      </c>
      <c r="V99" t="s">
        <v>49</v>
      </c>
    </row>
    <row r="100" spans="1:22">
      <c r="A100" t="s">
        <v>369</v>
      </c>
      <c r="D100" t="s">
        <v>39</v>
      </c>
      <c r="E100" t="s">
        <v>99</v>
      </c>
      <c r="I100">
        <v>0</v>
      </c>
      <c r="J100">
        <v>1</v>
      </c>
      <c r="L100" t="s">
        <v>51</v>
      </c>
      <c r="M100" t="s">
        <v>35</v>
      </c>
      <c r="N100" t="s">
        <v>185</v>
      </c>
      <c r="O100">
        <v>1</v>
      </c>
      <c r="P100" t="s">
        <v>38</v>
      </c>
      <c r="R100" t="s">
        <v>126</v>
      </c>
      <c r="S100" t="s">
        <v>130</v>
      </c>
      <c r="V100" t="s">
        <v>182</v>
      </c>
    </row>
    <row r="101" spans="1:22">
      <c r="A101" t="s">
        <v>370</v>
      </c>
      <c r="D101" t="s">
        <v>23</v>
      </c>
      <c r="L101" t="s">
        <v>51</v>
      </c>
      <c r="M101" t="s">
        <v>35</v>
      </c>
      <c r="N101" t="s">
        <v>135</v>
      </c>
      <c r="O101">
        <v>2</v>
      </c>
      <c r="P101" t="s">
        <v>38</v>
      </c>
      <c r="R101" t="s">
        <v>229</v>
      </c>
      <c r="S101" t="s">
        <v>231</v>
      </c>
      <c r="V101" t="s">
        <v>49</v>
      </c>
    </row>
    <row r="102" spans="1:22">
      <c r="A102" t="s">
        <v>371</v>
      </c>
      <c r="D102" t="s">
        <v>186</v>
      </c>
      <c r="E102" t="s">
        <v>15</v>
      </c>
      <c r="G102" t="s">
        <v>795</v>
      </c>
      <c r="I102">
        <v>10</v>
      </c>
      <c r="J102">
        <v>2</v>
      </c>
      <c r="K102" t="s">
        <v>141</v>
      </c>
      <c r="L102" t="s">
        <v>51</v>
      </c>
      <c r="M102" t="s">
        <v>35</v>
      </c>
      <c r="N102" t="s">
        <v>110</v>
      </c>
      <c r="O102">
        <v>1</v>
      </c>
      <c r="R102" t="s">
        <v>29</v>
      </c>
      <c r="S102" t="s">
        <v>796</v>
      </c>
      <c r="V102" t="s">
        <v>232</v>
      </c>
    </row>
    <row r="103" spans="1:22">
      <c r="A103" t="s">
        <v>372</v>
      </c>
      <c r="D103" t="s">
        <v>186</v>
      </c>
      <c r="E103" t="s">
        <v>648</v>
      </c>
      <c r="F103" t="s">
        <v>14</v>
      </c>
      <c r="G103" t="s">
        <v>233</v>
      </c>
      <c r="I103">
        <v>61</v>
      </c>
      <c r="J103">
        <v>13</v>
      </c>
      <c r="K103" t="s">
        <v>132</v>
      </c>
      <c r="L103" t="s">
        <v>51</v>
      </c>
      <c r="N103" t="s">
        <v>197</v>
      </c>
      <c r="O103">
        <v>5</v>
      </c>
      <c r="P103" t="s">
        <v>38</v>
      </c>
      <c r="R103" t="s">
        <v>29</v>
      </c>
      <c r="S103" t="s">
        <v>38</v>
      </c>
      <c r="V103" t="s">
        <v>49</v>
      </c>
    </row>
    <row r="104" spans="1:22">
      <c r="A104" t="s">
        <v>373</v>
      </c>
      <c r="D104" t="s">
        <v>186</v>
      </c>
      <c r="E104" t="s">
        <v>22</v>
      </c>
      <c r="L104" t="s">
        <v>51</v>
      </c>
      <c r="M104" t="s">
        <v>35</v>
      </c>
      <c r="N104" t="s">
        <v>234</v>
      </c>
      <c r="O104">
        <v>3</v>
      </c>
      <c r="P104" t="s">
        <v>38</v>
      </c>
      <c r="R104" t="s">
        <v>29</v>
      </c>
      <c r="S104" t="s">
        <v>169</v>
      </c>
      <c r="V104" t="s">
        <v>49</v>
      </c>
    </row>
    <row r="105" spans="1:22">
      <c r="A105" t="s">
        <v>374</v>
      </c>
      <c r="D105" t="s">
        <v>39</v>
      </c>
      <c r="E105" t="s">
        <v>99</v>
      </c>
      <c r="F105" t="s">
        <v>21</v>
      </c>
      <c r="G105" t="s">
        <v>659</v>
      </c>
      <c r="I105">
        <v>16</v>
      </c>
      <c r="J105">
        <v>6</v>
      </c>
      <c r="K105" t="s">
        <v>226</v>
      </c>
      <c r="L105" t="s">
        <v>51</v>
      </c>
      <c r="M105" t="s">
        <v>224</v>
      </c>
      <c r="N105" t="s">
        <v>127</v>
      </c>
      <c r="O105">
        <v>1</v>
      </c>
      <c r="P105" t="s">
        <v>38</v>
      </c>
      <c r="R105" t="s">
        <v>43</v>
      </c>
      <c r="S105" t="s">
        <v>38</v>
      </c>
      <c r="V105" t="s">
        <v>49</v>
      </c>
    </row>
    <row r="106" spans="1:22">
      <c r="A106" t="s">
        <v>375</v>
      </c>
      <c r="D106" t="s">
        <v>39</v>
      </c>
      <c r="E106" t="s">
        <v>40</v>
      </c>
      <c r="F106" t="s">
        <v>14</v>
      </c>
      <c r="L106" t="s">
        <v>51</v>
      </c>
      <c r="M106" t="s">
        <v>714</v>
      </c>
      <c r="N106" t="s">
        <v>141</v>
      </c>
      <c r="O106">
        <v>2</v>
      </c>
      <c r="P106" t="s">
        <v>38</v>
      </c>
      <c r="R106" t="s">
        <v>29</v>
      </c>
      <c r="S106" t="s">
        <v>38</v>
      </c>
      <c r="V106" t="s">
        <v>49</v>
      </c>
    </row>
    <row r="107" spans="1:22">
      <c r="A107" t="s">
        <v>376</v>
      </c>
      <c r="D107" t="s">
        <v>39</v>
      </c>
      <c r="E107" t="s">
        <v>15</v>
      </c>
      <c r="G107" t="s">
        <v>797</v>
      </c>
      <c r="I107">
        <v>12</v>
      </c>
      <c r="J107">
        <v>4</v>
      </c>
      <c r="K107" t="s">
        <v>167</v>
      </c>
      <c r="L107" t="s">
        <v>51</v>
      </c>
      <c r="M107" t="s">
        <v>35</v>
      </c>
      <c r="N107" t="s">
        <v>115</v>
      </c>
      <c r="O107">
        <v>2</v>
      </c>
      <c r="R107" t="s">
        <v>24</v>
      </c>
      <c r="S107" t="s">
        <v>29</v>
      </c>
      <c r="V107" t="s">
        <v>49</v>
      </c>
    </row>
    <row r="108" spans="1:22">
      <c r="A108" t="s">
        <v>377</v>
      </c>
      <c r="D108" t="s">
        <v>39</v>
      </c>
      <c r="E108" t="s">
        <v>22</v>
      </c>
      <c r="L108" t="s">
        <v>51</v>
      </c>
      <c r="M108" t="s">
        <v>31</v>
      </c>
      <c r="N108" t="s">
        <v>211</v>
      </c>
      <c r="O108">
        <v>2</v>
      </c>
      <c r="P108" t="s">
        <v>38</v>
      </c>
      <c r="R108" t="s">
        <v>38</v>
      </c>
      <c r="S108" t="s">
        <v>47</v>
      </c>
      <c r="V108" t="s">
        <v>49</v>
      </c>
    </row>
    <row r="109" spans="1:22">
      <c r="A109" t="s">
        <v>378</v>
      </c>
      <c r="D109" t="s">
        <v>23</v>
      </c>
      <c r="E109" t="s">
        <v>15</v>
      </c>
      <c r="G109" t="s">
        <v>798</v>
      </c>
      <c r="I109">
        <v>5</v>
      </c>
      <c r="J109">
        <v>4</v>
      </c>
      <c r="K109" t="s">
        <v>41</v>
      </c>
      <c r="L109" t="s">
        <v>51</v>
      </c>
      <c r="M109" t="s">
        <v>685</v>
      </c>
      <c r="N109" t="s">
        <v>131</v>
      </c>
      <c r="O109">
        <v>1</v>
      </c>
      <c r="P109" t="s">
        <v>29</v>
      </c>
      <c r="Q109" t="s">
        <v>799</v>
      </c>
      <c r="R109" t="s">
        <v>29</v>
      </c>
      <c r="S109" t="s">
        <v>29</v>
      </c>
      <c r="V109" t="s">
        <v>49</v>
      </c>
    </row>
    <row r="110" spans="1:22">
      <c r="A110" t="s">
        <v>379</v>
      </c>
      <c r="D110" t="s">
        <v>39</v>
      </c>
      <c r="E110" t="s">
        <v>99</v>
      </c>
      <c r="L110" t="s">
        <v>51</v>
      </c>
      <c r="M110" t="s">
        <v>31</v>
      </c>
      <c r="N110" t="s">
        <v>115</v>
      </c>
      <c r="O110">
        <v>3</v>
      </c>
      <c r="P110" t="s">
        <v>38</v>
      </c>
      <c r="R110" t="s">
        <v>29</v>
      </c>
      <c r="S110" t="s">
        <v>235</v>
      </c>
      <c r="V110" t="s">
        <v>49</v>
      </c>
    </row>
    <row r="111" spans="1:22">
      <c r="A111" t="s">
        <v>380</v>
      </c>
      <c r="D111" t="s">
        <v>39</v>
      </c>
      <c r="E111" t="s">
        <v>22</v>
      </c>
      <c r="I111">
        <v>1</v>
      </c>
      <c r="J111">
        <v>0</v>
      </c>
      <c r="L111" t="s">
        <v>51</v>
      </c>
      <c r="M111" t="s">
        <v>224</v>
      </c>
      <c r="N111" t="s">
        <v>125</v>
      </c>
      <c r="O111">
        <v>2</v>
      </c>
      <c r="P111" t="s">
        <v>38</v>
      </c>
      <c r="R111" t="s">
        <v>49</v>
      </c>
      <c r="S111" t="s">
        <v>38</v>
      </c>
      <c r="V111" t="s">
        <v>49</v>
      </c>
    </row>
    <row r="112" spans="1:22">
      <c r="A112" t="s">
        <v>381</v>
      </c>
      <c r="L112" t="s">
        <v>51</v>
      </c>
      <c r="M112" t="s">
        <v>212</v>
      </c>
      <c r="N112" t="s">
        <v>114</v>
      </c>
      <c r="O112">
        <v>1</v>
      </c>
      <c r="P112" t="s">
        <v>29</v>
      </c>
      <c r="Q112" t="s">
        <v>800</v>
      </c>
      <c r="R112" t="s">
        <v>38</v>
      </c>
      <c r="S112" t="s">
        <v>47</v>
      </c>
      <c r="V112" t="s">
        <v>49</v>
      </c>
    </row>
    <row r="113" spans="1:22">
      <c r="A113" t="s">
        <v>382</v>
      </c>
      <c r="D113" t="s">
        <v>39</v>
      </c>
      <c r="E113" t="s">
        <v>22</v>
      </c>
      <c r="I113">
        <v>8</v>
      </c>
      <c r="J113">
        <v>0</v>
      </c>
      <c r="L113" t="s">
        <v>51</v>
      </c>
      <c r="M113" t="s">
        <v>714</v>
      </c>
      <c r="N113" t="s">
        <v>211</v>
      </c>
      <c r="O113">
        <v>9</v>
      </c>
      <c r="P113" t="s">
        <v>38</v>
      </c>
      <c r="R113" t="s">
        <v>126</v>
      </c>
      <c r="S113" t="s">
        <v>47</v>
      </c>
      <c r="V113" t="s">
        <v>236</v>
      </c>
    </row>
    <row r="114" spans="1:22">
      <c r="A114" t="s">
        <v>383</v>
      </c>
      <c r="D114" t="s">
        <v>647</v>
      </c>
      <c r="E114" t="s">
        <v>15</v>
      </c>
      <c r="G114" t="s">
        <v>801</v>
      </c>
      <c r="I114">
        <v>80</v>
      </c>
      <c r="J114">
        <v>16</v>
      </c>
      <c r="K114" t="s">
        <v>141</v>
      </c>
      <c r="L114" t="s">
        <v>51</v>
      </c>
      <c r="M114" t="s">
        <v>685</v>
      </c>
      <c r="N114" t="s">
        <v>117</v>
      </c>
      <c r="O114">
        <v>2</v>
      </c>
      <c r="P114" t="s">
        <v>29</v>
      </c>
      <c r="Q114" t="s">
        <v>698</v>
      </c>
      <c r="R114" t="s">
        <v>38</v>
      </c>
      <c r="S114" t="s">
        <v>634</v>
      </c>
      <c r="V114" t="s">
        <v>49</v>
      </c>
    </row>
    <row r="115" spans="1:22">
      <c r="A115" t="s">
        <v>384</v>
      </c>
      <c r="E115" t="s">
        <v>178</v>
      </c>
      <c r="G115" t="s">
        <v>802</v>
      </c>
      <c r="I115">
        <v>29</v>
      </c>
      <c r="J115">
        <v>15</v>
      </c>
      <c r="K115" t="s">
        <v>225</v>
      </c>
      <c r="L115" t="s">
        <v>51</v>
      </c>
      <c r="N115" t="s">
        <v>185</v>
      </c>
      <c r="O115">
        <v>2</v>
      </c>
      <c r="P115" t="s">
        <v>38</v>
      </c>
      <c r="R115" t="s">
        <v>29</v>
      </c>
      <c r="S115" t="s">
        <v>38</v>
      </c>
      <c r="V115" t="s">
        <v>674</v>
      </c>
    </row>
    <row r="116" spans="1:22">
      <c r="A116" t="s">
        <v>385</v>
      </c>
      <c r="D116" t="s">
        <v>39</v>
      </c>
      <c r="L116" t="s">
        <v>51</v>
      </c>
      <c r="M116" t="s">
        <v>714</v>
      </c>
      <c r="N116" t="s">
        <v>129</v>
      </c>
      <c r="O116">
        <v>1</v>
      </c>
      <c r="P116" t="s">
        <v>38</v>
      </c>
      <c r="R116" t="s">
        <v>29</v>
      </c>
      <c r="S116" t="s">
        <v>38</v>
      </c>
      <c r="V116" t="s">
        <v>49</v>
      </c>
    </row>
    <row r="117" spans="1:22">
      <c r="A117" t="s">
        <v>386</v>
      </c>
      <c r="D117" t="s">
        <v>23</v>
      </c>
      <c r="E117" t="s">
        <v>99</v>
      </c>
      <c r="F117" t="s">
        <v>21</v>
      </c>
      <c r="I117">
        <v>1</v>
      </c>
      <c r="J117">
        <v>0</v>
      </c>
      <c r="L117" t="s">
        <v>51</v>
      </c>
      <c r="M117" t="s">
        <v>714</v>
      </c>
      <c r="N117" t="s">
        <v>124</v>
      </c>
      <c r="O117">
        <v>1</v>
      </c>
      <c r="P117" t="s">
        <v>38</v>
      </c>
      <c r="R117" t="s">
        <v>29</v>
      </c>
      <c r="S117" t="s">
        <v>38</v>
      </c>
      <c r="V117" t="s">
        <v>49</v>
      </c>
    </row>
    <row r="118" spans="1:22">
      <c r="A118" t="s">
        <v>387</v>
      </c>
      <c r="D118" t="s">
        <v>39</v>
      </c>
      <c r="L118" t="s">
        <v>51</v>
      </c>
      <c r="M118" t="s">
        <v>224</v>
      </c>
      <c r="N118" t="s">
        <v>803</v>
      </c>
      <c r="O118">
        <v>3</v>
      </c>
      <c r="P118" t="s">
        <v>38</v>
      </c>
      <c r="R118" t="s">
        <v>126</v>
      </c>
      <c r="S118" t="s">
        <v>38</v>
      </c>
      <c r="V118" t="s">
        <v>49</v>
      </c>
    </row>
    <row r="119" spans="1:22">
      <c r="A119" t="s">
        <v>388</v>
      </c>
      <c r="D119" t="s">
        <v>23</v>
      </c>
      <c r="E119" t="s">
        <v>15</v>
      </c>
      <c r="G119" t="s">
        <v>804</v>
      </c>
      <c r="I119">
        <v>20</v>
      </c>
      <c r="J119">
        <v>15</v>
      </c>
      <c r="K119" t="s">
        <v>211</v>
      </c>
      <c r="L119" t="s">
        <v>51</v>
      </c>
      <c r="M119" t="s">
        <v>172</v>
      </c>
      <c r="N119" t="s">
        <v>211</v>
      </c>
      <c r="O119">
        <v>1</v>
      </c>
      <c r="P119" t="s">
        <v>38</v>
      </c>
      <c r="R119" t="s">
        <v>29</v>
      </c>
      <c r="S119" t="s">
        <v>697</v>
      </c>
      <c r="V119" t="s">
        <v>237</v>
      </c>
    </row>
    <row r="120" spans="1:22">
      <c r="A120" t="s">
        <v>389</v>
      </c>
      <c r="D120" t="s">
        <v>34</v>
      </c>
      <c r="E120" t="s">
        <v>137</v>
      </c>
      <c r="F120" t="s">
        <v>21</v>
      </c>
      <c r="G120" t="s">
        <v>805</v>
      </c>
      <c r="I120">
        <v>14</v>
      </c>
      <c r="J120">
        <v>9</v>
      </c>
      <c r="L120" t="s">
        <v>51</v>
      </c>
      <c r="M120" t="s">
        <v>714</v>
      </c>
      <c r="N120" t="s">
        <v>203</v>
      </c>
      <c r="O120">
        <v>2</v>
      </c>
      <c r="P120" t="s">
        <v>38</v>
      </c>
      <c r="R120" t="s">
        <v>24</v>
      </c>
      <c r="S120" t="s">
        <v>567</v>
      </c>
      <c r="V120" t="s">
        <v>682</v>
      </c>
    </row>
    <row r="121" spans="1:22">
      <c r="A121" t="s">
        <v>390</v>
      </c>
      <c r="D121" t="s">
        <v>34</v>
      </c>
      <c r="E121" t="s">
        <v>22</v>
      </c>
      <c r="F121" t="s">
        <v>21</v>
      </c>
      <c r="I121">
        <v>1</v>
      </c>
      <c r="J121">
        <v>0</v>
      </c>
      <c r="L121" t="s">
        <v>51</v>
      </c>
      <c r="M121" t="s">
        <v>31</v>
      </c>
      <c r="N121" t="s">
        <v>213</v>
      </c>
      <c r="O121">
        <v>1</v>
      </c>
      <c r="P121" t="s">
        <v>24</v>
      </c>
      <c r="R121" t="s">
        <v>43</v>
      </c>
      <c r="V121" t="s">
        <v>49</v>
      </c>
    </row>
    <row r="122" spans="1:22">
      <c r="A122" t="s">
        <v>391</v>
      </c>
      <c r="D122" t="s">
        <v>23</v>
      </c>
      <c r="E122" t="s">
        <v>40</v>
      </c>
      <c r="F122" t="s">
        <v>103</v>
      </c>
      <c r="L122" t="s">
        <v>51</v>
      </c>
      <c r="N122" t="s">
        <v>28</v>
      </c>
      <c r="O122">
        <v>1</v>
      </c>
      <c r="P122" t="s">
        <v>43</v>
      </c>
      <c r="R122" t="s">
        <v>43</v>
      </c>
      <c r="V122" t="s">
        <v>49</v>
      </c>
    </row>
    <row r="123" spans="1:22">
      <c r="A123" t="s">
        <v>392</v>
      </c>
      <c r="B123">
        <v>40620</v>
      </c>
      <c r="D123" t="s">
        <v>34</v>
      </c>
      <c r="E123" t="s">
        <v>22</v>
      </c>
      <c r="F123" t="s">
        <v>103</v>
      </c>
      <c r="L123" t="s">
        <v>51</v>
      </c>
      <c r="N123" t="s">
        <v>238</v>
      </c>
      <c r="O123" t="s">
        <v>632</v>
      </c>
      <c r="P123" t="s">
        <v>29</v>
      </c>
      <c r="R123" t="s">
        <v>29</v>
      </c>
      <c r="S123" t="s">
        <v>29</v>
      </c>
      <c r="V123" t="s">
        <v>583</v>
      </c>
    </row>
    <row r="124" spans="1:22">
      <c r="A124" t="s">
        <v>393</v>
      </c>
      <c r="D124" t="s">
        <v>34</v>
      </c>
      <c r="E124" t="s">
        <v>33</v>
      </c>
      <c r="F124" t="s">
        <v>21</v>
      </c>
      <c r="G124" t="s">
        <v>806</v>
      </c>
      <c r="I124">
        <v>14</v>
      </c>
      <c r="J124">
        <v>11</v>
      </c>
      <c r="L124" t="s">
        <v>51</v>
      </c>
      <c r="N124" t="s">
        <v>239</v>
      </c>
      <c r="O124" t="s">
        <v>632</v>
      </c>
      <c r="P124" t="s">
        <v>29</v>
      </c>
      <c r="R124" t="s">
        <v>38</v>
      </c>
      <c r="S124" t="s">
        <v>98</v>
      </c>
      <c r="V124" t="s">
        <v>49</v>
      </c>
    </row>
    <row r="125" spans="1:22">
      <c r="A125" t="s">
        <v>497</v>
      </c>
      <c r="L125" t="s">
        <v>51</v>
      </c>
      <c r="N125" t="s">
        <v>117</v>
      </c>
      <c r="O125" t="s">
        <v>649</v>
      </c>
      <c r="P125" t="s">
        <v>38</v>
      </c>
      <c r="R125" t="s">
        <v>696</v>
      </c>
      <c r="S125" t="s">
        <v>19</v>
      </c>
      <c r="V125" t="s">
        <v>721</v>
      </c>
    </row>
    <row r="126" spans="1:22">
      <c r="A126" t="s">
        <v>498</v>
      </c>
      <c r="L126" t="s">
        <v>51</v>
      </c>
      <c r="N126" t="s">
        <v>584</v>
      </c>
      <c r="O126">
        <v>1</v>
      </c>
      <c r="P126" t="s">
        <v>38</v>
      </c>
      <c r="R126" t="s">
        <v>29</v>
      </c>
      <c r="S126" t="s">
        <v>20</v>
      </c>
    </row>
    <row r="127" spans="1:22">
      <c r="A127" t="s">
        <v>499</v>
      </c>
      <c r="L127" t="s">
        <v>51</v>
      </c>
      <c r="N127" t="s">
        <v>585</v>
      </c>
      <c r="O127" t="s">
        <v>252</v>
      </c>
      <c r="P127" t="s">
        <v>38</v>
      </c>
      <c r="R127" t="s">
        <v>29</v>
      </c>
      <c r="S127" t="s">
        <v>20</v>
      </c>
    </row>
    <row r="128" spans="1:22">
      <c r="A128" t="s">
        <v>500</v>
      </c>
      <c r="L128" t="s">
        <v>51</v>
      </c>
      <c r="N128" t="s">
        <v>807</v>
      </c>
      <c r="O128" t="s">
        <v>252</v>
      </c>
    </row>
    <row r="129" spans="1:22">
      <c r="A129" t="s">
        <v>394</v>
      </c>
      <c r="L129" t="s">
        <v>51</v>
      </c>
      <c r="N129" t="s">
        <v>578</v>
      </c>
      <c r="O129">
        <v>1</v>
      </c>
    </row>
    <row r="130" spans="1:22">
      <c r="A130" t="s">
        <v>395</v>
      </c>
      <c r="D130" t="s">
        <v>23</v>
      </c>
      <c r="L130" t="s">
        <v>51</v>
      </c>
      <c r="N130" t="s">
        <v>240</v>
      </c>
      <c r="O130">
        <v>1</v>
      </c>
      <c r="P130" t="s">
        <v>38</v>
      </c>
      <c r="R130" t="s">
        <v>24</v>
      </c>
      <c r="S130" t="s">
        <v>20</v>
      </c>
      <c r="V130" t="s">
        <v>49</v>
      </c>
    </row>
    <row r="131" spans="1:22">
      <c r="A131" t="s">
        <v>501</v>
      </c>
      <c r="D131" t="s">
        <v>23</v>
      </c>
      <c r="L131" t="s">
        <v>51</v>
      </c>
      <c r="N131" t="s">
        <v>586</v>
      </c>
      <c r="O131">
        <v>1</v>
      </c>
      <c r="P131" t="s">
        <v>38</v>
      </c>
      <c r="R131" t="s">
        <v>24</v>
      </c>
      <c r="S131" t="s">
        <v>20</v>
      </c>
      <c r="V131" t="s">
        <v>49</v>
      </c>
    </row>
    <row r="132" spans="1:22">
      <c r="A132" t="s">
        <v>502</v>
      </c>
      <c r="D132" t="s">
        <v>39</v>
      </c>
      <c r="L132" t="s">
        <v>51</v>
      </c>
      <c r="N132" t="s">
        <v>111</v>
      </c>
      <c r="O132">
        <v>1</v>
      </c>
      <c r="P132" t="s">
        <v>38</v>
      </c>
      <c r="R132" t="s">
        <v>24</v>
      </c>
      <c r="S132" t="s">
        <v>20</v>
      </c>
      <c r="V132" t="s">
        <v>49</v>
      </c>
    </row>
    <row r="133" spans="1:22">
      <c r="A133" t="s">
        <v>503</v>
      </c>
      <c r="D133" t="s">
        <v>23</v>
      </c>
      <c r="L133" t="s">
        <v>51</v>
      </c>
      <c r="N133" t="s">
        <v>808</v>
      </c>
      <c r="O133" t="s">
        <v>809</v>
      </c>
      <c r="P133" t="s">
        <v>38</v>
      </c>
      <c r="R133" t="s">
        <v>43</v>
      </c>
      <c r="S133" t="s">
        <v>20</v>
      </c>
      <c r="V133" t="s">
        <v>49</v>
      </c>
    </row>
    <row r="134" spans="1:22">
      <c r="A134" t="s">
        <v>504</v>
      </c>
      <c r="D134" t="s">
        <v>39</v>
      </c>
      <c r="L134" t="s">
        <v>51</v>
      </c>
      <c r="N134" t="s">
        <v>117</v>
      </c>
      <c r="O134">
        <v>1</v>
      </c>
      <c r="P134" t="s">
        <v>38</v>
      </c>
      <c r="R134" t="s">
        <v>43</v>
      </c>
      <c r="S134" t="s">
        <v>38</v>
      </c>
      <c r="V134" t="s">
        <v>49</v>
      </c>
    </row>
    <row r="135" spans="1:22">
      <c r="A135" t="s">
        <v>505</v>
      </c>
      <c r="D135" t="s">
        <v>39</v>
      </c>
      <c r="E135" t="s">
        <v>22</v>
      </c>
      <c r="I135">
        <v>3</v>
      </c>
      <c r="J135">
        <v>0</v>
      </c>
      <c r="L135" t="s">
        <v>51</v>
      </c>
      <c r="N135" t="s">
        <v>197</v>
      </c>
      <c r="O135">
        <v>1</v>
      </c>
      <c r="P135" t="s">
        <v>43</v>
      </c>
      <c r="R135" t="s">
        <v>24</v>
      </c>
      <c r="S135" t="s">
        <v>24</v>
      </c>
      <c r="V135" t="s">
        <v>43</v>
      </c>
    </row>
    <row r="136" spans="1:22">
      <c r="A136" t="s">
        <v>506</v>
      </c>
      <c r="L136" t="s">
        <v>51</v>
      </c>
      <c r="N136" t="s">
        <v>587</v>
      </c>
      <c r="O136" t="s">
        <v>252</v>
      </c>
      <c r="P136" t="s">
        <v>38</v>
      </c>
      <c r="R136" t="s">
        <v>24</v>
      </c>
      <c r="S136" t="s">
        <v>20</v>
      </c>
      <c r="V136" t="s">
        <v>49</v>
      </c>
    </row>
    <row r="137" spans="1:22">
      <c r="A137" t="s">
        <v>507</v>
      </c>
      <c r="L137" t="s">
        <v>51</v>
      </c>
      <c r="N137" t="s">
        <v>588</v>
      </c>
      <c r="O137" t="s">
        <v>252</v>
      </c>
      <c r="P137" t="s">
        <v>38</v>
      </c>
      <c r="R137" t="s">
        <v>29</v>
      </c>
      <c r="S137" t="s">
        <v>20</v>
      </c>
      <c r="V137" t="s">
        <v>721</v>
      </c>
    </row>
    <row r="138" spans="1:22">
      <c r="A138" t="s">
        <v>396</v>
      </c>
      <c r="D138" t="s">
        <v>23</v>
      </c>
      <c r="E138" t="s">
        <v>15</v>
      </c>
      <c r="G138" t="s">
        <v>810</v>
      </c>
      <c r="I138">
        <v>34</v>
      </c>
      <c r="J138">
        <v>12</v>
      </c>
      <c r="K138" t="s">
        <v>166</v>
      </c>
      <c r="L138" t="s">
        <v>51</v>
      </c>
      <c r="N138" t="s">
        <v>110</v>
      </c>
      <c r="O138">
        <v>4</v>
      </c>
      <c r="P138" t="s">
        <v>29</v>
      </c>
      <c r="Q138" t="s">
        <v>698</v>
      </c>
      <c r="R138" t="s">
        <v>38</v>
      </c>
      <c r="S138" t="s">
        <v>29</v>
      </c>
      <c r="V138" t="s">
        <v>43</v>
      </c>
    </row>
    <row r="139" spans="1:22">
      <c r="A139" t="s">
        <v>397</v>
      </c>
      <c r="D139" t="s">
        <v>39</v>
      </c>
      <c r="E139" t="s">
        <v>22</v>
      </c>
      <c r="F139" t="s">
        <v>14</v>
      </c>
      <c r="I139">
        <v>0</v>
      </c>
      <c r="J139">
        <v>0</v>
      </c>
      <c r="L139" t="s">
        <v>51</v>
      </c>
      <c r="M139" t="s">
        <v>31</v>
      </c>
      <c r="N139" t="s">
        <v>104</v>
      </c>
      <c r="O139">
        <v>2</v>
      </c>
      <c r="P139" t="s">
        <v>43</v>
      </c>
      <c r="R139" t="s">
        <v>24</v>
      </c>
      <c r="S139" t="s">
        <v>24</v>
      </c>
      <c r="V139" t="s">
        <v>43</v>
      </c>
    </row>
    <row r="140" spans="1:22">
      <c r="A140" t="s">
        <v>398</v>
      </c>
      <c r="D140" t="s">
        <v>186</v>
      </c>
      <c r="E140" t="s">
        <v>15</v>
      </c>
      <c r="G140" t="s">
        <v>241</v>
      </c>
      <c r="I140">
        <v>20</v>
      </c>
      <c r="J140">
        <v>5</v>
      </c>
      <c r="K140" t="s">
        <v>110</v>
      </c>
      <c r="L140" t="s">
        <v>51</v>
      </c>
      <c r="M140" t="s">
        <v>692</v>
      </c>
      <c r="N140" t="s">
        <v>97</v>
      </c>
      <c r="O140">
        <v>1</v>
      </c>
      <c r="P140" t="s">
        <v>29</v>
      </c>
      <c r="Q140" t="s">
        <v>698</v>
      </c>
      <c r="R140" t="s">
        <v>29</v>
      </c>
      <c r="S140" t="s">
        <v>242</v>
      </c>
      <c r="V140" t="s">
        <v>43</v>
      </c>
    </row>
    <row r="141" spans="1:22">
      <c r="A141" t="s">
        <v>399</v>
      </c>
      <c r="D141" t="s">
        <v>39</v>
      </c>
      <c r="E141" t="s">
        <v>22</v>
      </c>
      <c r="I141">
        <v>1</v>
      </c>
      <c r="J141">
        <v>0</v>
      </c>
      <c r="L141" t="s">
        <v>51</v>
      </c>
      <c r="M141" t="s">
        <v>692</v>
      </c>
      <c r="N141" t="s">
        <v>211</v>
      </c>
      <c r="O141">
        <v>3</v>
      </c>
      <c r="P141" t="s">
        <v>43</v>
      </c>
      <c r="R141" t="s">
        <v>24</v>
      </c>
      <c r="S141" t="s">
        <v>24</v>
      </c>
      <c r="V141" t="s">
        <v>43</v>
      </c>
    </row>
    <row r="142" spans="1:22">
      <c r="A142" t="s">
        <v>400</v>
      </c>
      <c r="D142" t="s">
        <v>186</v>
      </c>
      <c r="E142" t="s">
        <v>33</v>
      </c>
      <c r="G142" t="s">
        <v>811</v>
      </c>
      <c r="I142">
        <v>1</v>
      </c>
      <c r="J142">
        <v>1</v>
      </c>
      <c r="K142" t="s">
        <v>93</v>
      </c>
      <c r="L142" t="s">
        <v>51</v>
      </c>
      <c r="M142" t="s">
        <v>692</v>
      </c>
      <c r="N142" t="s">
        <v>202</v>
      </c>
      <c r="O142">
        <v>1</v>
      </c>
      <c r="P142" t="s">
        <v>24</v>
      </c>
      <c r="R142" t="s">
        <v>812</v>
      </c>
      <c r="S142" t="s">
        <v>244</v>
      </c>
      <c r="V142" t="s">
        <v>243</v>
      </c>
    </row>
    <row r="143" spans="1:22">
      <c r="A143" t="s">
        <v>401</v>
      </c>
      <c r="D143" t="s">
        <v>39</v>
      </c>
      <c r="E143" t="s">
        <v>22</v>
      </c>
      <c r="F143" t="s">
        <v>14</v>
      </c>
      <c r="I143">
        <v>1</v>
      </c>
      <c r="J143">
        <v>0</v>
      </c>
      <c r="L143" t="s">
        <v>51</v>
      </c>
      <c r="M143" t="s">
        <v>692</v>
      </c>
      <c r="N143" t="s">
        <v>135</v>
      </c>
      <c r="O143">
        <v>1</v>
      </c>
      <c r="P143" t="s">
        <v>43</v>
      </c>
      <c r="R143" t="s">
        <v>24</v>
      </c>
      <c r="S143" t="s">
        <v>24</v>
      </c>
      <c r="V143" t="s">
        <v>43</v>
      </c>
    </row>
    <row r="144" spans="1:22">
      <c r="A144" t="s">
        <v>402</v>
      </c>
      <c r="D144" t="s">
        <v>186</v>
      </c>
      <c r="E144" t="s">
        <v>15</v>
      </c>
      <c r="G144" t="s">
        <v>813</v>
      </c>
      <c r="I144">
        <v>25</v>
      </c>
      <c r="J144">
        <v>13</v>
      </c>
      <c r="K144" t="s">
        <v>222</v>
      </c>
      <c r="L144" t="s">
        <v>51</v>
      </c>
      <c r="M144" t="s">
        <v>692</v>
      </c>
      <c r="N144" t="s">
        <v>177</v>
      </c>
      <c r="O144">
        <v>1</v>
      </c>
      <c r="P144" t="s">
        <v>29</v>
      </c>
      <c r="R144" t="s">
        <v>29</v>
      </c>
      <c r="S144" t="s">
        <v>244</v>
      </c>
      <c r="V144" t="s">
        <v>182</v>
      </c>
    </row>
    <row r="145" spans="1:22">
      <c r="A145" t="s">
        <v>508</v>
      </c>
      <c r="D145" t="s">
        <v>186</v>
      </c>
      <c r="E145" t="s">
        <v>15</v>
      </c>
      <c r="G145" t="s">
        <v>613</v>
      </c>
      <c r="I145">
        <v>39</v>
      </c>
      <c r="J145">
        <v>3</v>
      </c>
      <c r="K145" t="s">
        <v>185</v>
      </c>
      <c r="L145" t="s">
        <v>51</v>
      </c>
      <c r="M145" t="s">
        <v>31</v>
      </c>
      <c r="N145" t="s">
        <v>589</v>
      </c>
      <c r="O145">
        <v>2</v>
      </c>
      <c r="R145" t="s">
        <v>29</v>
      </c>
      <c r="S145" t="s">
        <v>29</v>
      </c>
    </row>
    <row r="146" spans="1:22">
      <c r="A146" t="s">
        <v>403</v>
      </c>
      <c r="D146" t="s">
        <v>39</v>
      </c>
      <c r="E146" t="s">
        <v>40</v>
      </c>
      <c r="F146" t="s">
        <v>103</v>
      </c>
      <c r="L146" t="s">
        <v>51</v>
      </c>
      <c r="M146" t="s">
        <v>692</v>
      </c>
      <c r="N146" t="s">
        <v>117</v>
      </c>
      <c r="O146">
        <v>1</v>
      </c>
      <c r="P146" t="s">
        <v>25</v>
      </c>
      <c r="R146" t="s">
        <v>48</v>
      </c>
      <c r="S146" t="s">
        <v>48</v>
      </c>
      <c r="V146" t="s">
        <v>183</v>
      </c>
    </row>
    <row r="147" spans="1:22">
      <c r="A147" t="s">
        <v>404</v>
      </c>
      <c r="D147" t="s">
        <v>39</v>
      </c>
      <c r="E147" t="s">
        <v>99</v>
      </c>
      <c r="L147" t="s">
        <v>51</v>
      </c>
      <c r="M147" t="s">
        <v>31</v>
      </c>
      <c r="N147" t="s">
        <v>194</v>
      </c>
      <c r="O147">
        <v>1</v>
      </c>
      <c r="P147" t="s">
        <v>43</v>
      </c>
      <c r="R147" t="s">
        <v>29</v>
      </c>
      <c r="S147" t="s">
        <v>639</v>
      </c>
      <c r="V147" t="s">
        <v>43</v>
      </c>
    </row>
    <row r="148" spans="1:22">
      <c r="A148" t="s">
        <v>405</v>
      </c>
      <c r="D148" t="s">
        <v>23</v>
      </c>
      <c r="E148" t="s">
        <v>22</v>
      </c>
      <c r="F148" t="s">
        <v>14</v>
      </c>
      <c r="J148">
        <v>0</v>
      </c>
      <c r="L148" t="s">
        <v>51</v>
      </c>
      <c r="M148" t="s">
        <v>692</v>
      </c>
      <c r="N148" t="s">
        <v>133</v>
      </c>
      <c r="O148">
        <v>1</v>
      </c>
      <c r="P148" t="s">
        <v>38</v>
      </c>
      <c r="R148" t="s">
        <v>43</v>
      </c>
      <c r="S148" t="s">
        <v>245</v>
      </c>
      <c r="V148" t="s">
        <v>49</v>
      </c>
    </row>
    <row r="149" spans="1:22">
      <c r="A149" t="s">
        <v>406</v>
      </c>
      <c r="D149" t="s">
        <v>39</v>
      </c>
      <c r="E149" t="s">
        <v>40</v>
      </c>
      <c r="F149" t="s">
        <v>14</v>
      </c>
      <c r="L149" t="s">
        <v>31</v>
      </c>
      <c r="M149" t="s">
        <v>31</v>
      </c>
      <c r="N149" t="s">
        <v>129</v>
      </c>
      <c r="O149">
        <v>2</v>
      </c>
      <c r="P149" t="s">
        <v>25</v>
      </c>
      <c r="R149" t="s">
        <v>25</v>
      </c>
      <c r="S149" t="s">
        <v>814</v>
      </c>
      <c r="V149" t="s">
        <v>25</v>
      </c>
    </row>
    <row r="150" spans="1:22">
      <c r="A150" t="s">
        <v>407</v>
      </c>
      <c r="D150" t="s">
        <v>186</v>
      </c>
      <c r="E150" t="s">
        <v>99</v>
      </c>
      <c r="F150" t="s">
        <v>21</v>
      </c>
      <c r="L150" t="s">
        <v>51</v>
      </c>
      <c r="N150" t="s">
        <v>193</v>
      </c>
      <c r="O150">
        <v>2</v>
      </c>
      <c r="P150" t="s">
        <v>29</v>
      </c>
      <c r="R150" t="s">
        <v>38</v>
      </c>
      <c r="S150" t="s">
        <v>247</v>
      </c>
      <c r="V150" t="s">
        <v>43</v>
      </c>
    </row>
    <row r="151" spans="1:22">
      <c r="A151" t="s">
        <v>408</v>
      </c>
      <c r="D151" t="s">
        <v>34</v>
      </c>
      <c r="E151" t="s">
        <v>33</v>
      </c>
      <c r="F151" t="s">
        <v>21</v>
      </c>
      <c r="G151" t="s">
        <v>144</v>
      </c>
      <c r="I151">
        <v>20</v>
      </c>
      <c r="J151">
        <v>1</v>
      </c>
      <c r="L151" t="s">
        <v>51</v>
      </c>
      <c r="M151" t="s">
        <v>172</v>
      </c>
      <c r="N151" t="s">
        <v>94</v>
      </c>
      <c r="O151">
        <v>2</v>
      </c>
      <c r="P151" t="s">
        <v>24</v>
      </c>
      <c r="R151" t="s">
        <v>815</v>
      </c>
      <c r="S151" t="s">
        <v>24</v>
      </c>
      <c r="V151" t="s">
        <v>26</v>
      </c>
    </row>
    <row r="152" spans="1:22">
      <c r="A152" t="s">
        <v>409</v>
      </c>
      <c r="D152" t="s">
        <v>39</v>
      </c>
      <c r="E152" t="s">
        <v>22</v>
      </c>
      <c r="I152">
        <v>3</v>
      </c>
      <c r="J152">
        <v>0</v>
      </c>
      <c r="L152" t="s">
        <v>51</v>
      </c>
      <c r="M152" t="s">
        <v>65</v>
      </c>
      <c r="N152" t="s">
        <v>211</v>
      </c>
      <c r="O152">
        <v>2</v>
      </c>
      <c r="P152" t="s">
        <v>38</v>
      </c>
      <c r="R152" t="s">
        <v>138</v>
      </c>
      <c r="S152" t="s">
        <v>38</v>
      </c>
      <c r="V152" t="s">
        <v>26</v>
      </c>
    </row>
    <row r="153" spans="1:22">
      <c r="A153" t="s">
        <v>410</v>
      </c>
      <c r="D153" t="s">
        <v>34</v>
      </c>
      <c r="E153" t="s">
        <v>22</v>
      </c>
      <c r="F153" t="s">
        <v>21</v>
      </c>
      <c r="L153" t="s">
        <v>51</v>
      </c>
      <c r="M153" t="s">
        <v>31</v>
      </c>
      <c r="N153" t="s">
        <v>194</v>
      </c>
      <c r="O153">
        <v>2</v>
      </c>
      <c r="P153" t="s">
        <v>24</v>
      </c>
      <c r="R153" t="s">
        <v>650</v>
      </c>
      <c r="S153" t="s">
        <v>24</v>
      </c>
      <c r="V153" t="s">
        <v>26</v>
      </c>
    </row>
    <row r="154" spans="1:22">
      <c r="A154" t="s">
        <v>411</v>
      </c>
      <c r="D154" t="s">
        <v>23</v>
      </c>
      <c r="E154" t="s">
        <v>99</v>
      </c>
      <c r="F154" t="s">
        <v>21</v>
      </c>
      <c r="L154" t="s">
        <v>51</v>
      </c>
      <c r="M154" t="s">
        <v>708</v>
      </c>
      <c r="N154" t="s">
        <v>248</v>
      </c>
      <c r="O154">
        <v>1</v>
      </c>
      <c r="P154" t="s">
        <v>24</v>
      </c>
      <c r="R154" t="s">
        <v>29</v>
      </c>
      <c r="S154" t="s">
        <v>24</v>
      </c>
      <c r="V154" t="s">
        <v>682</v>
      </c>
    </row>
    <row r="155" spans="1:22">
      <c r="A155" t="s">
        <v>412</v>
      </c>
      <c r="D155" t="s">
        <v>23</v>
      </c>
      <c r="E155" t="s">
        <v>99</v>
      </c>
      <c r="L155" t="s">
        <v>51</v>
      </c>
      <c r="M155" t="s">
        <v>708</v>
      </c>
      <c r="N155" t="s">
        <v>265</v>
      </c>
      <c r="O155">
        <v>1</v>
      </c>
      <c r="P155" t="s">
        <v>38</v>
      </c>
      <c r="R155" t="s">
        <v>138</v>
      </c>
      <c r="S155" t="s">
        <v>38</v>
      </c>
      <c r="V155" t="s">
        <v>682</v>
      </c>
    </row>
    <row r="156" spans="1:22">
      <c r="A156" t="s">
        <v>413</v>
      </c>
      <c r="D156" t="s">
        <v>34</v>
      </c>
      <c r="E156" t="s">
        <v>22</v>
      </c>
      <c r="L156" t="s">
        <v>51</v>
      </c>
      <c r="M156" t="s">
        <v>65</v>
      </c>
      <c r="N156" t="s">
        <v>129</v>
      </c>
      <c r="O156">
        <v>2</v>
      </c>
      <c r="P156" t="s">
        <v>18</v>
      </c>
      <c r="R156" t="s">
        <v>70</v>
      </c>
      <c r="S156" t="s">
        <v>66</v>
      </c>
      <c r="V156" t="s">
        <v>30</v>
      </c>
    </row>
    <row r="157" spans="1:22">
      <c r="A157" t="s">
        <v>414</v>
      </c>
      <c r="D157" t="s">
        <v>23</v>
      </c>
      <c r="E157" t="s">
        <v>22</v>
      </c>
      <c r="I157">
        <v>1</v>
      </c>
      <c r="J157">
        <v>0</v>
      </c>
      <c r="L157" t="s">
        <v>51</v>
      </c>
      <c r="M157" t="s">
        <v>816</v>
      </c>
      <c r="N157" t="s">
        <v>110</v>
      </c>
      <c r="O157">
        <v>1</v>
      </c>
      <c r="R157" t="s">
        <v>138</v>
      </c>
    </row>
    <row r="158" spans="1:22">
      <c r="A158" t="s">
        <v>415</v>
      </c>
      <c r="D158" t="s">
        <v>46</v>
      </c>
      <c r="E158" t="s">
        <v>15</v>
      </c>
      <c r="G158" t="s">
        <v>675</v>
      </c>
      <c r="I158">
        <v>83</v>
      </c>
      <c r="J158">
        <v>10</v>
      </c>
      <c r="L158" t="s">
        <v>51</v>
      </c>
      <c r="M158" t="s">
        <v>817</v>
      </c>
      <c r="N158" t="s">
        <v>211</v>
      </c>
      <c r="O158">
        <v>2</v>
      </c>
      <c r="R158" t="s">
        <v>138</v>
      </c>
      <c r="V158" t="s">
        <v>724</v>
      </c>
    </row>
    <row r="159" spans="1:22">
      <c r="A159" t="s">
        <v>416</v>
      </c>
      <c r="D159" t="s">
        <v>23</v>
      </c>
      <c r="E159" t="s">
        <v>22</v>
      </c>
      <c r="I159">
        <v>1</v>
      </c>
      <c r="J159">
        <v>0</v>
      </c>
      <c r="L159" t="s">
        <v>51</v>
      </c>
      <c r="M159" t="s">
        <v>818</v>
      </c>
      <c r="N159" t="s">
        <v>122</v>
      </c>
      <c r="O159">
        <v>2</v>
      </c>
      <c r="P159" t="s">
        <v>29</v>
      </c>
      <c r="R159" t="s">
        <v>249</v>
      </c>
      <c r="S159" t="s">
        <v>38</v>
      </c>
      <c r="V159" t="s">
        <v>26</v>
      </c>
    </row>
    <row r="160" spans="1:22">
      <c r="A160" t="s">
        <v>417</v>
      </c>
      <c r="D160" t="s">
        <v>46</v>
      </c>
      <c r="E160" t="s">
        <v>22</v>
      </c>
      <c r="L160" t="s">
        <v>17</v>
      </c>
      <c r="M160" t="s">
        <v>819</v>
      </c>
      <c r="N160" t="s">
        <v>141</v>
      </c>
      <c r="O160">
        <v>2</v>
      </c>
      <c r="R160" t="s">
        <v>29</v>
      </c>
      <c r="V160" t="s">
        <v>682</v>
      </c>
    </row>
    <row r="161" spans="1:22">
      <c r="A161" t="s">
        <v>418</v>
      </c>
      <c r="D161" t="s">
        <v>46</v>
      </c>
      <c r="E161" t="s">
        <v>22</v>
      </c>
      <c r="I161">
        <v>2</v>
      </c>
      <c r="J161">
        <v>0</v>
      </c>
      <c r="L161" t="s">
        <v>51</v>
      </c>
      <c r="M161" t="s">
        <v>820</v>
      </c>
      <c r="N161" t="s">
        <v>131</v>
      </c>
      <c r="O161">
        <v>2</v>
      </c>
      <c r="R161" t="s">
        <v>138</v>
      </c>
      <c r="V161" t="s">
        <v>26</v>
      </c>
    </row>
    <row r="162" spans="1:22">
      <c r="A162" t="s">
        <v>58</v>
      </c>
      <c r="D162" t="s">
        <v>145</v>
      </c>
      <c r="E162" t="s">
        <v>651</v>
      </c>
      <c r="G162" t="s">
        <v>713</v>
      </c>
      <c r="I162">
        <v>1</v>
      </c>
      <c r="J162">
        <v>1</v>
      </c>
      <c r="L162" t="s">
        <v>51</v>
      </c>
      <c r="M162" t="s">
        <v>65</v>
      </c>
      <c r="N162" t="s">
        <v>624</v>
      </c>
      <c r="O162">
        <v>2</v>
      </c>
      <c r="P162" t="s">
        <v>250</v>
      </c>
      <c r="Q162" t="s">
        <v>698</v>
      </c>
      <c r="R162" t="s">
        <v>70</v>
      </c>
      <c r="S162" t="s">
        <v>95</v>
      </c>
      <c r="V162" t="s">
        <v>30</v>
      </c>
    </row>
    <row r="163" spans="1:22">
      <c r="A163" t="s">
        <v>419</v>
      </c>
      <c r="D163" t="s">
        <v>46</v>
      </c>
      <c r="E163" t="s">
        <v>15</v>
      </c>
      <c r="G163" t="s">
        <v>821</v>
      </c>
      <c r="J163">
        <v>14</v>
      </c>
      <c r="K163" t="s">
        <v>124</v>
      </c>
      <c r="L163" t="s">
        <v>51</v>
      </c>
      <c r="M163" t="s">
        <v>616</v>
      </c>
      <c r="N163" t="s">
        <v>132</v>
      </c>
      <c r="O163">
        <v>2</v>
      </c>
      <c r="R163" t="s">
        <v>70</v>
      </c>
      <c r="V163" t="s">
        <v>682</v>
      </c>
    </row>
    <row r="164" spans="1:22">
      <c r="A164" t="s">
        <v>420</v>
      </c>
      <c r="D164" t="s">
        <v>34</v>
      </c>
      <c r="E164" t="s">
        <v>22</v>
      </c>
      <c r="J164">
        <v>0</v>
      </c>
      <c r="L164" t="s">
        <v>688</v>
      </c>
      <c r="M164" t="s">
        <v>31</v>
      </c>
      <c r="N164" t="s">
        <v>652</v>
      </c>
      <c r="O164">
        <v>1</v>
      </c>
      <c r="R164" t="s">
        <v>138</v>
      </c>
      <c r="V164" t="s">
        <v>682</v>
      </c>
    </row>
    <row r="165" spans="1:22">
      <c r="A165" t="s">
        <v>421</v>
      </c>
      <c r="D165" t="s">
        <v>46</v>
      </c>
      <c r="E165" t="s">
        <v>99</v>
      </c>
      <c r="L165" t="s">
        <v>51</v>
      </c>
      <c r="M165" t="s">
        <v>699</v>
      </c>
      <c r="N165" t="s">
        <v>132</v>
      </c>
      <c r="O165">
        <v>2</v>
      </c>
      <c r="R165" t="s">
        <v>18</v>
      </c>
      <c r="V165" t="s">
        <v>26</v>
      </c>
    </row>
    <row r="166" spans="1:22">
      <c r="A166" t="s">
        <v>422</v>
      </c>
      <c r="D166" t="s">
        <v>23</v>
      </c>
      <c r="E166" t="s">
        <v>137</v>
      </c>
      <c r="G166" t="s">
        <v>653</v>
      </c>
      <c r="I166" t="s">
        <v>822</v>
      </c>
      <c r="J166">
        <v>6</v>
      </c>
      <c r="K166" t="s">
        <v>97</v>
      </c>
      <c r="L166" t="s">
        <v>51</v>
      </c>
      <c r="M166" t="s">
        <v>823</v>
      </c>
      <c r="N166" t="s">
        <v>197</v>
      </c>
      <c r="O166">
        <v>2</v>
      </c>
      <c r="R166" t="s">
        <v>38</v>
      </c>
      <c r="V166" t="s">
        <v>682</v>
      </c>
    </row>
    <row r="167" spans="1:22">
      <c r="A167" t="s">
        <v>423</v>
      </c>
      <c r="D167" t="s">
        <v>23</v>
      </c>
      <c r="E167" t="s">
        <v>99</v>
      </c>
      <c r="L167" t="s">
        <v>51</v>
      </c>
      <c r="M167" t="s">
        <v>699</v>
      </c>
      <c r="N167" t="s">
        <v>110</v>
      </c>
      <c r="O167">
        <v>2</v>
      </c>
      <c r="R167" t="s">
        <v>38</v>
      </c>
      <c r="S167" t="s">
        <v>38</v>
      </c>
      <c r="V167" t="s">
        <v>682</v>
      </c>
    </row>
    <row r="168" spans="1:22">
      <c r="A168" t="s">
        <v>424</v>
      </c>
      <c r="D168" t="s">
        <v>34</v>
      </c>
      <c r="E168" t="s">
        <v>22</v>
      </c>
      <c r="F168" t="s">
        <v>21</v>
      </c>
      <c r="I168">
        <v>3</v>
      </c>
      <c r="J168">
        <v>0</v>
      </c>
      <c r="L168" t="s">
        <v>700</v>
      </c>
      <c r="M168" t="s">
        <v>824</v>
      </c>
      <c r="N168" t="s">
        <v>654</v>
      </c>
      <c r="O168">
        <v>1</v>
      </c>
      <c r="P168" t="s">
        <v>29</v>
      </c>
      <c r="Q168" t="s">
        <v>698</v>
      </c>
      <c r="R168" t="s">
        <v>29</v>
      </c>
      <c r="V168" t="s">
        <v>682</v>
      </c>
    </row>
    <row r="169" spans="1:22">
      <c r="A169" t="s">
        <v>425</v>
      </c>
      <c r="D169" t="s">
        <v>23</v>
      </c>
      <c r="E169" t="s">
        <v>99</v>
      </c>
      <c r="I169">
        <v>0</v>
      </c>
      <c r="J169">
        <v>0</v>
      </c>
      <c r="L169" t="s">
        <v>51</v>
      </c>
      <c r="M169" t="s">
        <v>708</v>
      </c>
      <c r="N169" t="s">
        <v>202</v>
      </c>
      <c r="O169">
        <v>1</v>
      </c>
      <c r="P169" t="s">
        <v>38</v>
      </c>
      <c r="R169" t="s">
        <v>138</v>
      </c>
      <c r="S169" t="s">
        <v>38</v>
      </c>
      <c r="V169" t="s">
        <v>682</v>
      </c>
    </row>
    <row r="170" spans="1:22">
      <c r="A170" t="s">
        <v>426</v>
      </c>
      <c r="D170" t="s">
        <v>23</v>
      </c>
      <c r="E170" t="s">
        <v>22</v>
      </c>
      <c r="I170">
        <v>27</v>
      </c>
      <c r="J170">
        <v>0</v>
      </c>
      <c r="L170" t="s">
        <v>51</v>
      </c>
      <c r="M170" t="s">
        <v>31</v>
      </c>
      <c r="N170" t="s">
        <v>118</v>
      </c>
      <c r="O170">
        <v>2</v>
      </c>
      <c r="P170" t="s">
        <v>38</v>
      </c>
      <c r="R170" t="s">
        <v>70</v>
      </c>
      <c r="S170" t="s">
        <v>38</v>
      </c>
      <c r="V170" t="s">
        <v>682</v>
      </c>
    </row>
    <row r="171" spans="1:22">
      <c r="A171" t="s">
        <v>427</v>
      </c>
      <c r="D171" t="s">
        <v>46</v>
      </c>
      <c r="E171" t="s">
        <v>33</v>
      </c>
      <c r="G171" t="s">
        <v>251</v>
      </c>
      <c r="J171">
        <v>1</v>
      </c>
      <c r="L171" t="s">
        <v>687</v>
      </c>
      <c r="M171" t="s">
        <v>31</v>
      </c>
      <c r="N171" t="s">
        <v>135</v>
      </c>
      <c r="O171">
        <v>2</v>
      </c>
      <c r="R171" t="s">
        <v>38</v>
      </c>
      <c r="S171" t="s">
        <v>38</v>
      </c>
      <c r="V171" t="s">
        <v>682</v>
      </c>
    </row>
    <row r="172" spans="1:22">
      <c r="A172" t="s">
        <v>428</v>
      </c>
      <c r="D172" t="s">
        <v>34</v>
      </c>
      <c r="E172" t="s">
        <v>140</v>
      </c>
      <c r="G172" t="s">
        <v>655</v>
      </c>
      <c r="I172">
        <v>35</v>
      </c>
      <c r="J172">
        <v>35</v>
      </c>
      <c r="L172" t="s">
        <v>51</v>
      </c>
      <c r="M172" t="s">
        <v>65</v>
      </c>
      <c r="N172" t="s">
        <v>627</v>
      </c>
      <c r="O172">
        <v>1</v>
      </c>
      <c r="P172" t="s">
        <v>250</v>
      </c>
      <c r="Q172" t="s">
        <v>698</v>
      </c>
      <c r="R172" t="s">
        <v>70</v>
      </c>
      <c r="V172" t="s">
        <v>724</v>
      </c>
    </row>
    <row r="173" spans="1:22">
      <c r="A173" t="s">
        <v>429</v>
      </c>
      <c r="D173" t="s">
        <v>46</v>
      </c>
      <c r="E173" t="s">
        <v>22</v>
      </c>
      <c r="I173">
        <v>5</v>
      </c>
      <c r="J173">
        <v>0</v>
      </c>
      <c r="L173" t="s">
        <v>51</v>
      </c>
      <c r="M173" t="s">
        <v>708</v>
      </c>
      <c r="N173" t="s">
        <v>211</v>
      </c>
      <c r="O173">
        <v>1</v>
      </c>
      <c r="R173" t="s">
        <v>68</v>
      </c>
      <c r="S173" t="s">
        <v>68</v>
      </c>
      <c r="V173" t="s">
        <v>183</v>
      </c>
    </row>
    <row r="174" spans="1:22">
      <c r="A174" t="s">
        <v>430</v>
      </c>
      <c r="D174" t="s">
        <v>96</v>
      </c>
      <c r="E174" t="s">
        <v>106</v>
      </c>
      <c r="G174" t="s">
        <v>144</v>
      </c>
      <c r="I174">
        <v>30</v>
      </c>
      <c r="J174">
        <v>4</v>
      </c>
      <c r="L174" t="s">
        <v>51</v>
      </c>
      <c r="M174" t="s">
        <v>31</v>
      </c>
      <c r="N174" t="s">
        <v>139</v>
      </c>
      <c r="O174">
        <v>1</v>
      </c>
      <c r="P174" t="s">
        <v>38</v>
      </c>
      <c r="R174" t="s">
        <v>138</v>
      </c>
      <c r="S174" t="s">
        <v>38</v>
      </c>
      <c r="V174" t="s">
        <v>682</v>
      </c>
    </row>
    <row r="175" spans="1:22">
      <c r="A175" t="s">
        <v>431</v>
      </c>
      <c r="D175" t="s">
        <v>23</v>
      </c>
      <c r="E175" t="s">
        <v>22</v>
      </c>
      <c r="I175">
        <v>1</v>
      </c>
      <c r="J175">
        <v>0</v>
      </c>
      <c r="L175" t="s">
        <v>51</v>
      </c>
      <c r="M175" t="s">
        <v>708</v>
      </c>
      <c r="N175" t="s">
        <v>129</v>
      </c>
      <c r="O175">
        <v>2</v>
      </c>
      <c r="P175" t="s">
        <v>38</v>
      </c>
      <c r="R175" t="s">
        <v>68</v>
      </c>
      <c r="S175" t="s">
        <v>38</v>
      </c>
      <c r="V175" t="s">
        <v>682</v>
      </c>
    </row>
    <row r="176" spans="1:22">
      <c r="A176" t="s">
        <v>432</v>
      </c>
      <c r="D176" t="s">
        <v>46</v>
      </c>
      <c r="E176" t="s">
        <v>99</v>
      </c>
      <c r="L176" t="s">
        <v>51</v>
      </c>
      <c r="M176" t="s">
        <v>825</v>
      </c>
      <c r="N176" t="s">
        <v>104</v>
      </c>
      <c r="O176">
        <v>2</v>
      </c>
      <c r="R176" t="s">
        <v>38</v>
      </c>
      <c r="S176" t="s">
        <v>38</v>
      </c>
      <c r="V176" t="s">
        <v>682</v>
      </c>
    </row>
    <row r="177" spans="1:22">
      <c r="A177" t="s">
        <v>433</v>
      </c>
      <c r="D177" t="s">
        <v>46</v>
      </c>
      <c r="E177" t="s">
        <v>15</v>
      </c>
      <c r="G177" t="s">
        <v>579</v>
      </c>
      <c r="I177">
        <v>9</v>
      </c>
      <c r="J177">
        <v>8</v>
      </c>
      <c r="L177" t="s">
        <v>51</v>
      </c>
      <c r="M177" t="s">
        <v>65</v>
      </c>
      <c r="N177" t="s">
        <v>135</v>
      </c>
      <c r="O177">
        <v>2</v>
      </c>
      <c r="P177" t="s">
        <v>18</v>
      </c>
      <c r="R177" t="s">
        <v>70</v>
      </c>
      <c r="S177" t="s">
        <v>38</v>
      </c>
      <c r="V177" t="s">
        <v>682</v>
      </c>
    </row>
    <row r="178" spans="1:22">
      <c r="A178" t="s">
        <v>434</v>
      </c>
      <c r="D178" t="s">
        <v>23</v>
      </c>
      <c r="E178" t="s">
        <v>22</v>
      </c>
      <c r="I178">
        <v>1</v>
      </c>
      <c r="J178">
        <v>0</v>
      </c>
      <c r="L178" t="s">
        <v>51</v>
      </c>
      <c r="M178" t="s">
        <v>708</v>
      </c>
      <c r="N178" t="s">
        <v>173</v>
      </c>
      <c r="O178">
        <v>2</v>
      </c>
      <c r="P178" t="s">
        <v>38</v>
      </c>
      <c r="R178" t="s">
        <v>138</v>
      </c>
      <c r="S178" t="s">
        <v>38</v>
      </c>
      <c r="V178" t="s">
        <v>682</v>
      </c>
    </row>
    <row r="179" spans="1:22">
      <c r="A179" t="s">
        <v>435</v>
      </c>
      <c r="D179" t="s">
        <v>46</v>
      </c>
      <c r="E179" t="s">
        <v>22</v>
      </c>
      <c r="I179">
        <v>2</v>
      </c>
      <c r="J179">
        <v>0</v>
      </c>
      <c r="L179" t="s">
        <v>51</v>
      </c>
      <c r="M179" t="s">
        <v>172</v>
      </c>
      <c r="N179" t="s">
        <v>61</v>
      </c>
      <c r="O179">
        <v>2</v>
      </c>
      <c r="P179" t="s">
        <v>38</v>
      </c>
      <c r="R179" t="s">
        <v>138</v>
      </c>
      <c r="S179" t="s">
        <v>38</v>
      </c>
      <c r="V179" t="s">
        <v>682</v>
      </c>
    </row>
    <row r="180" spans="1:22">
      <c r="A180" t="s">
        <v>436</v>
      </c>
      <c r="D180" t="s">
        <v>23</v>
      </c>
      <c r="E180" t="s">
        <v>140</v>
      </c>
      <c r="G180" t="s">
        <v>715</v>
      </c>
      <c r="I180">
        <v>34</v>
      </c>
      <c r="J180">
        <v>9</v>
      </c>
      <c r="K180" t="s">
        <v>135</v>
      </c>
      <c r="L180" t="s">
        <v>51</v>
      </c>
      <c r="M180" t="s">
        <v>826</v>
      </c>
      <c r="N180" t="s">
        <v>129</v>
      </c>
      <c r="O180">
        <v>1</v>
      </c>
      <c r="R180" t="s">
        <v>70</v>
      </c>
      <c r="V180" t="s">
        <v>682</v>
      </c>
    </row>
    <row r="181" spans="1:22">
      <c r="A181" t="s">
        <v>437</v>
      </c>
      <c r="D181" t="s">
        <v>23</v>
      </c>
      <c r="E181" t="s">
        <v>140</v>
      </c>
      <c r="G181" t="s">
        <v>827</v>
      </c>
      <c r="I181">
        <v>54</v>
      </c>
      <c r="J181">
        <v>15</v>
      </c>
      <c r="L181" t="s">
        <v>51</v>
      </c>
      <c r="M181" t="s">
        <v>701</v>
      </c>
      <c r="N181" t="s">
        <v>120</v>
      </c>
      <c r="O181">
        <v>2</v>
      </c>
      <c r="P181" t="s">
        <v>18</v>
      </c>
      <c r="R181" t="s">
        <v>70</v>
      </c>
      <c r="S181" t="s">
        <v>38</v>
      </c>
      <c r="V181" t="s">
        <v>682</v>
      </c>
    </row>
    <row r="182" spans="1:22">
      <c r="A182" t="s">
        <v>438</v>
      </c>
      <c r="D182" t="s">
        <v>34</v>
      </c>
      <c r="E182" t="s">
        <v>22</v>
      </c>
      <c r="I182">
        <v>5</v>
      </c>
      <c r="J182">
        <v>0</v>
      </c>
      <c r="L182" t="s">
        <v>51</v>
      </c>
      <c r="M182" t="s">
        <v>828</v>
      </c>
      <c r="N182" t="s">
        <v>195</v>
      </c>
      <c r="O182">
        <v>2</v>
      </c>
      <c r="P182" t="s">
        <v>18</v>
      </c>
      <c r="R182" t="s">
        <v>138</v>
      </c>
      <c r="S182" t="s">
        <v>38</v>
      </c>
      <c r="V182" t="s">
        <v>26</v>
      </c>
    </row>
    <row r="183" spans="1:22">
      <c r="A183" t="s">
        <v>439</v>
      </c>
      <c r="D183" t="s">
        <v>46</v>
      </c>
      <c r="E183" t="s">
        <v>99</v>
      </c>
      <c r="L183" t="s">
        <v>51</v>
      </c>
      <c r="M183" t="s">
        <v>829</v>
      </c>
      <c r="N183" t="s">
        <v>185</v>
      </c>
      <c r="O183">
        <v>2</v>
      </c>
      <c r="P183" t="s">
        <v>38</v>
      </c>
      <c r="R183" t="s">
        <v>138</v>
      </c>
      <c r="S183" t="s">
        <v>38</v>
      </c>
      <c r="V183" t="s">
        <v>26</v>
      </c>
    </row>
    <row r="184" spans="1:22">
      <c r="A184" t="s">
        <v>440</v>
      </c>
      <c r="D184" t="s">
        <v>23</v>
      </c>
      <c r="E184" t="s">
        <v>99</v>
      </c>
      <c r="L184" t="s">
        <v>51</v>
      </c>
      <c r="M184" t="s">
        <v>31</v>
      </c>
      <c r="N184" t="s">
        <v>197</v>
      </c>
      <c r="O184">
        <v>2</v>
      </c>
      <c r="P184" t="s">
        <v>38</v>
      </c>
      <c r="R184" t="s">
        <v>47</v>
      </c>
      <c r="S184" t="s">
        <v>38</v>
      </c>
      <c r="V184" t="s">
        <v>49</v>
      </c>
    </row>
    <row r="185" spans="1:22">
      <c r="A185" t="s">
        <v>441</v>
      </c>
      <c r="D185" t="s">
        <v>34</v>
      </c>
      <c r="E185" t="s">
        <v>33</v>
      </c>
      <c r="G185" t="s">
        <v>144</v>
      </c>
      <c r="J185">
        <v>4</v>
      </c>
      <c r="L185" t="s">
        <v>51</v>
      </c>
      <c r="M185" t="s">
        <v>830</v>
      </c>
      <c r="N185" t="s">
        <v>635</v>
      </c>
      <c r="O185">
        <v>2</v>
      </c>
      <c r="R185" t="s">
        <v>70</v>
      </c>
      <c r="S185" t="s">
        <v>38</v>
      </c>
      <c r="V185" t="s">
        <v>26</v>
      </c>
    </row>
    <row r="186" spans="1:22">
      <c r="A186" t="s">
        <v>442</v>
      </c>
      <c r="D186" t="s">
        <v>46</v>
      </c>
      <c r="E186" t="s">
        <v>22</v>
      </c>
      <c r="I186">
        <v>2</v>
      </c>
      <c r="J186">
        <v>0</v>
      </c>
      <c r="L186" t="s">
        <v>51</v>
      </c>
      <c r="M186" t="s">
        <v>65</v>
      </c>
      <c r="N186" t="s">
        <v>131</v>
      </c>
      <c r="O186">
        <v>2</v>
      </c>
      <c r="P186" t="s">
        <v>38</v>
      </c>
      <c r="R186" t="s">
        <v>138</v>
      </c>
      <c r="S186" t="s">
        <v>38</v>
      </c>
      <c r="V186" t="s">
        <v>26</v>
      </c>
    </row>
    <row r="187" spans="1:22">
      <c r="A187" t="s">
        <v>443</v>
      </c>
      <c r="D187" t="s">
        <v>46</v>
      </c>
      <c r="E187" t="s">
        <v>22</v>
      </c>
      <c r="J187">
        <v>0</v>
      </c>
      <c r="L187" t="s">
        <v>51</v>
      </c>
      <c r="M187" t="s">
        <v>31</v>
      </c>
      <c r="N187" t="s">
        <v>268</v>
      </c>
      <c r="O187">
        <v>2</v>
      </c>
      <c r="P187" t="s">
        <v>38</v>
      </c>
      <c r="R187" t="s">
        <v>271</v>
      </c>
      <c r="S187" t="s">
        <v>38</v>
      </c>
      <c r="V187" t="s">
        <v>682</v>
      </c>
    </row>
    <row r="188" spans="1:22">
      <c r="A188" t="s">
        <v>509</v>
      </c>
      <c r="D188" t="s">
        <v>46</v>
      </c>
      <c r="E188" t="s">
        <v>140</v>
      </c>
      <c r="G188" t="s">
        <v>656</v>
      </c>
      <c r="I188">
        <v>80</v>
      </c>
      <c r="J188">
        <v>27</v>
      </c>
      <c r="K188" t="s">
        <v>200</v>
      </c>
      <c r="L188" t="s">
        <v>51</v>
      </c>
      <c r="M188" t="s">
        <v>615</v>
      </c>
      <c r="N188" t="s">
        <v>132</v>
      </c>
      <c r="O188">
        <v>1</v>
      </c>
      <c r="P188" t="s">
        <v>18</v>
      </c>
      <c r="R188" t="s">
        <v>29</v>
      </c>
      <c r="S188" t="s">
        <v>146</v>
      </c>
      <c r="V188" t="s">
        <v>724</v>
      </c>
    </row>
    <row r="189" spans="1:22">
      <c r="A189" t="s">
        <v>510</v>
      </c>
      <c r="D189" t="s">
        <v>23</v>
      </c>
      <c r="E189" t="s">
        <v>140</v>
      </c>
      <c r="G189" t="s">
        <v>831</v>
      </c>
      <c r="I189">
        <v>28</v>
      </c>
      <c r="J189">
        <v>10</v>
      </c>
      <c r="K189" t="s">
        <v>657</v>
      </c>
      <c r="L189" t="s">
        <v>51</v>
      </c>
      <c r="M189" t="s">
        <v>829</v>
      </c>
      <c r="N189" t="s">
        <v>124</v>
      </c>
      <c r="O189">
        <v>2</v>
      </c>
      <c r="R189" t="s">
        <v>590</v>
      </c>
      <c r="V189" t="s">
        <v>682</v>
      </c>
    </row>
    <row r="190" spans="1:22">
      <c r="A190" t="s">
        <v>511</v>
      </c>
      <c r="D190" t="s">
        <v>23</v>
      </c>
      <c r="E190" t="s">
        <v>99</v>
      </c>
      <c r="L190" t="s">
        <v>51</v>
      </c>
      <c r="M190" t="s">
        <v>31</v>
      </c>
      <c r="N190" t="s">
        <v>174</v>
      </c>
      <c r="O190">
        <v>1</v>
      </c>
      <c r="P190" t="s">
        <v>38</v>
      </c>
      <c r="R190" t="s">
        <v>68</v>
      </c>
      <c r="S190" t="s">
        <v>38</v>
      </c>
      <c r="V190" t="s">
        <v>682</v>
      </c>
    </row>
    <row r="191" spans="1:22">
      <c r="A191" t="s">
        <v>512</v>
      </c>
      <c r="D191" t="s">
        <v>46</v>
      </c>
      <c r="E191" t="s">
        <v>22</v>
      </c>
      <c r="L191" t="s">
        <v>51</v>
      </c>
      <c r="M191" t="s">
        <v>832</v>
      </c>
      <c r="N191" t="s">
        <v>104</v>
      </c>
      <c r="O191">
        <v>2</v>
      </c>
      <c r="R191" t="s">
        <v>29</v>
      </c>
      <c r="V191" t="s">
        <v>682</v>
      </c>
    </row>
    <row r="192" spans="1:22">
      <c r="A192" t="s">
        <v>513</v>
      </c>
      <c r="D192" t="s">
        <v>46</v>
      </c>
      <c r="E192" t="s">
        <v>33</v>
      </c>
      <c r="G192" t="s">
        <v>702</v>
      </c>
      <c r="I192">
        <v>1</v>
      </c>
      <c r="J192">
        <v>1</v>
      </c>
      <c r="L192" t="s">
        <v>51</v>
      </c>
      <c r="M192" t="s">
        <v>65</v>
      </c>
      <c r="N192" t="s">
        <v>132</v>
      </c>
      <c r="O192">
        <v>2</v>
      </c>
      <c r="P192" t="s">
        <v>18</v>
      </c>
      <c r="R192" t="s">
        <v>70</v>
      </c>
      <c r="S192" t="s">
        <v>38</v>
      </c>
      <c r="V192" t="s">
        <v>682</v>
      </c>
    </row>
    <row r="193" spans="1:22">
      <c r="A193" t="s">
        <v>514</v>
      </c>
      <c r="D193" t="s">
        <v>39</v>
      </c>
      <c r="E193" t="s">
        <v>15</v>
      </c>
      <c r="F193" t="s">
        <v>21</v>
      </c>
      <c r="G193" t="s">
        <v>833</v>
      </c>
      <c r="I193">
        <v>33</v>
      </c>
      <c r="J193">
        <v>12</v>
      </c>
      <c r="L193" t="s">
        <v>51</v>
      </c>
      <c r="M193" t="s">
        <v>172</v>
      </c>
      <c r="N193" t="s">
        <v>115</v>
      </c>
      <c r="O193">
        <v>3</v>
      </c>
      <c r="P193" t="s">
        <v>24</v>
      </c>
      <c r="R193" t="s">
        <v>591</v>
      </c>
      <c r="S193" t="s">
        <v>24</v>
      </c>
      <c r="V193" t="s">
        <v>682</v>
      </c>
    </row>
    <row r="194" spans="1:22">
      <c r="A194" t="s">
        <v>515</v>
      </c>
      <c r="D194" t="s">
        <v>39</v>
      </c>
      <c r="E194" t="s">
        <v>15</v>
      </c>
      <c r="G194" t="s">
        <v>834</v>
      </c>
      <c r="I194">
        <v>25</v>
      </c>
      <c r="J194">
        <v>17</v>
      </c>
      <c r="L194" t="s">
        <v>51</v>
      </c>
      <c r="M194" t="s">
        <v>714</v>
      </c>
      <c r="N194" t="s">
        <v>55</v>
      </c>
      <c r="O194">
        <v>2</v>
      </c>
      <c r="P194" t="s">
        <v>18</v>
      </c>
      <c r="R194" t="s">
        <v>70</v>
      </c>
      <c r="S194" t="s">
        <v>38</v>
      </c>
      <c r="V194" t="s">
        <v>682</v>
      </c>
    </row>
    <row r="195" spans="1:22">
      <c r="A195" t="s">
        <v>516</v>
      </c>
      <c r="D195" t="s">
        <v>46</v>
      </c>
      <c r="E195" t="s">
        <v>99</v>
      </c>
      <c r="L195" t="s">
        <v>17</v>
      </c>
      <c r="M195" t="s">
        <v>677</v>
      </c>
      <c r="N195" t="s">
        <v>117</v>
      </c>
      <c r="O195">
        <v>2</v>
      </c>
      <c r="R195" t="s">
        <v>38</v>
      </c>
      <c r="S195" t="s">
        <v>38</v>
      </c>
      <c r="V195" t="s">
        <v>682</v>
      </c>
    </row>
    <row r="196" spans="1:22">
      <c r="A196" t="s">
        <v>517</v>
      </c>
      <c r="D196" t="s">
        <v>23</v>
      </c>
      <c r="E196" t="s">
        <v>137</v>
      </c>
      <c r="G196" t="s">
        <v>835</v>
      </c>
      <c r="I196">
        <v>53</v>
      </c>
      <c r="J196">
        <v>17</v>
      </c>
      <c r="K196" t="s">
        <v>129</v>
      </c>
      <c r="L196" t="s">
        <v>51</v>
      </c>
      <c r="M196" t="s">
        <v>836</v>
      </c>
      <c r="N196" t="s">
        <v>122</v>
      </c>
      <c r="O196">
        <v>2</v>
      </c>
      <c r="P196" t="s">
        <v>18</v>
      </c>
      <c r="R196" t="s">
        <v>70</v>
      </c>
      <c r="S196" t="s">
        <v>38</v>
      </c>
      <c r="V196" t="s">
        <v>682</v>
      </c>
    </row>
    <row r="197" spans="1:22">
      <c r="A197" t="s">
        <v>518</v>
      </c>
      <c r="D197" t="s">
        <v>34</v>
      </c>
      <c r="E197" t="s">
        <v>22</v>
      </c>
      <c r="I197">
        <v>2</v>
      </c>
      <c r="J197">
        <v>0</v>
      </c>
      <c r="L197" t="s">
        <v>51</v>
      </c>
      <c r="M197" t="s">
        <v>699</v>
      </c>
      <c r="N197" t="s">
        <v>203</v>
      </c>
      <c r="O197">
        <v>2</v>
      </c>
      <c r="R197" t="s">
        <v>138</v>
      </c>
      <c r="V197" t="s">
        <v>26</v>
      </c>
    </row>
    <row r="198" spans="1:22">
      <c r="A198" t="s">
        <v>519</v>
      </c>
      <c r="D198" t="s">
        <v>34</v>
      </c>
      <c r="E198" t="s">
        <v>22</v>
      </c>
      <c r="F198" t="s">
        <v>21</v>
      </c>
      <c r="I198">
        <v>3</v>
      </c>
      <c r="J198">
        <v>0</v>
      </c>
      <c r="L198" t="s">
        <v>51</v>
      </c>
      <c r="M198" t="s">
        <v>837</v>
      </c>
      <c r="N198" t="s">
        <v>177</v>
      </c>
      <c r="O198">
        <v>3</v>
      </c>
      <c r="P198" t="s">
        <v>29</v>
      </c>
      <c r="Q198" t="s">
        <v>698</v>
      </c>
      <c r="R198" t="s">
        <v>138</v>
      </c>
      <c r="S198" t="s">
        <v>38</v>
      </c>
      <c r="V198" t="s">
        <v>682</v>
      </c>
    </row>
    <row r="199" spans="1:22">
      <c r="A199" t="s">
        <v>520</v>
      </c>
      <c r="D199" t="s">
        <v>23</v>
      </c>
      <c r="E199" t="s">
        <v>22</v>
      </c>
      <c r="J199">
        <v>0</v>
      </c>
      <c r="L199" t="s">
        <v>51</v>
      </c>
      <c r="M199" t="s">
        <v>838</v>
      </c>
      <c r="N199" t="s">
        <v>122</v>
      </c>
      <c r="O199">
        <v>2</v>
      </c>
      <c r="R199" t="s">
        <v>29</v>
      </c>
      <c r="V199" t="s">
        <v>682</v>
      </c>
    </row>
    <row r="200" spans="1:22">
      <c r="A200" t="s">
        <v>521</v>
      </c>
      <c r="D200" t="s">
        <v>105</v>
      </c>
      <c r="E200" t="s">
        <v>140</v>
      </c>
      <c r="F200" t="s">
        <v>121</v>
      </c>
      <c r="G200" t="s">
        <v>839</v>
      </c>
      <c r="I200">
        <v>66</v>
      </c>
      <c r="J200">
        <v>41</v>
      </c>
      <c r="K200" t="s">
        <v>658</v>
      </c>
      <c r="L200" t="s">
        <v>51</v>
      </c>
      <c r="M200" t="s">
        <v>840</v>
      </c>
      <c r="N200" t="s">
        <v>628</v>
      </c>
      <c r="O200">
        <v>2</v>
      </c>
      <c r="P200" t="s">
        <v>38</v>
      </c>
      <c r="R200" t="s">
        <v>70</v>
      </c>
      <c r="S200" t="s">
        <v>38</v>
      </c>
      <c r="V200" t="s">
        <v>26</v>
      </c>
    </row>
    <row r="201" spans="1:22">
      <c r="A201" t="s">
        <v>522</v>
      </c>
      <c r="D201" t="s">
        <v>23</v>
      </c>
      <c r="E201" t="s">
        <v>33</v>
      </c>
      <c r="G201" t="s">
        <v>144</v>
      </c>
      <c r="J201">
        <v>2</v>
      </c>
      <c r="L201" t="s">
        <v>51</v>
      </c>
      <c r="M201" t="s">
        <v>172</v>
      </c>
      <c r="N201" t="s">
        <v>124</v>
      </c>
      <c r="O201">
        <v>2</v>
      </c>
      <c r="P201" t="s">
        <v>38</v>
      </c>
      <c r="R201" t="s">
        <v>18</v>
      </c>
      <c r="S201" t="s">
        <v>38</v>
      </c>
      <c r="V201" t="s">
        <v>682</v>
      </c>
    </row>
    <row r="202" spans="1:22">
      <c r="A202" t="s">
        <v>523</v>
      </c>
      <c r="D202" t="s">
        <v>23</v>
      </c>
      <c r="E202" t="s">
        <v>106</v>
      </c>
      <c r="G202" t="s">
        <v>144</v>
      </c>
      <c r="J202">
        <v>3</v>
      </c>
      <c r="L202" t="s">
        <v>51</v>
      </c>
      <c r="M202" t="s">
        <v>65</v>
      </c>
      <c r="N202" t="s">
        <v>120</v>
      </c>
      <c r="O202">
        <v>1</v>
      </c>
      <c r="P202" t="s">
        <v>38</v>
      </c>
      <c r="R202" t="s">
        <v>592</v>
      </c>
      <c r="S202" t="s">
        <v>38</v>
      </c>
      <c r="V202" t="s">
        <v>682</v>
      </c>
    </row>
    <row r="203" spans="1:22">
      <c r="A203" t="s">
        <v>524</v>
      </c>
      <c r="D203" t="s">
        <v>96</v>
      </c>
      <c r="E203" t="s">
        <v>109</v>
      </c>
      <c r="F203" t="s">
        <v>121</v>
      </c>
      <c r="I203">
        <v>0</v>
      </c>
      <c r="J203">
        <v>0</v>
      </c>
      <c r="L203" t="s">
        <v>51</v>
      </c>
      <c r="M203" t="s">
        <v>31</v>
      </c>
      <c r="N203" t="s">
        <v>139</v>
      </c>
      <c r="O203">
        <v>1</v>
      </c>
      <c r="P203" t="s">
        <v>38</v>
      </c>
      <c r="R203" t="s">
        <v>676</v>
      </c>
      <c r="S203" t="s">
        <v>38</v>
      </c>
      <c r="V203" t="s">
        <v>682</v>
      </c>
    </row>
    <row r="204" spans="1:22">
      <c r="A204" t="s">
        <v>525</v>
      </c>
      <c r="D204" t="s">
        <v>34</v>
      </c>
      <c r="E204" t="s">
        <v>99</v>
      </c>
      <c r="L204" t="s">
        <v>51</v>
      </c>
      <c r="M204" t="s">
        <v>172</v>
      </c>
      <c r="N204" t="s">
        <v>195</v>
      </c>
      <c r="O204">
        <v>2</v>
      </c>
      <c r="P204" t="s">
        <v>38</v>
      </c>
      <c r="R204" t="s">
        <v>68</v>
      </c>
      <c r="S204" t="s">
        <v>38</v>
      </c>
      <c r="V204" t="s">
        <v>682</v>
      </c>
    </row>
    <row r="205" spans="1:22">
      <c r="A205" t="s">
        <v>526</v>
      </c>
      <c r="D205" t="s">
        <v>46</v>
      </c>
      <c r="E205" t="s">
        <v>22</v>
      </c>
      <c r="F205" t="s">
        <v>21</v>
      </c>
      <c r="L205" t="s">
        <v>51</v>
      </c>
      <c r="M205" t="s">
        <v>31</v>
      </c>
      <c r="N205" t="s">
        <v>104</v>
      </c>
      <c r="O205">
        <v>2</v>
      </c>
      <c r="P205" t="s">
        <v>38</v>
      </c>
      <c r="R205" t="s">
        <v>138</v>
      </c>
      <c r="S205" t="s">
        <v>38</v>
      </c>
      <c r="V205" t="s">
        <v>682</v>
      </c>
    </row>
    <row r="206" spans="1:22">
      <c r="A206" t="s">
        <v>527</v>
      </c>
      <c r="D206" t="s">
        <v>34</v>
      </c>
      <c r="E206" t="s">
        <v>22</v>
      </c>
      <c r="J206">
        <v>0</v>
      </c>
      <c r="L206" t="s">
        <v>51</v>
      </c>
      <c r="M206" t="s">
        <v>708</v>
      </c>
      <c r="N206" t="s">
        <v>194</v>
      </c>
      <c r="O206">
        <v>2</v>
      </c>
      <c r="P206" t="s">
        <v>38</v>
      </c>
      <c r="R206" t="s">
        <v>593</v>
      </c>
      <c r="S206" t="s">
        <v>38</v>
      </c>
      <c r="V206" t="s">
        <v>682</v>
      </c>
    </row>
    <row r="207" spans="1:22">
      <c r="A207" t="s">
        <v>528</v>
      </c>
      <c r="D207" t="s">
        <v>23</v>
      </c>
      <c r="E207" t="s">
        <v>99</v>
      </c>
      <c r="L207" t="s">
        <v>42</v>
      </c>
      <c r="M207" t="s">
        <v>594</v>
      </c>
      <c r="N207" t="s">
        <v>122</v>
      </c>
      <c r="O207">
        <v>1</v>
      </c>
      <c r="R207" t="s">
        <v>138</v>
      </c>
      <c r="V207" t="s">
        <v>26</v>
      </c>
    </row>
    <row r="208" spans="1:22">
      <c r="A208" t="s">
        <v>529</v>
      </c>
      <c r="D208" t="s">
        <v>23</v>
      </c>
      <c r="E208" t="s">
        <v>22</v>
      </c>
      <c r="J208">
        <v>0</v>
      </c>
      <c r="L208" t="s">
        <v>42</v>
      </c>
      <c r="M208" t="s">
        <v>31</v>
      </c>
      <c r="N208" t="s">
        <v>122</v>
      </c>
      <c r="O208">
        <v>1</v>
      </c>
      <c r="R208" t="s">
        <v>38</v>
      </c>
      <c r="V208" t="s">
        <v>682</v>
      </c>
    </row>
    <row r="209" spans="1:22">
      <c r="A209" t="s">
        <v>530</v>
      </c>
      <c r="D209" t="s">
        <v>34</v>
      </c>
      <c r="E209" t="s">
        <v>22</v>
      </c>
      <c r="F209" t="s">
        <v>21</v>
      </c>
      <c r="I209">
        <v>1</v>
      </c>
      <c r="J209">
        <v>0</v>
      </c>
      <c r="L209" t="s">
        <v>51</v>
      </c>
      <c r="M209" t="s">
        <v>31</v>
      </c>
      <c r="N209" t="s">
        <v>652</v>
      </c>
      <c r="O209">
        <v>2</v>
      </c>
      <c r="P209" t="s">
        <v>29</v>
      </c>
      <c r="Q209" t="s">
        <v>698</v>
      </c>
      <c r="R209" t="s">
        <v>70</v>
      </c>
      <c r="S209" t="s">
        <v>38</v>
      </c>
      <c r="V209" t="s">
        <v>682</v>
      </c>
    </row>
    <row r="210" spans="1:22">
      <c r="A210" t="s">
        <v>531</v>
      </c>
      <c r="D210" t="s">
        <v>23</v>
      </c>
      <c r="E210" t="s">
        <v>137</v>
      </c>
      <c r="G210" t="s">
        <v>577</v>
      </c>
      <c r="I210">
        <v>33</v>
      </c>
      <c r="J210">
        <v>3</v>
      </c>
      <c r="L210" t="s">
        <v>51</v>
      </c>
      <c r="M210" t="s">
        <v>841</v>
      </c>
      <c r="N210" t="s">
        <v>129</v>
      </c>
      <c r="O210">
        <v>2</v>
      </c>
      <c r="R210" t="s">
        <v>70</v>
      </c>
      <c r="S210" t="s">
        <v>38</v>
      </c>
      <c r="V210" t="s">
        <v>682</v>
      </c>
    </row>
    <row r="211" spans="1:22">
      <c r="A211" t="s">
        <v>532</v>
      </c>
      <c r="D211" t="s">
        <v>34</v>
      </c>
      <c r="E211" t="s">
        <v>33</v>
      </c>
      <c r="G211" t="s">
        <v>144</v>
      </c>
      <c r="J211">
        <v>3</v>
      </c>
      <c r="L211" t="s">
        <v>51</v>
      </c>
      <c r="M211" t="s">
        <v>65</v>
      </c>
      <c r="N211" t="s">
        <v>177</v>
      </c>
      <c r="O211">
        <v>2</v>
      </c>
      <c r="P211" t="s">
        <v>38</v>
      </c>
      <c r="R211" t="s">
        <v>70</v>
      </c>
      <c r="S211" t="s">
        <v>38</v>
      </c>
      <c r="V211" t="s">
        <v>30</v>
      </c>
    </row>
    <row r="212" spans="1:22">
      <c r="A212" t="s">
        <v>533</v>
      </c>
      <c r="D212" t="s">
        <v>46</v>
      </c>
      <c r="E212" t="s">
        <v>99</v>
      </c>
      <c r="I212">
        <v>0</v>
      </c>
      <c r="J212">
        <v>0</v>
      </c>
      <c r="L212" t="s">
        <v>51</v>
      </c>
      <c r="M212" t="s">
        <v>708</v>
      </c>
      <c r="N212" t="s">
        <v>185</v>
      </c>
      <c r="O212">
        <v>1</v>
      </c>
      <c r="P212" t="s">
        <v>38</v>
      </c>
      <c r="R212" t="s">
        <v>138</v>
      </c>
      <c r="S212" t="s">
        <v>38</v>
      </c>
      <c r="V212" t="s">
        <v>682</v>
      </c>
    </row>
    <row r="213" spans="1:22">
      <c r="A213" t="s">
        <v>534</v>
      </c>
      <c r="D213" t="s">
        <v>23</v>
      </c>
      <c r="E213" t="s">
        <v>22</v>
      </c>
      <c r="L213" t="s">
        <v>51</v>
      </c>
      <c r="M213" t="s">
        <v>842</v>
      </c>
      <c r="N213" t="s">
        <v>173</v>
      </c>
      <c r="O213">
        <v>2</v>
      </c>
      <c r="R213" t="s">
        <v>29</v>
      </c>
      <c r="V213" t="s">
        <v>682</v>
      </c>
    </row>
    <row r="214" spans="1:22">
      <c r="A214" t="s">
        <v>535</v>
      </c>
      <c r="D214" t="s">
        <v>34</v>
      </c>
      <c r="E214" t="s">
        <v>99</v>
      </c>
      <c r="I214">
        <v>0</v>
      </c>
      <c r="J214">
        <v>0</v>
      </c>
      <c r="L214" t="s">
        <v>51</v>
      </c>
      <c r="M214" t="s">
        <v>843</v>
      </c>
      <c r="N214" t="s">
        <v>660</v>
      </c>
      <c r="O214">
        <v>2</v>
      </c>
      <c r="R214" t="s">
        <v>29</v>
      </c>
      <c r="V214" t="s">
        <v>183</v>
      </c>
    </row>
    <row r="215" spans="1:22">
      <c r="A215" t="s">
        <v>536</v>
      </c>
      <c r="D215" t="s">
        <v>96</v>
      </c>
      <c r="E215" t="s">
        <v>109</v>
      </c>
      <c r="F215" t="s">
        <v>121</v>
      </c>
      <c r="I215">
        <v>0</v>
      </c>
      <c r="J215">
        <v>0</v>
      </c>
      <c r="L215" t="s">
        <v>51</v>
      </c>
      <c r="M215" t="s">
        <v>708</v>
      </c>
      <c r="N215" t="s">
        <v>173</v>
      </c>
      <c r="O215">
        <v>1</v>
      </c>
      <c r="P215" t="s">
        <v>38</v>
      </c>
      <c r="R215" t="s">
        <v>676</v>
      </c>
      <c r="S215" t="s">
        <v>38</v>
      </c>
      <c r="V215" t="s">
        <v>682</v>
      </c>
    </row>
    <row r="216" spans="1:22">
      <c r="A216" t="s">
        <v>537</v>
      </c>
      <c r="D216" t="s">
        <v>105</v>
      </c>
      <c r="E216" t="s">
        <v>140</v>
      </c>
      <c r="G216" t="s">
        <v>595</v>
      </c>
      <c r="I216">
        <v>40</v>
      </c>
      <c r="J216">
        <v>12</v>
      </c>
      <c r="K216" t="s">
        <v>110</v>
      </c>
      <c r="L216" t="s">
        <v>51</v>
      </c>
      <c r="M216" t="s">
        <v>716</v>
      </c>
      <c r="N216" t="s">
        <v>124</v>
      </c>
      <c r="O216">
        <v>2</v>
      </c>
      <c r="R216" t="s">
        <v>70</v>
      </c>
      <c r="S216" t="s">
        <v>66</v>
      </c>
      <c r="V216" t="s">
        <v>30</v>
      </c>
    </row>
    <row r="217" spans="1:22">
      <c r="A217" t="s">
        <v>538</v>
      </c>
      <c r="D217" t="s">
        <v>46</v>
      </c>
      <c r="E217" t="s">
        <v>140</v>
      </c>
      <c r="G217" t="s">
        <v>844</v>
      </c>
      <c r="I217">
        <v>32</v>
      </c>
      <c r="J217">
        <v>8</v>
      </c>
      <c r="K217" t="s">
        <v>141</v>
      </c>
      <c r="L217" t="s">
        <v>51</v>
      </c>
      <c r="M217" t="s">
        <v>845</v>
      </c>
      <c r="N217" t="s">
        <v>268</v>
      </c>
      <c r="O217">
        <v>2</v>
      </c>
      <c r="R217" t="s">
        <v>70</v>
      </c>
      <c r="V217" t="s">
        <v>682</v>
      </c>
    </row>
    <row r="218" spans="1:22">
      <c r="A218" t="s">
        <v>539</v>
      </c>
      <c r="D218" t="s">
        <v>46</v>
      </c>
      <c r="E218" t="s">
        <v>22</v>
      </c>
      <c r="I218">
        <v>6</v>
      </c>
      <c r="J218">
        <v>0</v>
      </c>
      <c r="L218" t="s">
        <v>51</v>
      </c>
      <c r="M218" t="s">
        <v>846</v>
      </c>
      <c r="N218" t="s">
        <v>211</v>
      </c>
      <c r="O218">
        <v>2</v>
      </c>
      <c r="R218" t="s">
        <v>29</v>
      </c>
      <c r="V218" t="s">
        <v>682</v>
      </c>
    </row>
    <row r="219" spans="1:22">
      <c r="A219" t="s">
        <v>540</v>
      </c>
      <c r="D219" t="s">
        <v>23</v>
      </c>
      <c r="E219" t="s">
        <v>140</v>
      </c>
      <c r="G219" t="s">
        <v>678</v>
      </c>
      <c r="I219">
        <v>55</v>
      </c>
      <c r="J219">
        <v>17</v>
      </c>
      <c r="K219" t="s">
        <v>141</v>
      </c>
      <c r="L219" t="s">
        <v>51</v>
      </c>
      <c r="M219" t="s">
        <v>847</v>
      </c>
      <c r="N219" t="s">
        <v>97</v>
      </c>
      <c r="O219">
        <v>2</v>
      </c>
      <c r="R219" t="s">
        <v>38</v>
      </c>
      <c r="V219" t="s">
        <v>682</v>
      </c>
    </row>
    <row r="220" spans="1:22">
      <c r="A220" t="s">
        <v>541</v>
      </c>
      <c r="D220" t="s">
        <v>34</v>
      </c>
      <c r="E220" t="s">
        <v>33</v>
      </c>
      <c r="G220" t="s">
        <v>703</v>
      </c>
      <c r="I220">
        <v>3</v>
      </c>
      <c r="J220">
        <v>3</v>
      </c>
      <c r="L220" t="s">
        <v>51</v>
      </c>
      <c r="M220" t="s">
        <v>848</v>
      </c>
      <c r="N220" t="s">
        <v>661</v>
      </c>
      <c r="O220">
        <v>2</v>
      </c>
      <c r="R220" t="s">
        <v>138</v>
      </c>
      <c r="V220" t="s">
        <v>682</v>
      </c>
    </row>
    <row r="221" spans="1:22">
      <c r="A221" t="s">
        <v>542</v>
      </c>
      <c r="D221" t="s">
        <v>46</v>
      </c>
      <c r="E221" t="s">
        <v>22</v>
      </c>
      <c r="L221" t="s">
        <v>51</v>
      </c>
      <c r="M221" t="s">
        <v>31</v>
      </c>
      <c r="N221" t="s">
        <v>104</v>
      </c>
      <c r="O221">
        <v>1</v>
      </c>
      <c r="P221" t="s">
        <v>38</v>
      </c>
      <c r="R221" t="s">
        <v>70</v>
      </c>
      <c r="S221" t="s">
        <v>38</v>
      </c>
      <c r="V221" t="s">
        <v>26</v>
      </c>
    </row>
    <row r="222" spans="1:22">
      <c r="A222" t="s">
        <v>543</v>
      </c>
      <c r="D222" t="s">
        <v>46</v>
      </c>
      <c r="E222" t="s">
        <v>22</v>
      </c>
      <c r="I222">
        <v>2</v>
      </c>
      <c r="J222">
        <v>0</v>
      </c>
      <c r="L222" t="s">
        <v>51</v>
      </c>
      <c r="M222" t="s">
        <v>849</v>
      </c>
      <c r="N222" t="s">
        <v>141</v>
      </c>
      <c r="O222">
        <v>1</v>
      </c>
      <c r="P222" t="s">
        <v>38</v>
      </c>
      <c r="R222" t="s">
        <v>38</v>
      </c>
      <c r="S222" t="s">
        <v>38</v>
      </c>
      <c r="V222" t="s">
        <v>682</v>
      </c>
    </row>
    <row r="223" spans="1:22">
      <c r="A223" t="s">
        <v>444</v>
      </c>
      <c r="D223" t="s">
        <v>34</v>
      </c>
      <c r="E223" t="s">
        <v>15</v>
      </c>
      <c r="G223" t="s">
        <v>850</v>
      </c>
      <c r="I223">
        <v>3</v>
      </c>
      <c r="J223">
        <v>2</v>
      </c>
      <c r="L223" t="s">
        <v>51</v>
      </c>
      <c r="M223" t="s">
        <v>662</v>
      </c>
      <c r="N223" t="s">
        <v>124</v>
      </c>
      <c r="O223">
        <v>1</v>
      </c>
      <c r="P223" t="s">
        <v>29</v>
      </c>
      <c r="R223" t="s">
        <v>569</v>
      </c>
      <c r="S223" t="s">
        <v>568</v>
      </c>
      <c r="V223" t="s">
        <v>728</v>
      </c>
    </row>
    <row r="224" spans="1:22">
      <c r="A224" t="s">
        <v>445</v>
      </c>
      <c r="D224" t="s">
        <v>23</v>
      </c>
      <c r="E224" t="s">
        <v>178</v>
      </c>
      <c r="F224" t="s">
        <v>21</v>
      </c>
      <c r="I224">
        <v>2</v>
      </c>
      <c r="J224">
        <v>1</v>
      </c>
      <c r="L224" t="s">
        <v>51</v>
      </c>
      <c r="N224" t="s">
        <v>110</v>
      </c>
      <c r="O224">
        <v>1</v>
      </c>
      <c r="P224" t="s">
        <v>24</v>
      </c>
      <c r="R224" t="s">
        <v>29</v>
      </c>
      <c r="V224" t="s">
        <v>682</v>
      </c>
    </row>
    <row r="225" spans="1:22">
      <c r="A225" t="s">
        <v>446</v>
      </c>
      <c r="D225" t="s">
        <v>34</v>
      </c>
      <c r="E225" t="s">
        <v>40</v>
      </c>
      <c r="L225" t="s">
        <v>51</v>
      </c>
      <c r="N225" t="s">
        <v>173</v>
      </c>
      <c r="O225">
        <v>1</v>
      </c>
      <c r="P225" t="s">
        <v>18</v>
      </c>
      <c r="R225" t="s">
        <v>43</v>
      </c>
      <c r="S225" t="s">
        <v>190</v>
      </c>
      <c r="V225" t="s">
        <v>682</v>
      </c>
    </row>
    <row r="226" spans="1:22">
      <c r="A226" t="s">
        <v>447</v>
      </c>
      <c r="D226" t="s">
        <v>46</v>
      </c>
      <c r="E226" t="s">
        <v>40</v>
      </c>
      <c r="F226" t="s">
        <v>103</v>
      </c>
      <c r="L226" t="s">
        <v>51</v>
      </c>
      <c r="N226" t="s">
        <v>32</v>
      </c>
      <c r="O226">
        <v>1</v>
      </c>
      <c r="P226" t="s">
        <v>29</v>
      </c>
      <c r="Q226" t="s">
        <v>698</v>
      </c>
      <c r="R226" t="s">
        <v>696</v>
      </c>
      <c r="V226" t="s">
        <v>682</v>
      </c>
    </row>
    <row r="227" spans="1:22">
      <c r="A227" t="s">
        <v>448</v>
      </c>
      <c r="D227" t="s">
        <v>46</v>
      </c>
      <c r="E227" t="s">
        <v>22</v>
      </c>
      <c r="I227">
        <v>6</v>
      </c>
      <c r="J227">
        <v>0</v>
      </c>
      <c r="L227" t="s">
        <v>51</v>
      </c>
      <c r="N227" t="s">
        <v>132</v>
      </c>
      <c r="O227">
        <v>1</v>
      </c>
      <c r="P227" t="s">
        <v>24</v>
      </c>
      <c r="R227" t="s">
        <v>43</v>
      </c>
      <c r="V227" t="s">
        <v>49</v>
      </c>
    </row>
    <row r="228" spans="1:22">
      <c r="A228" t="s">
        <v>449</v>
      </c>
      <c r="D228" t="s">
        <v>46</v>
      </c>
      <c r="E228" t="s">
        <v>33</v>
      </c>
      <c r="F228" t="s">
        <v>21</v>
      </c>
      <c r="G228" t="s">
        <v>704</v>
      </c>
      <c r="I228">
        <v>27</v>
      </c>
      <c r="J228">
        <v>20</v>
      </c>
      <c r="L228" t="s">
        <v>51</v>
      </c>
      <c r="N228" t="s">
        <v>131</v>
      </c>
      <c r="O228">
        <v>1</v>
      </c>
      <c r="P228" t="s">
        <v>24</v>
      </c>
      <c r="R228" t="s">
        <v>43</v>
      </c>
      <c r="V228" t="s">
        <v>49</v>
      </c>
    </row>
    <row r="229" spans="1:22">
      <c r="A229" t="s">
        <v>450</v>
      </c>
      <c r="D229" t="s">
        <v>23</v>
      </c>
      <c r="E229" t="s">
        <v>33</v>
      </c>
      <c r="F229" t="s">
        <v>21</v>
      </c>
      <c r="G229" t="s">
        <v>704</v>
      </c>
      <c r="I229">
        <v>7</v>
      </c>
      <c r="J229">
        <v>6</v>
      </c>
      <c r="L229" t="s">
        <v>51</v>
      </c>
      <c r="N229" t="s">
        <v>124</v>
      </c>
      <c r="O229" t="s">
        <v>57</v>
      </c>
      <c r="P229" t="s">
        <v>29</v>
      </c>
      <c r="R229" t="s">
        <v>851</v>
      </c>
      <c r="V229" t="s">
        <v>570</v>
      </c>
    </row>
    <row r="230" spans="1:22">
      <c r="A230" t="s">
        <v>451</v>
      </c>
      <c r="D230" t="s">
        <v>34</v>
      </c>
      <c r="E230" t="s">
        <v>33</v>
      </c>
      <c r="G230" t="s">
        <v>704</v>
      </c>
      <c r="I230">
        <v>10</v>
      </c>
      <c r="J230">
        <v>2</v>
      </c>
      <c r="L230" t="s">
        <v>51</v>
      </c>
      <c r="M230" t="s">
        <v>662</v>
      </c>
      <c r="N230" t="s">
        <v>852</v>
      </c>
      <c r="O230">
        <v>4</v>
      </c>
      <c r="P230" t="s">
        <v>18</v>
      </c>
      <c r="R230" t="s">
        <v>29</v>
      </c>
      <c r="S230" t="s">
        <v>190</v>
      </c>
      <c r="V230" t="s">
        <v>705</v>
      </c>
    </row>
    <row r="231" spans="1:22">
      <c r="A231" t="s">
        <v>452</v>
      </c>
      <c r="D231" t="s">
        <v>34</v>
      </c>
      <c r="E231" t="s">
        <v>33</v>
      </c>
      <c r="G231" t="s">
        <v>253</v>
      </c>
      <c r="I231">
        <v>17</v>
      </c>
      <c r="J231">
        <v>8</v>
      </c>
      <c r="L231" t="s">
        <v>51</v>
      </c>
      <c r="N231" t="s">
        <v>663</v>
      </c>
      <c r="O231" t="s">
        <v>142</v>
      </c>
      <c r="P231" t="s">
        <v>24</v>
      </c>
      <c r="R231" t="s">
        <v>43</v>
      </c>
      <c r="V231" t="s">
        <v>682</v>
      </c>
    </row>
    <row r="232" spans="1:22">
      <c r="A232" t="s">
        <v>453</v>
      </c>
      <c r="D232" t="s">
        <v>23</v>
      </c>
      <c r="E232" t="s">
        <v>40</v>
      </c>
      <c r="F232" t="s">
        <v>103</v>
      </c>
      <c r="L232" t="s">
        <v>51</v>
      </c>
      <c r="M232" t="s">
        <v>692</v>
      </c>
      <c r="N232" t="s">
        <v>118</v>
      </c>
      <c r="O232">
        <v>2</v>
      </c>
      <c r="P232" t="s">
        <v>24</v>
      </c>
      <c r="R232" t="s">
        <v>43</v>
      </c>
      <c r="V232" t="s">
        <v>49</v>
      </c>
    </row>
    <row r="233" spans="1:22">
      <c r="A233" t="s">
        <v>454</v>
      </c>
      <c r="D233" t="s">
        <v>34</v>
      </c>
      <c r="E233" t="s">
        <v>33</v>
      </c>
      <c r="G233" t="s">
        <v>640</v>
      </c>
      <c r="I233">
        <v>4</v>
      </c>
      <c r="J233">
        <v>1</v>
      </c>
      <c r="K233" t="s">
        <v>195</v>
      </c>
      <c r="L233" t="s">
        <v>51</v>
      </c>
      <c r="N233" t="s">
        <v>195</v>
      </c>
      <c r="O233">
        <v>1</v>
      </c>
      <c r="P233" t="s">
        <v>29</v>
      </c>
      <c r="R233" t="s">
        <v>29</v>
      </c>
      <c r="S233" t="s">
        <v>29</v>
      </c>
      <c r="V233" t="s">
        <v>182</v>
      </c>
    </row>
    <row r="234" spans="1:22">
      <c r="A234" t="s">
        <v>455</v>
      </c>
      <c r="D234" t="s">
        <v>23</v>
      </c>
      <c r="E234" t="s">
        <v>33</v>
      </c>
      <c r="G234" t="s">
        <v>574</v>
      </c>
      <c r="I234">
        <v>4</v>
      </c>
      <c r="J234">
        <v>1</v>
      </c>
      <c r="L234" t="s">
        <v>51</v>
      </c>
      <c r="N234" t="s">
        <v>110</v>
      </c>
      <c r="O234">
        <v>1</v>
      </c>
      <c r="P234" t="s">
        <v>18</v>
      </c>
      <c r="R234" t="s">
        <v>43</v>
      </c>
      <c r="V234" t="s">
        <v>682</v>
      </c>
    </row>
    <row r="235" spans="1:22">
      <c r="A235" t="s">
        <v>456</v>
      </c>
      <c r="D235" t="s">
        <v>23</v>
      </c>
      <c r="E235" t="s">
        <v>22</v>
      </c>
      <c r="F235" t="s">
        <v>21</v>
      </c>
      <c r="J235">
        <v>1</v>
      </c>
      <c r="L235" t="s">
        <v>51</v>
      </c>
      <c r="M235" t="s">
        <v>31</v>
      </c>
      <c r="N235" t="s">
        <v>118</v>
      </c>
      <c r="O235">
        <v>1</v>
      </c>
      <c r="P235" t="s">
        <v>24</v>
      </c>
      <c r="R235" t="s">
        <v>43</v>
      </c>
      <c r="V235" t="s">
        <v>853</v>
      </c>
    </row>
    <row r="236" spans="1:22">
      <c r="A236" t="s">
        <v>457</v>
      </c>
      <c r="D236" t="s">
        <v>34</v>
      </c>
      <c r="E236" t="s">
        <v>15</v>
      </c>
      <c r="F236" t="s">
        <v>21</v>
      </c>
      <c r="G236" t="s">
        <v>854</v>
      </c>
      <c r="I236">
        <v>40</v>
      </c>
      <c r="J236">
        <v>23</v>
      </c>
      <c r="K236" t="s">
        <v>185</v>
      </c>
      <c r="L236" t="s">
        <v>51</v>
      </c>
      <c r="M236" t="s">
        <v>35</v>
      </c>
      <c r="N236" t="s">
        <v>110</v>
      </c>
      <c r="O236" t="s">
        <v>855</v>
      </c>
      <c r="P236" t="s">
        <v>29</v>
      </c>
      <c r="Q236" t="s">
        <v>698</v>
      </c>
      <c r="R236" t="s">
        <v>38</v>
      </c>
      <c r="V236" t="s">
        <v>43</v>
      </c>
    </row>
    <row r="237" spans="1:22">
      <c r="A237" t="s">
        <v>458</v>
      </c>
      <c r="D237" t="s">
        <v>23</v>
      </c>
      <c r="E237" t="s">
        <v>33</v>
      </c>
      <c r="G237" t="s">
        <v>704</v>
      </c>
      <c r="I237">
        <v>20</v>
      </c>
      <c r="J237">
        <v>7</v>
      </c>
      <c r="L237" t="s">
        <v>687</v>
      </c>
      <c r="N237" t="s">
        <v>114</v>
      </c>
      <c r="O237">
        <v>1</v>
      </c>
      <c r="P237" t="s">
        <v>29</v>
      </c>
      <c r="R237" t="s">
        <v>856</v>
      </c>
      <c r="V237" t="s">
        <v>570</v>
      </c>
    </row>
    <row r="238" spans="1:22">
      <c r="A238" t="s">
        <v>459</v>
      </c>
      <c r="D238" t="s">
        <v>23</v>
      </c>
      <c r="E238" t="s">
        <v>22</v>
      </c>
      <c r="I238">
        <v>12</v>
      </c>
      <c r="J238">
        <v>0</v>
      </c>
      <c r="L238" t="s">
        <v>51</v>
      </c>
      <c r="N238" t="s">
        <v>110</v>
      </c>
      <c r="O238" t="s">
        <v>142</v>
      </c>
      <c r="P238" t="s">
        <v>24</v>
      </c>
      <c r="R238" t="s">
        <v>43</v>
      </c>
      <c r="V238" t="s">
        <v>49</v>
      </c>
    </row>
    <row r="239" spans="1:22">
      <c r="A239" t="s">
        <v>460</v>
      </c>
      <c r="D239" t="s">
        <v>23</v>
      </c>
      <c r="E239" t="s">
        <v>254</v>
      </c>
      <c r="G239" t="s">
        <v>574</v>
      </c>
      <c r="I239">
        <v>15</v>
      </c>
      <c r="J239">
        <v>3</v>
      </c>
      <c r="L239" t="s">
        <v>51</v>
      </c>
      <c r="N239" t="s">
        <v>28</v>
      </c>
      <c r="O239">
        <v>1</v>
      </c>
      <c r="P239" t="s">
        <v>29</v>
      </c>
      <c r="R239" t="s">
        <v>696</v>
      </c>
      <c r="V239" t="s">
        <v>857</v>
      </c>
    </row>
    <row r="240" spans="1:22">
      <c r="A240" t="s">
        <v>461</v>
      </c>
      <c r="D240" t="s">
        <v>23</v>
      </c>
      <c r="E240" t="s">
        <v>40</v>
      </c>
      <c r="F240" t="s">
        <v>103</v>
      </c>
      <c r="L240" t="s">
        <v>51</v>
      </c>
      <c r="M240" t="s">
        <v>31</v>
      </c>
      <c r="N240" t="s">
        <v>139</v>
      </c>
      <c r="O240">
        <v>1</v>
      </c>
      <c r="P240" t="s">
        <v>24</v>
      </c>
      <c r="R240" t="s">
        <v>43</v>
      </c>
      <c r="V240" t="s">
        <v>682</v>
      </c>
    </row>
    <row r="241" spans="1:22">
      <c r="A241" t="s">
        <v>462</v>
      </c>
      <c r="D241" t="s">
        <v>34</v>
      </c>
      <c r="E241" t="s">
        <v>15</v>
      </c>
      <c r="F241" t="s">
        <v>21</v>
      </c>
      <c r="G241" t="s">
        <v>858</v>
      </c>
      <c r="I241">
        <v>31</v>
      </c>
      <c r="J241">
        <v>16</v>
      </c>
      <c r="K241" t="s">
        <v>110</v>
      </c>
      <c r="L241" t="s">
        <v>51</v>
      </c>
      <c r="N241" t="s">
        <v>255</v>
      </c>
      <c r="O241">
        <v>1</v>
      </c>
      <c r="P241" t="s">
        <v>29</v>
      </c>
      <c r="R241" t="s">
        <v>43</v>
      </c>
      <c r="S241" t="s">
        <v>38</v>
      </c>
      <c r="V241" t="s">
        <v>49</v>
      </c>
    </row>
    <row r="242" spans="1:22">
      <c r="A242" t="s">
        <v>544</v>
      </c>
      <c r="D242" t="s">
        <v>39</v>
      </c>
      <c r="E242" t="s">
        <v>22</v>
      </c>
      <c r="I242">
        <v>3</v>
      </c>
      <c r="J242">
        <v>0</v>
      </c>
      <c r="L242" t="s">
        <v>51</v>
      </c>
      <c r="N242" t="s">
        <v>125</v>
      </c>
      <c r="O242">
        <v>2</v>
      </c>
      <c r="P242" t="s">
        <v>38</v>
      </c>
      <c r="R242" t="s">
        <v>29</v>
      </c>
      <c r="S242" t="s">
        <v>38</v>
      </c>
      <c r="V242" t="s">
        <v>49</v>
      </c>
    </row>
    <row r="243" spans="1:22">
      <c r="A243" t="s">
        <v>463</v>
      </c>
      <c r="D243" t="s">
        <v>39</v>
      </c>
      <c r="E243" t="s">
        <v>99</v>
      </c>
      <c r="L243" t="s">
        <v>201</v>
      </c>
      <c r="M243" t="s">
        <v>614</v>
      </c>
      <c r="N243" t="s">
        <v>132</v>
      </c>
      <c r="O243">
        <v>1</v>
      </c>
      <c r="P243" t="s">
        <v>38</v>
      </c>
      <c r="R243" t="s">
        <v>29</v>
      </c>
      <c r="V243" t="s">
        <v>43</v>
      </c>
    </row>
    <row r="244" spans="1:22">
      <c r="A244" t="s">
        <v>464</v>
      </c>
      <c r="D244" t="s">
        <v>34</v>
      </c>
      <c r="E244" t="s">
        <v>22</v>
      </c>
      <c r="L244" t="s">
        <v>17</v>
      </c>
      <c r="M244" t="s">
        <v>859</v>
      </c>
      <c r="N244" t="s">
        <v>860</v>
      </c>
      <c r="O244">
        <v>2</v>
      </c>
      <c r="R244" t="s">
        <v>256</v>
      </c>
      <c r="S244" t="s">
        <v>38</v>
      </c>
    </row>
    <row r="245" spans="1:22">
      <c r="A245" t="s">
        <v>465</v>
      </c>
      <c r="D245" t="s">
        <v>34</v>
      </c>
      <c r="E245" t="s">
        <v>22</v>
      </c>
      <c r="F245" t="s">
        <v>21</v>
      </c>
      <c r="I245">
        <v>4</v>
      </c>
      <c r="J245">
        <v>0</v>
      </c>
      <c r="L245" t="s">
        <v>51</v>
      </c>
      <c r="M245" t="s">
        <v>172</v>
      </c>
      <c r="N245" t="s">
        <v>166</v>
      </c>
      <c r="O245">
        <v>3</v>
      </c>
      <c r="P245" t="s">
        <v>38</v>
      </c>
      <c r="R245" t="s">
        <v>861</v>
      </c>
      <c r="S245" t="s">
        <v>619</v>
      </c>
      <c r="V245" t="s">
        <v>862</v>
      </c>
    </row>
    <row r="246" spans="1:22">
      <c r="A246" t="s">
        <v>466</v>
      </c>
      <c r="D246" t="s">
        <v>46</v>
      </c>
      <c r="E246" t="s">
        <v>33</v>
      </c>
      <c r="F246" t="s">
        <v>21</v>
      </c>
      <c r="G246" t="s">
        <v>863</v>
      </c>
      <c r="I246">
        <v>2</v>
      </c>
      <c r="J246">
        <v>2</v>
      </c>
      <c r="K246" t="s">
        <v>134</v>
      </c>
      <c r="L246" t="s">
        <v>51</v>
      </c>
      <c r="M246" t="s">
        <v>864</v>
      </c>
      <c r="N246" t="s">
        <v>131</v>
      </c>
      <c r="O246">
        <v>1</v>
      </c>
      <c r="P246" t="s">
        <v>38</v>
      </c>
      <c r="R246" t="s">
        <v>43</v>
      </c>
      <c r="S246" t="s">
        <v>38</v>
      </c>
      <c r="V246" t="s">
        <v>180</v>
      </c>
    </row>
    <row r="247" spans="1:22">
      <c r="A247" t="s">
        <v>467</v>
      </c>
      <c r="D247" t="s">
        <v>186</v>
      </c>
      <c r="L247" t="s">
        <v>51</v>
      </c>
      <c r="M247" t="s">
        <v>31</v>
      </c>
      <c r="N247" t="s">
        <v>133</v>
      </c>
      <c r="O247">
        <v>1</v>
      </c>
      <c r="P247" t="s">
        <v>38</v>
      </c>
      <c r="R247" t="s">
        <v>29</v>
      </c>
      <c r="S247" t="s">
        <v>38</v>
      </c>
      <c r="V247" t="s">
        <v>43</v>
      </c>
    </row>
    <row r="248" spans="1:22">
      <c r="A248" t="s">
        <v>468</v>
      </c>
      <c r="D248" t="s">
        <v>23</v>
      </c>
      <c r="E248" t="s">
        <v>178</v>
      </c>
      <c r="F248" t="s">
        <v>21</v>
      </c>
      <c r="I248">
        <v>4</v>
      </c>
      <c r="J248">
        <v>1</v>
      </c>
      <c r="L248" t="s">
        <v>51</v>
      </c>
      <c r="M248" t="s">
        <v>172</v>
      </c>
      <c r="N248" t="s">
        <v>37</v>
      </c>
      <c r="O248">
        <v>3</v>
      </c>
      <c r="P248" t="s">
        <v>38</v>
      </c>
      <c r="R248" t="s">
        <v>38</v>
      </c>
      <c r="S248" t="s">
        <v>38</v>
      </c>
      <c r="V248" t="s">
        <v>43</v>
      </c>
    </row>
    <row r="249" spans="1:22">
      <c r="A249" t="s">
        <v>469</v>
      </c>
      <c r="D249" t="s">
        <v>34</v>
      </c>
      <c r="E249" t="s">
        <v>33</v>
      </c>
      <c r="F249" t="s">
        <v>14</v>
      </c>
      <c r="G249" t="s">
        <v>706</v>
      </c>
      <c r="I249">
        <v>3</v>
      </c>
      <c r="J249">
        <v>2</v>
      </c>
      <c r="L249" t="s">
        <v>51</v>
      </c>
      <c r="M249" t="s">
        <v>172</v>
      </c>
      <c r="N249" t="s">
        <v>865</v>
      </c>
      <c r="O249">
        <v>2</v>
      </c>
      <c r="P249" t="s">
        <v>38</v>
      </c>
      <c r="R249" t="s">
        <v>29</v>
      </c>
      <c r="S249" t="s">
        <v>66</v>
      </c>
    </row>
    <row r="250" spans="1:22">
      <c r="A250" t="s">
        <v>470</v>
      </c>
      <c r="D250" t="s">
        <v>46</v>
      </c>
      <c r="E250" t="s">
        <v>99</v>
      </c>
      <c r="F250" t="s">
        <v>21</v>
      </c>
      <c r="I250">
        <v>2</v>
      </c>
      <c r="J250">
        <v>0</v>
      </c>
      <c r="L250" t="s">
        <v>51</v>
      </c>
      <c r="M250" t="s">
        <v>172</v>
      </c>
      <c r="N250" t="s">
        <v>141</v>
      </c>
      <c r="O250">
        <v>1</v>
      </c>
      <c r="P250" t="s">
        <v>38</v>
      </c>
      <c r="R250" t="s">
        <v>256</v>
      </c>
      <c r="S250" t="s">
        <v>29</v>
      </c>
      <c r="V250" t="s">
        <v>43</v>
      </c>
    </row>
    <row r="251" spans="1:22">
      <c r="A251" t="s">
        <v>471</v>
      </c>
      <c r="D251" t="s">
        <v>23</v>
      </c>
      <c r="E251" t="s">
        <v>22</v>
      </c>
      <c r="F251" t="s">
        <v>14</v>
      </c>
      <c r="I251">
        <v>1</v>
      </c>
      <c r="J251">
        <v>0</v>
      </c>
      <c r="L251" t="s">
        <v>51</v>
      </c>
      <c r="M251" t="s">
        <v>65</v>
      </c>
      <c r="N251" t="s">
        <v>111</v>
      </c>
      <c r="O251">
        <v>6</v>
      </c>
      <c r="P251" t="s">
        <v>38</v>
      </c>
      <c r="R251" t="s">
        <v>571</v>
      </c>
      <c r="S251" t="s">
        <v>38</v>
      </c>
      <c r="V251" t="s">
        <v>580</v>
      </c>
    </row>
    <row r="252" spans="1:22">
      <c r="A252" t="s">
        <v>472</v>
      </c>
      <c r="D252" t="s">
        <v>23</v>
      </c>
      <c r="E252" t="s">
        <v>40</v>
      </c>
      <c r="F252" t="s">
        <v>14</v>
      </c>
      <c r="L252" t="s">
        <v>51</v>
      </c>
      <c r="N252" t="s">
        <v>679</v>
      </c>
      <c r="O252">
        <v>1</v>
      </c>
      <c r="P252" t="s">
        <v>38</v>
      </c>
      <c r="R252" t="s">
        <v>258</v>
      </c>
      <c r="S252" t="s">
        <v>38</v>
      </c>
      <c r="V252" t="s">
        <v>259</v>
      </c>
    </row>
    <row r="253" spans="1:22">
      <c r="A253" t="s">
        <v>473</v>
      </c>
      <c r="D253" t="s">
        <v>34</v>
      </c>
      <c r="E253" t="s">
        <v>22</v>
      </c>
      <c r="F253" t="s">
        <v>21</v>
      </c>
      <c r="L253" t="s">
        <v>51</v>
      </c>
      <c r="M253" t="s">
        <v>172</v>
      </c>
      <c r="N253" t="s">
        <v>203</v>
      </c>
      <c r="O253">
        <v>1</v>
      </c>
      <c r="P253" t="s">
        <v>38</v>
      </c>
      <c r="R253" t="s">
        <v>29</v>
      </c>
      <c r="S253" t="s">
        <v>29</v>
      </c>
      <c r="V253" t="s">
        <v>180</v>
      </c>
    </row>
    <row r="254" spans="1:22">
      <c r="A254" t="s">
        <v>474</v>
      </c>
      <c r="D254" t="s">
        <v>23</v>
      </c>
      <c r="E254" t="s">
        <v>22</v>
      </c>
      <c r="F254" t="s">
        <v>21</v>
      </c>
      <c r="I254">
        <v>1</v>
      </c>
      <c r="J254">
        <v>0</v>
      </c>
      <c r="L254" t="s">
        <v>51</v>
      </c>
      <c r="M254" t="s">
        <v>31</v>
      </c>
      <c r="N254" t="s">
        <v>680</v>
      </c>
      <c r="O254">
        <v>1</v>
      </c>
      <c r="P254" t="s">
        <v>38</v>
      </c>
      <c r="R254" t="s">
        <v>66</v>
      </c>
      <c r="S254" t="s">
        <v>38</v>
      </c>
      <c r="V254" t="s">
        <v>182</v>
      </c>
    </row>
    <row r="255" spans="1:22">
      <c r="A255" t="s">
        <v>475</v>
      </c>
      <c r="L255" t="s">
        <v>51</v>
      </c>
      <c r="M255" t="s">
        <v>31</v>
      </c>
      <c r="N255" t="s">
        <v>129</v>
      </c>
      <c r="O255">
        <v>1</v>
      </c>
      <c r="R255" t="s">
        <v>29</v>
      </c>
    </row>
    <row r="256" spans="1:22">
      <c r="A256" t="s">
        <v>476</v>
      </c>
      <c r="D256" t="s">
        <v>34</v>
      </c>
      <c r="E256" t="s">
        <v>33</v>
      </c>
      <c r="G256" t="s">
        <v>866</v>
      </c>
      <c r="I256">
        <v>11</v>
      </c>
      <c r="J256">
        <v>4</v>
      </c>
      <c r="L256" t="s">
        <v>51</v>
      </c>
      <c r="M256" t="s">
        <v>172</v>
      </c>
      <c r="N256" t="s">
        <v>867</v>
      </c>
      <c r="O256" t="s">
        <v>252</v>
      </c>
      <c r="P256" t="s">
        <v>38</v>
      </c>
      <c r="R256" t="s">
        <v>121</v>
      </c>
      <c r="S256" t="s">
        <v>572</v>
      </c>
      <c r="V256" t="s">
        <v>257</v>
      </c>
    </row>
    <row r="257" spans="1:22">
      <c r="A257" t="s">
        <v>477</v>
      </c>
      <c r="D257" t="s">
        <v>46</v>
      </c>
      <c r="E257" t="s">
        <v>22</v>
      </c>
      <c r="F257" t="s">
        <v>21</v>
      </c>
      <c r="I257">
        <v>5</v>
      </c>
      <c r="J257">
        <v>0</v>
      </c>
      <c r="L257" t="s">
        <v>51</v>
      </c>
      <c r="M257" t="s">
        <v>31</v>
      </c>
      <c r="N257" t="s">
        <v>141</v>
      </c>
      <c r="O257">
        <v>2</v>
      </c>
      <c r="P257" t="s">
        <v>38</v>
      </c>
      <c r="R257" t="s">
        <v>38</v>
      </c>
      <c r="S257" t="s">
        <v>38</v>
      </c>
      <c r="V257" t="s">
        <v>43</v>
      </c>
    </row>
    <row r="258" spans="1:22">
      <c r="A258" t="s">
        <v>60</v>
      </c>
      <c r="D258" t="s">
        <v>50</v>
      </c>
      <c r="E258" t="s">
        <v>22</v>
      </c>
      <c r="I258">
        <v>3</v>
      </c>
      <c r="J258">
        <v>0</v>
      </c>
      <c r="L258" t="s">
        <v>51</v>
      </c>
      <c r="N258" t="s">
        <v>689</v>
      </c>
      <c r="O258">
        <v>2</v>
      </c>
      <c r="P258" t="s">
        <v>38</v>
      </c>
      <c r="R258" t="s">
        <v>43</v>
      </c>
      <c r="V258" t="s">
        <v>629</v>
      </c>
    </row>
    <row r="259" spans="1:22">
      <c r="A259" t="s">
        <v>478</v>
      </c>
      <c r="D259" t="s">
        <v>50</v>
      </c>
      <c r="E259" t="s">
        <v>40</v>
      </c>
      <c r="F259" t="s">
        <v>14</v>
      </c>
      <c r="L259" t="s">
        <v>17</v>
      </c>
      <c r="M259" t="s">
        <v>168</v>
      </c>
      <c r="N259" t="s">
        <v>115</v>
      </c>
      <c r="O259" t="s">
        <v>868</v>
      </c>
      <c r="R259" t="s">
        <v>29</v>
      </c>
      <c r="S259" t="s">
        <v>38</v>
      </c>
      <c r="V259" t="s">
        <v>625</v>
      </c>
    </row>
    <row r="260" spans="1:22">
      <c r="A260" t="s">
        <v>479</v>
      </c>
      <c r="D260" t="s">
        <v>34</v>
      </c>
      <c r="E260" t="s">
        <v>33</v>
      </c>
      <c r="G260" t="s">
        <v>668</v>
      </c>
      <c r="I260">
        <v>6</v>
      </c>
      <c r="J260">
        <v>4</v>
      </c>
      <c r="K260" t="s">
        <v>141</v>
      </c>
      <c r="L260" t="s">
        <v>51</v>
      </c>
      <c r="M260" t="s">
        <v>65</v>
      </c>
      <c r="N260" t="s">
        <v>129</v>
      </c>
      <c r="O260">
        <v>3</v>
      </c>
      <c r="R260" t="s">
        <v>260</v>
      </c>
      <c r="S260" t="s">
        <v>66</v>
      </c>
      <c r="V260" t="s">
        <v>176</v>
      </c>
    </row>
    <row r="261" spans="1:22">
      <c r="A261" t="s">
        <v>480</v>
      </c>
      <c r="D261" t="s">
        <v>23</v>
      </c>
      <c r="L261" t="s">
        <v>51</v>
      </c>
      <c r="M261" t="s">
        <v>31</v>
      </c>
      <c r="N261" t="s">
        <v>261</v>
      </c>
      <c r="O261">
        <v>2</v>
      </c>
      <c r="R261" t="s">
        <v>38</v>
      </c>
      <c r="S261" t="s">
        <v>38</v>
      </c>
      <c r="V261" t="s">
        <v>682</v>
      </c>
    </row>
    <row r="262" spans="1:22">
      <c r="A262" t="s">
        <v>481</v>
      </c>
      <c r="D262" t="s">
        <v>23</v>
      </c>
      <c r="E262" t="s">
        <v>664</v>
      </c>
      <c r="G262" t="s">
        <v>262</v>
      </c>
      <c r="I262">
        <v>23</v>
      </c>
      <c r="J262">
        <v>14</v>
      </c>
      <c r="K262" t="s">
        <v>193</v>
      </c>
      <c r="L262" t="s">
        <v>51</v>
      </c>
      <c r="N262" t="s">
        <v>110</v>
      </c>
      <c r="O262">
        <v>1</v>
      </c>
      <c r="P262" t="s">
        <v>29</v>
      </c>
      <c r="Q262" t="s">
        <v>698</v>
      </c>
      <c r="R262" t="s">
        <v>29</v>
      </c>
      <c r="S262" t="s">
        <v>573</v>
      </c>
      <c r="V262" t="s">
        <v>180</v>
      </c>
    </row>
    <row r="263" spans="1:22">
      <c r="A263" t="s">
        <v>482</v>
      </c>
      <c r="D263" t="s">
        <v>34</v>
      </c>
      <c r="E263" t="s">
        <v>22</v>
      </c>
      <c r="F263" t="s">
        <v>21</v>
      </c>
      <c r="L263" t="s">
        <v>51</v>
      </c>
      <c r="N263" t="s">
        <v>117</v>
      </c>
      <c r="O263">
        <v>2</v>
      </c>
      <c r="P263" t="s">
        <v>38</v>
      </c>
      <c r="R263" t="s">
        <v>29</v>
      </c>
      <c r="S263" t="s">
        <v>63</v>
      </c>
      <c r="V263" t="s">
        <v>182</v>
      </c>
    </row>
    <row r="264" spans="1:22">
      <c r="A264" t="s">
        <v>483</v>
      </c>
      <c r="D264" t="s">
        <v>186</v>
      </c>
      <c r="E264" t="s">
        <v>178</v>
      </c>
      <c r="F264" t="s">
        <v>21</v>
      </c>
      <c r="G264" t="s">
        <v>665</v>
      </c>
      <c r="I264">
        <v>14</v>
      </c>
      <c r="J264">
        <v>11</v>
      </c>
      <c r="K264" t="s">
        <v>263</v>
      </c>
      <c r="L264" t="s">
        <v>51</v>
      </c>
      <c r="M264" t="s">
        <v>264</v>
      </c>
      <c r="N264" t="s">
        <v>100</v>
      </c>
      <c r="O264">
        <v>2</v>
      </c>
      <c r="P264" t="s">
        <v>29</v>
      </c>
      <c r="R264" t="s">
        <v>29</v>
      </c>
      <c r="V264" t="s">
        <v>682</v>
      </c>
    </row>
    <row r="265" spans="1:22">
      <c r="A265" t="s">
        <v>484</v>
      </c>
      <c r="D265" t="s">
        <v>34</v>
      </c>
      <c r="E265" t="s">
        <v>22</v>
      </c>
      <c r="F265" t="s">
        <v>21</v>
      </c>
      <c r="J265">
        <v>0</v>
      </c>
      <c r="L265" t="s">
        <v>51</v>
      </c>
      <c r="N265" t="s">
        <v>265</v>
      </c>
      <c r="O265">
        <v>1</v>
      </c>
      <c r="P265" t="s">
        <v>43</v>
      </c>
      <c r="R265" t="s">
        <v>24</v>
      </c>
      <c r="V265" t="s">
        <v>869</v>
      </c>
    </row>
    <row r="266" spans="1:22">
      <c r="A266" t="s">
        <v>485</v>
      </c>
      <c r="D266" t="s">
        <v>39</v>
      </c>
      <c r="E266" t="s">
        <v>33</v>
      </c>
      <c r="G266" t="s">
        <v>870</v>
      </c>
      <c r="I266">
        <v>3</v>
      </c>
      <c r="J266">
        <v>2</v>
      </c>
      <c r="K266" t="s">
        <v>181</v>
      </c>
      <c r="L266" t="s">
        <v>51</v>
      </c>
      <c r="N266" t="s">
        <v>117</v>
      </c>
      <c r="O266">
        <v>1</v>
      </c>
      <c r="P266" t="s">
        <v>266</v>
      </c>
      <c r="R266" t="s">
        <v>871</v>
      </c>
      <c r="V266" t="s">
        <v>872</v>
      </c>
    </row>
    <row r="267" spans="1:22">
      <c r="A267" t="s">
        <v>486</v>
      </c>
      <c r="D267" t="s">
        <v>23</v>
      </c>
      <c r="E267" t="s">
        <v>22</v>
      </c>
      <c r="F267" t="s">
        <v>21</v>
      </c>
      <c r="I267">
        <v>3</v>
      </c>
      <c r="J267">
        <v>0</v>
      </c>
      <c r="L267" t="s">
        <v>51</v>
      </c>
      <c r="M267" t="s">
        <v>714</v>
      </c>
      <c r="N267" t="s">
        <v>581</v>
      </c>
      <c r="O267">
        <v>1</v>
      </c>
      <c r="P267" t="s">
        <v>29</v>
      </c>
      <c r="R267" t="s">
        <v>43</v>
      </c>
      <c r="V267" t="s">
        <v>43</v>
      </c>
    </row>
    <row r="268" spans="1:22">
      <c r="A268" t="s">
        <v>487</v>
      </c>
      <c r="D268" t="s">
        <v>34</v>
      </c>
      <c r="E268" t="s">
        <v>33</v>
      </c>
      <c r="F268" t="s">
        <v>21</v>
      </c>
      <c r="G268" t="s">
        <v>187</v>
      </c>
      <c r="I268">
        <v>18</v>
      </c>
      <c r="J268">
        <v>4</v>
      </c>
      <c r="K268" t="s">
        <v>198</v>
      </c>
      <c r="L268" t="s">
        <v>51</v>
      </c>
      <c r="M268" t="s">
        <v>873</v>
      </c>
      <c r="N268" t="s">
        <v>267</v>
      </c>
      <c r="O268">
        <v>2</v>
      </c>
      <c r="P268" t="s">
        <v>29</v>
      </c>
      <c r="Q268" t="s">
        <v>698</v>
      </c>
      <c r="R268" t="s">
        <v>38</v>
      </c>
      <c r="S268" t="s">
        <v>38</v>
      </c>
      <c r="V268" t="s">
        <v>43</v>
      </c>
    </row>
    <row r="269" spans="1:22">
      <c r="A269" t="s">
        <v>488</v>
      </c>
      <c r="D269" t="s">
        <v>46</v>
      </c>
      <c r="E269" t="s">
        <v>22</v>
      </c>
      <c r="F269" t="s">
        <v>21</v>
      </c>
      <c r="J269">
        <v>1</v>
      </c>
      <c r="L269" t="s">
        <v>51</v>
      </c>
      <c r="M269" t="s">
        <v>31</v>
      </c>
      <c r="N269" t="s">
        <v>117</v>
      </c>
      <c r="O269">
        <v>2</v>
      </c>
      <c r="P269" t="s">
        <v>43</v>
      </c>
      <c r="R269" t="s">
        <v>24</v>
      </c>
      <c r="S269" t="s">
        <v>38</v>
      </c>
      <c r="V269" t="s">
        <v>49</v>
      </c>
    </row>
    <row r="270" spans="1:22">
      <c r="A270" t="s">
        <v>489</v>
      </c>
      <c r="D270" t="s">
        <v>23</v>
      </c>
      <c r="E270" t="s">
        <v>33</v>
      </c>
      <c r="F270" t="s">
        <v>21</v>
      </c>
      <c r="G270" t="s">
        <v>597</v>
      </c>
      <c r="I270">
        <v>14</v>
      </c>
      <c r="J270">
        <v>5</v>
      </c>
      <c r="L270" t="s">
        <v>51</v>
      </c>
      <c r="M270" t="s">
        <v>874</v>
      </c>
      <c r="N270" t="s">
        <v>222</v>
      </c>
      <c r="O270">
        <v>2</v>
      </c>
      <c r="P270" t="s">
        <v>29</v>
      </c>
      <c r="Q270" t="s">
        <v>690</v>
      </c>
      <c r="R270" t="s">
        <v>256</v>
      </c>
      <c r="S270" t="s">
        <v>38</v>
      </c>
      <c r="V270" t="s">
        <v>682</v>
      </c>
    </row>
    <row r="271" spans="1:22">
      <c r="A271" t="s">
        <v>545</v>
      </c>
      <c r="D271" t="s">
        <v>666</v>
      </c>
      <c r="E271" t="s">
        <v>140</v>
      </c>
      <c r="G271" t="s">
        <v>875</v>
      </c>
      <c r="I271">
        <v>20</v>
      </c>
      <c r="J271">
        <v>99</v>
      </c>
      <c r="K271" t="s">
        <v>225</v>
      </c>
      <c r="L271" t="s">
        <v>17</v>
      </c>
      <c r="M271" t="s">
        <v>620</v>
      </c>
      <c r="N271" t="s">
        <v>114</v>
      </c>
      <c r="O271">
        <v>1</v>
      </c>
      <c r="P271" t="s">
        <v>29</v>
      </c>
      <c r="Q271" t="s">
        <v>717</v>
      </c>
      <c r="R271" t="s">
        <v>29</v>
      </c>
      <c r="S271" t="s">
        <v>29</v>
      </c>
      <c r="V271" t="s">
        <v>682</v>
      </c>
    </row>
    <row r="272" spans="1:22">
      <c r="A272" t="s">
        <v>490</v>
      </c>
      <c r="D272" t="s">
        <v>34</v>
      </c>
      <c r="E272" t="s">
        <v>33</v>
      </c>
      <c r="G272" t="s">
        <v>876</v>
      </c>
      <c r="I272">
        <v>9</v>
      </c>
      <c r="J272">
        <v>2</v>
      </c>
      <c r="L272" t="s">
        <v>51</v>
      </c>
      <c r="N272" t="s">
        <v>97</v>
      </c>
      <c r="O272">
        <v>1</v>
      </c>
      <c r="P272" t="s">
        <v>38</v>
      </c>
      <c r="R272" t="s">
        <v>29</v>
      </c>
      <c r="S272" t="s">
        <v>877</v>
      </c>
      <c r="V272" t="s">
        <v>682</v>
      </c>
    </row>
    <row r="273" spans="1:22">
      <c r="A273" t="s">
        <v>491</v>
      </c>
      <c r="D273" t="s">
        <v>34</v>
      </c>
      <c r="E273" t="s">
        <v>15</v>
      </c>
      <c r="G273" t="s">
        <v>669</v>
      </c>
      <c r="J273">
        <v>12</v>
      </c>
      <c r="K273" t="s">
        <v>268</v>
      </c>
      <c r="L273" t="s">
        <v>51</v>
      </c>
      <c r="N273" t="s">
        <v>94</v>
      </c>
      <c r="O273">
        <v>1</v>
      </c>
      <c r="P273" t="s">
        <v>143</v>
      </c>
      <c r="Q273" t="s">
        <v>698</v>
      </c>
      <c r="R273" t="s">
        <v>38</v>
      </c>
      <c r="S273" t="s">
        <v>38</v>
      </c>
      <c r="V273" t="s">
        <v>682</v>
      </c>
    </row>
    <row r="274" spans="1:22">
      <c r="A274" t="s">
        <v>492</v>
      </c>
      <c r="D274" t="s">
        <v>34</v>
      </c>
      <c r="E274" t="s">
        <v>15</v>
      </c>
      <c r="F274" t="s">
        <v>27</v>
      </c>
      <c r="G274" t="s">
        <v>878</v>
      </c>
      <c r="H274" t="s">
        <v>879</v>
      </c>
      <c r="J274">
        <v>23</v>
      </c>
      <c r="K274" t="s">
        <v>117</v>
      </c>
      <c r="L274" t="s">
        <v>51</v>
      </c>
      <c r="M274" t="s">
        <v>714</v>
      </c>
      <c r="N274" t="s">
        <v>97</v>
      </c>
      <c r="O274" t="s">
        <v>880</v>
      </c>
      <c r="P274" t="s">
        <v>29</v>
      </c>
      <c r="Q274" t="s">
        <v>698</v>
      </c>
      <c r="R274" t="s">
        <v>29</v>
      </c>
      <c r="S274" t="s">
        <v>567</v>
      </c>
    </row>
    <row r="275" spans="1:22">
      <c r="A275" t="s">
        <v>493</v>
      </c>
      <c r="D275" t="s">
        <v>34</v>
      </c>
      <c r="E275" t="s">
        <v>33</v>
      </c>
      <c r="G275" t="s">
        <v>144</v>
      </c>
      <c r="I275">
        <v>4</v>
      </c>
      <c r="J275">
        <v>1</v>
      </c>
      <c r="L275" t="s">
        <v>51</v>
      </c>
      <c r="M275" t="s">
        <v>64</v>
      </c>
      <c r="N275" t="s">
        <v>97</v>
      </c>
      <c r="O275">
        <v>1</v>
      </c>
      <c r="P275" t="s">
        <v>38</v>
      </c>
      <c r="R275" t="s">
        <v>29</v>
      </c>
      <c r="S275" t="s">
        <v>567</v>
      </c>
      <c r="V275" t="s">
        <v>682</v>
      </c>
    </row>
    <row r="276" spans="1:22">
      <c r="A276" t="s">
        <v>494</v>
      </c>
      <c r="D276" t="s">
        <v>34</v>
      </c>
      <c r="E276" t="s">
        <v>15</v>
      </c>
      <c r="F276" t="s">
        <v>21</v>
      </c>
      <c r="G276" t="s">
        <v>881</v>
      </c>
      <c r="I276">
        <v>40</v>
      </c>
      <c r="J276">
        <v>13</v>
      </c>
      <c r="K276" t="s">
        <v>131</v>
      </c>
      <c r="L276" t="s">
        <v>51</v>
      </c>
      <c r="M276" t="s">
        <v>64</v>
      </c>
      <c r="N276" t="s">
        <v>194</v>
      </c>
      <c r="O276">
        <v>3</v>
      </c>
      <c r="R276" t="s">
        <v>43</v>
      </c>
      <c r="S276" t="s">
        <v>38</v>
      </c>
      <c r="V276" t="s">
        <v>682</v>
      </c>
    </row>
    <row r="277" spans="1:22">
      <c r="A277" t="s">
        <v>546</v>
      </c>
      <c r="D277" t="s">
        <v>23</v>
      </c>
      <c r="E277" t="s">
        <v>99</v>
      </c>
      <c r="F277" t="s">
        <v>21</v>
      </c>
      <c r="I277">
        <v>4</v>
      </c>
      <c r="J277">
        <v>0</v>
      </c>
      <c r="L277" t="s">
        <v>51</v>
      </c>
      <c r="N277" t="s">
        <v>122</v>
      </c>
      <c r="O277">
        <v>2</v>
      </c>
      <c r="P277" t="s">
        <v>43</v>
      </c>
      <c r="R277" t="s">
        <v>29</v>
      </c>
      <c r="S277" t="s">
        <v>20</v>
      </c>
      <c r="V277" t="s">
        <v>598</v>
      </c>
    </row>
    <row r="278" spans="1:22">
      <c r="A278" t="s">
        <v>547</v>
      </c>
      <c r="D278" t="s">
        <v>39</v>
      </c>
      <c r="E278" t="s">
        <v>648</v>
      </c>
      <c r="F278" t="s">
        <v>21</v>
      </c>
      <c r="G278" t="s">
        <v>882</v>
      </c>
      <c r="I278">
        <v>20</v>
      </c>
      <c r="J278">
        <v>8</v>
      </c>
      <c r="K278" t="s">
        <v>125</v>
      </c>
      <c r="L278" t="s">
        <v>51</v>
      </c>
      <c r="M278" t="s">
        <v>172</v>
      </c>
      <c r="N278" t="s">
        <v>117</v>
      </c>
      <c r="O278">
        <v>1</v>
      </c>
      <c r="P278" t="s">
        <v>43</v>
      </c>
      <c r="R278" t="s">
        <v>599</v>
      </c>
      <c r="S278" t="s">
        <v>98</v>
      </c>
      <c r="V278" t="s">
        <v>182</v>
      </c>
    </row>
    <row r="279" spans="1:22">
      <c r="A279" t="s">
        <v>548</v>
      </c>
      <c r="D279" t="s">
        <v>39</v>
      </c>
      <c r="E279" t="s">
        <v>22</v>
      </c>
      <c r="F279" t="s">
        <v>14</v>
      </c>
      <c r="I279">
        <v>1</v>
      </c>
      <c r="J279">
        <v>0</v>
      </c>
      <c r="L279" t="s">
        <v>51</v>
      </c>
      <c r="N279" t="s">
        <v>141</v>
      </c>
      <c r="O279">
        <v>1</v>
      </c>
      <c r="P279" t="s">
        <v>43</v>
      </c>
      <c r="R279" t="s">
        <v>29</v>
      </c>
      <c r="S279" t="s">
        <v>20</v>
      </c>
      <c r="V279" t="s">
        <v>43</v>
      </c>
    </row>
    <row r="280" spans="1:22">
      <c r="A280" t="s">
        <v>549</v>
      </c>
      <c r="D280" t="s">
        <v>39</v>
      </c>
      <c r="E280" t="s">
        <v>22</v>
      </c>
      <c r="F280" t="s">
        <v>14</v>
      </c>
      <c r="G280" t="s">
        <v>883</v>
      </c>
      <c r="I280">
        <v>4</v>
      </c>
      <c r="J280">
        <v>0</v>
      </c>
      <c r="L280" t="s">
        <v>51</v>
      </c>
      <c r="N280" t="s">
        <v>117</v>
      </c>
      <c r="O280">
        <v>1</v>
      </c>
      <c r="P280" t="s">
        <v>43</v>
      </c>
      <c r="R280" t="s">
        <v>20</v>
      </c>
      <c r="S280" t="s">
        <v>20</v>
      </c>
      <c r="V280" t="s">
        <v>43</v>
      </c>
    </row>
    <row r="281" spans="1:22">
      <c r="A281" t="s">
        <v>550</v>
      </c>
      <c r="D281" t="s">
        <v>39</v>
      </c>
      <c r="E281" t="s">
        <v>33</v>
      </c>
      <c r="G281" t="s">
        <v>621</v>
      </c>
      <c r="I281">
        <v>4</v>
      </c>
      <c r="J281">
        <v>2</v>
      </c>
      <c r="L281" t="s">
        <v>51</v>
      </c>
      <c r="N281" t="s">
        <v>211</v>
      </c>
      <c r="O281">
        <v>1</v>
      </c>
      <c r="P281" t="s">
        <v>43</v>
      </c>
      <c r="R281" t="s">
        <v>20</v>
      </c>
      <c r="S281" t="s">
        <v>20</v>
      </c>
      <c r="V281" t="s">
        <v>43</v>
      </c>
    </row>
    <row r="282" spans="1:22">
      <c r="A282" t="s">
        <v>551</v>
      </c>
      <c r="D282" t="s">
        <v>39</v>
      </c>
      <c r="E282" t="s">
        <v>22</v>
      </c>
      <c r="F282" t="s">
        <v>14</v>
      </c>
      <c r="G282" t="s">
        <v>707</v>
      </c>
      <c r="I282">
        <v>23</v>
      </c>
      <c r="J282">
        <v>0</v>
      </c>
      <c r="L282" t="s">
        <v>51</v>
      </c>
      <c r="M282" t="s">
        <v>31</v>
      </c>
      <c r="N282" t="s">
        <v>211</v>
      </c>
      <c r="O282">
        <v>1</v>
      </c>
      <c r="P282" t="s">
        <v>43</v>
      </c>
      <c r="R282" t="s">
        <v>20</v>
      </c>
      <c r="S282" t="s">
        <v>20</v>
      </c>
      <c r="V282" t="s">
        <v>43</v>
      </c>
    </row>
    <row r="283" spans="1:22">
      <c r="A283" t="s">
        <v>552</v>
      </c>
      <c r="D283" t="s">
        <v>23</v>
      </c>
      <c r="E283" t="s">
        <v>22</v>
      </c>
      <c r="I283">
        <v>3</v>
      </c>
      <c r="J283">
        <v>0</v>
      </c>
      <c r="L283" t="s">
        <v>51</v>
      </c>
      <c r="M283" t="s">
        <v>64</v>
      </c>
      <c r="N283" t="s">
        <v>114</v>
      </c>
      <c r="O283">
        <v>1</v>
      </c>
      <c r="P283" t="s">
        <v>38</v>
      </c>
      <c r="R283" t="s">
        <v>600</v>
      </c>
      <c r="S283" t="s">
        <v>38</v>
      </c>
      <c r="V283" t="s">
        <v>601</v>
      </c>
    </row>
    <row r="284" spans="1:22">
      <c r="A284" t="s">
        <v>553</v>
      </c>
      <c r="D284" t="s">
        <v>34</v>
      </c>
      <c r="E284" t="s">
        <v>33</v>
      </c>
      <c r="G284" t="s">
        <v>884</v>
      </c>
      <c r="I284">
        <v>1</v>
      </c>
      <c r="J284">
        <v>1</v>
      </c>
      <c r="K284" t="s">
        <v>630</v>
      </c>
      <c r="L284" t="s">
        <v>51</v>
      </c>
      <c r="M284" t="s">
        <v>692</v>
      </c>
      <c r="N284" t="s">
        <v>97</v>
      </c>
      <c r="O284">
        <v>2</v>
      </c>
      <c r="R284" t="s">
        <v>24</v>
      </c>
    </row>
    <row r="285" spans="1:22">
      <c r="A285" t="s">
        <v>554</v>
      </c>
      <c r="D285" t="s">
        <v>34</v>
      </c>
      <c r="E285" t="s">
        <v>99</v>
      </c>
      <c r="F285" t="s">
        <v>21</v>
      </c>
      <c r="L285" t="s">
        <v>17</v>
      </c>
      <c r="M285" t="s">
        <v>617</v>
      </c>
      <c r="N285" t="s">
        <v>36</v>
      </c>
      <c r="O285">
        <v>1</v>
      </c>
      <c r="P285" t="s">
        <v>38</v>
      </c>
      <c r="R285" t="s">
        <v>47</v>
      </c>
      <c r="S285" t="s">
        <v>146</v>
      </c>
      <c r="V285" t="s">
        <v>602</v>
      </c>
    </row>
    <row r="286" spans="1:22">
      <c r="A286" t="s">
        <v>555</v>
      </c>
      <c r="D286" t="s">
        <v>34</v>
      </c>
      <c r="E286" t="s">
        <v>106</v>
      </c>
      <c r="F286" t="s">
        <v>21</v>
      </c>
      <c r="G286" t="s">
        <v>144</v>
      </c>
      <c r="I286">
        <v>33</v>
      </c>
      <c r="J286">
        <v>4</v>
      </c>
      <c r="L286" t="s">
        <v>51</v>
      </c>
      <c r="M286" t="s">
        <v>113</v>
      </c>
      <c r="N286" t="s">
        <v>213</v>
      </c>
      <c r="O286">
        <v>1</v>
      </c>
      <c r="P286" t="s">
        <v>29</v>
      </c>
      <c r="R286" t="s">
        <v>146</v>
      </c>
      <c r="S286" t="s">
        <v>29</v>
      </c>
      <c r="V286" t="s">
        <v>603</v>
      </c>
    </row>
    <row r="287" spans="1:22">
      <c r="A287" t="s">
        <v>495</v>
      </c>
      <c r="D287" t="s">
        <v>34</v>
      </c>
      <c r="E287" t="s">
        <v>670</v>
      </c>
      <c r="F287" t="s">
        <v>21</v>
      </c>
      <c r="G287" t="s">
        <v>885</v>
      </c>
      <c r="I287">
        <v>77</v>
      </c>
      <c r="J287">
        <v>40</v>
      </c>
      <c r="K287" t="s">
        <v>268</v>
      </c>
      <c r="L287" t="s">
        <v>51</v>
      </c>
      <c r="M287" t="s">
        <v>172</v>
      </c>
      <c r="N287" t="s">
        <v>269</v>
      </c>
      <c r="O287">
        <v>1</v>
      </c>
      <c r="P287" t="s">
        <v>38</v>
      </c>
      <c r="R287" t="s">
        <v>270</v>
      </c>
      <c r="S287" t="s">
        <v>29</v>
      </c>
      <c r="V287" t="s">
        <v>682</v>
      </c>
    </row>
    <row r="288" spans="1:22">
      <c r="A288" t="s">
        <v>556</v>
      </c>
      <c r="D288" t="s">
        <v>96</v>
      </c>
      <c r="E288" t="s">
        <v>102</v>
      </c>
      <c r="F288" t="s">
        <v>21</v>
      </c>
      <c r="I288">
        <v>2</v>
      </c>
      <c r="J288">
        <v>0</v>
      </c>
      <c r="L288" t="s">
        <v>51</v>
      </c>
      <c r="M288" t="s">
        <v>172</v>
      </c>
      <c r="N288" t="s">
        <v>618</v>
      </c>
      <c r="O288">
        <v>1</v>
      </c>
      <c r="P288" t="s">
        <v>29</v>
      </c>
      <c r="Q288" t="s">
        <v>622</v>
      </c>
      <c r="R288" t="s">
        <v>246</v>
      </c>
      <c r="S288" t="s">
        <v>623</v>
      </c>
      <c r="V288" t="s">
        <v>596</v>
      </c>
    </row>
    <row r="289" spans="1:22">
      <c r="A289" t="s">
        <v>557</v>
      </c>
      <c r="D289" t="s">
        <v>34</v>
      </c>
      <c r="E289" t="s">
        <v>33</v>
      </c>
      <c r="F289" t="s">
        <v>21</v>
      </c>
      <c r="J289">
        <v>1</v>
      </c>
      <c r="L289" t="s">
        <v>51</v>
      </c>
      <c r="N289" t="s">
        <v>173</v>
      </c>
      <c r="O289">
        <v>3</v>
      </c>
      <c r="P289" t="s">
        <v>38</v>
      </c>
      <c r="R289" t="s">
        <v>29</v>
      </c>
      <c r="S289" t="s">
        <v>29</v>
      </c>
      <c r="V289" t="s">
        <v>682</v>
      </c>
    </row>
    <row r="290" spans="1:22">
      <c r="A290" t="s">
        <v>496</v>
      </c>
      <c r="D290" t="s">
        <v>34</v>
      </c>
      <c r="E290" t="s">
        <v>40</v>
      </c>
      <c r="F290" t="s">
        <v>103</v>
      </c>
      <c r="L290" t="s">
        <v>17</v>
      </c>
      <c r="M290" t="s">
        <v>168</v>
      </c>
      <c r="N290" t="s">
        <v>582</v>
      </c>
      <c r="O290">
        <v>2</v>
      </c>
      <c r="R290" t="s">
        <v>271</v>
      </c>
      <c r="V29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2024-12-06T11:25:07Z</dcterms:modified>
  <cp:category/>
  <cp:contentStatus/>
</cp:coreProperties>
</file>