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mistral\"/>
    </mc:Choice>
  </mc:AlternateContent>
  <xr:revisionPtr revIDLastSave="0" documentId="13_ncr:1_{18183D78-91BD-4734-8428-D1B61EAEB146}"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3" i="19"/>
  <c r="U4" i="19"/>
  <c r="U16" i="19"/>
  <c r="U18" i="19"/>
  <c r="U29" i="19"/>
  <c r="U32" i="19"/>
  <c r="U40" i="19"/>
  <c r="U46"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3" i="19"/>
  <c r="A4" i="19" l="1"/>
  <c r="C4" i="19"/>
  <c r="D4" i="19"/>
  <c r="E4" i="19"/>
  <c r="I4" i="19"/>
  <c r="J4" i="19" s="1"/>
  <c r="K4" i="19" a="1"/>
  <c r="K4" i="19" s="1"/>
  <c r="L4" i="19" s="1"/>
  <c r="N4" i="19"/>
  <c r="O4" i="19"/>
  <c r="P4" i="19"/>
  <c r="S4" i="19"/>
  <c r="T4" i="19"/>
  <c r="W4" i="19"/>
  <c r="X4" i="19"/>
  <c r="Z4" i="19" s="1"/>
  <c r="Y4" i="19" s="1"/>
  <c r="AA4" i="19"/>
  <c r="AB4" i="19" s="1"/>
  <c r="A5" i="19"/>
  <c r="C5" i="19"/>
  <c r="D5" i="19"/>
  <c r="E5" i="19"/>
  <c r="I5" i="19"/>
  <c r="J5" i="19" s="1"/>
  <c r="K5" i="19" a="1"/>
  <c r="K5" i="19" s="1"/>
  <c r="L5" i="19" s="1"/>
  <c r="M5" i="19" s="1" a="1"/>
  <c r="M5" i="19" s="1"/>
  <c r="N5" i="19"/>
  <c r="O5" i="19"/>
  <c r="P5" i="19"/>
  <c r="S5" i="19"/>
  <c r="U5" i="19" s="1"/>
  <c r="T5" i="19"/>
  <c r="W5" i="19"/>
  <c r="X5" i="19"/>
  <c r="Z5" i="19"/>
  <c r="Y5" i="19" s="1"/>
  <c r="AA5" i="19"/>
  <c r="AB5" i="19" s="1"/>
  <c r="A6" i="19"/>
  <c r="C6" i="19"/>
  <c r="D6" i="19"/>
  <c r="E6" i="19"/>
  <c r="I6" i="19"/>
  <c r="J6" i="19" s="1"/>
  <c r="K6" i="19" a="1"/>
  <c r="K6" i="19" s="1"/>
  <c r="L6" i="19" s="1"/>
  <c r="N6" i="19"/>
  <c r="O6" i="19"/>
  <c r="P6" i="19"/>
  <c r="S6" i="19"/>
  <c r="U6" i="19" s="1"/>
  <c r="T6" i="19"/>
  <c r="W6" i="19"/>
  <c r="X6" i="19"/>
  <c r="Z6" i="19" s="1"/>
  <c r="Y6" i="19" s="1"/>
  <c r="AA6" i="19"/>
  <c r="AB6" i="19" s="1"/>
  <c r="A7" i="19"/>
  <c r="C7" i="19"/>
  <c r="D7" i="19"/>
  <c r="E7" i="19"/>
  <c r="I7" i="19"/>
  <c r="J7" i="19" s="1"/>
  <c r="K7" i="19" a="1"/>
  <c r="K7" i="19" s="1"/>
  <c r="L7" i="19" s="1"/>
  <c r="N7" i="19"/>
  <c r="O7" i="19"/>
  <c r="P7" i="19"/>
  <c r="Q7" i="19" s="1"/>
  <c r="S7" i="19"/>
  <c r="U7" i="19" s="1"/>
  <c r="T7" i="19"/>
  <c r="W7" i="19"/>
  <c r="X7" i="19"/>
  <c r="Z7" i="19" s="1"/>
  <c r="Y7" i="19" s="1"/>
  <c r="AA7" i="19"/>
  <c r="AB7" i="19" s="1"/>
  <c r="A8" i="19"/>
  <c r="C8" i="19"/>
  <c r="D8" i="19"/>
  <c r="E8" i="19"/>
  <c r="I8" i="19"/>
  <c r="J8" i="19"/>
  <c r="K8" i="19" a="1"/>
  <c r="K8" i="19" s="1"/>
  <c r="L8" i="19" s="1"/>
  <c r="N8" i="19"/>
  <c r="O8" i="19"/>
  <c r="P8" i="19"/>
  <c r="S8" i="19"/>
  <c r="U8" i="19" s="1"/>
  <c r="T8" i="19"/>
  <c r="W8" i="19"/>
  <c r="X8" i="19"/>
  <c r="Y8" i="19"/>
  <c r="Z8" i="19"/>
  <c r="AA8" i="19"/>
  <c r="AB8" i="19" s="1"/>
  <c r="A9" i="19"/>
  <c r="C9" i="19"/>
  <c r="D9" i="19"/>
  <c r="E9" i="19"/>
  <c r="I9" i="19"/>
  <c r="J9" i="19"/>
  <c r="K9" i="19" a="1"/>
  <c r="K9" i="19" s="1"/>
  <c r="L9" i="19" s="1"/>
  <c r="M9" i="19" s="1" a="1"/>
  <c r="M9" i="19" s="1"/>
  <c r="N9" i="19"/>
  <c r="O9" i="19"/>
  <c r="P9" i="19"/>
  <c r="Q9" i="19" s="1"/>
  <c r="S9" i="19"/>
  <c r="U9" i="19" s="1"/>
  <c r="T9" i="19"/>
  <c r="W9" i="19"/>
  <c r="X9" i="19"/>
  <c r="Y9" i="19"/>
  <c r="Z9" i="19"/>
  <c r="AA9" i="19"/>
  <c r="AB9" i="19" s="1"/>
  <c r="A10" i="19"/>
  <c r="C10" i="19"/>
  <c r="D10" i="19"/>
  <c r="E10" i="19"/>
  <c r="I10" i="19"/>
  <c r="J10" i="19" s="1"/>
  <c r="K10" i="19" a="1"/>
  <c r="K10" i="19" s="1"/>
  <c r="L10" i="19" s="1"/>
  <c r="M10" i="19" s="1" a="1"/>
  <c r="M10" i="19" s="1"/>
  <c r="N10" i="19"/>
  <c r="O10" i="19"/>
  <c r="P10" i="19"/>
  <c r="S10" i="19"/>
  <c r="U10" i="19" s="1"/>
  <c r="T10" i="19"/>
  <c r="W10" i="19"/>
  <c r="X10" i="19"/>
  <c r="Y10" i="19"/>
  <c r="Z10" i="19"/>
  <c r="AA10" i="19"/>
  <c r="AB10" i="19" s="1"/>
  <c r="A11" i="19"/>
  <c r="C11" i="19"/>
  <c r="D11" i="19"/>
  <c r="E11" i="19"/>
  <c r="I11" i="19"/>
  <c r="J11" i="19" s="1"/>
  <c r="K11" i="19" a="1"/>
  <c r="K11" i="19" s="1"/>
  <c r="L11" i="19" s="1"/>
  <c r="N11" i="19"/>
  <c r="O11" i="19"/>
  <c r="P11" i="19"/>
  <c r="S11" i="19"/>
  <c r="T11" i="19"/>
  <c r="W11" i="19"/>
  <c r="X11" i="19"/>
  <c r="Y11" i="19"/>
  <c r="Z11" i="19"/>
  <c r="AA11" i="19"/>
  <c r="AB11" i="19" s="1"/>
  <c r="A12" i="19"/>
  <c r="C12" i="19"/>
  <c r="D12" i="19"/>
  <c r="E12" i="19"/>
  <c r="I12" i="19"/>
  <c r="J12" i="19" s="1"/>
  <c r="K12" i="19" a="1"/>
  <c r="K12" i="19" s="1"/>
  <c r="N12" i="19"/>
  <c r="O12" i="19"/>
  <c r="P12" i="19"/>
  <c r="S12" i="19"/>
  <c r="U12" i="19" s="1"/>
  <c r="T12" i="19"/>
  <c r="W12" i="19"/>
  <c r="X12" i="19"/>
  <c r="Z12" i="19"/>
  <c r="AA12" i="19"/>
  <c r="AB12" i="19" s="1"/>
  <c r="A13" i="19"/>
  <c r="C13" i="19"/>
  <c r="D13" i="19"/>
  <c r="E13" i="19"/>
  <c r="I13" i="19"/>
  <c r="J13" i="19" s="1"/>
  <c r="K13" i="19" a="1"/>
  <c r="K13" i="19" s="1"/>
  <c r="L13" i="19" s="1"/>
  <c r="N13" i="19"/>
  <c r="O13" i="19"/>
  <c r="P13" i="19"/>
  <c r="S13" i="19"/>
  <c r="U13" i="19" s="1"/>
  <c r="T13" i="19"/>
  <c r="W13" i="19"/>
  <c r="X13" i="19"/>
  <c r="Z13" i="19"/>
  <c r="AA13" i="19"/>
  <c r="AB13" i="19" s="1"/>
  <c r="A14" i="19"/>
  <c r="C14" i="19"/>
  <c r="D14" i="19"/>
  <c r="E14" i="19"/>
  <c r="I14" i="19"/>
  <c r="J14" i="19"/>
  <c r="K14" i="19" a="1"/>
  <c r="K14" i="19" s="1"/>
  <c r="N14" i="19"/>
  <c r="O14" i="19"/>
  <c r="P14" i="19"/>
  <c r="S14" i="19"/>
  <c r="U14" i="19" s="1"/>
  <c r="T14" i="19"/>
  <c r="W14" i="19"/>
  <c r="X14" i="19"/>
  <c r="Y14" i="19"/>
  <c r="Z14" i="19"/>
  <c r="AA14" i="19"/>
  <c r="AB14" i="19" s="1"/>
  <c r="A15" i="19"/>
  <c r="C15" i="19"/>
  <c r="D15" i="19"/>
  <c r="E15" i="19"/>
  <c r="I15" i="19"/>
  <c r="J15" i="19" s="1"/>
  <c r="K15" i="19" a="1"/>
  <c r="K15" i="19" s="1"/>
  <c r="L15" i="19" s="1"/>
  <c r="M15" i="19" s="1" a="1"/>
  <c r="M15" i="19" s="1"/>
  <c r="N15" i="19"/>
  <c r="O15" i="19"/>
  <c r="P15" i="19"/>
  <c r="Q15" i="19" s="1"/>
  <c r="R15" i="19" s="1" a="1"/>
  <c r="R15" i="19" s="1"/>
  <c r="S15" i="19"/>
  <c r="U15" i="19" s="1"/>
  <c r="T15" i="19"/>
  <c r="W15" i="19"/>
  <c r="X15" i="19"/>
  <c r="Z15" i="19"/>
  <c r="AA15" i="19"/>
  <c r="AB15" i="19" s="1"/>
  <c r="A16" i="19"/>
  <c r="C16" i="19"/>
  <c r="D16" i="19"/>
  <c r="E16" i="19"/>
  <c r="I16" i="19"/>
  <c r="J16" i="19"/>
  <c r="K16" i="19" a="1"/>
  <c r="K16" i="19" s="1"/>
  <c r="L16" i="19" s="1"/>
  <c r="N16" i="19"/>
  <c r="O16" i="19"/>
  <c r="P16" i="19"/>
  <c r="S16" i="19"/>
  <c r="T16" i="19"/>
  <c r="W16" i="19"/>
  <c r="X16" i="19"/>
  <c r="Z16" i="19" s="1"/>
  <c r="AA16" i="19"/>
  <c r="AB16" i="19" s="1"/>
  <c r="A17" i="19"/>
  <c r="C17" i="19"/>
  <c r="D17" i="19"/>
  <c r="E17" i="19"/>
  <c r="I17" i="19"/>
  <c r="J17" i="19" s="1"/>
  <c r="K17" i="19" a="1"/>
  <c r="K17" i="19" s="1"/>
  <c r="L17" i="19" s="1"/>
  <c r="M17" i="19" s="1" a="1"/>
  <c r="M17" i="19" s="1"/>
  <c r="N17" i="19"/>
  <c r="O17" i="19"/>
  <c r="P17" i="19"/>
  <c r="Q17" i="19" s="1"/>
  <c r="S17" i="19"/>
  <c r="U17" i="19" s="1"/>
  <c r="T17" i="19"/>
  <c r="W17" i="19"/>
  <c r="X17" i="19"/>
  <c r="Z17" i="19"/>
  <c r="AA17" i="19"/>
  <c r="AB17" i="19" s="1"/>
  <c r="A18" i="19"/>
  <c r="C18" i="19"/>
  <c r="D18" i="19"/>
  <c r="E18" i="19"/>
  <c r="I18" i="19"/>
  <c r="J18" i="19" s="1"/>
  <c r="K18" i="19" a="1"/>
  <c r="K18" i="19" s="1"/>
  <c r="L18" i="19" s="1"/>
  <c r="N18" i="19"/>
  <c r="O18" i="19"/>
  <c r="P18" i="19"/>
  <c r="S18" i="19"/>
  <c r="T18" i="19"/>
  <c r="W18" i="19"/>
  <c r="X18" i="19"/>
  <c r="Y18" i="19"/>
  <c r="Z18" i="19"/>
  <c r="AA18" i="19"/>
  <c r="AB18" i="19" s="1"/>
  <c r="A19" i="19"/>
  <c r="C19" i="19"/>
  <c r="D19" i="19"/>
  <c r="E19" i="19"/>
  <c r="I19" i="19"/>
  <c r="J19" i="19" s="1"/>
  <c r="K19" i="19" a="1"/>
  <c r="K19" i="19" s="1"/>
  <c r="L19" i="19" s="1"/>
  <c r="M19" i="19" s="1" a="1"/>
  <c r="M19" i="19" s="1"/>
  <c r="N19" i="19"/>
  <c r="O19" i="19"/>
  <c r="P19" i="19"/>
  <c r="Q19" i="19" s="1"/>
  <c r="S19" i="19"/>
  <c r="T19" i="19"/>
  <c r="W19" i="19"/>
  <c r="X19" i="19"/>
  <c r="Y19" i="19"/>
  <c r="Z19" i="19"/>
  <c r="AA19" i="19"/>
  <c r="AB19" i="19" s="1"/>
  <c r="A20" i="19"/>
  <c r="C20" i="19"/>
  <c r="D20" i="19"/>
  <c r="E20" i="19"/>
  <c r="I20" i="19"/>
  <c r="J20" i="19" s="1"/>
  <c r="K20" i="19" a="1"/>
  <c r="K20" i="19" s="1"/>
  <c r="L20" i="19" s="1"/>
  <c r="N20" i="19"/>
  <c r="O20" i="19"/>
  <c r="P20" i="19"/>
  <c r="S20" i="19"/>
  <c r="T20" i="19"/>
  <c r="W20" i="19"/>
  <c r="X20" i="19"/>
  <c r="Y20" i="19"/>
  <c r="Z20" i="19"/>
  <c r="AA20" i="19"/>
  <c r="AB20" i="19" s="1"/>
  <c r="A21" i="19"/>
  <c r="C21" i="19"/>
  <c r="D21" i="19"/>
  <c r="E21" i="19"/>
  <c r="I21" i="19"/>
  <c r="J21" i="19" s="1"/>
  <c r="K21" i="19" a="1"/>
  <c r="K21" i="19" s="1"/>
  <c r="L21" i="19" s="1"/>
  <c r="M21" i="19" s="1" a="1"/>
  <c r="M21" i="19" s="1"/>
  <c r="N21" i="19"/>
  <c r="O21" i="19"/>
  <c r="P21" i="19"/>
  <c r="S21" i="19"/>
  <c r="U21" i="19" s="1"/>
  <c r="T21" i="19"/>
  <c r="W21" i="19"/>
  <c r="X21" i="19"/>
  <c r="Z21" i="19"/>
  <c r="Y21" i="19" s="1"/>
  <c r="AA21" i="19"/>
  <c r="AB21" i="19" s="1"/>
  <c r="A22" i="19"/>
  <c r="C22" i="19"/>
  <c r="D22" i="19"/>
  <c r="E22" i="19"/>
  <c r="I22" i="19"/>
  <c r="J22" i="19" s="1"/>
  <c r="K22" i="19" a="1"/>
  <c r="K22" i="19" s="1"/>
  <c r="N22" i="19"/>
  <c r="O22" i="19"/>
  <c r="P22" i="19"/>
  <c r="S22" i="19"/>
  <c r="U22" i="19" s="1"/>
  <c r="T22" i="19"/>
  <c r="W22" i="19"/>
  <c r="X22" i="19"/>
  <c r="Z22" i="19" s="1"/>
  <c r="Y22" i="19" s="1"/>
  <c r="AA22" i="19"/>
  <c r="AB22" i="19" s="1"/>
  <c r="A23" i="19"/>
  <c r="C23" i="19"/>
  <c r="D23" i="19"/>
  <c r="E23" i="19"/>
  <c r="I23" i="19"/>
  <c r="J23" i="19" s="1"/>
  <c r="K23" i="19" a="1"/>
  <c r="K23" i="19" s="1"/>
  <c r="N23" i="19"/>
  <c r="O23" i="19"/>
  <c r="P23" i="19"/>
  <c r="S23" i="19"/>
  <c r="U23" i="19" s="1"/>
  <c r="T23" i="19"/>
  <c r="W23" i="19"/>
  <c r="X23" i="19"/>
  <c r="Y23" i="19"/>
  <c r="Z23" i="19"/>
  <c r="AA23" i="19"/>
  <c r="AB23" i="19" s="1"/>
  <c r="A24" i="19"/>
  <c r="C24" i="19"/>
  <c r="D24" i="19"/>
  <c r="E24" i="19"/>
  <c r="I24" i="19"/>
  <c r="J24" i="19" s="1"/>
  <c r="K24" i="19" a="1"/>
  <c r="K24" i="19"/>
  <c r="L24" i="19" s="1"/>
  <c r="M24" i="19" a="1"/>
  <c r="M24" i="19" s="1"/>
  <c r="N24" i="19"/>
  <c r="O24" i="19"/>
  <c r="P24" i="19"/>
  <c r="S24" i="19"/>
  <c r="U24" i="19" s="1"/>
  <c r="T24" i="19"/>
  <c r="W24" i="19"/>
  <c r="X24" i="19"/>
  <c r="Y24" i="19"/>
  <c r="Z24" i="19"/>
  <c r="AA24" i="19"/>
  <c r="AB24" i="19" s="1"/>
  <c r="A25" i="19"/>
  <c r="C25" i="19"/>
  <c r="D25" i="19"/>
  <c r="E25" i="19"/>
  <c r="I25" i="19"/>
  <c r="J25" i="19" s="1"/>
  <c r="K25" i="19" a="1"/>
  <c r="K25" i="19" s="1"/>
  <c r="L25" i="19" s="1"/>
  <c r="N25" i="19"/>
  <c r="O25" i="19"/>
  <c r="P25" i="19"/>
  <c r="S25" i="19"/>
  <c r="U25" i="19" s="1"/>
  <c r="T25" i="19"/>
  <c r="W25" i="19"/>
  <c r="X25" i="19"/>
  <c r="Y25" i="19"/>
  <c r="Z25" i="19"/>
  <c r="AA25" i="19"/>
  <c r="AB25" i="19" s="1"/>
  <c r="A26" i="19"/>
  <c r="C26" i="19"/>
  <c r="D26" i="19"/>
  <c r="E26" i="19"/>
  <c r="I26" i="19"/>
  <c r="J26" i="19" s="1"/>
  <c r="K26" i="19" a="1"/>
  <c r="K26" i="19" s="1"/>
  <c r="L26" i="19" s="1"/>
  <c r="N26" i="19"/>
  <c r="O26" i="19"/>
  <c r="P26" i="19"/>
  <c r="S26" i="19"/>
  <c r="U26" i="19" s="1"/>
  <c r="T26" i="19"/>
  <c r="W26" i="19"/>
  <c r="X26" i="19"/>
  <c r="Z26" i="19"/>
  <c r="Y26" i="19" s="1"/>
  <c r="AA26" i="19"/>
  <c r="AB26" i="19" s="1"/>
  <c r="A27" i="19"/>
  <c r="C27" i="19"/>
  <c r="D27" i="19"/>
  <c r="E27" i="19"/>
  <c r="I27" i="19"/>
  <c r="J27" i="19" s="1"/>
  <c r="K27" i="19" a="1"/>
  <c r="K27" i="19" s="1"/>
  <c r="L27" i="19" s="1"/>
  <c r="M27" i="19" s="1" a="1"/>
  <c r="M27" i="19" s="1"/>
  <c r="N27" i="19"/>
  <c r="O27" i="19"/>
  <c r="P27" i="19"/>
  <c r="Q27" i="19" s="1"/>
  <c r="S27" i="19"/>
  <c r="T27" i="19"/>
  <c r="W27" i="19"/>
  <c r="X27" i="19"/>
  <c r="Z27" i="19"/>
  <c r="Y27" i="19" s="1"/>
  <c r="AA27" i="19"/>
  <c r="AB27" i="19" s="1"/>
  <c r="A28" i="19"/>
  <c r="C28" i="19"/>
  <c r="D28" i="19"/>
  <c r="E28" i="19"/>
  <c r="I28" i="19"/>
  <c r="J28" i="19" s="1"/>
  <c r="K28" i="19" a="1"/>
  <c r="K28" i="19" s="1"/>
  <c r="L28" i="19" s="1"/>
  <c r="N28" i="19"/>
  <c r="O28" i="19"/>
  <c r="P28" i="19"/>
  <c r="S28" i="19"/>
  <c r="U28" i="19" s="1"/>
  <c r="T28" i="19"/>
  <c r="W28" i="19"/>
  <c r="X28" i="19"/>
  <c r="Z28" i="19" s="1"/>
  <c r="Y28" i="19" s="1"/>
  <c r="AA28" i="19"/>
  <c r="AB28" i="19" s="1"/>
  <c r="A29" i="19"/>
  <c r="C29" i="19"/>
  <c r="D29" i="19"/>
  <c r="E29" i="19"/>
  <c r="I29" i="19"/>
  <c r="J29" i="19" s="1"/>
  <c r="K29" i="19" a="1"/>
  <c r="K29" i="19" s="1"/>
  <c r="L29" i="19" s="1"/>
  <c r="M29" i="19" s="1" a="1"/>
  <c r="M29" i="19" s="1"/>
  <c r="N29" i="19"/>
  <c r="O29" i="19"/>
  <c r="P29" i="19"/>
  <c r="Q29" i="19" s="1"/>
  <c r="S29" i="19"/>
  <c r="T29" i="19"/>
  <c r="W29" i="19"/>
  <c r="X29" i="19"/>
  <c r="Z29" i="19" s="1"/>
  <c r="Y29" i="19" s="1"/>
  <c r="AA29" i="19"/>
  <c r="AB29" i="19" s="1"/>
  <c r="A30" i="19"/>
  <c r="C30" i="19"/>
  <c r="D30" i="19"/>
  <c r="E30" i="19"/>
  <c r="I30" i="19"/>
  <c r="J30" i="19" s="1"/>
  <c r="K30" i="19" a="1"/>
  <c r="K30" i="19" s="1"/>
  <c r="L30" i="19" s="1"/>
  <c r="N30" i="19"/>
  <c r="O30" i="19"/>
  <c r="P30" i="19"/>
  <c r="Q30" i="19" s="1"/>
  <c r="R30" i="19" s="1" a="1"/>
  <c r="R30" i="19" s="1"/>
  <c r="S30" i="19"/>
  <c r="T30" i="19"/>
  <c r="W30" i="19"/>
  <c r="X30" i="19"/>
  <c r="Y30" i="19"/>
  <c r="Z30" i="19"/>
  <c r="AA30" i="19"/>
  <c r="AB30" i="19" s="1"/>
  <c r="A31" i="19"/>
  <c r="C31" i="19"/>
  <c r="D31" i="19"/>
  <c r="E31" i="19"/>
  <c r="I31" i="19"/>
  <c r="J31" i="19" s="1"/>
  <c r="K31" i="19" a="1"/>
  <c r="K31" i="19" s="1"/>
  <c r="L31" i="19" s="1"/>
  <c r="M31" i="19" s="1" a="1"/>
  <c r="M31" i="19" s="1"/>
  <c r="N31" i="19"/>
  <c r="O31" i="19"/>
  <c r="P31" i="19"/>
  <c r="S31" i="19"/>
  <c r="U31" i="19" s="1"/>
  <c r="T31" i="19"/>
  <c r="W31" i="19"/>
  <c r="X31" i="19"/>
  <c r="Z31" i="19"/>
  <c r="AA31" i="19"/>
  <c r="AB31" i="19" s="1"/>
  <c r="A32" i="19"/>
  <c r="C32" i="19"/>
  <c r="D32" i="19"/>
  <c r="E32" i="19"/>
  <c r="I32" i="19"/>
  <c r="J32" i="19" s="1"/>
  <c r="K32" i="19" a="1"/>
  <c r="K32" i="19" s="1"/>
  <c r="L32" i="19" s="1"/>
  <c r="N32" i="19"/>
  <c r="O32" i="19"/>
  <c r="P32" i="19"/>
  <c r="S32" i="19"/>
  <c r="T32" i="19"/>
  <c r="W32" i="19"/>
  <c r="X32" i="19"/>
  <c r="Z32" i="19" s="1"/>
  <c r="AA32" i="19"/>
  <c r="AB32" i="19" s="1"/>
  <c r="A33" i="19"/>
  <c r="C33" i="19"/>
  <c r="D33" i="19"/>
  <c r="E33" i="19"/>
  <c r="I33" i="19"/>
  <c r="J33" i="19" s="1"/>
  <c r="K33" i="19" a="1"/>
  <c r="K33" i="19" s="1"/>
  <c r="L33" i="19" s="1"/>
  <c r="N33" i="19"/>
  <c r="O33" i="19"/>
  <c r="P33" i="19"/>
  <c r="S33" i="19"/>
  <c r="U33" i="19" s="1"/>
  <c r="T33" i="19"/>
  <c r="W33" i="19"/>
  <c r="X33" i="19"/>
  <c r="Y33" i="19"/>
  <c r="Z33" i="19"/>
  <c r="AA33" i="19"/>
  <c r="AB33" i="19" s="1"/>
  <c r="A34" i="19"/>
  <c r="C34" i="19"/>
  <c r="D34" i="19"/>
  <c r="E34" i="19"/>
  <c r="I34" i="19"/>
  <c r="J34" i="19" s="1"/>
  <c r="K34" i="19" a="1"/>
  <c r="K34" i="19" s="1"/>
  <c r="L34" i="19" s="1"/>
  <c r="M34" i="19" s="1" a="1"/>
  <c r="M34" i="19" s="1"/>
  <c r="N34" i="19"/>
  <c r="O34" i="19"/>
  <c r="P34" i="19"/>
  <c r="S34" i="19"/>
  <c r="U34" i="19" s="1"/>
  <c r="T34" i="19"/>
  <c r="W34" i="19"/>
  <c r="X34" i="19"/>
  <c r="Y34" i="19"/>
  <c r="Z34" i="19"/>
  <c r="AA34" i="19"/>
  <c r="AB34" i="19" s="1"/>
  <c r="A35" i="19"/>
  <c r="C35" i="19"/>
  <c r="D35" i="19"/>
  <c r="E35" i="19"/>
  <c r="I35" i="19"/>
  <c r="J35" i="19" s="1"/>
  <c r="K35" i="19" a="1"/>
  <c r="K35" i="19"/>
  <c r="L35" i="19" s="1"/>
  <c r="M35" i="19" s="1" a="1"/>
  <c r="M35" i="19" s="1"/>
  <c r="N35" i="19"/>
  <c r="O35" i="19"/>
  <c r="P35" i="19"/>
  <c r="S35" i="19"/>
  <c r="U35" i="19" s="1"/>
  <c r="T35" i="19"/>
  <c r="W35" i="19"/>
  <c r="X35" i="19"/>
  <c r="Z35" i="19" s="1"/>
  <c r="AA35" i="19"/>
  <c r="AB35" i="19" s="1"/>
  <c r="A36" i="19"/>
  <c r="C36" i="19"/>
  <c r="D36" i="19"/>
  <c r="E36" i="19"/>
  <c r="I36" i="19"/>
  <c r="J36" i="19" s="1"/>
  <c r="K36" i="19" a="1"/>
  <c r="K36" i="19" s="1"/>
  <c r="L36" i="19" s="1"/>
  <c r="N36" i="19"/>
  <c r="O36" i="19"/>
  <c r="P36" i="19"/>
  <c r="S36" i="19"/>
  <c r="U36" i="19" s="1"/>
  <c r="T36" i="19"/>
  <c r="W36" i="19"/>
  <c r="X36" i="19"/>
  <c r="Y36" i="19"/>
  <c r="Z36" i="19"/>
  <c r="AA36" i="19"/>
  <c r="AB36" i="19" s="1"/>
  <c r="A37" i="19"/>
  <c r="C37" i="19"/>
  <c r="D37" i="19"/>
  <c r="E37" i="19"/>
  <c r="I37" i="19"/>
  <c r="J37" i="19" s="1"/>
  <c r="K37" i="19" a="1"/>
  <c r="K37" i="19" s="1"/>
  <c r="L37" i="19" s="1"/>
  <c r="N37" i="19"/>
  <c r="O37" i="19"/>
  <c r="P37" i="19"/>
  <c r="Q37" i="19" s="1"/>
  <c r="S37" i="19"/>
  <c r="U37" i="19" s="1"/>
  <c r="T37" i="19"/>
  <c r="W37" i="19"/>
  <c r="X37" i="19"/>
  <c r="Y37" i="19"/>
  <c r="Z37" i="19"/>
  <c r="AA37" i="19"/>
  <c r="AB37" i="19" s="1"/>
  <c r="A38" i="19"/>
  <c r="C38" i="19"/>
  <c r="D38" i="19"/>
  <c r="E38" i="19"/>
  <c r="I38" i="19"/>
  <c r="J38" i="19" s="1"/>
  <c r="K38" i="19" a="1"/>
  <c r="K38" i="19" s="1"/>
  <c r="L38" i="19" s="1"/>
  <c r="N38" i="19"/>
  <c r="O38" i="19"/>
  <c r="P38" i="19"/>
  <c r="S38" i="19"/>
  <c r="T38" i="19"/>
  <c r="W38" i="19"/>
  <c r="X38" i="19"/>
  <c r="Z38" i="19"/>
  <c r="AA38" i="19"/>
  <c r="AB38" i="19" s="1"/>
  <c r="A39" i="19"/>
  <c r="C39" i="19"/>
  <c r="D39" i="19"/>
  <c r="E39" i="19"/>
  <c r="I39" i="19"/>
  <c r="J39" i="19" s="1"/>
  <c r="K39" i="19" a="1"/>
  <c r="K39" i="19" s="1"/>
  <c r="N39" i="19"/>
  <c r="O39" i="19"/>
  <c r="P39" i="19"/>
  <c r="Q39" i="19" s="1"/>
  <c r="S39" i="19"/>
  <c r="U39" i="19" s="1"/>
  <c r="T39" i="19"/>
  <c r="W39" i="19"/>
  <c r="X39" i="19"/>
  <c r="Z39" i="19"/>
  <c r="Y39" i="19" s="1"/>
  <c r="AA39" i="19"/>
  <c r="AB39" i="19" s="1"/>
  <c r="A40" i="19"/>
  <c r="C40" i="19"/>
  <c r="D40" i="19"/>
  <c r="E40" i="19"/>
  <c r="I40" i="19"/>
  <c r="J40" i="19" s="1"/>
  <c r="K40" i="19" a="1"/>
  <c r="K40" i="19" s="1"/>
  <c r="L40" i="19" s="1"/>
  <c r="M40" i="19" s="1" a="1"/>
  <c r="M40" i="19" s="1"/>
  <c r="N40" i="19"/>
  <c r="O40" i="19"/>
  <c r="P40" i="19"/>
  <c r="S40" i="19"/>
  <c r="T40" i="19"/>
  <c r="W40" i="19"/>
  <c r="X40" i="19"/>
  <c r="Y40" i="19"/>
  <c r="Z40" i="19"/>
  <c r="AA40" i="19"/>
  <c r="AB40" i="19" s="1"/>
  <c r="A41" i="19"/>
  <c r="C41" i="19"/>
  <c r="D41" i="19"/>
  <c r="E41" i="19"/>
  <c r="I41" i="19"/>
  <c r="J41" i="19" s="1"/>
  <c r="K41" i="19" a="1"/>
  <c r="K41" i="19" s="1"/>
  <c r="L41" i="19" s="1"/>
  <c r="M41" i="19" s="1" a="1"/>
  <c r="M41" i="19" s="1"/>
  <c r="N41" i="19"/>
  <c r="O41" i="19"/>
  <c r="P41" i="19"/>
  <c r="S41" i="19"/>
  <c r="U41" i="19" s="1"/>
  <c r="T41" i="19"/>
  <c r="W41" i="19"/>
  <c r="X41" i="19"/>
  <c r="Y41" i="19"/>
  <c r="Z41" i="19"/>
  <c r="AA41" i="19"/>
  <c r="AB41" i="19" s="1"/>
  <c r="A42" i="19"/>
  <c r="C42" i="19"/>
  <c r="D42" i="19"/>
  <c r="E42" i="19"/>
  <c r="I42" i="19"/>
  <c r="J42" i="19"/>
  <c r="K42" i="19" a="1"/>
  <c r="K42" i="19" s="1"/>
  <c r="L42" i="19" s="1"/>
  <c r="N42" i="19"/>
  <c r="O42" i="19"/>
  <c r="P42" i="19"/>
  <c r="S42" i="19"/>
  <c r="U42" i="19" s="1"/>
  <c r="T42" i="19"/>
  <c r="W42" i="19"/>
  <c r="X42" i="19"/>
  <c r="Z42" i="19" s="1"/>
  <c r="Y42" i="19" s="1"/>
  <c r="AA42" i="19"/>
  <c r="AB42" i="19" s="1"/>
  <c r="A43" i="19"/>
  <c r="C43" i="19"/>
  <c r="D43" i="19"/>
  <c r="E43" i="19"/>
  <c r="I43" i="19"/>
  <c r="J43" i="19" s="1"/>
  <c r="K43" i="19" a="1"/>
  <c r="K43" i="19" s="1"/>
  <c r="L43" i="19" s="1"/>
  <c r="M43" i="19" s="1" a="1"/>
  <c r="M43" i="19" s="1"/>
  <c r="N43" i="19"/>
  <c r="O43" i="19"/>
  <c r="P43" i="19"/>
  <c r="S43" i="19"/>
  <c r="U43" i="19" s="1"/>
  <c r="T43" i="19"/>
  <c r="W43" i="19"/>
  <c r="X43" i="19"/>
  <c r="Z43" i="19" s="1"/>
  <c r="Y43" i="19" s="1"/>
  <c r="AA43" i="19"/>
  <c r="AB43" i="19" s="1"/>
  <c r="A44" i="19"/>
  <c r="C44" i="19"/>
  <c r="D44" i="19"/>
  <c r="E44" i="19"/>
  <c r="I44" i="19"/>
  <c r="J44" i="19" s="1"/>
  <c r="K44" i="19" a="1"/>
  <c r="K44" i="19" s="1"/>
  <c r="L44" i="19" s="1"/>
  <c r="N44" i="19"/>
  <c r="O44" i="19"/>
  <c r="P44" i="19"/>
  <c r="S44" i="19"/>
  <c r="U44" i="19" s="1"/>
  <c r="T44" i="19"/>
  <c r="W44" i="19"/>
  <c r="X44" i="19"/>
  <c r="Y44" i="19"/>
  <c r="Z44" i="19"/>
  <c r="AA44" i="19"/>
  <c r="AB44" i="19" s="1"/>
  <c r="A45" i="19"/>
  <c r="C45" i="19"/>
  <c r="D45" i="19"/>
  <c r="E45" i="19"/>
  <c r="I45" i="19"/>
  <c r="J45" i="19" s="1"/>
  <c r="K45" i="19" a="1"/>
  <c r="K45" i="19" s="1"/>
  <c r="N45" i="19"/>
  <c r="O45" i="19"/>
  <c r="P45" i="19"/>
  <c r="S45" i="19"/>
  <c r="U45" i="19" s="1"/>
  <c r="T45" i="19"/>
  <c r="W45" i="19"/>
  <c r="X45" i="19"/>
  <c r="Z45" i="19"/>
  <c r="Y45" i="19" s="1"/>
  <c r="AA45" i="19"/>
  <c r="AB45" i="19" s="1"/>
  <c r="A46" i="19"/>
  <c r="C46" i="19"/>
  <c r="D46" i="19"/>
  <c r="E46" i="19"/>
  <c r="I46" i="19"/>
  <c r="J46" i="19" s="1"/>
  <c r="K46" i="19" a="1"/>
  <c r="K46" i="19" s="1"/>
  <c r="L46" i="19" s="1"/>
  <c r="N46" i="19"/>
  <c r="O46" i="19"/>
  <c r="P46" i="19"/>
  <c r="S46" i="19"/>
  <c r="T46" i="19"/>
  <c r="W46" i="19"/>
  <c r="X46" i="19"/>
  <c r="Z46" i="19" s="1"/>
  <c r="Y46" i="19" s="1"/>
  <c r="AA46" i="19"/>
  <c r="AB46" i="19" s="1"/>
  <c r="A47" i="19"/>
  <c r="C47" i="19"/>
  <c r="D47" i="19"/>
  <c r="E47" i="19"/>
  <c r="I47" i="19"/>
  <c r="J47" i="19" s="1"/>
  <c r="K47" i="19" a="1"/>
  <c r="K47" i="19" s="1"/>
  <c r="N47" i="19"/>
  <c r="O47" i="19"/>
  <c r="P47" i="19"/>
  <c r="Q47" i="19" s="1"/>
  <c r="S47" i="19"/>
  <c r="U47" i="19" s="1"/>
  <c r="T47" i="19"/>
  <c r="W47" i="19"/>
  <c r="X47" i="19"/>
  <c r="Y47" i="19"/>
  <c r="Z47" i="19"/>
  <c r="AA47" i="19"/>
  <c r="AB47" i="19" s="1"/>
  <c r="A48" i="19"/>
  <c r="C48" i="19"/>
  <c r="D48" i="19"/>
  <c r="E48" i="19"/>
  <c r="I48" i="19"/>
  <c r="J48" i="19"/>
  <c r="K48" i="19" a="1"/>
  <c r="K48" i="19" s="1"/>
  <c r="L48" i="19" s="1"/>
  <c r="N48" i="19"/>
  <c r="O48" i="19"/>
  <c r="P48" i="19"/>
  <c r="S48" i="19"/>
  <c r="U48" i="19" s="1"/>
  <c r="T48" i="19"/>
  <c r="W48" i="19"/>
  <c r="X48" i="19"/>
  <c r="Y48" i="19"/>
  <c r="Z48" i="19"/>
  <c r="AA48" i="19"/>
  <c r="AB48" i="19" s="1"/>
  <c r="A49" i="19"/>
  <c r="C49" i="19"/>
  <c r="D49" i="19"/>
  <c r="E49" i="19"/>
  <c r="I49" i="19"/>
  <c r="J49" i="19" s="1"/>
  <c r="K49" i="19" a="1"/>
  <c r="K49" i="19" s="1"/>
  <c r="L49" i="19" s="1"/>
  <c r="N49" i="19"/>
  <c r="O49" i="19"/>
  <c r="P49" i="19"/>
  <c r="Q49" i="19" s="1"/>
  <c r="S49" i="19"/>
  <c r="U49" i="19" s="1"/>
  <c r="T49" i="19"/>
  <c r="W49" i="19"/>
  <c r="X49" i="19"/>
  <c r="Y49" i="19"/>
  <c r="Z49" i="19"/>
  <c r="AA49" i="19"/>
  <c r="AB49" i="19" s="1"/>
  <c r="A50" i="19"/>
  <c r="C50" i="19"/>
  <c r="D50" i="19"/>
  <c r="E50" i="19"/>
  <c r="I50" i="19"/>
  <c r="J50" i="19" s="1"/>
  <c r="K50" i="19" a="1"/>
  <c r="K50" i="19" s="1"/>
  <c r="L50" i="19" s="1"/>
  <c r="M50" i="19" s="1" a="1"/>
  <c r="M50" i="19" s="1"/>
  <c r="N50" i="19"/>
  <c r="O50" i="19"/>
  <c r="P50" i="19"/>
  <c r="S50" i="19"/>
  <c r="T50" i="19"/>
  <c r="W50" i="19"/>
  <c r="X50" i="19"/>
  <c r="Z50" i="19"/>
  <c r="Y50" i="19" s="1"/>
  <c r="AA50" i="19"/>
  <c r="AB50" i="19" s="1"/>
  <c r="A51" i="19"/>
  <c r="C51" i="19"/>
  <c r="D51" i="19"/>
  <c r="E51" i="19"/>
  <c r="I51" i="19"/>
  <c r="J51" i="19" s="1"/>
  <c r="K51" i="19" a="1"/>
  <c r="K51" i="19" s="1"/>
  <c r="L51" i="19" s="1"/>
  <c r="N51" i="19"/>
  <c r="O51" i="19"/>
  <c r="P51" i="19"/>
  <c r="S51" i="19"/>
  <c r="U51" i="19" s="1"/>
  <c r="T51" i="19"/>
  <c r="W51" i="19"/>
  <c r="X51" i="19"/>
  <c r="Z51" i="19" s="1"/>
  <c r="Y51" i="19" s="1"/>
  <c r="AA51" i="19"/>
  <c r="AB51" i="19" s="1"/>
  <c r="A52" i="19"/>
  <c r="C52" i="19"/>
  <c r="D52" i="19"/>
  <c r="E52" i="19"/>
  <c r="I52" i="19"/>
  <c r="J52" i="19" s="1"/>
  <c r="K52" i="19" a="1"/>
  <c r="K52" i="19" s="1"/>
  <c r="L52" i="19" s="1"/>
  <c r="M52" i="19" s="1" a="1"/>
  <c r="M52" i="19" s="1"/>
  <c r="N52" i="19"/>
  <c r="O52" i="19"/>
  <c r="P52" i="19"/>
  <c r="S52" i="19"/>
  <c r="U52" i="19" s="1"/>
  <c r="T52" i="19"/>
  <c r="W52" i="19"/>
  <c r="X52" i="19"/>
  <c r="Z52" i="19"/>
  <c r="Y52" i="19" s="1"/>
  <c r="AA52" i="19"/>
  <c r="AB52" i="19" s="1"/>
  <c r="A3" i="19"/>
  <c r="C3" i="19"/>
  <c r="D3" i="19"/>
  <c r="E3" i="19"/>
  <c r="I3" i="19"/>
  <c r="J3" i="19" s="1"/>
  <c r="K3" i="19" a="1"/>
  <c r="K3" i="19" s="1"/>
  <c r="L3" i="19" s="1"/>
  <c r="N3" i="19"/>
  <c r="O3" i="19"/>
  <c r="P3" i="19"/>
  <c r="S3" i="19"/>
  <c r="U3" i="19" s="1"/>
  <c r="T3" i="19"/>
  <c r="W3" i="19"/>
  <c r="X3" i="19"/>
  <c r="Z3" i="19"/>
  <c r="Y3" i="19" s="1"/>
  <c r="AA3" i="19"/>
  <c r="AB3" i="19" s="1"/>
  <c r="Y13" i="19" l="1"/>
  <c r="Y12" i="19"/>
  <c r="Y38" i="19"/>
  <c r="Y15" i="19"/>
  <c r="Y32" i="19"/>
  <c r="Y35" i="19"/>
  <c r="Y31" i="19"/>
  <c r="Y17" i="19"/>
  <c r="Y16" i="19"/>
  <c r="V39" i="19"/>
  <c r="V11" i="19"/>
  <c r="U11" i="19"/>
  <c r="V38" i="19"/>
  <c r="U38" i="19"/>
  <c r="V20" i="19"/>
  <c r="U20" i="19"/>
  <c r="V27" i="19"/>
  <c r="U27" i="19"/>
  <c r="V30" i="19"/>
  <c r="U30" i="19"/>
  <c r="V19" i="19"/>
  <c r="U19" i="19"/>
  <c r="V50" i="19"/>
  <c r="U50" i="19"/>
  <c r="V22" i="19"/>
  <c r="Q16" i="19"/>
  <c r="R16" i="19" s="1" a="1"/>
  <c r="R16" i="19" s="1"/>
  <c r="V7" i="19"/>
  <c r="Q3" i="19"/>
  <c r="R3" i="19" s="1" a="1"/>
  <c r="R3" i="19" s="1"/>
  <c r="Q52" i="19"/>
  <c r="R52" i="19" s="1" a="1"/>
  <c r="R52" i="19" s="1"/>
  <c r="Q6" i="19"/>
  <c r="R6" i="19" s="1" a="1"/>
  <c r="R6" i="19" s="1"/>
  <c r="Q5" i="19"/>
  <c r="R5" i="19" s="1" a="1"/>
  <c r="R5" i="19" s="1"/>
  <c r="Q38" i="19"/>
  <c r="R38" i="19" s="1" a="1"/>
  <c r="R38" i="19" s="1"/>
  <c r="Q21" i="19"/>
  <c r="R21" i="19" s="1" a="1"/>
  <c r="R21" i="19" s="1"/>
  <c r="Q12" i="19"/>
  <c r="R12" i="19" s="1" a="1"/>
  <c r="R12" i="19" s="1"/>
  <c r="Q40" i="19"/>
  <c r="R40" i="19" s="1" a="1"/>
  <c r="R40" i="19" s="1"/>
  <c r="Q8" i="19"/>
  <c r="R8" i="19" s="1" a="1"/>
  <c r="R8" i="19" s="1"/>
  <c r="V16" i="19"/>
  <c r="Q26" i="19"/>
  <c r="R26" i="19" s="1" a="1"/>
  <c r="R26" i="19" s="1"/>
  <c r="Q51" i="19"/>
  <c r="R51" i="19" s="1" a="1"/>
  <c r="R51" i="19" s="1"/>
  <c r="Q35" i="19"/>
  <c r="R35" i="19" s="1" a="1"/>
  <c r="R35" i="19" s="1"/>
  <c r="Q13" i="19"/>
  <c r="R13" i="19" s="1" a="1"/>
  <c r="R13" i="19" s="1"/>
  <c r="Q46" i="19"/>
  <c r="R46" i="19" s="1" a="1"/>
  <c r="R46" i="19" s="1"/>
  <c r="Q33" i="19"/>
  <c r="R33" i="19" s="1" a="1"/>
  <c r="R33" i="19" s="1"/>
  <c r="Q32" i="19"/>
  <c r="R32" i="19" s="1" a="1"/>
  <c r="R32" i="19" s="1"/>
  <c r="Q31" i="19"/>
  <c r="R31" i="19" s="1" a="1"/>
  <c r="R31" i="19" s="1"/>
  <c r="Q28" i="19"/>
  <c r="R28" i="19" s="1" a="1"/>
  <c r="R28" i="19" s="1"/>
  <c r="Q18" i="19"/>
  <c r="R18" i="19" s="1" a="1"/>
  <c r="R18" i="19" s="1"/>
  <c r="Q24" i="19"/>
  <c r="R24" i="19" s="1" a="1"/>
  <c r="R24" i="19" s="1"/>
  <c r="Q34" i="19"/>
  <c r="R34" i="19" s="1" a="1"/>
  <c r="R34" i="19" s="1"/>
  <c r="Q14" i="19"/>
  <c r="R14" i="19" s="1" a="1"/>
  <c r="R14" i="19" s="1"/>
  <c r="Q22" i="19"/>
  <c r="R22" i="19" s="1" a="1"/>
  <c r="R22" i="19" s="1"/>
  <c r="Q45" i="19"/>
  <c r="R45" i="19" s="1" a="1"/>
  <c r="R45" i="19" s="1"/>
  <c r="Q11" i="19"/>
  <c r="R11" i="19" s="1" a="1"/>
  <c r="R11" i="19" s="1"/>
  <c r="Q41" i="19"/>
  <c r="R41" i="19" s="1" a="1"/>
  <c r="R41" i="19" s="1"/>
  <c r="Q25" i="19"/>
  <c r="R25" i="19" s="1" a="1"/>
  <c r="R25" i="19" s="1"/>
  <c r="Q50" i="19"/>
  <c r="R50" i="19" s="1" a="1"/>
  <c r="R50" i="19" s="1"/>
  <c r="Q4" i="19"/>
  <c r="R4" i="19" s="1" a="1"/>
  <c r="R4" i="19" s="1"/>
  <c r="Q36" i="19"/>
  <c r="R36" i="19" s="1" a="1"/>
  <c r="R36" i="19" s="1"/>
  <c r="Q23" i="19"/>
  <c r="R23" i="19" s="1" a="1"/>
  <c r="R23" i="19" s="1"/>
  <c r="Q48" i="19"/>
  <c r="R48" i="19" s="1" a="1"/>
  <c r="R48" i="19" s="1"/>
  <c r="Q44" i="19"/>
  <c r="R44" i="19" s="1" a="1"/>
  <c r="R44" i="19" s="1"/>
  <c r="Q43" i="19"/>
  <c r="R43" i="19" s="1" a="1"/>
  <c r="R43" i="19" s="1"/>
  <c r="Q10" i="19"/>
  <c r="R10" i="19" s="1" a="1"/>
  <c r="R10" i="19" s="1"/>
  <c r="Q42" i="19"/>
  <c r="R42" i="19" s="1" a="1"/>
  <c r="R42" i="19" s="1"/>
  <c r="Q20" i="19"/>
  <c r="R20" i="19" s="1" a="1"/>
  <c r="R20" i="19" s="1"/>
  <c r="L23" i="19"/>
  <c r="M23" i="19" s="1" a="1"/>
  <c r="M23" i="19" s="1"/>
  <c r="F23" i="19" s="1"/>
  <c r="L47" i="19"/>
  <c r="M47" i="19" s="1" a="1"/>
  <c r="M47" i="19" s="1"/>
  <c r="F47" i="19" s="1"/>
  <c r="L45" i="19"/>
  <c r="M45" i="19" s="1" a="1"/>
  <c r="M45" i="19" s="1"/>
  <c r="F45" i="19" s="1"/>
  <c r="L22" i="19"/>
  <c r="M22" i="19" s="1" a="1"/>
  <c r="M22" i="19" s="1"/>
  <c r="F22" i="19" s="1"/>
  <c r="L14" i="19"/>
  <c r="M14" i="19" s="1" a="1"/>
  <c r="M14" i="19" s="1"/>
  <c r="F14" i="19" s="1"/>
  <c r="V10" i="19"/>
  <c r="L12" i="19"/>
  <c r="M12" i="19" s="1" a="1"/>
  <c r="M12" i="19" s="1"/>
  <c r="F12" i="19" s="1"/>
  <c r="L39" i="19"/>
  <c r="M39" i="19" s="1" a="1"/>
  <c r="M39" i="19" s="1"/>
  <c r="F39" i="19" s="1"/>
  <c r="V47" i="19"/>
  <c r="V12" i="19"/>
  <c r="V5" i="19"/>
  <c r="M16" i="19" a="1"/>
  <c r="M16" i="19" s="1"/>
  <c r="F16" i="19" s="1"/>
  <c r="M38" i="19" a="1"/>
  <c r="M38" i="19" s="1"/>
  <c r="F38" i="19" s="1"/>
  <c r="M30" i="19" a="1"/>
  <c r="M30" i="19" s="1"/>
  <c r="F30" i="19" s="1"/>
  <c r="M3" i="19" a="1"/>
  <c r="M3" i="19" s="1"/>
  <c r="F3" i="19" s="1"/>
  <c r="M11" i="19" a="1"/>
  <c r="M11" i="19" s="1"/>
  <c r="F11" i="19" s="1"/>
  <c r="M28" i="19" a="1"/>
  <c r="M28" i="19" s="1"/>
  <c r="F28" i="19" s="1"/>
  <c r="M51" i="19" a="1"/>
  <c r="M51" i="19" s="1"/>
  <c r="F51" i="19" s="1"/>
  <c r="M44" i="19" a="1"/>
  <c r="M44" i="19" s="1"/>
  <c r="F44" i="19" s="1"/>
  <c r="M37" i="19" a="1"/>
  <c r="M37" i="19" s="1"/>
  <c r="F37" i="19" s="1"/>
  <c r="F50" i="19"/>
  <c r="M36" i="19" a="1"/>
  <c r="M36" i="19" s="1"/>
  <c r="F36" i="19" s="1"/>
  <c r="M49" i="19" a="1"/>
  <c r="M49" i="19" s="1"/>
  <c r="F49" i="19" s="1"/>
  <c r="M4" i="19" a="1"/>
  <c r="M4" i="19" s="1"/>
  <c r="F4" i="19" s="1"/>
  <c r="M42" i="19" a="1"/>
  <c r="M42" i="19" s="1"/>
  <c r="F42" i="19" s="1"/>
  <c r="M20" i="19" a="1"/>
  <c r="M20" i="19" s="1"/>
  <c r="F20" i="19" s="1"/>
  <c r="M48" i="19" a="1"/>
  <c r="M48" i="19" s="1"/>
  <c r="F48" i="19" s="1"/>
  <c r="M26" i="19" a="1"/>
  <c r="M26" i="19" s="1"/>
  <c r="F26" i="19" s="1"/>
  <c r="M25" i="19" a="1"/>
  <c r="M25" i="19" s="1"/>
  <c r="F25" i="19" s="1"/>
  <c r="M8" i="19" a="1"/>
  <c r="M8" i="19" s="1"/>
  <c r="F8" i="19" s="1"/>
  <c r="M33" i="19" a="1"/>
  <c r="M33" i="19" s="1"/>
  <c r="F33" i="19" s="1"/>
  <c r="M13" i="19" a="1"/>
  <c r="M13" i="19" s="1"/>
  <c r="F13" i="19" s="1"/>
  <c r="M32" i="19" a="1"/>
  <c r="M32" i="19" s="1"/>
  <c r="F32" i="19" s="1"/>
  <c r="M18" i="19" a="1"/>
  <c r="M18" i="19" s="1"/>
  <c r="F18" i="19" s="1"/>
  <c r="M7" i="19" a="1"/>
  <c r="M7" i="19" s="1"/>
  <c r="F7" i="19" s="1"/>
  <c r="M46" i="19" a="1"/>
  <c r="M46" i="19" s="1"/>
  <c r="F46" i="19" s="1"/>
  <c r="F17" i="19"/>
  <c r="V44" i="19"/>
  <c r="V37" i="19"/>
  <c r="V15" i="19"/>
  <c r="M6" i="19" a="1"/>
  <c r="M6" i="19" s="1"/>
  <c r="F6" i="19" s="1"/>
  <c r="V28" i="19"/>
  <c r="F35" i="19"/>
  <c r="V34" i="19"/>
  <c r="V32" i="19"/>
  <c r="V29" i="19"/>
  <c r="V49" i="19"/>
  <c r="V24" i="19"/>
  <c r="V6" i="19"/>
  <c r="F24" i="19"/>
  <c r="V4" i="19"/>
  <c r="F29" i="19"/>
  <c r="V46" i="19"/>
  <c r="V17" i="19"/>
  <c r="F40" i="19"/>
  <c r="V36" i="19"/>
  <c r="V42" i="19"/>
  <c r="V14" i="19"/>
  <c r="R9" i="19" a="1"/>
  <c r="R9" i="19" s="1"/>
  <c r="F31" i="19"/>
  <c r="F34" i="19"/>
  <c r="V52" i="19"/>
  <c r="V9" i="19"/>
  <c r="V35" i="19"/>
  <c r="F10" i="19"/>
  <c r="V8" i="19"/>
  <c r="R29" i="19" a="1"/>
  <c r="R29" i="19" s="1"/>
  <c r="V26" i="19"/>
  <c r="F27" i="19"/>
  <c r="V18" i="19"/>
  <c r="V48" i="19"/>
  <c r="V25" i="19"/>
  <c r="F5" i="19"/>
  <c r="V3" i="19"/>
  <c r="F52" i="19"/>
  <c r="V45" i="19"/>
  <c r="F41" i="19"/>
  <c r="F19" i="19"/>
  <c r="R49" i="19" a="1"/>
  <c r="R49" i="19" s="1"/>
  <c r="F21" i="19"/>
  <c r="F9" i="19"/>
  <c r="R27" i="19" a="1"/>
  <c r="R27" i="19" s="1"/>
  <c r="F15" i="19"/>
  <c r="R7" i="19" a="1"/>
  <c r="R7" i="19" s="1"/>
  <c r="R47" i="19" a="1"/>
  <c r="R47" i="19" s="1"/>
  <c r="V40" i="19"/>
  <c r="R17" i="19" a="1"/>
  <c r="R17" i="19" s="1"/>
  <c r="R39" i="19" a="1"/>
  <c r="R39" i="19" s="1"/>
  <c r="R19" i="19" a="1"/>
  <c r="R19" i="19" s="1"/>
  <c r="R37" i="19" a="1"/>
  <c r="R37" i="19" s="1"/>
  <c r="F43" i="19"/>
  <c r="V43" i="19"/>
  <c r="V33" i="19"/>
  <c r="V23" i="19"/>
  <c r="V13" i="19"/>
  <c r="V51" i="19"/>
  <c r="V21" i="19"/>
  <c r="V41" i="19"/>
  <c r="V31" i="19"/>
  <c r="AE52" i="19" l="1" a="1"/>
  <c r="AE52" i="19" s="1"/>
  <c r="AH52" i="19"/>
  <c r="AG52" i="19" l="1"/>
  <c r="AR52" i="19"/>
  <c r="AI52" i="19"/>
  <c r="AH3" i="19"/>
  <c r="AE3" i="19" s="1" a="1"/>
  <c r="AE3" i="19" s="1"/>
  <c r="AH4" i="19"/>
  <c r="AE4" i="19" s="1" a="1"/>
  <c r="AE4" i="19" s="1"/>
  <c r="AH5" i="19"/>
  <c r="AE5" i="19" s="1" a="1"/>
  <c r="AE5" i="19" s="1"/>
  <c r="AH6" i="19"/>
  <c r="AE6" i="19" s="1" a="1"/>
  <c r="AE6" i="19" s="1"/>
  <c r="AH7" i="19"/>
  <c r="AE7" i="19" s="1" a="1"/>
  <c r="AE7" i="19" s="1"/>
  <c r="AH8" i="19"/>
  <c r="AE8" i="19" s="1" a="1"/>
  <c r="AE8" i="19" s="1"/>
  <c r="AH9" i="19"/>
  <c r="AE9" i="19" s="1" a="1"/>
  <c r="AE9" i="19" s="1"/>
  <c r="AH10" i="19"/>
  <c r="AE10" i="19" s="1" a="1"/>
  <c r="AE10" i="19" s="1"/>
  <c r="AH11" i="19"/>
  <c r="AE11" i="19" s="1" a="1"/>
  <c r="AE11" i="19" s="1"/>
  <c r="AH12" i="19"/>
  <c r="AE12" i="19" s="1" a="1"/>
  <c r="AE12" i="19" s="1"/>
  <c r="AH13" i="19"/>
  <c r="AE13" i="19" s="1" a="1"/>
  <c r="AE13" i="19" s="1"/>
  <c r="AH14" i="19"/>
  <c r="AE14" i="19" s="1" a="1"/>
  <c r="AE14" i="19" s="1"/>
  <c r="AH15" i="19"/>
  <c r="AE15" i="19" s="1" a="1"/>
  <c r="AE15" i="19" s="1"/>
  <c r="AH16" i="19"/>
  <c r="AE16" i="19" s="1" a="1"/>
  <c r="AE16" i="19" s="1"/>
  <c r="AH17" i="19"/>
  <c r="AE17" i="19" s="1" a="1"/>
  <c r="AE17" i="19" s="1"/>
  <c r="AH18" i="19"/>
  <c r="AE18" i="19" s="1" a="1"/>
  <c r="AE18" i="19" s="1"/>
  <c r="AH19" i="19"/>
  <c r="AE19" i="19" s="1" a="1"/>
  <c r="AE19" i="19" s="1"/>
  <c r="AH20" i="19"/>
  <c r="AE20" i="19" s="1" a="1"/>
  <c r="AE20" i="19" s="1"/>
  <c r="AH21" i="19"/>
  <c r="AE21" i="19" s="1" a="1"/>
  <c r="AE21" i="19" s="1"/>
  <c r="AH22" i="19"/>
  <c r="AE22" i="19" s="1" a="1"/>
  <c r="AE22" i="19" s="1"/>
  <c r="AH23" i="19"/>
  <c r="AE23" i="19" s="1" a="1"/>
  <c r="AE23" i="19" s="1"/>
  <c r="AH24" i="19"/>
  <c r="AE24" i="19" s="1" a="1"/>
  <c r="AE24" i="19" s="1"/>
  <c r="AH25" i="19"/>
  <c r="AE25" i="19" s="1" a="1"/>
  <c r="AE25" i="19" s="1"/>
  <c r="AH26" i="19"/>
  <c r="AE26" i="19" s="1" a="1"/>
  <c r="AE26" i="19" s="1"/>
  <c r="AH27" i="19"/>
  <c r="AE27" i="19" s="1" a="1"/>
  <c r="AE27" i="19" s="1"/>
  <c r="AH28" i="19"/>
  <c r="AE28" i="19" s="1" a="1"/>
  <c r="AE28" i="19" s="1"/>
  <c r="AH29" i="19"/>
  <c r="AE29" i="19" s="1" a="1"/>
  <c r="AE29" i="19" s="1"/>
  <c r="AH30" i="19"/>
  <c r="AE30" i="19" s="1" a="1"/>
  <c r="AE30" i="19" s="1"/>
  <c r="AH31" i="19"/>
  <c r="AE31" i="19" s="1" a="1"/>
  <c r="AE31" i="19" s="1"/>
  <c r="AH32" i="19"/>
  <c r="AE32" i="19" s="1" a="1"/>
  <c r="AE32" i="19" s="1"/>
  <c r="AH33" i="19"/>
  <c r="AE33" i="19" s="1" a="1"/>
  <c r="AE33" i="19" s="1"/>
  <c r="AH34" i="19"/>
  <c r="AE34" i="19" s="1" a="1"/>
  <c r="AE34" i="19" s="1"/>
  <c r="AH35" i="19"/>
  <c r="AE35" i="19" s="1" a="1"/>
  <c r="AE35" i="19" s="1"/>
  <c r="AH36" i="19"/>
  <c r="AE36" i="19" s="1" a="1"/>
  <c r="AE36" i="19" s="1"/>
  <c r="AH37" i="19"/>
  <c r="AE37" i="19" s="1" a="1"/>
  <c r="AE37" i="19" s="1"/>
  <c r="AH38" i="19"/>
  <c r="AE38" i="19" s="1" a="1"/>
  <c r="AE38" i="19" s="1"/>
  <c r="AH39" i="19"/>
  <c r="AE39" i="19" s="1" a="1"/>
  <c r="AE39" i="19" s="1"/>
  <c r="AH40" i="19"/>
  <c r="AE40" i="19" s="1" a="1"/>
  <c r="AE40" i="19" s="1"/>
  <c r="AH41" i="19"/>
  <c r="AE41" i="19" s="1" a="1"/>
  <c r="AE41" i="19" s="1"/>
  <c r="AH42" i="19"/>
  <c r="AE42" i="19" s="1" a="1"/>
  <c r="AE42" i="19" s="1"/>
  <c r="AH43" i="19"/>
  <c r="AE43" i="19" s="1" a="1"/>
  <c r="AE43" i="19" s="1"/>
  <c r="AH44" i="19"/>
  <c r="AE44" i="19" s="1" a="1"/>
  <c r="AE44" i="19" s="1"/>
  <c r="AH45" i="19"/>
  <c r="AE45" i="19" s="1" a="1"/>
  <c r="AE45" i="19" s="1"/>
  <c r="AH46" i="19"/>
  <c r="AE46" i="19" s="1" a="1"/>
  <c r="AE46" i="19" s="1"/>
  <c r="AH47" i="19"/>
  <c r="AE47" i="19" s="1" a="1"/>
  <c r="AE47" i="19" s="1"/>
  <c r="AH48" i="19"/>
  <c r="AE48" i="19" s="1" a="1"/>
  <c r="AE48" i="19" s="1"/>
  <c r="AH49" i="19"/>
  <c r="AE49" i="19" s="1" a="1"/>
  <c r="AE49" i="19" s="1"/>
  <c r="AH50" i="19"/>
  <c r="AE50" i="19" s="1" a="1"/>
  <c r="AE50" i="19" s="1"/>
  <c r="AH51" i="19"/>
  <c r="AE51" i="19" s="1" a="1"/>
  <c r="AE51" i="19" s="1"/>
  <c r="AS52" i="19" l="1"/>
  <c r="AQ52" i="19"/>
  <c r="AF52" i="19"/>
  <c r="AP52" i="19" s="1"/>
  <c r="AO52" i="19"/>
  <c r="AG3" i="19" l="1"/>
  <c r="AG6" i="19"/>
  <c r="AG7" i="19"/>
  <c r="AG15" i="19"/>
  <c r="AG16" i="19"/>
  <c r="AG18" i="19"/>
  <c r="AG20" i="19"/>
  <c r="AG23" i="19"/>
  <c r="AG24" i="19"/>
  <c r="AG25" i="19"/>
  <c r="AG26" i="19"/>
  <c r="AG27" i="19"/>
  <c r="AG29" i="19"/>
  <c r="AG30" i="19"/>
  <c r="AG31" i="19"/>
  <c r="AG32" i="19"/>
  <c r="AG33" i="19"/>
  <c r="AG34" i="19"/>
  <c r="AG35" i="19"/>
  <c r="AG36" i="19"/>
  <c r="AG37" i="19"/>
  <c r="AG38" i="19"/>
  <c r="AG40" i="19"/>
  <c r="AG42" i="19"/>
  <c r="AG43" i="19"/>
  <c r="AG44" i="19"/>
  <c r="AG45" i="19"/>
  <c r="AG46" i="19"/>
  <c r="AG47" i="19"/>
  <c r="AG48" i="19"/>
  <c r="AG49" i="19"/>
  <c r="AG50" i="19"/>
  <c r="AF28" i="19" l="1"/>
  <c r="AP28" i="19" s="1"/>
  <c r="AF22" i="19"/>
  <c r="AP22" i="19" s="1"/>
  <c r="AG12" i="19"/>
  <c r="AG10" i="19"/>
  <c r="AG9" i="19"/>
  <c r="AG28" i="19"/>
  <c r="AG8" i="19"/>
  <c r="AG5" i="19"/>
  <c r="AG22" i="19"/>
  <c r="AG14" i="19"/>
  <c r="AG13" i="19"/>
  <c r="AG51" i="19"/>
  <c r="AG11" i="19"/>
  <c r="AG39" i="19"/>
  <c r="AG4" i="19"/>
  <c r="AG41" i="19"/>
  <c r="AG17" i="19"/>
  <c r="AG21" i="19"/>
  <c r="AG19" i="19"/>
  <c r="AF44" i="19"/>
  <c r="AP44" i="19" s="1"/>
  <c r="AF24" i="19"/>
  <c r="AP24" i="19" s="1"/>
  <c r="AF4" i="19"/>
  <c r="AP4" i="19" s="1"/>
  <c r="AF25" i="19"/>
  <c r="AP25" i="19" s="1"/>
  <c r="AF43" i="19"/>
  <c r="AF33" i="19"/>
  <c r="AP33" i="19" s="1"/>
  <c r="AF23" i="19"/>
  <c r="AP23" i="19" s="1"/>
  <c r="AF3" i="19"/>
  <c r="AP3" i="19" s="1"/>
  <c r="AF21" i="19"/>
  <c r="AF50" i="19"/>
  <c r="AP50" i="19" s="1"/>
  <c r="AF40" i="19"/>
  <c r="AF30" i="19"/>
  <c r="AP30" i="19" s="1"/>
  <c r="AF10" i="19"/>
  <c r="AP10" i="19" s="1"/>
  <c r="AF45" i="19"/>
  <c r="AP45" i="19" s="1"/>
  <c r="AF35" i="19"/>
  <c r="AF20" i="19"/>
  <c r="AP20" i="19" s="1"/>
  <c r="AF29" i="19"/>
  <c r="AP29" i="19" s="1"/>
  <c r="AF47" i="19"/>
  <c r="AF27" i="19"/>
  <c r="AP27" i="19" s="1"/>
  <c r="AF7" i="19"/>
  <c r="AP7" i="19" s="1"/>
  <c r="AF46" i="19"/>
  <c r="AP46" i="19" s="1"/>
  <c r="AF16" i="19"/>
  <c r="AF6" i="19"/>
  <c r="AP6" i="19" s="1"/>
  <c r="AF42" i="19"/>
  <c r="AP42" i="19" s="1"/>
  <c r="AF51" i="19"/>
  <c r="AP51" i="19" s="1"/>
  <c r="AF41" i="19"/>
  <c r="AP41" i="19" s="1"/>
  <c r="AF11" i="19"/>
  <c r="AP11" i="19" s="1"/>
  <c r="AF9" i="19"/>
  <c r="AP9" i="19" s="1"/>
  <c r="AF48" i="19"/>
  <c r="AP48" i="19" s="1"/>
  <c r="AF38" i="19"/>
  <c r="AP38" i="19" s="1"/>
  <c r="AF8" i="19"/>
  <c r="AF12" i="19"/>
  <c r="AP12" i="19" s="1"/>
  <c r="AR30" i="19"/>
  <c r="AR22" i="19"/>
  <c r="AR33" i="19"/>
  <c r="AR13" i="19"/>
  <c r="AR40" i="19"/>
  <c r="AQ20" i="19"/>
  <c r="AR20" i="19"/>
  <c r="AR34" i="19"/>
  <c r="AR14" i="19"/>
  <c r="AR32" i="19"/>
  <c r="AR12" i="19"/>
  <c r="AR51" i="19"/>
  <c r="AR31" i="19"/>
  <c r="AR11" i="19"/>
  <c r="AQ49" i="19"/>
  <c r="AR49" i="19"/>
  <c r="AR29" i="19"/>
  <c r="AR9" i="19"/>
  <c r="AR8" i="19"/>
  <c r="AR47" i="19"/>
  <c r="AR7" i="19"/>
  <c r="AR26" i="19"/>
  <c r="AR48" i="19"/>
  <c r="AR28" i="19"/>
  <c r="AR44" i="19"/>
  <c r="AQ24" i="19"/>
  <c r="AR24" i="19"/>
  <c r="AR4" i="19"/>
  <c r="AQ27" i="19"/>
  <c r="AR27" i="19"/>
  <c r="AR46" i="19"/>
  <c r="AR6" i="19"/>
  <c r="AQ45" i="19"/>
  <c r="AR45" i="19"/>
  <c r="AQ25" i="19"/>
  <c r="AR25" i="19"/>
  <c r="AR5" i="19"/>
  <c r="AR43" i="19"/>
  <c r="AQ23" i="19"/>
  <c r="AR23" i="19"/>
  <c r="AQ3" i="19"/>
  <c r="AR3" i="19"/>
  <c r="AR50" i="19"/>
  <c r="AR10" i="19"/>
  <c r="AR42" i="19"/>
  <c r="AR41" i="19"/>
  <c r="AI21" i="19"/>
  <c r="AR21" i="19"/>
  <c r="AR39" i="19"/>
  <c r="AR19" i="19"/>
  <c r="AR37" i="19"/>
  <c r="AR17" i="19"/>
  <c r="AR36" i="19"/>
  <c r="AR16" i="19"/>
  <c r="AQ16" i="19"/>
  <c r="AR38" i="19"/>
  <c r="AR18" i="19"/>
  <c r="AR35" i="19"/>
  <c r="AR15" i="19"/>
  <c r="AP40" i="19" l="1"/>
  <c r="AP47" i="19"/>
  <c r="AQ18" i="19"/>
  <c r="AP35" i="19"/>
  <c r="AQ44" i="19"/>
  <c r="AQ26" i="19"/>
  <c r="AQ47" i="19"/>
  <c r="AQ30" i="19"/>
  <c r="AQ7" i="19"/>
  <c r="AQ34" i="19"/>
  <c r="AQ43" i="19"/>
  <c r="AQ35" i="19"/>
  <c r="AP8" i="19"/>
  <c r="AQ50" i="19"/>
  <c r="AQ29" i="19"/>
  <c r="AQ46" i="19"/>
  <c r="AQ36" i="19"/>
  <c r="AQ32" i="19"/>
  <c r="AQ37" i="19"/>
  <c r="AP16" i="19"/>
  <c r="AS21" i="19"/>
  <c r="AQ40" i="19"/>
  <c r="AQ33" i="19"/>
  <c r="AQ6" i="19"/>
  <c r="AP43" i="19"/>
  <c r="AQ15" i="19"/>
  <c r="AQ48" i="19"/>
  <c r="AQ42" i="19"/>
  <c r="AQ38" i="19"/>
  <c r="AQ31" i="19"/>
  <c r="AP21" i="19"/>
  <c r="AQ39" i="19"/>
  <c r="AQ11" i="19"/>
  <c r="AQ22" i="19"/>
  <c r="AQ5" i="19"/>
  <c r="AQ8" i="19"/>
  <c r="AQ28" i="19"/>
  <c r="AQ9" i="19"/>
  <c r="AQ10" i="19"/>
  <c r="AQ51" i="19"/>
  <c r="AQ13" i="19"/>
  <c r="AQ14" i="19"/>
  <c r="AQ12" i="19"/>
  <c r="AQ19" i="19"/>
  <c r="AQ21" i="19"/>
  <c r="AQ17" i="19"/>
  <c r="AQ41" i="19"/>
  <c r="AQ4" i="19"/>
  <c r="AF31" i="19"/>
  <c r="AP31" i="19" s="1"/>
  <c r="AO21" i="19"/>
  <c r="AF19" i="19"/>
  <c r="AP19" i="19" s="1"/>
  <c r="AF39" i="19"/>
  <c r="AP39" i="19" s="1"/>
  <c r="AF36" i="19"/>
  <c r="AP36" i="19" s="1"/>
  <c r="AF26" i="19"/>
  <c r="AP26" i="19" s="1"/>
  <c r="AF5" i="19"/>
  <c r="AP5" i="19" s="1"/>
  <c r="AF17" i="19"/>
  <c r="AP17" i="19" s="1"/>
  <c r="AF37" i="19"/>
  <c r="AP37" i="19" s="1"/>
  <c r="AF49" i="19"/>
  <c r="AP49" i="19" s="1"/>
  <c r="AF32" i="19"/>
  <c r="AP32" i="19" s="1"/>
  <c r="AF14" i="19"/>
  <c r="AP14" i="19" s="1"/>
  <c r="AF34" i="19"/>
  <c r="AP34" i="19" s="1"/>
  <c r="AO47" i="19"/>
  <c r="AF18" i="19"/>
  <c r="AP18" i="19" s="1"/>
  <c r="AF15" i="19"/>
  <c r="AP15" i="19" s="1"/>
  <c r="AF13" i="19"/>
  <c r="AO16" i="19"/>
  <c r="AO40" i="19"/>
  <c r="AO35" i="19"/>
  <c r="AO49" i="19"/>
  <c r="AO8" i="19"/>
  <c r="AO15" i="19"/>
  <c r="AI45" i="19"/>
  <c r="AO43" i="19"/>
  <c r="AI31" i="19"/>
  <c r="AI23" i="19"/>
  <c r="AI44" i="19"/>
  <c r="AI34" i="19"/>
  <c r="AI33" i="19"/>
  <c r="AI20" i="19"/>
  <c r="AI4" i="19"/>
  <c r="AI29" i="19"/>
  <c r="AI50" i="19"/>
  <c r="AI47" i="19"/>
  <c r="AI41" i="19"/>
  <c r="AI51" i="19"/>
  <c r="AI22" i="19"/>
  <c r="AI38" i="19"/>
  <c r="AI49" i="19"/>
  <c r="AS49" i="19" s="1"/>
  <c r="AI40" i="19"/>
  <c r="AS40" i="19" s="1"/>
  <c r="AI8" i="19"/>
  <c r="AS8" i="19" s="1"/>
  <c r="AI6" i="19"/>
  <c r="AI27" i="19"/>
  <c r="AI9" i="19"/>
  <c r="AI10" i="19"/>
  <c r="AI32" i="19"/>
  <c r="AI48" i="19"/>
  <c r="AI25" i="19"/>
  <c r="AI28" i="19"/>
  <c r="AI5" i="19"/>
  <c r="AI18" i="19"/>
  <c r="AI42" i="19"/>
  <c r="AI12" i="19"/>
  <c r="AI30" i="19"/>
  <c r="AI39" i="19"/>
  <c r="AI37" i="19" l="1"/>
  <c r="AI13" i="19"/>
  <c r="AP13" i="19"/>
  <c r="AI36" i="19"/>
  <c r="AI17" i="19"/>
  <c r="AS10" i="19"/>
  <c r="AS29" i="19"/>
  <c r="AS5" i="19"/>
  <c r="AS50" i="19"/>
  <c r="AS25" i="19"/>
  <c r="AS30" i="19"/>
  <c r="AS38" i="19"/>
  <c r="AS44" i="19"/>
  <c r="AS6" i="19"/>
  <c r="AS20" i="19"/>
  <c r="AS31" i="19"/>
  <c r="AS39" i="19"/>
  <c r="AS45" i="19"/>
  <c r="AS4" i="19"/>
  <c r="AS22" i="19"/>
  <c r="AS27" i="19"/>
  <c r="AS32" i="19"/>
  <c r="AS41" i="19"/>
  <c r="AS28" i="19"/>
  <c r="AS33" i="19"/>
  <c r="AS42" i="19"/>
  <c r="AS47" i="19"/>
  <c r="AO36" i="19"/>
  <c r="AO4" i="19"/>
  <c r="AO10" i="19"/>
  <c r="AO48" i="19"/>
  <c r="AO24" i="19"/>
  <c r="AO34" i="19"/>
  <c r="AO19" i="19"/>
  <c r="AO6" i="19"/>
  <c r="AO13" i="19"/>
  <c r="AO26" i="19"/>
  <c r="AO31" i="19"/>
  <c r="AO39" i="19"/>
  <c r="AO45" i="19"/>
  <c r="AO27" i="19"/>
  <c r="AO41" i="19"/>
  <c r="AO3" i="19"/>
  <c r="AO9" i="19"/>
  <c r="AO17" i="19"/>
  <c r="AO23" i="19"/>
  <c r="AO28" i="19"/>
  <c r="AO33" i="19"/>
  <c r="AO42" i="19"/>
  <c r="AO11" i="19"/>
  <c r="AO18" i="19"/>
  <c r="AO29" i="19"/>
  <c r="AO37" i="19"/>
  <c r="AO5" i="19"/>
  <c r="AO50" i="19"/>
  <c r="AO12" i="19"/>
  <c r="AO25" i="19"/>
  <c r="AO30" i="19"/>
  <c r="AO38" i="19"/>
  <c r="AO44" i="19"/>
  <c r="AO51" i="19"/>
  <c r="AO20" i="19"/>
  <c r="AO7" i="19"/>
  <c r="AO14" i="19"/>
  <c r="AO22" i="19"/>
  <c r="AO32" i="19"/>
  <c r="AO46" i="19"/>
  <c r="AS51" i="19"/>
  <c r="AI26" i="19"/>
  <c r="AI16" i="19"/>
  <c r="AS16" i="19" s="1"/>
  <c r="AI11" i="19"/>
  <c r="AI46" i="19"/>
  <c r="AI19" i="19"/>
  <c r="AI7" i="19"/>
  <c r="AI35" i="19"/>
  <c r="AS35" i="19" s="1"/>
  <c r="AI14" i="19"/>
  <c r="AI3" i="19"/>
  <c r="AI15" i="19"/>
  <c r="AS15" i="19" s="1"/>
  <c r="AI24" i="19"/>
  <c r="AI43" i="19"/>
  <c r="AS43" i="19" s="1"/>
  <c r="AS3" i="19" l="1"/>
  <c r="AS17" i="19"/>
  <c r="AS18" i="19"/>
  <c r="AS26" i="19"/>
  <c r="AS11" i="19"/>
  <c r="AS48" i="19"/>
  <c r="AS34" i="19"/>
  <c r="AS9" i="19"/>
  <c r="AS14" i="19"/>
  <c r="AS7" i="19"/>
  <c r="AS37" i="19"/>
  <c r="AS19" i="19"/>
  <c r="AS36" i="19"/>
  <c r="AS23" i="19"/>
  <c r="AS13" i="19"/>
  <c r="AS12" i="19"/>
  <c r="AS46" i="19"/>
  <c r="AS24"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<sst xmlns="http://schemas.openxmlformats.org/spreadsheetml/2006/main" count="895" uniqueCount="345">
  <si>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</si>
  <si>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</si>
  <si>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</si>
  <si>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</si>
  <si>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</si>
  <si>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</si>
  <si>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</si>
  <si>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</si>
  <si>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</si>
  <si>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</si>
  <si>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</si>
  <si>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</si>
  <si>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</si>
  <si>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</si>
  <si>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</si>
  <si>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</si>
  <si>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</si>
  <si>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</si>
  <si>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</si>
  <si>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yes</t>
  </si>
  <si>
    <t>TCGA-BJ-A0Z0</t>
  </si>
  <si>
    <t>MX</t>
  </si>
  <si>
    <t>N0</t>
  </si>
  <si>
    <t>T2</t>
  </si>
  <si>
    <t>Absent</t>
  </si>
  <si>
    <t>negative</t>
  </si>
  <si>
    <t>Margins uninvolved by carcinoma</t>
  </si>
  <si>
    <t>low</t>
  </si>
  <si>
    <t>TCGA-BJ-A0Z2</t>
  </si>
  <si>
    <t>M1</t>
  </si>
  <si>
    <t>Right femur</t>
  </si>
  <si>
    <t>Present</t>
  </si>
  <si>
    <t>TCGA-BJ-A0Z3</t>
  </si>
  <si>
    <t>TCGA-BJ-A0Z5</t>
  </si>
  <si>
    <t>N1a</t>
  </si>
  <si>
    <t>T3</t>
  </si>
  <si>
    <t>tall cell variant</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</si>
  <si>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</si>
  <si>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</si>
  <si>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</si>
  <si>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</si>
  <si>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</si>
  <si>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</si>
  <si>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</si>
  <si>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</si>
  <si>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</si>
  <si>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</si>
  <si>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</si>
  <si>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</si>
  <si>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</si>
  <si>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</si>
  <si>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</si>
  <si>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</si>
  <si>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</si>
  <si>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</si>
  <si>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</si>
  <si>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</si>
  <si>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</si>
  <si>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</si>
  <si>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</si>
  <si>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</si>
  <si>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</si>
  <si>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tall cell variant with squamous metaplasia</t>
  </si>
  <si>
    <t>TCGA-DJ-A3UP</t>
  </si>
  <si>
    <t>TCGA-DJ-A3V0</t>
  </si>
  <si>
    <t>Tumor is present at inked anterior margin</t>
  </si>
  <si>
    <t>TCGA-DJ-A3V4</t>
  </si>
  <si>
    <t>Invades: perithyroid skeletal muscle</t>
  </si>
  <si>
    <t>TCGA-DJ-A3V7</t>
  </si>
  <si>
    <t>Focal</t>
  </si>
  <si>
    <t>TCGA-DJ-A3VA</t>
  </si>
  <si>
    <t>TCGA-DJ-A3VI</t>
  </si>
  <si>
    <t>TCGA-DJ-A4UR</t>
  </si>
  <si>
    <t>Focal Invasion</t>
  </si>
  <si>
    <t>TCGA-DJ-A4UT</t>
  </si>
  <si>
    <t>TCGA-DO-A2HM</t>
  </si>
  <si>
    <t>TCGA-E3-A3E5</t>
  </si>
  <si>
    <t>TCGA-EM-A2CN</t>
  </si>
  <si>
    <t>C6 soft tissue</t>
  </si>
  <si>
    <t>6.0cm</t>
  </si>
  <si>
    <t>TCGA-EM-A2CR</t>
  </si>
  <si>
    <t>TCGA-ET-A4KN</t>
  </si>
  <si>
    <t>Margins are uninvolved</t>
  </si>
  <si>
    <t>TCGA-FY-A3I4</t>
  </si>
  <si>
    <t>Uninvolved by invasive carcinoma</t>
  </si>
  <si>
    <t>TCGA-FY-A40K</t>
  </si>
  <si>
    <t>TCGA-FY-A40L</t>
  </si>
  <si>
    <t>TCGA-H2-A3RH</t>
  </si>
  <si>
    <t>TCGA-IM-A3U2</t>
  </si>
  <si>
    <t>TCGA-IM-A3U3</t>
  </si>
  <si>
    <t>Extensive (4 or more vessels)</t>
  </si>
  <si>
    <t>TCGA-J8-A3YG</t>
  </si>
  <si>
    <t>Classical (usual)</t>
  </si>
  <si>
    <t>TCGA-J8-A42S</t>
  </si>
  <si>
    <t>TCGA-J8-A4HY</t>
  </si>
  <si>
    <t>TCGA-QD-A8IV</t>
  </si>
  <si>
    <t>1.6cm</t>
  </si>
  <si>
    <t>Present, minimal</t>
  </si>
  <si>
    <t>TCGA-BJ-A0ZE</t>
  </si>
  <si>
    <t>II</t>
  </si>
  <si>
    <t>TCGA-DE-A4M8</t>
  </si>
  <si>
    <t>conventional and follicular subtypes</t>
  </si>
  <si>
    <t>TCGA-DE-A69K</t>
  </si>
  <si>
    <t>I</t>
  </si>
  <si>
    <t>not identified</t>
  </si>
  <si>
    <t>positive for minimal extrathyroidal extension</t>
  </si>
  <si>
    <t>carcinoma involves the resection margin of the right superior pole</t>
  </si>
  <si>
    <t>TCGA-DJ-A2PT</t>
  </si>
  <si>
    <t>Focal invasion</t>
  </si>
  <si>
    <t>Invades: perithyroidal fibradipose tissue and skeletal muscle</t>
  </si>
  <si>
    <t>TCGA-EM-A1CT</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</si>
  <si>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</si>
  <si>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</si>
  <si>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</si>
  <si>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</si>
  <si>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</si>
  <si>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</si>
  <si>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</si>
  <si>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</si>
  <si>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</si>
  <si>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</si>
  <si>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</si>
  <si>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</si>
  <si>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</si>
  <si>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</si>
  <si>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</si>
  <si>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</si>
  <si>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</si>
  <si>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</si>
  <si>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</si>
  <si>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</si>
  <si>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</si>
  <si>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</si>
  <si>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</si>
  <si>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</si>
  <si>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</si>
  <si>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</si>
  <si>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Papillary carcinoma</t>
  </si>
  <si>
    <t>6.5 cm</t>
  </si>
  <si>
    <t>pT2</t>
  </si>
  <si>
    <t>3.5 cm</t>
  </si>
  <si>
    <t>NX</t>
  </si>
  <si>
    <t>Follicular carcinoma</t>
  </si>
  <si>
    <t>2.8 cm</t>
  </si>
  <si>
    <t>pN0</t>
  </si>
  <si>
    <t>1.3 cm</t>
  </si>
  <si>
    <t>pT3</t>
  </si>
  <si>
    <t>pN1a</t>
  </si>
  <si>
    <t>Papillary carcinoma, tall cell variant</t>
  </si>
  <si>
    <t>6.0 cm</t>
  </si>
  <si>
    <t>BRAF V600E</t>
  </si>
  <si>
    <t>2.4 cm</t>
  </si>
  <si>
    <t>pNX</t>
  </si>
  <si>
    <t>5.7 cm</t>
  </si>
  <si>
    <t>2.5 cm</t>
  </si>
  <si>
    <t>0.7 cm</t>
  </si>
  <si>
    <t>All margins are free of tumor</t>
  </si>
  <si>
    <t>Tall cell variant</t>
  </si>
  <si>
    <t>3 cm</t>
  </si>
  <si>
    <t>1.0 cm</t>
  </si>
  <si>
    <t>pT1b</t>
  </si>
  <si>
    <t>1.5 cm</t>
  </si>
  <si>
    <t>0.2 mm</t>
  </si>
  <si>
    <t>not applicable</t>
  </si>
  <si>
    <t>mixed classical and follicular variant of papillary thyroid carcinoma</t>
  </si>
  <si>
    <t>Not mentioned</t>
  </si>
  <si>
    <t>Not applicable</t>
  </si>
  <si>
    <t>Papillary carcinoma, classical type</t>
  </si>
  <si>
    <t>2.2 cm</t>
  </si>
  <si>
    <t>Partially surrounded</t>
  </si>
  <si>
    <t>3.0 cm</t>
  </si>
  <si>
    <t>0.6 cm</t>
  </si>
  <si>
    <t>None Identified</t>
  </si>
  <si>
    <t>Right paratracheal</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</si>
  <si>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</si>
  <si>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</si>
  <si>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</si>
  <si>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</si>
  <si>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</si>
  <si>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</si>
  <si>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</si>
  <si>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</si>
  <si>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</si>
  <si>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</si>
  <si>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</si>
  <si>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</si>
  <si>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Focal poor differentiation (less than 5%)</t>
  </si>
  <si>
    <t>Present, extent minimal</t>
  </si>
  <si>
    <t>pM0</t>
  </si>
  <si>
    <t>4.0 cm</t>
  </si>
  <si>
    <t>pN1b</t>
  </si>
  <si>
    <t>1.7 cm</t>
  </si>
  <si>
    <t>Carcinoma extends to inked cauterized thyroidectomy surface.</t>
  </si>
  <si>
    <t>Tall cell variant, Follicular variant with sclerosis</t>
  </si>
  <si>
    <t>Papillary carcinoma, Classical (usual)</t>
  </si>
  <si>
    <t>Present: Focal (less than 4 vessels)</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</si>
  <si>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</si>
  <si>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</si>
  <si>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</si>
  <si>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</si>
  <si>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</si>
  <si>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</si>
  <si>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</si>
  <si>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</si>
  <si>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</si>
  <si>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</si>
  <si>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</si>
  <si>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</si>
  <si>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</si>
  <si>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</si>
  <si>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</si>
  <si>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</si>
  <si>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</si>
  <si>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</si>
  <si>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</si>
  <si>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</si>
  <si>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</si>
  <si>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</si>
  <si>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</si>
  <si>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</si>
  <si>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</si>
  <si>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</si>
  <si>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Multiple</t>
  </si>
  <si>
    <t>Present, extensive extent (4 or more vessels)</t>
  </si>
  <si>
    <t>Present: Extensive (4 or more vessels)</t>
  </si>
  <si>
    <t>2.6 cm</t>
  </si>
  <si>
    <t>Present, Extent: Minimal</t>
  </si>
  <si>
    <t>3.6 cm</t>
  </si>
  <si>
    <t>TCGA-DE-A4MB</t>
  </si>
  <si>
    <t>extensive invasion into perithyroidal soft tissues with invasion of skeletal muscle identified</t>
  </si>
  <si>
    <t>papillary and follicular variants</t>
  </si>
  <si>
    <t>Margins involved by carcinoma</t>
  </si>
  <si>
    <t>Papillary carcinoma, usual type</t>
  </si>
  <si>
    <t>4.4 cm</t>
  </si>
  <si>
    <t>Not answered</t>
  </si>
  <si>
    <t>N1</t>
  </si>
  <si>
    <t>2.1 cm (for the isthmic tumor) and 1.8 cm (for the right lobe tumor)</t>
  </si>
  <si>
    <t>Positive</t>
  </si>
  <si>
    <t>6 mm in left lobe and 2 mm in right lobe</t>
  </si>
  <si>
    <t>N/A</t>
  </si>
  <si>
    <t>III</t>
  </si>
  <si>
    <t>0</t>
  </si>
  <si>
    <t>1</t>
  </si>
  <si>
    <t>Papillary carcinoma with focal tall cell features</t>
  </si>
  <si>
    <t>Follicular Carcinoma</t>
  </si>
  <si>
    <t>papillary thyroid carcinoma</t>
  </si>
  <si>
    <t>Papillary thyroid carcinoma</t>
  </si>
  <si>
    <t>T4</t>
  </si>
  <si>
    <t>Margins of surgical resection negative for tumor involvement.</t>
  </si>
  <si>
    <t>Extrathyroid extension identified by surgeon at the time of surgery; tumor extends to inked cauterized edge of thyroidectomy specimen.</t>
  </si>
  <si>
    <t>Right peri-thyroid and central lymph nodes</t>
  </si>
  <si>
    <t>Left neck Level 2, Left neck Level 3, Left neck Level 4/5, Left paratracheal</t>
  </si>
  <si>
    <t>No capsular invasion is seen</t>
  </si>
  <si>
    <t>Yes</t>
  </si>
  <si>
    <t>BRAF, NRAS61, HRAS61, KRAS12/13 NOT Identified. FISH test results are negative for RET/PTC rearrangement.</t>
  </si>
  <si>
    <t>Multi-focal capsular invasion is identified</t>
  </si>
  <si>
    <t>HRAS codon 61 mutation IDENTIFIED, Mutations in BRAF, NRAS61, and KRAS12/13 NOT identified</t>
  </si>
  <si>
    <t>HRAS codon 61 mutation</t>
  </si>
  <si>
    <t>No angioinvasion</t>
  </si>
  <si>
    <t>Low level</t>
  </si>
  <si>
    <t>BRAF V600E mutation</t>
  </si>
  <si>
    <t>Identified</t>
  </si>
  <si>
    <t>Central Compartment, Right Side, Right Neck Dissection, Right Lateral Compartment, Right Neck Dissection</t>
  </si>
  <si>
    <t>Papillary carcinoma, encapsulated follicular variant</t>
  </si>
  <si>
    <t>BRAF, NRAS61, HRAS61, KRAS12/13 NOT identified. RET/PTC rearrangement: Not detected</t>
  </si>
  <si>
    <t>With foci of transcapsular invasion</t>
  </si>
  <si>
    <t>BRAF, NRAS61, HRAS61, KRAS12/13 NOT identified. FISH test results are negative for RET/PTC rearrangement.</t>
  </si>
  <si>
    <t>BRAF (p.V600E)</t>
  </si>
  <si>
    <t>Papillary Thyroid Carcinoma</t>
  </si>
  <si>
    <t>Encapsulated Oncytic Follicular Variant</t>
  </si>
  <si>
    <t>Not specified in the provided text</t>
  </si>
  <si>
    <t>1.7 x 1.7 x 1.5 cm</t>
  </si>
  <si>
    <t>level 3, level 2</t>
  </si>
  <si>
    <t>carcinoma extensively involves the posterior resection margin (F5, F6, F7, F8, F9, F10, F11) ; carcinoma involves the inferior en face margin (F12); carcinoma is very close &lt;0.1 cm from the anterior resection margin (F5, F8, F9, F10)</t>
  </si>
  <si>
    <t>Not specified</t>
  </si>
  <si>
    <t>3.1 cm (Nodule A)</t>
  </si>
  <si>
    <t>3 (Nodules A, B, C)</t>
  </si>
  <si>
    <t>partial encapsulated</t>
  </si>
  <si>
    <t>Right level 6</t>
  </si>
  <si>
    <t>Papillary thyroid carcinoma, usual variant</t>
  </si>
  <si>
    <t>Right level three, four, and five lymph nodes, Delphian lymph node, Pretracheal and superior mediastinal lymph node, Right paratracheal lymph nodes, Right cricothyroid lymph node, Additional Delphian lymph node, Left paratracheal lymph nodes</t>
  </si>
  <si>
    <t>1 (main) + 6 microcarcinomas</t>
  </si>
  <si>
    <t>Right paratracheal nodes</t>
  </si>
  <si>
    <t>Classical type</t>
  </si>
  <si>
    <t>Right paratracheal node</t>
  </si>
  <si>
    <t>0.8cm</t>
  </si>
  <si>
    <t>Central compartment, Left thyroid lobe, Right thyroid lobe, Left paratracheal</t>
  </si>
  <si>
    <t>Right neck, Level 1-B, Right neck contents level two-A, Right neck contents level-three, Right neck contents level-four, Right para-tracheal gutter, Right level seven, Left para-tracheal gutter</t>
  </si>
  <si>
    <t>Tall and classical variants</t>
  </si>
  <si>
    <t>['Left paratracheal lymph node', 'Additional left paratracheal tissue']</t>
  </si>
  <si>
    <t>['0.6 cm', '0.3 cm']</t>
  </si>
  <si>
    <t>Left level two, Left level three, Pre-tracheal and left paratracheal</t>
  </si>
  <si>
    <t>Tall cell variant (in tumor multicentricity)</t>
  </si>
  <si>
    <t>2 separate foci</t>
  </si>
  <si>
    <t>Left para-tracheal, central compartment</t>
  </si>
  <si>
    <t>Right neck, Right modified neck dissection level 2,3,4 and 5, Right neck level 4 and 5 additional nodes, Right paratracheal</t>
  </si>
  <si>
    <t>Follicular variant, Infiltrative</t>
  </si>
  <si>
    <t>Focal Invasion, single focus in extrathyroid vessel</t>
  </si>
  <si>
    <t>lnvades: into adjacent perithyroid fibroadipose tissue</t>
  </si>
  <si>
    <t>Papillary carcinoma, classical type with focal oncocytic/tall cell features</t>
  </si>
  <si>
    <t>Left Level 3 Lymph Node, Left Neck Levels 2-4</t>
  </si>
  <si>
    <t>Papillary carcinoma, Classical</t>
  </si>
  <si>
    <t>Present, Focal (&lt;4 vessels)</t>
  </si>
  <si>
    <t>Margins uninvolved by carcinoma, Distance of invasive carcinoma to closest margin: &lt;1 mm (capsule)</t>
  </si>
  <si>
    <t>Right tracheoesophageal groove, Level 1, Levels 2,3,4,5</t>
  </si>
  <si>
    <t>Right neck</t>
  </si>
  <si>
    <t>Papillary carcinoma, classical (usual)</t>
  </si>
  <si>
    <t>Many areas are highly suspicious for vascular invasion; however unequivocal evidence is not found.</t>
  </si>
  <si>
    <t>Margins(s) involved by carcinoma</t>
  </si>
  <si>
    <t>Follicular carcinoma (dominant) and Papillary carcinoma (microcarcinoma variant)</t>
  </si>
  <si>
    <t>Classical cytomorphology</t>
  </si>
  <si>
    <t>Minimal</t>
  </si>
  <si>
    <t>pT2(m)</t>
  </si>
  <si>
    <t>Level 6, Left level 2, Left modified radical neck dissection</t>
  </si>
  <si>
    <t>Follicular and classical, Follicular variant</t>
  </si>
  <si>
    <t>2 (one dominant and one secondary)</t>
  </si>
  <si>
    <t>Ancillary Studies: Not performed</t>
  </si>
  <si>
    <t>Left tracheal tissue, Central node</t>
  </si>
  <si>
    <t>Not identified, but multiple positive lymph nodes are identified</t>
  </si>
  <si>
    <t>Not applicable. Tumor grossly noted to invade perithyroid tissue at the time of surgery.</t>
  </si>
  <si>
    <t>Papillary carcinoma, classical variant</t>
  </si>
  <si>
    <t>Positive posterior margin</t>
  </si>
  <si>
    <t>Mostly but not entirely encapsulated</t>
  </si>
  <si>
    <t>Mx</t>
  </si>
  <si>
    <t>Right modified neck dissection level 1-4, Left Level 6 node dissection, Left neck dissection L 2,3,4</t>
  </si>
  <si>
    <t>Papillary carcinoma with intrathyroidal spread to left lobe, diffuse sclerosing variant with follicular variant, tall cell variant</t>
  </si>
  <si>
    <t>4.3 cm</t>
  </si>
  <si>
    <t>Central compartment</t>
  </si>
  <si>
    <t>Level VI (pretracheal, paratracheal and prelaryngeal/Delphian)</t>
  </si>
  <si>
    <t>Left central compartment lymph nodes</t>
  </si>
  <si>
    <t>Right anterior neck, Right posterior neck</t>
  </si>
  <si>
    <t>IVB</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</si>
  <si>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</si>
  <si>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</si>
  <si>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</si>
  <si>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</si>
  <si>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2</t>
  </si>
  <si>
    <t>x</t>
  </si>
  <si>
    <t>1b</t>
  </si>
  <si>
    <t>3a</t>
  </si>
  <si>
    <t>1a</t>
  </si>
  <si>
    <t>3b</t>
  </si>
  <si>
    <t>4a</t>
  </si>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</sst>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6">
    <xf numFmtId="0" fontId="0" fillId="0" borderId="0"/>
    <xf numFmtId="0" fontId="3" fillId="0" borderId="0"/>
    <xf numFmtId="0" fontId="4" fillId="0" borderId="0"/>
    <xf numFmtId="0" fontId="2" fillId="0" borderId="0"/>
    <xf numFmtId="0" fontId="1" fillId="0" borderId="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8">
    <xf numFmtId="0" fontId="0" fillId="0" borderId="0" xfId="0"/>
    <xf numFmtId="0" fontId="0" fillId="0" borderId="0" xfId="0" applyAlignment="1">
      <alignment horizontal="center"/>
    </xf>
    <xf numFmtId="16" fontId="0" fillId="0" borderId="0" xfId="0" applyNumberFormat="1"/>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0" fillId="0" borderId="3" xfId="0" applyBorder="1" applyAlignment="1">
      <alignment horizontal="center" vertical="center"/>
    </xf>
    <xf numFmtId="0" fontId="5" fillId="0" borderId="2" xfId="0" applyFont="1" applyBorder="1" applyAlignment="1">
      <alignment horizontal="center"/>
    </xf>
    <xf numFmtId="0" fontId="5" fillId="0" borderId="4" xfId="0" applyFont="1" applyBorder="1" applyAlignment="1">
      <alignment horizontal="center"/>
    </xf>
    <xf numFmtId="0" fontId="5" fillId="0" borderId="0" xfId="0" applyFont="1"/>
    <xf numFmtId="0" fontId="5" fillId="0" borderId="1" xfId="0" applyFont="1" applyBorder="1"/>
    <xf numFmtId="0" fontId="5" fillId="0" borderId="1" xfId="0" applyFont="1" applyBorder="1" applyAlignment="1">
      <alignment horizontal="center" vertical="center"/>
    </xf>
    <xf numFmtId="0" fontId="0" fillId="0" borderId="16" xfId="0"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6" xfId="0" applyBorder="1"/>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0" xfId="0" applyFont="1" applyAlignment="1">
      <alignment horizontal="center" vertical="center"/>
    </xf>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2" fontId="7" fillId="0" borderId="1" xfId="0" applyNumberFormat="1" applyFont="1" applyBorder="1" applyAlignment="1">
      <alignment horizontal="center" vertical="center" wrapText="1"/>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cellXfs>
  <cellStyles count="46">
    <cellStyle name="20% - Accent1" xfId="22" builtinId="30" customBuiltin="1"/>
    <cellStyle name="20% - Accent2" xfId="25" builtinId="34" customBuiltin="1"/>
    <cellStyle name="20% - Accent3" xfId="28" builtinId="38" customBuiltin="1"/>
    <cellStyle name="20% - Accent4" xfId="31" builtinId="42" customBuiltin="1"/>
    <cellStyle name="20% - Accent5" xfId="34" builtinId="46" customBuiltin="1"/>
    <cellStyle name="20% - Accent6" xfId="37" builtinId="50" customBuiltin="1"/>
    <cellStyle name="40% - Accent1" xfId="23" builtinId="31" customBuiltin="1"/>
    <cellStyle name="40% - Accent2" xfId="26" builtinId="35" customBuiltin="1"/>
    <cellStyle name="40% - Accent3" xfId="29" builtinId="39" customBuiltin="1"/>
    <cellStyle name="40% - Accent4" xfId="32" builtinId="43" customBuiltin="1"/>
    <cellStyle name="40% - Accent5" xfId="35" builtinId="47" customBuiltin="1"/>
    <cellStyle name="40% - Accent6" xfId="38" builtinId="51" customBuiltin="1"/>
    <cellStyle name="60% - Accent1 2" xfId="40" xr:uid="{3B67EF73-6CB5-45D1-B48D-DC15A4533747}"/>
    <cellStyle name="60% - Accent2 2" xfId="41" xr:uid="{385A6F44-E6BC-46D1-A68B-97EE1D776313}"/>
    <cellStyle name="60% - Accent3 2" xfId="42" xr:uid="{2D1192F4-A3B7-401B-84CD-D3572CF12148}"/>
    <cellStyle name="60% - Accent4 2" xfId="43" xr:uid="{0C7C692E-7801-4734-9F73-43DB41881CE7}"/>
    <cellStyle name="60% - Accent5 2" xfId="44" xr:uid="{F1159CC6-874B-49B9-880D-1D76EBEAF34D}"/>
    <cellStyle name="60% - Accent6 2" xfId="45" xr:uid="{6C69AB8D-4893-419C-A829-5A60311112B9}"/>
    <cellStyle name="Accent1" xfId="21" builtinId="29" customBuiltin="1"/>
    <cellStyle name="Accent2" xfId="24" builtinId="33" customBuiltin="1"/>
    <cellStyle name="Accent3" xfId="27" builtinId="37" customBuiltin="1"/>
    <cellStyle name="Accent4" xfId="30" builtinId="41" customBuiltin="1"/>
    <cellStyle name="Accent5" xfId="33" builtinId="45" customBuiltin="1"/>
    <cellStyle name="Accent6" xfId="36" builtinId="49" customBuiltin="1"/>
    <cellStyle name="Bad" xfId="11" builtinId="27" customBuiltin="1"/>
    <cellStyle name="Calculation" xfId="14" builtinId="22" customBuiltin="1"/>
    <cellStyle name="Check Cell" xfId="16" builtinId="23" customBuiltin="1"/>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2" builtinId="20" customBuiltin="1"/>
    <cellStyle name="Linked Cell" xfId="15" builtinId="24" customBuiltin="1"/>
    <cellStyle name="Neutral 2" xfId="39"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8" builtinId="10" customBuiltin="1"/>
    <cellStyle name="Output" xfId="13" builtinId="21" customBuiltin="1"/>
    <cellStyle name="Title" xfId="5" builtinId="15" customBuiltin="1"/>
    <cellStyle name="Total" xfId="20" builtinId="25" customBuiltin="1"/>
    <cellStyle name="Warning Text" xfId="17"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55"/>
  <sheetViews>
    <sheetView tabSelected="1" zoomScale="70" zoomScaleNormal="70" workbookViewId="0">
      <pane xSplit="1" topLeftCell="AA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39.265625" hidden="1" customWidth="1"/>
    <col min="12" max="12" width="29.1328125" hidden="1" customWidth="1"/>
    <col min="13" max="13" width="14.73046875" customWidth="1"/>
    <col min="14" max="14" width="98.06640625" bestFit="1" customWidth="1"/>
    <col min="15" max="15" width="53.86328125" bestFit="1" customWidth="1"/>
    <col min="16" max="16" width="34.33203125" hidden="1" customWidth="1"/>
    <col min="17" max="17" width="32.06640625" hidden="1" customWidth="1"/>
    <col min="18" max="18" width="10.9296875" customWidth="1"/>
    <col min="19" max="19" width="7.59765625" bestFit="1" customWidth="1"/>
    <col min="20" max="20" width="17.53125" bestFit="1" customWidth="1"/>
    <col min="21" max="21" width="29.86328125" customWidth="1"/>
    <col min="22" max="22" width="20.06640625" customWidth="1"/>
    <col min="23" max="23" width="11.59765625" customWidth="1"/>
    <col min="24" max="24" width="107.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1" customWidth="1"/>
    <col min="42" max="43" width="9.06640625" customWidth="1"/>
  </cols>
  <sheetData>
    <row r="1" spans="1:46">
      <c r="A1" s="36" t="s">
        <v>344</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
      <c r="AE1" s="34" t="s">
        <v>343</v>
      </c>
      <c r="AF1" s="35"/>
      <c r="AG1" s="35"/>
      <c r="AH1" s="35"/>
      <c r="AI1" s="35"/>
      <c r="AJ1" s="34" t="s">
        <v>200</v>
      </c>
      <c r="AK1" s="35"/>
      <c r="AL1" s="35"/>
      <c r="AM1" s="35"/>
      <c r="AN1" s="35"/>
      <c r="AO1" s="34" t="s">
        <v>201</v>
      </c>
      <c r="AP1" s="35"/>
      <c r="AQ1" s="35"/>
      <c r="AR1" s="35"/>
      <c r="AS1" s="37"/>
    </row>
    <row r="2" spans="1:46" ht="28.15">
      <c r="A2" s="4" t="s">
        <v>202</v>
      </c>
      <c r="B2" s="4" t="s">
        <v>203</v>
      </c>
      <c r="C2" s="4" t="s">
        <v>204</v>
      </c>
      <c r="D2" s="4" t="s">
        <v>205</v>
      </c>
      <c r="E2" s="4" t="s">
        <v>206</v>
      </c>
      <c r="F2" s="4" t="s">
        <v>0</v>
      </c>
      <c r="G2" s="4" t="s">
        <v>207</v>
      </c>
      <c r="H2" s="4" t="s">
        <v>1</v>
      </c>
      <c r="I2" s="4" t="s">
        <v>2</v>
      </c>
      <c r="J2" s="4" t="s">
        <v>3</v>
      </c>
      <c r="K2" s="4" t="s">
        <v>208</v>
      </c>
      <c r="L2" s="4" t="s">
        <v>334</v>
      </c>
      <c r="M2" s="33" t="s">
        <v>335</v>
      </c>
      <c r="N2" s="4" t="s">
        <v>4</v>
      </c>
      <c r="O2" s="4" t="s">
        <v>5</v>
      </c>
      <c r="P2" s="4" t="s">
        <v>209</v>
      </c>
      <c r="Q2" s="5" t="s">
        <v>332</v>
      </c>
      <c r="R2" s="33" t="s">
        <v>333</v>
      </c>
      <c r="S2" s="4" t="s">
        <v>6</v>
      </c>
      <c r="T2" s="4" t="s">
        <v>210</v>
      </c>
      <c r="U2" s="4" t="s">
        <v>7</v>
      </c>
      <c r="V2" s="5" t="s">
        <v>211</v>
      </c>
      <c r="W2" s="4" t="s">
        <v>8</v>
      </c>
      <c r="X2" s="4" t="s">
        <v>217</v>
      </c>
      <c r="Y2" s="4" t="s">
        <v>9</v>
      </c>
      <c r="Z2" s="4" t="s">
        <v>10</v>
      </c>
      <c r="AA2" s="4" t="s">
        <v>212</v>
      </c>
      <c r="AB2" s="4" t="s">
        <v>11</v>
      </c>
      <c r="AC2" s="4" t="s">
        <v>218</v>
      </c>
      <c r="AD2" s="6"/>
      <c r="AE2" s="8" t="s">
        <v>213</v>
      </c>
      <c r="AF2" s="13" t="s">
        <v>214</v>
      </c>
      <c r="AG2" s="7" t="s">
        <v>215</v>
      </c>
      <c r="AH2" s="7" t="s">
        <v>12</v>
      </c>
      <c r="AI2" s="13" t="s">
        <v>216</v>
      </c>
      <c r="AJ2" s="8" t="s">
        <v>213</v>
      </c>
      <c r="AK2" s="7" t="s">
        <v>214</v>
      </c>
      <c r="AL2" s="7" t="s">
        <v>215</v>
      </c>
      <c r="AM2" s="7" t="s">
        <v>12</v>
      </c>
      <c r="AN2" s="7" t="s">
        <v>216</v>
      </c>
      <c r="AO2" s="8" t="s">
        <v>213</v>
      </c>
      <c r="AP2" s="13" t="s">
        <v>214</v>
      </c>
      <c r="AQ2" s="7" t="s">
        <v>215</v>
      </c>
      <c r="AR2" s="7" t="s">
        <v>12</v>
      </c>
      <c r="AS2" s="30" t="s">
        <v>216</v>
      </c>
      <c r="AT2" s="14"/>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4"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 ISNUMBER(SEARCH("tracheal",'Model output'!H2)), ISNUMBER(SEARCH("Not mentioned",'Model output'!H2)), ISNUMBER(SEARCH("esophageal",'Model output'!H2)), ISNUMBER(SEARCH("Not applicable",'Model output'!H2))),"negative","positive"))</f>
        <v>negative</v>
      </c>
      <c r="I3">
        <f>IF(OR('Model output'!I2="",'Model output'!I2="Not answered",'Model output'!I2="Not mentioned"),"",IF(ISNUMBER('Model output'!I2),'Model output'!I2,1))</f>
        <v>5</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0</v>
      </c>
      <c r="K3" t="str" cm="1">
        <f t="array" ref="K3">IF(COUNT(FIND({0,1,2,3,4,5,6,7,8,9},'Model output'!K2))&gt;0,'Model output'!K2,"")</f>
        <v/>
      </c>
      <c r="L3" t="str">
        <f>SUBSTITUTE(SUBSTITUTE(SUBSTITUTE(SUBSTITUTE(SUBSTITUTE(SUBSTITUTE(SUBSTITUTE(SUBSTITUTE(SUBSTITUTE(SUBSTITUTE(SUBSTITUTE(SUBSTITUTE(SUBSTITUTE(SUBSTITUTE(SUBSTITUTE(SUBSTITUTE(K3,"cm.","cm"), "up to", ""), "level 3", ""), "level 2", ""), "for", ""), "x", ","), "'", ""), "[", ""), "]", ""), "(D)", ""), "(C6)", ""), "(", ""), ")", ""), "&lt;", ""), "and",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 follicular variant</v>
      </c>
      <c r="O3" t="str">
        <f>IF('Model output'!M2="","",'Model output'!M2)</f>
        <v/>
      </c>
      <c r="P3" t="str">
        <f>IF('Model output'!N2="","",'Model output'!N2)</f>
        <v>3.5 cm</v>
      </c>
      <c r="Q3" t="str">
        <f>LOWER(SUBSTITUTE(SUBSTITUTE(SUBSTITUTE(SUBSTITUTE(SUBSTITUTE(SUBSTITUTE(SUBSTITUTE(SUBSTITUTE(SUBSTITUTE(SUBSTITUTE(SUBSTITUTE(SUBSTITUTE(SUBSTITUTE(SUBSTITUTE(SUBSTITUTE(SUBSTITUTE(SUBSTITUTE(SUBSTITUTE(SUBSTITUTE(P3,"cm.","cm"), "Not answered", ""), "the", ""), "tumor", ""), "nodule",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
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8" t="str">
        <f>IF('Model output'!S2="","",'Model output'!S2)</f>
        <v>Absent</v>
      </c>
      <c r="Y3" t="str">
        <f>IF(OR('Model output'!S2="",ISNUMBER(SEARCH("Absent",'Model output'!S2)),ISNUMBER(SEARCH("Not identified",'Model output'!S2)),ISNUMBER(SEARCH("No",'Model output'!S2)),ISNUMBER(SEARCH("neagtive",'Model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ISNUMBER(SEARCH("Focal",'Model output'!V2)), AND(ISERROR(SEARCH("extensive",'Model output'!V2)),ISNUMBER(SEARCH("1 mm",'Model output'!V2))), AND(ISERROR(SEARCH("extensive",'Model output'!V2)),ISNUMBER(SEARCH("0.1 CM",'Model output'!V2))), ISNUMBER(SEARCH("less than 0.5 mm",'Model output'!V2)), ISNUMBER(SEARCH("Focal",'Model output'!V2)), ISNUMBER(SEARCH("abut",'Model output'!V2))), "negative", "positive")</f>
        <v>negative</v>
      </c>
      <c r="AE3" s="21"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9"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9" t="str">
        <f t="shared" ref="AG3:AG34" si="2">IF(AND(ISNUMBER(J3),J3&gt;0),
IF(G3="lateral", "1b", "1a"),"0")</f>
        <v>0</v>
      </c>
      <c r="AH3" s="9">
        <f t="shared" ref="AH3:AH34" si="3">IF(OR(H3="unknown"),"x",IF(H3="negative",0,1))</f>
        <v>0</v>
      </c>
      <c r="AI3" s="1" t="str">
        <f t="shared" ref="AI3:AI34" si="4">IF(AND(B3&lt;55,AH3=0),"I",
IF(AND(B3&lt;55,AH3=1),"II",
IF(AH3=1,"IVB",
IF(AND(AF3="4b",AH3=0),"IVA",
IF(AND(AF3="4a",AH3=0),"III",
IF(AND(OR(AF3="3a",AF3="3b",AF3="3"),AH3=0),"II",
IF(AND(AF3="2",OR(AG3="1",AG3="1a",AG3="1b"),AH3=0),"II",
IF(AND(OR(AF3="1a",AF3="1b",AF3="1"),OR(AG3="1",AG3="1a",AG3="1b"),AH3=0),"II","I"
))))))))</f>
        <v>I</v>
      </c>
      <c r="AJ3" s="16" t="s">
        <v>27</v>
      </c>
      <c r="AK3" s="28" t="s">
        <v>336</v>
      </c>
      <c r="AL3" s="28" t="s">
        <v>241</v>
      </c>
      <c r="AM3" s="29">
        <v>0</v>
      </c>
      <c r="AN3" s="17" t="s">
        <v>103</v>
      </c>
      <c r="AO3" s="9">
        <f t="shared" ref="AO3:AO34" ca="1" si="5">IF(AE3=AJ3, 1, 0)</f>
        <v>1</v>
      </c>
      <c r="AP3" s="9">
        <f t="shared" ref="AP3:AP34" si="6">IF(AF3=AK3, 1, IF(AND(AF3="x", AK3="0"), 1, IF(AND(AF3="0", AK3="x"), 1, 0)))</f>
        <v>1</v>
      </c>
      <c r="AQ3" s="9">
        <f t="shared" ref="AQ3:AQ34" si="7">IF(AG3=AL3, 1, IF(AND(AG3="x", AL3="0"), 1, IF(AND(AG3="0", AL3="x"), 1, 0)))</f>
        <v>1</v>
      </c>
      <c r="AR3" s="9">
        <f t="shared" ref="AR3:AR34" si="8">IF(VALUE(AH3)=VALUE(AM3),1,0)</f>
        <v>1</v>
      </c>
      <c r="AS3" s="31">
        <f>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9">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 ISNUMBER(SEARCH("tracheal",'Model output'!H3)), ISNUMBER(SEARCH("Not mentioned",'Model output'!H3)), ISNUMBER(SEARCH("esophageal",'Model output'!H3)), ISNUMBER(SEARCH("Not applicable",'Model output'!H3))),"negative","positive"))</f>
        <v>positive</v>
      </c>
      <c r="I4">
        <f>IF(OR('Model output'!I3="",'Model output'!I3="Not answered",'Model output'!I3="Not mentioned"),"",IF(ISNUMBER('Model output'!I3),'Model output'!I3,1))</f>
        <v>0</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t="str">
        <f t="shared" ref="L4:L52" si="10">SUBSTITUTE(SUBSTITUTE(SUBSTITUTE(SUBSTITUTE(SUBSTITUTE(SUBSTITUTE(SUBSTITUTE(SUBSTITUTE(SUBSTITUTE(SUBSTITUTE(SUBSTITUTE(SUBSTITUTE(SUBSTITUTE(SUBSTITUTE(SUBSTITUTE(SUBSTITUTE(K4,"cm.","cm"), "up to", ""), "level 3", ""), "level 2", ""), "for", ""), "x", ","), "'", ""), "[", ""), "]", ""), "(D)", ""), "(C6)", ""), "(", ""), ")", ""), "&lt;", ""), "and",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
      </c>
      <c r="P4" t="str">
        <f>IF('Model output'!N3="","",'Model output'!N3)</f>
        <v>2.8 cm</v>
      </c>
      <c r="Q4" t="str">
        <f t="shared" ref="Q4:Q52" si="11">LOWER(SUBSTITUTE(SUBSTITUTE(SUBSTITUTE(SUBSTITUTE(SUBSTITUTE(SUBSTITUTE(SUBSTITUTE(SUBSTITUTE(SUBSTITUTE(SUBSTITUTE(SUBSTITUTE(SUBSTITUTE(SUBSTITUTE(SUBSTITUTE(SUBSTITUTE(SUBSTITUTE(SUBSTITUTE(SUBSTITUTE(SUBSTITUTE(P4,"cm.","cm"), "Not answered", ""), "the", ""), "tumor", ""), "nodule",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
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8" t="str">
        <f>IF('Model output'!S3="","",'Model output'!S3)</f>
        <v>Not mentioned</v>
      </c>
      <c r="Y4" t="str">
        <f>IF(OR('Model output'!S3="",ISNUMBER(SEARCH("Absent",'Model output'!S3)),ISNUMBER(SEARCH("Not identified",'Model output'!S3)),ISNUMBER(SEARCH("No",'Model output'!S3)),ISNUMBER(SEARCH("neagtive",'Model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v>
      </c>
      <c r="AC4" s="9" t="str">
        <f>IF(OR('Model output'!V3="", AND(ISERROR(SEARCH("Positive",'Model output'!V3)), ISNUMBER(SEARCH("Negative",'Model output'!V3))), ISNUMBER(SEARCH("Uninvolved",'Model output'!V3)), ISNUMBER(SEARCH("Free",'Model output'!V3)), ISNUMBER(SEARCH("Focal",'Model output'!V3)), AND(ISERROR(SEARCH("extensive",'Model output'!V3)),ISNUMBER(SEARCH("1 mm",'Model output'!V3))), AND(ISERROR(SEARCH("extensive",'Model output'!V3)),ISNUMBER(SEARCH("0.1 CM",'Model output'!V3))), ISNUMBER(SEARCH("less than 0.5 mm",'Model output'!V3)), ISNUMBER(SEARCH("Focal",'Model output'!V3)), ISNUMBER(SEARCH("abut",'Model output'!V3))), "negative", "positive")</f>
        <v>positive</v>
      </c>
      <c r="AE4" s="22"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9" t="str">
        <f t="shared" si="1"/>
        <v>2</v>
      </c>
      <c r="AG4" s="9" t="str">
        <f t="shared" si="2"/>
        <v>0</v>
      </c>
      <c r="AH4" s="9">
        <f t="shared" si="3"/>
        <v>1</v>
      </c>
      <c r="AI4" s="1" t="str">
        <f t="shared" si="4"/>
        <v>IVB</v>
      </c>
      <c r="AJ4" s="16" t="s">
        <v>18</v>
      </c>
      <c r="AK4" s="28" t="s">
        <v>336</v>
      </c>
      <c r="AL4" s="28" t="s">
        <v>337</v>
      </c>
      <c r="AM4" s="29" t="s">
        <v>242</v>
      </c>
      <c r="AN4" s="17" t="s">
        <v>331</v>
      </c>
      <c r="AO4" s="9">
        <f t="shared" si="5"/>
        <v>1</v>
      </c>
      <c r="AP4" s="9">
        <f t="shared" si="6"/>
        <v>1</v>
      </c>
      <c r="AQ4" s="9">
        <f t="shared" si="7"/>
        <v>1</v>
      </c>
      <c r="AR4" s="9">
        <f t="shared" si="8"/>
        <v>1</v>
      </c>
      <c r="AS4" s="31">
        <f t="shared" ref="AS4:AS52" si="12">IF(AI4=AN4,1,0)</f>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9"/>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 ISNUMBER(SEARCH("tracheal",'Model output'!H4)), ISNUMBER(SEARCH("Not mentioned",'Model output'!H4)), ISNUMBER(SEARCH("esophageal",'Model output'!H4)), ISNUMBER(SEARCH("Not applicable",'Model output'!H4))),"negative","positive"))</f>
        <v>negative</v>
      </c>
      <c r="I5">
        <f>IF(OR('Model output'!I4="",'Model output'!I4="Not answered",'Model output'!I4="Not mentioned"),"",IF(ISNUMBER('Model output'!I4),'Model output'!I4,1))</f>
        <v>3</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t="str">
        <f t="shared" si="10"/>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11"/>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
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8" t="str">
        <f>IF('Model output'!S4="","",'Model output'!S4)</f>
        <v>Absent</v>
      </c>
      <c r="Y5" t="str">
        <f>IF(OR('Model output'!S4="",ISNUMBER(SEARCH("Absent",'Model output'!S4)),ISNUMBER(SEARCH("Not identified",'Model output'!S4)),ISNUMBER(SEARCH("No",'Model output'!S4)),ISNUMBER(SEARCH("neagtive",'Model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Low level</v>
      </c>
      <c r="AC5" s="9" t="str">
        <f>IF(OR('Model output'!V4="", AND(ISERROR(SEARCH("Positive",'Model output'!V4)), ISNUMBER(SEARCH("Negative",'Model output'!V4))), ISNUMBER(SEARCH("Uninvolved",'Model output'!V4)), ISNUMBER(SEARCH("Free",'Model output'!V4)), ISNUMBER(SEARCH("Focal",'Model output'!V4)), AND(ISERROR(SEARCH("extensive",'Model output'!V4)),ISNUMBER(SEARCH("1 mm",'Model output'!V4))), AND(ISERROR(SEARCH("extensive",'Model output'!V4)),ISNUMBER(SEARCH("0.1 CM",'Model output'!V4))), ISNUMBER(SEARCH("less than 0.5 mm",'Model output'!V4)), ISNUMBER(SEARCH("Focal",'Model output'!V4)), ISNUMBER(SEARCH("abut",'Model output'!V4))), "negative", "positive")</f>
        <v>negative</v>
      </c>
      <c r="AE5" s="22"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9" t="str">
        <f t="shared" si="1"/>
        <v>1b</v>
      </c>
      <c r="AG5" s="29" t="str">
        <f t="shared" si="2"/>
        <v>0</v>
      </c>
      <c r="AH5" s="29">
        <f t="shared" si="3"/>
        <v>0</v>
      </c>
      <c r="AI5" s="28" t="str">
        <f t="shared" si="4"/>
        <v>I</v>
      </c>
      <c r="AJ5" s="16" t="s">
        <v>27</v>
      </c>
      <c r="AK5" s="28" t="s">
        <v>338</v>
      </c>
      <c r="AL5" s="28" t="s">
        <v>241</v>
      </c>
      <c r="AM5" s="29" t="s">
        <v>241</v>
      </c>
      <c r="AN5" s="17" t="s">
        <v>103</v>
      </c>
      <c r="AO5" s="9">
        <f t="shared" ca="1" si="5"/>
        <v>1</v>
      </c>
      <c r="AP5" s="9">
        <f t="shared" si="6"/>
        <v>1</v>
      </c>
      <c r="AQ5" s="9">
        <f t="shared" si="7"/>
        <v>1</v>
      </c>
      <c r="AR5" s="9">
        <f t="shared" si="8"/>
        <v>1</v>
      </c>
      <c r="AS5" s="31">
        <f t="shared" si="12"/>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9"/>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 ISNUMBER(SEARCH("tracheal",'Model output'!H5)), ISNUMBER(SEARCH("Not mentioned",'Model output'!H5)), ISNUMBER(SEARCH("esophageal",'Model output'!H5)), ISNUMBER(SEARCH("Not applicable",'Model output'!H5))),"negative","positive"))</f>
        <v>negative</v>
      </c>
      <c r="I6">
        <f>IF(OR('Model output'!I5="",'Model output'!I5="Not answered",'Model output'!I5="Not mentioned"),"",IF(ISNUMBER('Model output'!I5),'Model output'!I5,1))</f>
        <v>5</v>
      </c>
      <c r="J6">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4</v>
      </c>
      <c r="K6" t="str" cm="1">
        <f t="array" ref="K6">IF(COUNT(FIND({0,1,2,3,4,5,6,7,8,9},'Model output'!K5))&gt;0,'Model output'!K5,"")</f>
        <v/>
      </c>
      <c r="L6" t="str">
        <f t="shared" si="10"/>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 tall cell variant</v>
      </c>
      <c r="O6" t="str">
        <f>IF('Model output'!M5="","",'Model output'!M5)</f>
        <v/>
      </c>
      <c r="P6" t="str">
        <f>IF('Model output'!N5="","",'Model output'!N5)</f>
        <v>6.0 cm</v>
      </c>
      <c r="Q6" t="str">
        <f t="shared" si="11"/>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
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18" t="str">
        <f>IF('Model output'!S5="","",'Model output'!S5)</f>
        <v>Present</v>
      </c>
      <c r="Y6" t="str">
        <f>IF(OR('Model output'!S5="",ISNUMBER(SEARCH("Absent",'Model output'!S5)),ISNUMBER(SEARCH("Not identified",'Model output'!S5)),ISNUMBER(SEARCH("No",'Model output'!S5)),ISNUMBER(SEARCH("neagtive",'Model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Identified</v>
      </c>
      <c r="AC6" s="9" t="str">
        <f>IF(OR('Model output'!V5="", AND(ISERROR(SEARCH("Positive",'Model output'!V5)), ISNUMBER(SEARCH("Negative",'Model output'!V5))), ISNUMBER(SEARCH("Uninvolved",'Model output'!V5)), ISNUMBER(SEARCH("Free",'Model output'!V5)), ISNUMBER(SEARCH("Focal",'Model output'!V5)), AND(ISERROR(SEARCH("extensive",'Model output'!V5)),ISNUMBER(SEARCH("1 mm",'Model output'!V5))), AND(ISERROR(SEARCH("extensive",'Model output'!V5)),ISNUMBER(SEARCH("0.1 CM",'Model output'!V5))), ISNUMBER(SEARCH("less than 0.5 mm",'Model output'!V5)), ISNUMBER(SEARCH("Focal",'Model output'!V5)), ISNUMBER(SEARCH("abut",'Model output'!V5))), "negative", "positive")</f>
        <v>negative</v>
      </c>
      <c r="AE6" s="22"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9" t="str">
        <f t="shared" si="1"/>
        <v>3a</v>
      </c>
      <c r="AG6" s="29" t="str">
        <f t="shared" si="2"/>
        <v>1a</v>
      </c>
      <c r="AH6" s="29">
        <f t="shared" si="3"/>
        <v>0</v>
      </c>
      <c r="AI6" s="28" t="str">
        <f t="shared" si="4"/>
        <v>II</v>
      </c>
      <c r="AJ6" s="16" t="s">
        <v>37</v>
      </c>
      <c r="AK6" s="28" t="s">
        <v>339</v>
      </c>
      <c r="AL6" s="28" t="s">
        <v>340</v>
      </c>
      <c r="AM6" s="29" t="s">
        <v>241</v>
      </c>
      <c r="AN6" s="17" t="s">
        <v>99</v>
      </c>
      <c r="AO6" s="9">
        <f t="shared" ca="1" si="5"/>
        <v>1</v>
      </c>
      <c r="AP6" s="9">
        <f t="shared" si="6"/>
        <v>1</v>
      </c>
      <c r="AQ6" s="9">
        <f t="shared" si="7"/>
        <v>1</v>
      </c>
      <c r="AR6" s="9">
        <f t="shared" si="8"/>
        <v>1</v>
      </c>
      <c r="AS6" s="31">
        <f t="shared" si="12"/>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9"/>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 ISNUMBER(SEARCH("tracheal",'Model output'!H6)), ISNUMBER(SEARCH("Not mentioned",'Model output'!H6)), ISNUMBER(SEARCH("esophageal",'Model output'!H6)), ISNUMBER(SEARCH("Not applicable",'Model output'!H6))),"negative","positive"))</f>
        <v>negative</v>
      </c>
      <c r="I7">
        <f>IF(OR('Model output'!I6="",'Model output'!I6="Not answered",'Model output'!I6="Not mentioned"),"",IF(ISNUMBER('Model output'!I6),'Model output'!I6,1))</f>
        <v>17</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6</v>
      </c>
      <c r="K7" t="str" cm="1">
        <f t="array" ref="K7">IF(COUNT(FIND({0,1,2,3,4,5,6,7,8,9},'Model output'!K6))&gt;0,'Model output'!K6,"")</f>
        <v/>
      </c>
      <c r="L7" t="str">
        <f t="shared" si="10"/>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 tall cell variant</v>
      </c>
      <c r="O7" t="str">
        <f>IF('Model output'!M6="","",'Model output'!M6)</f>
        <v>Tall cell variant</v>
      </c>
      <c r="P7" t="str">
        <f>IF('Model output'!N6="","",'Model output'!N6)</f>
        <v>2.4 cm</v>
      </c>
      <c r="Q7" t="str">
        <f t="shared" si="11"/>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
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18" t="str">
        <f>IF('Model output'!S6="","",'Model output'!S6)</f>
        <v>Yes</v>
      </c>
      <c r="Y7" t="str">
        <f>IF(OR('Model output'!S6="",ISNUMBER(SEARCH("Absent",'Model output'!S6)),ISNUMBER(SEARCH("Not identified",'Model output'!S6)),ISNUMBER(SEARCH("No",'Model output'!S6)),ISNUMBER(SEARCH("neagtive",'Model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Identified</v>
      </c>
      <c r="AC7" s="9" t="str">
        <f>IF(OR('Model output'!V6="", AND(ISERROR(SEARCH("Positive",'Model output'!V6)), ISNUMBER(SEARCH("Negative",'Model output'!V6))), ISNUMBER(SEARCH("Uninvolved",'Model output'!V6)), ISNUMBER(SEARCH("Free",'Model output'!V6)), ISNUMBER(SEARCH("Focal",'Model output'!V6)), AND(ISERROR(SEARCH("extensive",'Model output'!V6)),ISNUMBER(SEARCH("1 mm",'Model output'!V6))), AND(ISERROR(SEARCH("extensive",'Model output'!V6)),ISNUMBER(SEARCH("0.1 CM",'Model output'!V6))), ISNUMBER(SEARCH("less than 0.5 mm",'Model output'!V6)), ISNUMBER(SEARCH("Focal",'Model output'!V6)), ISNUMBER(SEARCH("abut",'Model output'!V6))), "negative", "positive")</f>
        <v>positive</v>
      </c>
      <c r="AE7" s="22"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9" t="str">
        <f t="shared" si="1"/>
        <v>2</v>
      </c>
      <c r="AG7" s="29" t="str">
        <f t="shared" si="2"/>
        <v>1b</v>
      </c>
      <c r="AH7" s="29">
        <f t="shared" si="3"/>
        <v>0</v>
      </c>
      <c r="AI7" s="28" t="str">
        <f t="shared" si="4"/>
        <v>II</v>
      </c>
      <c r="AJ7" s="16" t="s">
        <v>18</v>
      </c>
      <c r="AK7" s="28" t="s">
        <v>336</v>
      </c>
      <c r="AL7" s="28" t="s">
        <v>338</v>
      </c>
      <c r="AM7" s="29" t="s">
        <v>241</v>
      </c>
      <c r="AN7" s="17" t="s">
        <v>99</v>
      </c>
      <c r="AO7" s="9">
        <f t="shared" si="5"/>
        <v>1</v>
      </c>
      <c r="AP7" s="9">
        <f t="shared" si="6"/>
        <v>1</v>
      </c>
      <c r="AQ7" s="9">
        <f t="shared" si="7"/>
        <v>1</v>
      </c>
      <c r="AR7" s="9">
        <f t="shared" si="8"/>
        <v>1</v>
      </c>
      <c r="AS7" s="31">
        <f t="shared" si="12"/>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9"/>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 ISNUMBER(SEARCH("tracheal",'Model output'!H7)), ISNUMBER(SEARCH("Not mentioned",'Model output'!H7)), ISNUMBER(SEARCH("esophageal",'Model output'!H7)), ISNUMBER(SEARCH("Not applicable",'Model output'!H7))),"negative","positive"))</f>
        <v>negative</v>
      </c>
      <c r="I8" t="str">
        <f>IF(OR('Model output'!I7="",'Model output'!I7="Not answered",'Model output'!I7="Not mentioned"),"",IF(ISNUMBER('Model output'!I7),'Model output'!I7,1))</f>
        <v/>
      </c>
      <c r="J8" t="str">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
      </c>
      <c r="K8" t="str" cm="1">
        <f t="array" ref="K8">IF(COUNT(FIND({0,1,2,3,4,5,6,7,8,9},'Model output'!K7))&gt;0,'Model output'!K7,"")</f>
        <v/>
      </c>
      <c r="L8" t="str">
        <f t="shared" si="10"/>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5.7 cm</v>
      </c>
      <c r="Q8" t="str">
        <f t="shared" si="11"/>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
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8" t="str">
        <f>IF('Model output'!S7="","",'Model output'!S7)</f>
        <v>Not identified</v>
      </c>
      <c r="Y8" t="str">
        <f>IF(OR('Model output'!S7="",ISNUMBER(SEARCH("Absent",'Model output'!S7)),ISNUMBER(SEARCH("Not identified",'Model output'!S7)),ISNUMBER(SEARCH("No",'Model output'!S7)),ISNUMBER(SEARCH("neagtive",'Model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ISNUMBER(SEARCH("Focal",'Model output'!V7)), AND(ISERROR(SEARCH("extensive",'Model output'!V7)),ISNUMBER(SEARCH("1 mm",'Model output'!V7))), AND(ISERROR(SEARCH("extensive",'Model output'!V7)),ISNUMBER(SEARCH("0.1 CM",'Model output'!V7))), ISNUMBER(SEARCH("less than 0.5 mm",'Model output'!V7)), ISNUMBER(SEARCH("Focal",'Model output'!V7)), ISNUMBER(SEARCH("abut",'Model output'!V7))), "negative", "positive")</f>
        <v>positive</v>
      </c>
      <c r="AE8" s="22"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9" t="str">
        <f t="shared" si="1"/>
        <v>3a</v>
      </c>
      <c r="AG8" s="29" t="str">
        <f t="shared" si="2"/>
        <v>0</v>
      </c>
      <c r="AH8" s="29">
        <f t="shared" si="3"/>
        <v>0</v>
      </c>
      <c r="AI8" s="28" t="str">
        <f t="shared" si="4"/>
        <v>II</v>
      </c>
      <c r="AJ8" s="16" t="s">
        <v>18</v>
      </c>
      <c r="AK8" s="28" t="s">
        <v>339</v>
      </c>
      <c r="AL8" s="28" t="s">
        <v>337</v>
      </c>
      <c r="AM8" s="29" t="s">
        <v>241</v>
      </c>
      <c r="AN8" s="17" t="s">
        <v>99</v>
      </c>
      <c r="AO8" s="9">
        <f t="shared" si="5"/>
        <v>1</v>
      </c>
      <c r="AP8" s="9">
        <f t="shared" si="6"/>
        <v>1</v>
      </c>
      <c r="AQ8" s="9">
        <f t="shared" si="7"/>
        <v>1</v>
      </c>
      <c r="AR8" s="9">
        <f t="shared" si="8"/>
        <v>1</v>
      </c>
      <c r="AS8" s="31">
        <f t="shared" si="12"/>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9"/>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 ISNUMBER(SEARCH("tracheal",'Model output'!H8)), ISNUMBER(SEARCH("Not mentioned",'Model output'!H8)), ISNUMBER(SEARCH("esophageal",'Model output'!H8)), ISNUMBER(SEARCH("Not applicable",'Model output'!H8))),"negative","positive"))</f>
        <v>negative</v>
      </c>
      <c r="I9" t="str">
        <f>IF(OR('Model output'!I8="",'Model output'!I8="Not answered",'Model output'!I8="Not mentioned"),"",IF(ISNUMBER('Model output'!I8),'Model output'!I8,1))</f>
        <v/>
      </c>
      <c r="J9" t="str">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
      </c>
      <c r="K9" t="str" cm="1">
        <f t="array" ref="K9">IF(COUNT(FIND({0,1,2,3,4,5,6,7,8,9},'Model output'!K8))&gt;0,'Model output'!K8,"")</f>
        <v/>
      </c>
      <c r="L9" t="str">
        <f t="shared" si="10"/>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
      </c>
      <c r="P9" t="str">
        <f>IF('Model output'!N8="","",'Model output'!N8)</f>
        <v>2.5 cm</v>
      </c>
      <c r="Q9" t="str">
        <f t="shared" si="11"/>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
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18" t="str">
        <f>IF('Model output'!S8="","",'Model output'!S8)</f>
        <v>Not identified</v>
      </c>
      <c r="Y9" t="str">
        <f>IF(OR('Model output'!S8="",ISNUMBER(SEARCH("Absent",'Model output'!S8)),ISNUMBER(SEARCH("Not identified",'Model output'!S8)),ISNUMBER(SEARCH("No",'Model output'!S8)),ISNUMBER(SEARCH("neagtive",'Model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9" t="str">
        <f>IF(OR('Model output'!V8="", AND(ISERROR(SEARCH("Positive",'Model output'!V8)), ISNUMBER(SEARCH("Negative",'Model output'!V8))), ISNUMBER(SEARCH("Uninvolved",'Model output'!V8)), ISNUMBER(SEARCH("Free",'Model output'!V8)), ISNUMBER(SEARCH("Focal",'Model output'!V8)), AND(ISERROR(SEARCH("extensive",'Model output'!V8)),ISNUMBER(SEARCH("1 mm",'Model output'!V8))), AND(ISERROR(SEARCH("extensive",'Model output'!V8)),ISNUMBER(SEARCH("0.1 CM",'Model output'!V8))), ISNUMBER(SEARCH("less than 0.5 mm",'Model output'!V8)), ISNUMBER(SEARCH("Focal",'Model output'!V8)), ISNUMBER(SEARCH("abut",'Model output'!V8))), "negative", "positive")</f>
        <v>negative</v>
      </c>
      <c r="AE9" s="22"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9" t="str">
        <f t="shared" si="1"/>
        <v>2</v>
      </c>
      <c r="AG9" s="29" t="str">
        <f t="shared" si="2"/>
        <v>0</v>
      </c>
      <c r="AH9" s="29">
        <f t="shared" si="3"/>
        <v>0</v>
      </c>
      <c r="AI9" s="28" t="str">
        <f t="shared" si="4"/>
        <v>I</v>
      </c>
      <c r="AJ9" s="16" t="s">
        <v>27</v>
      </c>
      <c r="AK9" s="28" t="s">
        <v>336</v>
      </c>
      <c r="AL9" s="28" t="s">
        <v>337</v>
      </c>
      <c r="AM9" s="29" t="s">
        <v>241</v>
      </c>
      <c r="AN9" s="17" t="s">
        <v>103</v>
      </c>
      <c r="AO9" s="9">
        <f t="shared" ca="1" si="5"/>
        <v>1</v>
      </c>
      <c r="AP9" s="9">
        <f t="shared" si="6"/>
        <v>1</v>
      </c>
      <c r="AQ9" s="9">
        <f t="shared" si="7"/>
        <v>1</v>
      </c>
      <c r="AR9" s="9">
        <f t="shared" si="8"/>
        <v>1</v>
      </c>
      <c r="AS9" s="31">
        <f t="shared" si="12"/>
        <v>1</v>
      </c>
      <c r="AT9" s="1"/>
    </row>
    <row r="10" spans="1:46" ht="13.9" customHeight="1">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2</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9"/>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 ISNUMBER(SEARCH("tracheal",'Model output'!H9)), ISNUMBER(SEARCH("Not mentioned",'Model output'!H9)), ISNUMBER(SEARCH("esophageal",'Model output'!H9)), ISNUMBER(SEARCH("Not applicable",'Model output'!H9))),"negative","positive"))</f>
        <v>negative</v>
      </c>
      <c r="I10" t="str">
        <f>IF(OR('Model output'!I9="",'Model output'!I9="Not answered",'Model output'!I9="Not mentioned"),"",IF(ISNUMBER('Model output'!I9),'Model output'!I9,1))</f>
        <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0</v>
      </c>
      <c r="K10" t="str" cm="1">
        <f t="array" ref="K10">IF(COUNT(FIND({0,1,2,3,4,5,6,7,8,9},'Model output'!K9))&gt;0,'Model output'!K9,"")</f>
        <v/>
      </c>
      <c r="L10" t="str">
        <f t="shared" si="10"/>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0.7 cm</v>
      </c>
      <c r="Q10" t="str">
        <f t="shared" si="11"/>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
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8" t="str">
        <f>IF('Model output'!S9="","",'Model output'!S9)</f>
        <v>Not mentioned</v>
      </c>
      <c r="Y10" t="str">
        <f>IF(OR('Model output'!S9="",ISNUMBER(SEARCH("Absent",'Model output'!S9)),ISNUMBER(SEARCH("Not identified",'Model output'!S9)),ISNUMBER(SEARCH("No",'Model output'!S9)),ISNUMBER(SEARCH("neagtive",'Model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v>
      </c>
      <c r="AC10" s="9" t="str">
        <f>IF(OR('Model output'!V9="", AND(ISERROR(SEARCH("Positive",'Model output'!V9)), ISNUMBER(SEARCH("Negative",'Model output'!V9))), ISNUMBER(SEARCH("Uninvolved",'Model output'!V9)), ISNUMBER(SEARCH("Free",'Model output'!V9)), ISNUMBER(SEARCH("Focal",'Model output'!V9)), AND(ISERROR(SEARCH("extensive",'Model output'!V9)),ISNUMBER(SEARCH("1 mm",'Model output'!V9))), AND(ISERROR(SEARCH("extensive",'Model output'!V9)),ISNUMBER(SEARCH("0.1 CM",'Model output'!V9))), ISNUMBER(SEARCH("less than 0.5 mm",'Model output'!V9)), ISNUMBER(SEARCH("Focal",'Model output'!V9)), ISNUMBER(SEARCH("abut",'Model output'!V9))), "negative", "positive")</f>
        <v>negative</v>
      </c>
      <c r="AE10" s="22"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9" t="str">
        <f t="shared" si="1"/>
        <v>1a</v>
      </c>
      <c r="AG10" s="29" t="str">
        <f t="shared" si="2"/>
        <v>0</v>
      </c>
      <c r="AH10" s="29">
        <f t="shared" si="3"/>
        <v>0</v>
      </c>
      <c r="AI10" s="28" t="str">
        <f t="shared" si="4"/>
        <v>I</v>
      </c>
      <c r="AJ10" s="16" t="s">
        <v>27</v>
      </c>
      <c r="AK10" s="28" t="s">
        <v>340</v>
      </c>
      <c r="AL10" s="28" t="s">
        <v>337</v>
      </c>
      <c r="AM10" s="29" t="s">
        <v>241</v>
      </c>
      <c r="AN10" s="17" t="s">
        <v>103</v>
      </c>
      <c r="AO10" s="9">
        <f t="shared" ca="1" si="5"/>
        <v>1</v>
      </c>
      <c r="AP10" s="9">
        <f t="shared" si="6"/>
        <v>1</v>
      </c>
      <c r="AQ10" s="9">
        <f t="shared" si="7"/>
        <v>1</v>
      </c>
      <c r="AR10" s="9">
        <f t="shared" si="8"/>
        <v>1</v>
      </c>
      <c r="AS10" s="31">
        <f t="shared" si="12"/>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9"/>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 ISNUMBER(SEARCH("tracheal",'Model output'!H10)), ISNUMBER(SEARCH("Not mentioned",'Model output'!H10)), ISNUMBER(SEARCH("esophageal",'Model output'!H10)), ISNUMBER(SEARCH("Not applicable",'Model output'!H10))),"negative","positive"))</f>
        <v>negative</v>
      </c>
      <c r="I11">
        <f>IF(OR('Model output'!I10="",'Model output'!I10="Not answered",'Model output'!I10="Not mentioned"),"",IF(ISNUMBER('Model output'!I10),'Model output'!I10,1))</f>
        <v>1</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t="str">
        <f t="shared" si="10"/>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
      </c>
      <c r="P11" t="str">
        <f>IF('Model output'!N10="","",'Model output'!N10)</f>
        <v>3.5 cm</v>
      </c>
      <c r="Q11" t="str">
        <f t="shared" si="11"/>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
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8" t="str">
        <f>IF('Model output'!S10="","",'Model output'!S10)</f>
        <v>Not identified</v>
      </c>
      <c r="Y11" t="str">
        <f>IF(OR('Model output'!S10="",ISNUMBER(SEARCH("Absent",'Model output'!S10)),ISNUMBER(SEARCH("Not identified",'Model output'!S10)),ISNUMBER(SEARCH("No",'Model output'!S10)),ISNUMBER(SEARCH("neagtive",'Model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9" t="str">
        <f>IF(OR('Model output'!V10="", AND(ISERROR(SEARCH("Positive",'Model output'!V10)), ISNUMBER(SEARCH("Negative",'Model output'!V10))), ISNUMBER(SEARCH("Uninvolved",'Model output'!V10)), ISNUMBER(SEARCH("Free",'Model output'!V10)), ISNUMBER(SEARCH("Focal",'Model output'!V10)), AND(ISERROR(SEARCH("extensive",'Model output'!V10)),ISNUMBER(SEARCH("1 mm",'Model output'!V10))), AND(ISERROR(SEARCH("extensive",'Model output'!V10)),ISNUMBER(SEARCH("0.1 CM",'Model output'!V10))), ISNUMBER(SEARCH("less than 0.5 mm",'Model output'!V10)), ISNUMBER(SEARCH("Focal",'Model output'!V10)), ISNUMBER(SEARCH("abut",'Model output'!V10))), "negative", "positive")</f>
        <v>negative</v>
      </c>
      <c r="AE11" s="22"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9" t="str">
        <f t="shared" si="1"/>
        <v>2</v>
      </c>
      <c r="AG11" s="29" t="str">
        <f t="shared" si="2"/>
        <v>0</v>
      </c>
      <c r="AH11" s="29">
        <f t="shared" si="3"/>
        <v>0</v>
      </c>
      <c r="AI11" s="28" t="str">
        <f t="shared" si="4"/>
        <v>I</v>
      </c>
      <c r="AJ11" s="16" t="s">
        <v>27</v>
      </c>
      <c r="AK11" s="28" t="s">
        <v>336</v>
      </c>
      <c r="AL11" s="28" t="s">
        <v>241</v>
      </c>
      <c r="AM11" s="29">
        <v>0</v>
      </c>
      <c r="AN11" s="17" t="s">
        <v>103</v>
      </c>
      <c r="AO11" s="9">
        <f t="shared" ca="1" si="5"/>
        <v>1</v>
      </c>
      <c r="AP11" s="9">
        <f t="shared" si="6"/>
        <v>1</v>
      </c>
      <c r="AQ11" s="9">
        <f t="shared" si="7"/>
        <v>1</v>
      </c>
      <c r="AR11" s="9">
        <f t="shared" si="8"/>
        <v>1</v>
      </c>
      <c r="AS11" s="31">
        <f t="shared" si="12"/>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9"/>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 ISNUMBER(SEARCH("tracheal",'Model output'!H11)), ISNUMBER(SEARCH("Not mentioned",'Model output'!H11)), ISNUMBER(SEARCH("esophageal",'Model output'!H11)), ISNUMBER(SEARCH("Not applicable",'Model output'!H11))),"negative","positive"))</f>
        <v>negative</v>
      </c>
      <c r="I12">
        <f>IF(OR('Model output'!I11="",'Model output'!I11="Not answered",'Model output'!I11="Not mentioned"),"",IF(ISNUMBER('Model output'!I11),'Model output'!I11,1))</f>
        <v>4</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0</v>
      </c>
      <c r="K12" t="str" cm="1">
        <f t="array" ref="K12">IF(COUNT(FIND({0,1,2,3,4,5,6,7,8,9},'Model output'!K11))&gt;0,'Model output'!K11,"")</f>
        <v/>
      </c>
      <c r="L12" t="str">
        <f t="shared" si="10"/>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Tall cell variant</v>
      </c>
      <c r="P12" t="str">
        <f>IF('Model output'!N11="","",'Model output'!N11)</f>
        <v>3 cm</v>
      </c>
      <c r="Q12" t="str">
        <f t="shared" si="11"/>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
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8" t="str">
        <f>IF('Model output'!S11="","",'Model output'!S11)</f>
        <v/>
      </c>
      <c r="Y12" t="str">
        <f>IF(OR('Model output'!S11="",ISNUMBER(SEARCH("Absent",'Model output'!S11)),ISNUMBER(SEARCH("Not identified",'Model output'!S11)),ISNUMBER(SEARCH("No",'Model output'!S11)),ISNUMBER(SEARCH("neagtive",'Model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ISNUMBER(SEARCH("Focal",'Model output'!V11)), AND(ISERROR(SEARCH("extensive",'Model output'!V11)),ISNUMBER(SEARCH("1 mm",'Model output'!V11))), AND(ISERROR(SEARCH("extensive",'Model output'!V11)),ISNUMBER(SEARCH("0.1 CM",'Model output'!V11))), ISNUMBER(SEARCH("less than 0.5 mm",'Model output'!V11)), ISNUMBER(SEARCH("Focal",'Model output'!V11)), ISNUMBER(SEARCH("abut",'Model output'!V11))), "negative", "positive")</f>
        <v>negative</v>
      </c>
      <c r="AE12" s="22"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9" t="str">
        <f t="shared" si="1"/>
        <v>2</v>
      </c>
      <c r="AG12" s="29" t="str">
        <f t="shared" si="2"/>
        <v>0</v>
      </c>
      <c r="AH12" s="29">
        <f t="shared" si="3"/>
        <v>0</v>
      </c>
      <c r="AI12" s="28" t="str">
        <f t="shared" si="4"/>
        <v>I</v>
      </c>
      <c r="AJ12" s="16" t="s">
        <v>37</v>
      </c>
      <c r="AK12" s="28" t="s">
        <v>336</v>
      </c>
      <c r="AL12" s="28" t="s">
        <v>241</v>
      </c>
      <c r="AM12" s="29" t="s">
        <v>241</v>
      </c>
      <c r="AN12" s="17" t="s">
        <v>103</v>
      </c>
      <c r="AO12" s="9">
        <f t="shared" ca="1" si="5"/>
        <v>1</v>
      </c>
      <c r="AP12" s="9">
        <f t="shared" si="6"/>
        <v>1</v>
      </c>
      <c r="AQ12" s="9">
        <f t="shared" si="7"/>
        <v>1</v>
      </c>
      <c r="AR12" s="9">
        <f t="shared" si="8"/>
        <v>1</v>
      </c>
      <c r="AS12" s="31">
        <f t="shared" si="12"/>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9"/>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 ISNUMBER(SEARCH("tracheal",'Model output'!H12)), ISNUMBER(SEARCH("Not mentioned",'Model output'!H12)), ISNUMBER(SEARCH("esophageal",'Model output'!H12)), ISNUMBER(SEARCH("Not applicable",'Model output'!H12))),"negative","positive"))</f>
        <v>negative</v>
      </c>
      <c r="I13">
        <f>IF(OR('Model output'!I12="",'Model output'!I12="Not answered",'Model output'!I12="Not mentioned"),"",IF(ISNUMBER('Model output'!I12),'Model output'!I12,1))</f>
        <v>2</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t="str">
        <f t="shared" si="10"/>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
      </c>
      <c r="P13" t="str">
        <f>IF('Model output'!N12="","",'Model output'!N12)</f>
        <v>1.0 cm</v>
      </c>
      <c r="Q13" t="str">
        <f t="shared" si="11"/>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
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8" t="str">
        <f>IF('Model output'!S12="","",'Model output'!S12)</f>
        <v>Present, Extent: Minimal</v>
      </c>
      <c r="Y13" t="str">
        <f>IF(OR('Model output'!S12="",ISNUMBER(SEARCH("Absent",'Model output'!S12)),ISNUMBER(SEARCH("Not identified",'Model output'!S12)),ISNUMBER(SEARCH("No",'Model output'!S12)),ISNUMBER(SEARCH("neagtive",'Model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ISNUMBER(SEARCH("Focal",'Model output'!V12)), AND(ISERROR(SEARCH("extensive",'Model output'!V12)),ISNUMBER(SEARCH("1 mm",'Model output'!V12))), AND(ISERROR(SEARCH("extensive",'Model output'!V12)),ISNUMBER(SEARCH("0.1 CM",'Model output'!V12))), ISNUMBER(SEARCH("less than 0.5 mm",'Model output'!V12)), ISNUMBER(SEARCH("Focal",'Model output'!V12)), ISNUMBER(SEARCH("abut",'Model output'!V12))), "negative", "positive")</f>
        <v>negative</v>
      </c>
      <c r="AE13" s="22"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9" t="str">
        <f t="shared" si="1"/>
        <v>1a</v>
      </c>
      <c r="AG13" s="29" t="str">
        <f t="shared" si="2"/>
        <v>0</v>
      </c>
      <c r="AH13" s="29">
        <f t="shared" si="3"/>
        <v>0</v>
      </c>
      <c r="AI13" s="28" t="str">
        <f t="shared" si="4"/>
        <v>I</v>
      </c>
      <c r="AJ13" s="16" t="s">
        <v>37</v>
      </c>
      <c r="AK13" s="28" t="s">
        <v>340</v>
      </c>
      <c r="AL13" s="28" t="s">
        <v>241</v>
      </c>
      <c r="AM13" s="29" t="s">
        <v>241</v>
      </c>
      <c r="AN13" s="17" t="s">
        <v>103</v>
      </c>
      <c r="AO13" s="9">
        <f t="shared" ca="1" si="5"/>
        <v>1</v>
      </c>
      <c r="AP13" s="9">
        <f t="shared" si="6"/>
        <v>1</v>
      </c>
      <c r="AQ13" s="9">
        <f t="shared" si="7"/>
        <v>1</v>
      </c>
      <c r="AR13" s="9">
        <f t="shared" si="8"/>
        <v>1</v>
      </c>
      <c r="AS13" s="31">
        <f t="shared" si="12"/>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9"/>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 ISNUMBER(SEARCH("tracheal",'Model output'!H13)), ISNUMBER(SEARCH("Not mentioned",'Model output'!H13)), ISNUMBER(SEARCH("esophageal",'Model output'!H13)), ISNUMBER(SEARCH("Not applicable",'Model output'!H13))),"negative","positive"))</f>
        <v>negative</v>
      </c>
      <c r="I14" t="str">
        <f>IF(OR('Model output'!I13="",'Model output'!I13="Not answered",'Model output'!I13="Not mentioned"),"",IF(ISNUMBER('Model output'!I13),'Model output'!I13,1))</f>
        <v/>
      </c>
      <c r="J14" t="str">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
      </c>
      <c r="K14" t="str" cm="1">
        <f t="array" ref="K14">IF(COUNT(FIND({0,1,2,3,4,5,6,7,8,9},'Model output'!K13))&gt;0,'Model output'!K13,"")</f>
        <v/>
      </c>
      <c r="L14" t="str">
        <f t="shared" si="10"/>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Thyroid Carcinoma</v>
      </c>
      <c r="O14" t="str">
        <f>IF('Model output'!M13="","",'Model output'!M13)</f>
        <v>Encapsulated Oncytic Follicular Variant</v>
      </c>
      <c r="P14" t="str">
        <f>IF('Model output'!N13="","",'Model output'!N13)</f>
        <v>1.5 cm</v>
      </c>
      <c r="Q14" t="str">
        <f t="shared" si="11"/>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
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8" t="str">
        <f>IF('Model output'!S13="","",'Model output'!S13)</f>
        <v>Not identified</v>
      </c>
      <c r="Y14" t="str">
        <f>IF(OR('Model output'!S13="",ISNUMBER(SEARCH("Absent",'Model output'!S13)),ISNUMBER(SEARCH("Not identified",'Model output'!S13)),ISNUMBER(SEARCH("No",'Model output'!S13)),ISNUMBER(SEARCH("neagtive",'Model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9" t="str">
        <f>IF(OR('Model output'!V13="", AND(ISERROR(SEARCH("Positive",'Model output'!V13)), ISNUMBER(SEARCH("Negative",'Model output'!V13))), ISNUMBER(SEARCH("Uninvolved",'Model output'!V13)), ISNUMBER(SEARCH("Free",'Model output'!V13)), ISNUMBER(SEARCH("Focal",'Model output'!V13)), AND(ISERROR(SEARCH("extensive",'Model output'!V13)),ISNUMBER(SEARCH("1 mm",'Model output'!V13))), AND(ISERROR(SEARCH("extensive",'Model output'!V13)),ISNUMBER(SEARCH("0.1 CM",'Model output'!V13))), ISNUMBER(SEARCH("less than 0.5 mm",'Model output'!V13)), ISNUMBER(SEARCH("Focal",'Model output'!V13)), ISNUMBER(SEARCH("abut",'Model output'!V13))), "negative", "positive")</f>
        <v>negative</v>
      </c>
      <c r="AE14" s="22"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9" t="str">
        <f t="shared" si="1"/>
        <v>1b</v>
      </c>
      <c r="AG14" s="29" t="str">
        <f t="shared" si="2"/>
        <v>0</v>
      </c>
      <c r="AH14" s="29">
        <f t="shared" si="3"/>
        <v>0</v>
      </c>
      <c r="AI14" s="28" t="str">
        <f t="shared" si="4"/>
        <v>I</v>
      </c>
      <c r="AJ14" s="16" t="s">
        <v>27</v>
      </c>
      <c r="AK14" s="28" t="s">
        <v>338</v>
      </c>
      <c r="AL14" s="28" t="s">
        <v>337</v>
      </c>
      <c r="AM14" s="29" t="s">
        <v>241</v>
      </c>
      <c r="AN14" s="17" t="s">
        <v>103</v>
      </c>
      <c r="AO14" s="9">
        <f t="shared" ca="1" si="5"/>
        <v>1</v>
      </c>
      <c r="AP14" s="9">
        <f t="shared" si="6"/>
        <v>1</v>
      </c>
      <c r="AQ14" s="9">
        <f t="shared" si="7"/>
        <v>1</v>
      </c>
      <c r="AR14" s="9">
        <f t="shared" si="8"/>
        <v>1</v>
      </c>
      <c r="AS14" s="31">
        <f t="shared" si="12"/>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X</v>
      </c>
      <c r="F15" t="str">
        <f t="shared" si="9"/>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 ISNUMBER(SEARCH("tracheal",'Model output'!H14)), ISNUMBER(SEARCH("Not mentioned",'Model output'!H14)), ISNUMBER(SEARCH("esophageal",'Model output'!H14)), ISNUMBER(SEARCH("Not applicable",'Model output'!H14))),"negative","positive"))</f>
        <v>negative</v>
      </c>
      <c r="I15">
        <f>IF(OR('Model output'!I14="",'Model output'!I14="Not answered",'Model output'!I14="Not mentioned"),"",IF(ISNUMBER('Model output'!I14),'Model output'!I14,1))</f>
        <v>3</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1</v>
      </c>
      <c r="K15" t="str" cm="1">
        <f t="array" ref="K15">IF(COUNT(FIND({0,1,2,3,4,5,6,7,8,9},'Model output'!K14))&gt;0,'Model output'!K14,"")</f>
        <v>0.2 mm</v>
      </c>
      <c r="L15" t="str">
        <f t="shared" si="10"/>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 thyroid carcinoma</v>
      </c>
      <c r="O15" t="str">
        <f>IF('Model output'!M14="","",'Model output'!M14)</f>
        <v>conventional and follicular subtypes</v>
      </c>
      <c r="P15" t="str">
        <f>IF('Model output'!N14="","",'Model output'!N14)</f>
        <v>1.7 x 1.7 x 1.5 cm</v>
      </c>
      <c r="Q15" t="str">
        <f t="shared" si="11"/>
        <v>1.7,1.7,1.5cm</v>
      </c>
      <c r="R15" cm="1">
        <f t="array" ref="R15">IF(Q15="","",IF(ISNUMBER(SEARCH("cm",Q15)),MAX(VALUE(SUBSTITUTE(_xlfn.FILTERXML("&lt;t&gt;&lt;s&gt;"&amp;SUBSTITUTE(Q15,",","&lt;/s&gt;&lt;s&gt;")&amp;"&lt;/s&gt;&lt;/t&gt;","//s"),"cm",""))),MAX(VALUE(SUBSTITUTE(_xlfn.FILTERXML("&lt;t&gt;&lt;s&gt;"&amp;SUBSTITUTE(Q15,",","&lt;/s&gt;&lt;s&gt;")&amp;"&lt;/s&gt;&lt;/t&gt;","//s"),"mm","")))/10))</f>
        <v>1.7</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
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8" t="str">
        <f>IF('Model output'!S14="","",'Model output'!S14)</f>
        <v>Not identified</v>
      </c>
      <c r="Y15" t="str">
        <f>IF(OR('Model output'!S14="",ISNUMBER(SEARCH("Absent",'Model output'!S14)),ISNUMBER(SEARCH("Not identified",'Model output'!S14)),ISNUMBER(SEARCH("No",'Model output'!S14)),ISNUMBER(SEARCH("neagtive",'Model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ISNUMBER(SEARCH("Focal",'Model output'!V14)), AND(ISERROR(SEARCH("extensive",'Model output'!V14)),ISNUMBER(SEARCH("1 mm",'Model output'!V14))), AND(ISERROR(SEARCH("extensive",'Model output'!V14)),ISNUMBER(SEARCH("0.1 CM",'Model output'!V14))), ISNUMBER(SEARCH("less than 0.5 mm",'Model output'!V14)), ISNUMBER(SEARCH("Focal",'Model output'!V14)), ISNUMBER(SEARCH("abut",'Model output'!V14))), "negative", "positive")</f>
        <v>negative</v>
      </c>
      <c r="AE15" s="22"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9" t="str">
        <f t="shared" si="1"/>
        <v>1b</v>
      </c>
      <c r="AG15" s="29" t="str">
        <f t="shared" si="2"/>
        <v>1a</v>
      </c>
      <c r="AH15" s="29">
        <f t="shared" si="3"/>
        <v>0</v>
      </c>
      <c r="AI15" s="28" t="str">
        <f t="shared" si="4"/>
        <v>II</v>
      </c>
      <c r="AJ15" s="16" t="s">
        <v>27</v>
      </c>
      <c r="AK15" s="28" t="s">
        <v>336</v>
      </c>
      <c r="AL15" s="28" t="s">
        <v>340</v>
      </c>
      <c r="AM15" s="29" t="s">
        <v>241</v>
      </c>
      <c r="AN15" s="17" t="s">
        <v>99</v>
      </c>
      <c r="AO15" s="9">
        <f t="shared" ca="1" si="5"/>
        <v>1</v>
      </c>
      <c r="AP15" s="9">
        <f t="shared" si="6"/>
        <v>0</v>
      </c>
      <c r="AQ15" s="9">
        <f t="shared" si="7"/>
        <v>1</v>
      </c>
      <c r="AR15" s="9">
        <f t="shared" si="8"/>
        <v>1</v>
      </c>
      <c r="AS15" s="31">
        <f t="shared" si="12"/>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X</v>
      </c>
      <c r="F16" t="str">
        <f t="shared" si="9"/>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output'!H15="","negative",IF(OR(ISNUMBER(SEARCH("lymph node",'Model output'!H15)), ISNUMBER(SEARCH("tracheal",'Model output'!H15)), ISNUMBER(SEARCH("Not mentioned",'Model output'!H15)), ISNUMBER(SEARCH("esophageal",'Model output'!H15)), ISNUMBER(SEARCH("Not applicable",'Model output'!H15))),"negative","positive"))</f>
        <v>negative</v>
      </c>
      <c r="I16">
        <f>IF(OR('Model output'!I15="",'Model output'!I15="Not answered",'Model output'!I15="Not mentioned"),"",IF(ISNUMBER('Model output'!I15),'Model output'!I15,1))</f>
        <v>36</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3</v>
      </c>
      <c r="K16" t="str" cm="1">
        <f t="array" ref="K16">IF(COUNT(FIND({0,1,2,3,4,5,6,7,8,9},'Model output'!K15))&gt;0,'Model output'!K15,"")</f>
        <v>0.7 cm</v>
      </c>
      <c r="L16" t="str">
        <f t="shared" si="10"/>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 thyroid carcinoma</v>
      </c>
      <c r="O16" t="str">
        <f>IF('Model output'!M15="","",'Model output'!M15)</f>
        <v>papillary and follicular variants</v>
      </c>
      <c r="P16" t="str">
        <f>IF('Model output'!N15="","",'Model output'!N15)</f>
        <v>4.4 cm</v>
      </c>
      <c r="Q16" t="str">
        <f t="shared" si="11"/>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positive</v>
      </c>
      <c r="T16">
        <f>IF('Model output'!O15="","",'Model output'!O15)</f>
        <v>1</v>
      </c>
      <c r="U16" t="str">
        <f>IF('Model output'!Q15&lt;&gt;"",'Model output'!Q15,
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extensive invasion into perithyroidal soft tissues with invasion of skeletal muscle identified</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extensive</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8" t="str">
        <f>IF('Model output'!S15="","",'Model output'!S15)</f>
        <v>yes</v>
      </c>
      <c r="Y16" t="str">
        <f>IF(OR('Model output'!S15="",ISNUMBER(SEARCH("Absent",'Model output'!S15)),ISNUMBER(SEARCH("Not identified",'Model output'!S15)),ISNUMBER(SEARCH("No",'Model output'!S15)),ISNUMBER(SEARCH("neagtive",'Model output'!S15))),"negative",IF(Z16="positive","gETE", "positive"))</f>
        <v>positive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ISNUMBER(SEARCH("Focal",'Model output'!V15)), AND(ISERROR(SEARCH("extensive",'Model output'!V15)),ISNUMBER(SEARCH("1 mm",'Model output'!V15))), AND(ISERROR(SEARCH("extensive",'Model output'!V15)),ISNUMBER(SEARCH("0.1 CM",'Model output'!V15))), ISNUMBER(SEARCH("less than 0.5 mm",'Model output'!V15)), ISNUMBER(SEARCH("Focal",'Model output'!V15)), ISNUMBER(SEARCH("abut",'Model output'!V15))), "negative", "positive")</f>
        <v>positive</v>
      </c>
      <c r="AE16" s="22"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9" t="str">
        <f t="shared" si="1"/>
        <v>3a</v>
      </c>
      <c r="AG16" s="29" t="str">
        <f t="shared" si="2"/>
        <v>1b</v>
      </c>
      <c r="AH16" s="29">
        <f t="shared" si="3"/>
        <v>0</v>
      </c>
      <c r="AI16" s="28" t="str">
        <f t="shared" si="4"/>
        <v>II</v>
      </c>
      <c r="AJ16" s="16" t="s">
        <v>18</v>
      </c>
      <c r="AK16" s="28" t="s">
        <v>341</v>
      </c>
      <c r="AL16" s="28" t="s">
        <v>338</v>
      </c>
      <c r="AM16" s="29" t="s">
        <v>241</v>
      </c>
      <c r="AN16" s="17" t="s">
        <v>99</v>
      </c>
      <c r="AO16" s="9">
        <f t="shared" si="5"/>
        <v>1</v>
      </c>
      <c r="AP16" s="9">
        <f t="shared" si="6"/>
        <v>0</v>
      </c>
      <c r="AQ16" s="9">
        <f t="shared" si="7"/>
        <v>1</v>
      </c>
      <c r="AR16" s="9">
        <f t="shared" si="8"/>
        <v>1</v>
      </c>
      <c r="AS16" s="31">
        <f t="shared" si="12"/>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X</v>
      </c>
      <c r="F17" t="str">
        <f t="shared" si="9"/>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 ISNUMBER(SEARCH("tracheal",'Model output'!H16)), ISNUMBER(SEARCH("Not mentioned",'Model output'!H16)), ISNUMBER(SEARCH("esophageal",'Model output'!H16)), ISNUMBER(SEARCH("Not applicable",'Model output'!H16))),"negative","positive"))</f>
        <v>negative</v>
      </c>
      <c r="I17">
        <f>IF(OR('Model output'!I16="",'Model output'!I16="Not answered",'Model output'!I16="Not mentioned"),"",IF(ISNUMBER('Model output'!I16),'Model output'!I16,1))</f>
        <v>5</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0</v>
      </c>
      <c r="K17" t="str" cm="1">
        <f t="array" ref="K17">IF(COUNT(FIND({0,1,2,3,4,5,6,7,8,9},'Model output'!K16))&gt;0,'Model output'!K16,"")</f>
        <v/>
      </c>
      <c r="L17" t="str">
        <f t="shared" si="10"/>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v>
      </c>
      <c r="O17" t="str">
        <f>IF('Model output'!M16="","",'Model output'!M16)</f>
        <v>mixed classical and follicular variant of papillary thyroid carcinoma</v>
      </c>
      <c r="P17" t="str">
        <f>IF('Model output'!N16="","",'Model output'!N16)</f>
        <v>3.1 cm (Nodule A)</v>
      </c>
      <c r="Q17" t="str">
        <f t="shared" si="11"/>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t="str">
        <f>IF('Model output'!O16="","",'Model output'!O16)</f>
        <v>3 (Nodules A, B, C)</v>
      </c>
      <c r="U17" t="str">
        <f>IF('Model output'!Q16&lt;&gt;"",'Model output'!Q16,
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18" t="str">
        <f>IF('Model output'!S16="","",'Model output'!S16)</f>
        <v>positive for minimal extrathyroidal extension</v>
      </c>
      <c r="Y17" t="str">
        <f>IF(OR('Model output'!S16="",ISNUMBER(SEARCH("Absent",'Model output'!S16)),ISNUMBER(SEARCH("Not identified",'Model output'!S16)),ISNUMBER(SEARCH("No",'Model output'!S16)),ISNUMBER(SEARCH("neagtive",'Model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ISNUMBER(SEARCH("Focal",'Model output'!V16)), AND(ISERROR(SEARCH("extensive",'Model output'!V16)),ISNUMBER(SEARCH("1 mm",'Model output'!V16))), AND(ISERROR(SEARCH("extensive",'Model output'!V16)),ISNUMBER(SEARCH("0.1 CM",'Model output'!V16))), ISNUMBER(SEARCH("less than 0.5 mm",'Model output'!V16)), ISNUMBER(SEARCH("Focal",'Model output'!V16)), ISNUMBER(SEARCH("abut",'Model output'!V16))), "negative", "positive")</f>
        <v>positive</v>
      </c>
      <c r="AE17" s="22"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9" t="str">
        <f t="shared" si="1"/>
        <v>2</v>
      </c>
      <c r="AG17" s="29" t="str">
        <f t="shared" si="2"/>
        <v>0</v>
      </c>
      <c r="AH17" s="29">
        <f t="shared" si="3"/>
        <v>0</v>
      </c>
      <c r="AI17" s="28" t="str">
        <f t="shared" si="4"/>
        <v>I</v>
      </c>
      <c r="AJ17" s="16" t="s">
        <v>18</v>
      </c>
      <c r="AK17" s="28" t="s">
        <v>336</v>
      </c>
      <c r="AL17" s="28" t="s">
        <v>241</v>
      </c>
      <c r="AM17" s="29" t="s">
        <v>241</v>
      </c>
      <c r="AN17" s="17" t="s">
        <v>103</v>
      </c>
      <c r="AO17" s="9">
        <f t="shared" si="5"/>
        <v>1</v>
      </c>
      <c r="AP17" s="9">
        <f t="shared" si="6"/>
        <v>1</v>
      </c>
      <c r="AQ17" s="9">
        <f t="shared" si="7"/>
        <v>1</v>
      </c>
      <c r="AR17" s="9">
        <f t="shared" si="8"/>
        <v>1</v>
      </c>
      <c r="AS17" s="31">
        <f t="shared" si="12"/>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0</v>
      </c>
      <c r="F18" t="str">
        <f t="shared" si="9"/>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 ISNUMBER(SEARCH("tracheal",'Model output'!H17)), ISNUMBER(SEARCH("Not mentioned",'Model output'!H17)), ISNUMBER(SEARCH("esophageal",'Model output'!H17)), ISNUMBER(SEARCH("Not applicable",'Model output'!H17))),"negative","positive"))</f>
        <v>negative</v>
      </c>
      <c r="I18">
        <f>IF(OR('Model output'!I17="",'Model output'!I17="Not answered",'Model output'!I17="Not mentioned"),"",IF(ISNUMBER('Model output'!I17),'Model output'!I17,1))</f>
        <v>3</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0</v>
      </c>
      <c r="K18" t="str" cm="1">
        <f t="array" ref="K18">IF(COUNT(FIND({0,1,2,3,4,5,6,7,8,9},'Model output'!K17))&gt;0,'Model output'!K17,"")</f>
        <v/>
      </c>
      <c r="L18" t="str">
        <f t="shared" si="10"/>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 usual variant</v>
      </c>
      <c r="O18" t="str">
        <f>IF('Model output'!M17="","",'Model output'!M17)</f>
        <v/>
      </c>
      <c r="P18" t="str">
        <f>IF('Model output'!N17="","",'Model output'!N17)</f>
        <v>2.4 cm</v>
      </c>
      <c r="Q18" t="str">
        <f t="shared" si="11"/>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
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Not mentioned</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8" t="str">
        <f>IF('Model output'!S17="","",'Model output'!S17)</f>
        <v>Not identified</v>
      </c>
      <c r="Y18" t="str">
        <f>IF(OR('Model output'!S17="",ISNUMBER(SEARCH("Absent",'Model output'!S17)),ISNUMBER(SEARCH("Not identified",'Model output'!S17)),ISNUMBER(SEARCH("No",'Model output'!S17)),ISNUMBER(SEARCH("neagtive",'Model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9" t="str">
        <f>IF(OR('Model output'!V17="", AND(ISERROR(SEARCH("Positive",'Model output'!V17)), ISNUMBER(SEARCH("Negative",'Model output'!V17))), ISNUMBER(SEARCH("Uninvolved",'Model output'!V17)), ISNUMBER(SEARCH("Free",'Model output'!V17)), ISNUMBER(SEARCH("Focal",'Model output'!V17)), AND(ISERROR(SEARCH("extensive",'Model output'!V17)),ISNUMBER(SEARCH("1 mm",'Model output'!V17))), AND(ISERROR(SEARCH("extensive",'Model output'!V17)),ISNUMBER(SEARCH("0.1 CM",'Model output'!V17))), ISNUMBER(SEARCH("less than 0.5 mm",'Model output'!V17)), ISNUMBER(SEARCH("Focal",'Model output'!V17)), ISNUMBER(SEARCH("abut",'Model output'!V17))), "negative", "positive")</f>
        <v>positive</v>
      </c>
      <c r="AE18" s="22"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9" t="str">
        <f t="shared" si="1"/>
        <v>2</v>
      </c>
      <c r="AG18" s="29" t="str">
        <f t="shared" si="2"/>
        <v>0</v>
      </c>
      <c r="AH18" s="29">
        <f t="shared" si="3"/>
        <v>0</v>
      </c>
      <c r="AI18" s="28" t="str">
        <f t="shared" si="4"/>
        <v>I</v>
      </c>
      <c r="AJ18" s="16" t="s">
        <v>18</v>
      </c>
      <c r="AK18" s="28" t="s">
        <v>336</v>
      </c>
      <c r="AL18" s="28" t="s">
        <v>241</v>
      </c>
      <c r="AM18" s="29" t="s">
        <v>241</v>
      </c>
      <c r="AN18" s="17" t="s">
        <v>103</v>
      </c>
      <c r="AO18" s="9">
        <f t="shared" si="5"/>
        <v>1</v>
      </c>
      <c r="AP18" s="9">
        <f t="shared" si="6"/>
        <v>1</v>
      </c>
      <c r="AQ18" s="9">
        <f t="shared" si="7"/>
        <v>1</v>
      </c>
      <c r="AR18" s="9">
        <f t="shared" si="8"/>
        <v>1</v>
      </c>
      <c r="AS18" s="31">
        <f t="shared" si="12"/>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9"/>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 ISNUMBER(SEARCH("tracheal",'Model output'!H18)), ISNUMBER(SEARCH("Not mentioned",'Model output'!H18)), ISNUMBER(SEARCH("esophageal",'Model output'!H18)), ISNUMBER(SEARCH("Not applicable",'Model output'!H18))),"negative","positive"))</f>
        <v>negative</v>
      </c>
      <c r="I19">
        <f>IF(OR('Model output'!I18="",'Model output'!I18="Not answered",'Model output'!I18="Not mentioned"),"",IF(ISNUMBER('Model output'!I18),'Model output'!I18,1))</f>
        <v>12</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9</v>
      </c>
      <c r="K19" t="str" cm="1">
        <f t="array" ref="K19">IF(COUNT(FIND({0,1,2,3,4,5,6,7,8,9},'Model output'!K18))&gt;0,'Model output'!K18,"")</f>
        <v>1.6cm</v>
      </c>
      <c r="L19" t="str">
        <f t="shared" si="10"/>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 classical type</v>
      </c>
      <c r="O19" t="str">
        <f>IF('Model output'!M18="","",'Model output'!M18)</f>
        <v/>
      </c>
      <c r="P19" t="str">
        <f>IF('Model output'!N18="","",'Model output'!N18)</f>
        <v>2.2 cm</v>
      </c>
      <c r="Q19" t="str">
        <f t="shared" si="11"/>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
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8" t="str">
        <f>IF('Model output'!S18="","",'Model output'!S18)</f>
        <v>Not identified</v>
      </c>
      <c r="Y19" t="str">
        <f>IF(OR('Model output'!S18="",ISNUMBER(SEARCH("Absent",'Model output'!S18)),ISNUMBER(SEARCH("Not identified",'Model output'!S18)),ISNUMBER(SEARCH("No",'Model output'!S18)),ISNUMBER(SEARCH("neagtive",'Model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9" t="str">
        <f>IF(OR('Model output'!V18="", AND(ISERROR(SEARCH("Positive",'Model output'!V18)), ISNUMBER(SEARCH("Negative",'Model output'!V18))), ISNUMBER(SEARCH("Uninvolved",'Model output'!V18)), ISNUMBER(SEARCH("Free",'Model output'!V18)), ISNUMBER(SEARCH("Focal",'Model output'!V18)), AND(ISERROR(SEARCH("extensive",'Model output'!V18)),ISNUMBER(SEARCH("1 mm",'Model output'!V18))), AND(ISERROR(SEARCH("extensive",'Model output'!V18)),ISNUMBER(SEARCH("0.1 CM",'Model output'!V18))), ISNUMBER(SEARCH("less than 0.5 mm",'Model output'!V18)), ISNUMBER(SEARCH("Focal",'Model output'!V18)), ISNUMBER(SEARCH("abut",'Model output'!V18))), "negative", "positive")</f>
        <v>negative</v>
      </c>
      <c r="AE19" s="22"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9" t="str">
        <f t="shared" si="1"/>
        <v>2</v>
      </c>
      <c r="AG19" s="29" t="str">
        <f t="shared" si="2"/>
        <v>1b</v>
      </c>
      <c r="AH19" s="29">
        <f t="shared" si="3"/>
        <v>0</v>
      </c>
      <c r="AI19" s="28" t="str">
        <f t="shared" si="4"/>
        <v>I</v>
      </c>
      <c r="AJ19" s="16" t="s">
        <v>37</v>
      </c>
      <c r="AK19" s="28" t="s">
        <v>336</v>
      </c>
      <c r="AL19" s="28" t="s">
        <v>338</v>
      </c>
      <c r="AM19" s="29" t="s">
        <v>241</v>
      </c>
      <c r="AN19" s="17" t="s">
        <v>103</v>
      </c>
      <c r="AO19" s="9">
        <f t="shared" ca="1" si="5"/>
        <v>1</v>
      </c>
      <c r="AP19" s="9">
        <f t="shared" si="6"/>
        <v>1</v>
      </c>
      <c r="AQ19" s="9">
        <f t="shared" si="7"/>
        <v>1</v>
      </c>
      <c r="AR19" s="9">
        <f t="shared" si="8"/>
        <v>1</v>
      </c>
      <c r="AS19" s="31">
        <f t="shared" si="12"/>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3</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9"/>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 ISNUMBER(SEARCH("tracheal",'Model output'!H19)), ISNUMBER(SEARCH("Not mentioned",'Model output'!H19)), ISNUMBER(SEARCH("esophageal",'Model output'!H19)), ISNUMBER(SEARCH("Not applicable",'Model output'!H19))),"negative","positive"))</f>
        <v>negative</v>
      </c>
      <c r="I20">
        <f>IF(OR('Model output'!I19="",'Model output'!I19="Not answered",'Model output'!I19="Not mentioned"),"",IF(ISNUMBER('Model output'!I19),'Model output'!I19,1))</f>
        <v>1</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0</v>
      </c>
      <c r="K20" t="str" cm="1">
        <f t="array" ref="K20">IF(COUNT(FIND({0,1,2,3,4,5,6,7,8,9},'Model output'!K19))&gt;0,'Model output'!K19,"")</f>
        <v/>
      </c>
      <c r="L20" t="str">
        <f t="shared" si="10"/>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 classical type</v>
      </c>
      <c r="O20" t="str">
        <f>IF('Model output'!M19="","",'Model output'!M19)</f>
        <v/>
      </c>
      <c r="P20" t="str">
        <f>IF('Model output'!N19="","",'Model output'!N19)</f>
        <v>3.0 cm</v>
      </c>
      <c r="Q20" t="str">
        <f t="shared" si="11"/>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t="str">
        <f>IF('Model output'!O19="","",'Model output'!O19)</f>
        <v>1 (main) + 6 microcarcinomas</v>
      </c>
      <c r="U20" t="str">
        <f>IF('Model output'!Q19&lt;&gt;"",'Model output'!Q19,
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18" t="str">
        <f>IF('Model output'!S19="","",'Model output'!S19)</f>
        <v>Not Identified</v>
      </c>
      <c r="Y20" t="str">
        <f>IF(OR('Model output'!S19="",ISNUMBER(SEARCH("Absent",'Model output'!S19)),ISNUMBER(SEARCH("Not identified",'Model output'!S19)),ISNUMBER(SEARCH("No",'Model output'!S19)),ISNUMBER(SEARCH("neagtive",'Model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ISNUMBER(SEARCH("Focal",'Model output'!V19)), AND(ISERROR(SEARCH("extensive",'Model output'!V19)),ISNUMBER(SEARCH("1 mm",'Model output'!V19))), AND(ISERROR(SEARCH("extensive",'Model output'!V19)),ISNUMBER(SEARCH("0.1 CM",'Model output'!V19))), ISNUMBER(SEARCH("less than 0.5 mm",'Model output'!V19)), ISNUMBER(SEARCH("Focal",'Model output'!V19)), ISNUMBER(SEARCH("abut",'Model output'!V19))), "negative", "positive")</f>
        <v>negative</v>
      </c>
      <c r="AE20" s="22"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9" t="str">
        <f t="shared" si="1"/>
        <v>2</v>
      </c>
      <c r="AG20" s="29" t="str">
        <f t="shared" si="2"/>
        <v>0</v>
      </c>
      <c r="AH20" s="29">
        <f t="shared" si="3"/>
        <v>0</v>
      </c>
      <c r="AI20" s="28" t="str">
        <f t="shared" si="4"/>
        <v>I</v>
      </c>
      <c r="AJ20" s="16" t="s">
        <v>27</v>
      </c>
      <c r="AK20" s="28" t="s">
        <v>336</v>
      </c>
      <c r="AL20" s="28" t="s">
        <v>337</v>
      </c>
      <c r="AM20" s="29" t="s">
        <v>241</v>
      </c>
      <c r="AN20" s="17" t="s">
        <v>103</v>
      </c>
      <c r="AO20" s="9">
        <f t="shared" ca="1" si="5"/>
        <v>1</v>
      </c>
      <c r="AP20" s="9">
        <f t="shared" si="6"/>
        <v>1</v>
      </c>
      <c r="AQ20" s="9">
        <f t="shared" si="7"/>
        <v>1</v>
      </c>
      <c r="AR20" s="9">
        <f t="shared" si="8"/>
        <v>1</v>
      </c>
      <c r="AS20" s="31">
        <f t="shared" si="12"/>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9"/>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 ISNUMBER(SEARCH("tracheal",'Model output'!H20)), ISNUMBER(SEARCH("Not mentioned",'Model output'!H20)), ISNUMBER(SEARCH("esophageal",'Model output'!H20)), ISNUMBER(SEARCH("Not applicable",'Model output'!H20))),"negative","positive"))</f>
        <v>negative</v>
      </c>
      <c r="I21">
        <f>IF(OR('Model output'!I20="",'Model output'!I20="Not answered",'Model output'!I20="Not mentioned"),"",IF(ISNUMBER('Model output'!I20),'Model output'!I20,1))</f>
        <v>6</v>
      </c>
      <c r="J21">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1</v>
      </c>
      <c r="K21" t="str" cm="1">
        <f t="array" ref="K21">IF(COUNT(FIND({0,1,2,3,4,5,6,7,8,9},'Model output'!K20))&gt;0,'Model output'!K20,"")</f>
        <v/>
      </c>
      <c r="L21" t="str">
        <f t="shared" si="10"/>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in left lobe and 2 mm in right lobe</v>
      </c>
      <c r="Q21" t="str">
        <f t="shared" si="11"/>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
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8" t="str">
        <f>IF('Model output'!S20="","",'Model output'!S20)</f>
        <v>Not Identified</v>
      </c>
      <c r="Y21" t="str">
        <f>IF(OR('Model output'!S20="",ISNUMBER(SEARCH("Absent",'Model output'!S20)),ISNUMBER(SEARCH("Not identified",'Model output'!S20)),ISNUMBER(SEARCH("No",'Model output'!S20)),ISNUMBER(SEARCH("neagtive",'Model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ISNUMBER(SEARCH("Focal",'Model output'!V20)), AND(ISERROR(SEARCH("extensive",'Model output'!V20)),ISNUMBER(SEARCH("1 mm",'Model output'!V20))), AND(ISERROR(SEARCH("extensive",'Model output'!V20)),ISNUMBER(SEARCH("0.1 CM",'Model output'!V20))), ISNUMBER(SEARCH("less than 0.5 mm",'Model output'!V20)), ISNUMBER(SEARCH("Focal",'Model output'!V20)), ISNUMBER(SEARCH("abut",'Model output'!V20))), "negative", "positive")</f>
        <v>negative</v>
      </c>
      <c r="AE21" s="22"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9" t="str">
        <f t="shared" si="1"/>
        <v>1a</v>
      </c>
      <c r="AG21" s="29" t="str">
        <f t="shared" si="2"/>
        <v>1a</v>
      </c>
      <c r="AH21" s="29">
        <f t="shared" si="3"/>
        <v>0</v>
      </c>
      <c r="AI21" s="28" t="str">
        <f t="shared" si="4"/>
        <v>I</v>
      </c>
      <c r="AJ21" s="16" t="s">
        <v>27</v>
      </c>
      <c r="AK21" s="28" t="s">
        <v>340</v>
      </c>
      <c r="AL21" s="28" t="s">
        <v>241</v>
      </c>
      <c r="AM21" s="29" t="s">
        <v>241</v>
      </c>
      <c r="AN21" s="17" t="s">
        <v>103</v>
      </c>
      <c r="AO21" s="9">
        <f t="shared" ca="1" si="5"/>
        <v>1</v>
      </c>
      <c r="AP21" s="9">
        <f t="shared" si="6"/>
        <v>1</v>
      </c>
      <c r="AQ21" s="9">
        <f t="shared" si="7"/>
        <v>0</v>
      </c>
      <c r="AR21" s="9">
        <f t="shared" si="8"/>
        <v>1</v>
      </c>
      <c r="AS21" s="31">
        <f t="shared" si="12"/>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9"/>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 ISNUMBER(SEARCH("tracheal",'Model output'!H21)), ISNUMBER(SEARCH("Not mentioned",'Model output'!H21)), ISNUMBER(SEARCH("esophageal",'Model output'!H21)), ISNUMBER(SEARCH("Not applicable",'Model output'!H21))),"negative","positive"))</f>
        <v>negative</v>
      </c>
      <c r="I22">
        <f>IF(OR('Model output'!I21="",'Model output'!I21="Not answered",'Model output'!I21="Not mentioned"),"",IF(ISNUMBER('Model output'!I21),'Model output'!I21,1))</f>
        <v>5</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t="str">
        <f t="shared" si="10"/>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tall cell variant</v>
      </c>
      <c r="P22" t="str">
        <f>IF('Model output'!N21="","",'Model output'!N21)</f>
        <v>1.5 cm</v>
      </c>
      <c r="Q22" t="str">
        <f t="shared" si="11"/>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
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8" t="str">
        <f>IF('Model output'!S21="","",'Model output'!S21)</f>
        <v>Invades: perithyroidal fibradipose tissue and skeletal muscle</v>
      </c>
      <c r="Y22" t="str">
        <f>IF(OR('Model output'!S21="",ISNUMBER(SEARCH("Absent",'Model output'!S21)),ISNUMBER(SEARCH("Not identified",'Model output'!S21)),ISNUMBER(SEARCH("No",'Model output'!S21)),ISNUMBER(SEARCH("neagtive",'Model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9" t="str">
        <f>IF(OR('Model output'!V21="", AND(ISERROR(SEARCH("Positive",'Model output'!V21)), ISNUMBER(SEARCH("Negative",'Model output'!V21))), ISNUMBER(SEARCH("Uninvolved",'Model output'!V21)), ISNUMBER(SEARCH("Free",'Model output'!V21)), ISNUMBER(SEARCH("Focal",'Model output'!V21)), AND(ISERROR(SEARCH("extensive",'Model output'!V21)),ISNUMBER(SEARCH("1 mm",'Model output'!V21))), AND(ISERROR(SEARCH("extensive",'Model output'!V21)),ISNUMBER(SEARCH("0.1 CM",'Model output'!V21))), ISNUMBER(SEARCH("less than 0.5 mm",'Model output'!V21)), ISNUMBER(SEARCH("Focal",'Model output'!V21)), ISNUMBER(SEARCH("abut",'Model output'!V21))), "negative", "positive")</f>
        <v>negative</v>
      </c>
      <c r="AE22" s="22"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9" t="str">
        <f t="shared" si="1"/>
        <v>3b</v>
      </c>
      <c r="AG22" s="29" t="str">
        <f t="shared" si="2"/>
        <v>0</v>
      </c>
      <c r="AH22" s="29">
        <f t="shared" si="3"/>
        <v>0</v>
      </c>
      <c r="AI22" s="28" t="str">
        <f t="shared" si="4"/>
        <v>II</v>
      </c>
      <c r="AJ22" s="16" t="s">
        <v>18</v>
      </c>
      <c r="AK22" s="28" t="s">
        <v>341</v>
      </c>
      <c r="AL22" s="28" t="s">
        <v>241</v>
      </c>
      <c r="AM22" s="29" t="s">
        <v>241</v>
      </c>
      <c r="AN22" s="17" t="s">
        <v>99</v>
      </c>
      <c r="AO22" s="9">
        <f t="shared" si="5"/>
        <v>1</v>
      </c>
      <c r="AP22" s="9">
        <f t="shared" si="6"/>
        <v>1</v>
      </c>
      <c r="AQ22" s="9">
        <f t="shared" si="7"/>
        <v>1</v>
      </c>
      <c r="AR22" s="9">
        <f t="shared" si="8"/>
        <v>1</v>
      </c>
      <c r="AS22" s="31">
        <f t="shared" si="12"/>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9"/>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 ISNUMBER(SEARCH("tracheal",'Model output'!H22)), ISNUMBER(SEARCH("Not mentioned",'Model output'!H22)), ISNUMBER(SEARCH("esophageal",'Model output'!H22)), ISNUMBER(SEARCH("Not applicable",'Model output'!H22))),"negative","positive"))</f>
        <v>negative</v>
      </c>
      <c r="I23">
        <f>IF(OR('Model output'!I22="",'Model output'!I22="Not answered",'Model output'!I22="Not mentioned"),"",IF(ISNUMBER('Model output'!I22),'Model output'!I22,1))</f>
        <v>2</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t="str">
        <f t="shared" si="10"/>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Classical type</v>
      </c>
      <c r="P23" t="str">
        <f>IF('Model output'!N22="","",'Model output'!N22)</f>
        <v>2.8 cm</v>
      </c>
      <c r="Q23" t="str">
        <f t="shared" si="11"/>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
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8" t="str">
        <f>IF('Model output'!S22="","",'Model output'!S22)</f>
        <v>Not identified</v>
      </c>
      <c r="Y23" t="str">
        <f>IF(OR('Model output'!S22="",ISNUMBER(SEARCH("Absent",'Model output'!S22)),ISNUMBER(SEARCH("Not identified",'Model output'!S22)),ISNUMBER(SEARCH("No",'Model output'!S22)),ISNUMBER(SEARCH("neagtive",'Model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ISNUMBER(SEARCH("Focal",'Model output'!V22)), AND(ISERROR(SEARCH("extensive",'Model output'!V22)),ISNUMBER(SEARCH("1 mm",'Model output'!V22))), AND(ISERROR(SEARCH("extensive",'Model output'!V22)),ISNUMBER(SEARCH("0.1 CM",'Model output'!V22))), ISNUMBER(SEARCH("less than 0.5 mm",'Model output'!V22)), ISNUMBER(SEARCH("Focal",'Model output'!V22)), ISNUMBER(SEARCH("abut",'Model output'!V22))), "negative", "positive")</f>
        <v>negative</v>
      </c>
      <c r="AE23" s="22"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9" t="str">
        <f t="shared" si="1"/>
        <v>2</v>
      </c>
      <c r="AG23" s="29" t="str">
        <f t="shared" si="2"/>
        <v>0</v>
      </c>
      <c r="AH23" s="29">
        <f t="shared" si="3"/>
        <v>0</v>
      </c>
      <c r="AI23" s="28" t="str">
        <f t="shared" si="4"/>
        <v>I</v>
      </c>
      <c r="AJ23" s="16" t="s">
        <v>27</v>
      </c>
      <c r="AK23" s="28" t="s">
        <v>336</v>
      </c>
      <c r="AL23" s="28" t="s">
        <v>241</v>
      </c>
      <c r="AM23" s="29" t="s">
        <v>241</v>
      </c>
      <c r="AN23" s="17" t="s">
        <v>103</v>
      </c>
      <c r="AO23" s="9">
        <f t="shared" ca="1" si="5"/>
        <v>1</v>
      </c>
      <c r="AP23" s="9">
        <f t="shared" si="6"/>
        <v>1</v>
      </c>
      <c r="AQ23" s="9">
        <f t="shared" si="7"/>
        <v>1</v>
      </c>
      <c r="AR23" s="9">
        <f t="shared" si="8"/>
        <v>1</v>
      </c>
      <c r="AS23" s="31">
        <f t="shared" si="12"/>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9"/>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 ISNUMBER(SEARCH("tracheal",'Model output'!H23)), ISNUMBER(SEARCH("Not mentioned",'Model output'!H23)), ISNUMBER(SEARCH("esophageal",'Model output'!H23)), ISNUMBER(SEARCH("Not applicable",'Model output'!H23))),"negative","positive"))</f>
        <v>negative</v>
      </c>
      <c r="I24">
        <f>IF(OR('Model output'!I23="",'Model output'!I23="Not answered",'Model output'!I23="Not mentioned"),"",IF(ISNUMBER('Model output'!I23),'Model output'!I23,1))</f>
        <v>6</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1</v>
      </c>
      <c r="K24" t="str" cm="1">
        <f t="array" ref="K24">IF(COUNT(FIND({0,1,2,3,4,5,6,7,8,9},'Model output'!K23))&gt;0,'Model output'!K23,"")</f>
        <v>0.8cm</v>
      </c>
      <c r="L24" t="str">
        <f t="shared" si="10"/>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 classical type</v>
      </c>
      <c r="O24" t="str">
        <f>IF('Model output'!M23="","",'Model output'!M23)</f>
        <v/>
      </c>
      <c r="P24" t="str">
        <f>IF('Model output'!N23="","",'Model output'!N23)</f>
        <v>1.3 cm</v>
      </c>
      <c r="Q24" t="str">
        <f t="shared" si="11"/>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
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8" t="str">
        <f>IF('Model output'!S23="","",'Model output'!S23)</f>
        <v>Not identified</v>
      </c>
      <c r="Y24" t="str">
        <f>IF(OR('Model output'!S23="",ISNUMBER(SEARCH("Absent",'Model output'!S23)),ISNUMBER(SEARCH("Not identified",'Model output'!S23)),ISNUMBER(SEARCH("No",'Model output'!S23)),ISNUMBER(SEARCH("neagtive",'Model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9" t="str">
        <f>IF(OR('Model output'!V23="", AND(ISERROR(SEARCH("Positive",'Model output'!V23)), ISNUMBER(SEARCH("Negative",'Model output'!V23))), ISNUMBER(SEARCH("Uninvolved",'Model output'!V23)), ISNUMBER(SEARCH("Free",'Model output'!V23)), ISNUMBER(SEARCH("Focal",'Model output'!V23)), AND(ISERROR(SEARCH("extensive",'Model output'!V23)),ISNUMBER(SEARCH("1 mm",'Model output'!V23))), AND(ISERROR(SEARCH("extensive",'Model output'!V23)),ISNUMBER(SEARCH("0.1 CM",'Model output'!V23))), ISNUMBER(SEARCH("less than 0.5 mm",'Model output'!V23)), ISNUMBER(SEARCH("Focal",'Model output'!V23)), ISNUMBER(SEARCH("abut",'Model output'!V23))), "negative", "positive")</f>
        <v>negative</v>
      </c>
      <c r="AE24" s="22"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9" t="str">
        <f t="shared" si="1"/>
        <v>1b</v>
      </c>
      <c r="AG24" s="29" t="str">
        <f t="shared" si="2"/>
        <v>1a</v>
      </c>
      <c r="AH24" s="29">
        <f t="shared" si="3"/>
        <v>0</v>
      </c>
      <c r="AI24" s="28" t="str">
        <f t="shared" si="4"/>
        <v>I</v>
      </c>
      <c r="AJ24" s="16" t="s">
        <v>27</v>
      </c>
      <c r="AK24" s="28" t="s">
        <v>338</v>
      </c>
      <c r="AL24" s="28" t="s">
        <v>340</v>
      </c>
      <c r="AM24" s="29" t="s">
        <v>241</v>
      </c>
      <c r="AN24" s="17" t="s">
        <v>103</v>
      </c>
      <c r="AO24" s="9">
        <f t="shared" ca="1" si="5"/>
        <v>1</v>
      </c>
      <c r="AP24" s="9">
        <f t="shared" si="6"/>
        <v>1</v>
      </c>
      <c r="AQ24" s="9">
        <f t="shared" si="7"/>
        <v>1</v>
      </c>
      <c r="AR24" s="9">
        <f t="shared" si="8"/>
        <v>1</v>
      </c>
      <c r="AS24" s="31">
        <f t="shared" si="12"/>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9"/>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 ISNUMBER(SEARCH("tracheal",'Model output'!H24)), ISNUMBER(SEARCH("Not mentioned",'Model output'!H24)), ISNUMBER(SEARCH("esophageal",'Model output'!H24)), ISNUMBER(SEARCH("Not applicable",'Model output'!H24))),"negative","positive"))</f>
        <v>negative</v>
      </c>
      <c r="I25">
        <f>IF(OR('Model output'!I24="",'Model output'!I24="Not answered",'Model output'!I24="Not mentioned"),"",IF(ISNUMBER('Model output'!I24),'Model output'!I24,1))</f>
        <v>4</v>
      </c>
      <c r="J25">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1</v>
      </c>
      <c r="K25" t="str" cm="1">
        <f t="array" ref="K25">IF(COUNT(FIND({0,1,2,3,4,5,6,7,8,9},'Model output'!K24))&gt;0,'Model output'!K24,"")</f>
        <v>0.6cm</v>
      </c>
      <c r="L25" t="str">
        <f t="shared" si="10"/>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 with squamous metaplasia</v>
      </c>
      <c r="P25" t="str">
        <f>IF('Model output'!N24="","",'Model output'!N24)</f>
        <v>1.5 cm</v>
      </c>
      <c r="Q25" t="str">
        <f t="shared" si="11"/>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
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8" t="str">
        <f>IF('Model output'!S24="","",'Model output'!S24)</f>
        <v>Not Identified</v>
      </c>
      <c r="Y25" t="str">
        <f>IF(OR('Model output'!S24="",ISNUMBER(SEARCH("Absent",'Model output'!S24)),ISNUMBER(SEARCH("Not identified",'Model output'!S24)),ISNUMBER(SEARCH("No",'Model output'!S24)),ISNUMBER(SEARCH("neagtive",'Model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9" t="str">
        <f>IF(OR('Model output'!V24="", AND(ISERROR(SEARCH("Positive",'Model output'!V24)), ISNUMBER(SEARCH("Negative",'Model output'!V24))), ISNUMBER(SEARCH("Uninvolved",'Model output'!V24)), ISNUMBER(SEARCH("Free",'Model output'!V24)), ISNUMBER(SEARCH("Focal",'Model output'!V24)), AND(ISERROR(SEARCH("extensive",'Model output'!V24)),ISNUMBER(SEARCH("1 mm",'Model output'!V24))), AND(ISERROR(SEARCH("extensive",'Model output'!V24)),ISNUMBER(SEARCH("0.1 CM",'Model output'!V24))), ISNUMBER(SEARCH("less than 0.5 mm",'Model output'!V24)), ISNUMBER(SEARCH("Focal",'Model output'!V24)), ISNUMBER(SEARCH("abut",'Model output'!V24))), "negative", "positive")</f>
        <v>negative</v>
      </c>
      <c r="AE25" s="22"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9" t="str">
        <f t="shared" si="1"/>
        <v>1b</v>
      </c>
      <c r="AG25" s="29" t="str">
        <f t="shared" si="2"/>
        <v>1a</v>
      </c>
      <c r="AH25" s="29">
        <f t="shared" si="3"/>
        <v>0</v>
      </c>
      <c r="AI25" s="28" t="str">
        <f t="shared" si="4"/>
        <v>II</v>
      </c>
      <c r="AJ25" s="16" t="s">
        <v>37</v>
      </c>
      <c r="AK25" s="28" t="s">
        <v>338</v>
      </c>
      <c r="AL25" s="28" t="s">
        <v>340</v>
      </c>
      <c r="AM25" s="29" t="s">
        <v>241</v>
      </c>
      <c r="AN25" s="17" t="s">
        <v>99</v>
      </c>
      <c r="AO25" s="9">
        <f t="shared" ca="1" si="5"/>
        <v>1</v>
      </c>
      <c r="AP25" s="9">
        <f t="shared" si="6"/>
        <v>1</v>
      </c>
      <c r="AQ25" s="9">
        <f t="shared" si="7"/>
        <v>1</v>
      </c>
      <c r="AR25" s="9">
        <f t="shared" si="8"/>
        <v>1</v>
      </c>
      <c r="AS25" s="31">
        <f t="shared" si="12"/>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9"/>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output'!H25="","negative",IF(OR(ISNUMBER(SEARCH("lymph node",'Model output'!H25)), ISNUMBER(SEARCH("tracheal",'Model output'!H25)), ISNUMBER(SEARCH("Not mentioned",'Model output'!H25)), ISNUMBER(SEARCH("esophageal",'Model output'!H25)), ISNUMBER(SEARCH("Not applicable",'Model output'!H25))),"negative","positive"))</f>
        <v>negative</v>
      </c>
      <c r="I26">
        <f>IF(OR('Model output'!I25="",'Model output'!I25="Not answered",'Model output'!I25="Not mentioned"),"",IF(ISNUMBER('Model output'!I25),'Model output'!I25,1))</f>
        <v>20</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16</v>
      </c>
      <c r="K26" t="str" cm="1">
        <f t="array" ref="K26">IF(COUNT(FIND({0,1,2,3,4,5,6,7,8,9},'Model output'!K25))&gt;0,'Model output'!K25,"")</f>
        <v>1.8 cm</v>
      </c>
      <c r="L26" t="str">
        <f t="shared" si="10"/>
        <v>1.8cm</v>
      </c>
      <c r="M26" cm="1">
        <f t="array" ref="M26">IF(L26="","",IF(ISNUMBER(SEARCH("cm",L26)),MAX(VALUE(SUBSTITUTE(_xlfn.FILTERXML("&lt;t&gt;&lt;s&gt;"&amp;SUBSTITUTE(L26,",","&lt;/s&gt;&lt;s&gt;")&amp;"&lt;/s&gt;&lt;/t&gt;","//s"),"cm",""))),MAX(VALUE(SUBSTITUTE(_xlfn.FILTERXML("&lt;t&gt;&lt;s&gt;"&amp;SUBSTITUTE(L26,",","&lt;/s&gt;&lt;s&gt;")&amp;"&lt;/s&gt;&lt;/t&gt;","//s"),"mm","")))/10))</f>
        <v>1.8</v>
      </c>
      <c r="N26" t="str">
        <f>IF('Model output'!L25="","",'Model output'!L25)</f>
        <v>Papillary carcinoma, follicular variant</v>
      </c>
      <c r="O26" t="str">
        <f>IF('Model output'!M25="","",'Model output'!M25)</f>
        <v/>
      </c>
      <c r="P26" t="str">
        <f>IF('Model output'!N25="","",'Model output'!N25)</f>
        <v>2.1 cm</v>
      </c>
      <c r="Q26" t="str">
        <f t="shared" si="11"/>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
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8" t="str">
        <f>IF('Model output'!S25="","",'Model output'!S25)</f>
        <v>Not identified</v>
      </c>
      <c r="Y26" t="str">
        <f>IF(OR('Model output'!S25="",ISNUMBER(SEARCH("Absent",'Model output'!S25)),ISNUMBER(SEARCH("Not identified",'Model output'!S25)),ISNUMBER(SEARCH("No",'Model output'!S25)),ISNUMBER(SEARCH("neagtive",'Model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ISNUMBER(SEARCH("Focal",'Model output'!V25)), AND(ISERROR(SEARCH("extensive",'Model output'!V25)),ISNUMBER(SEARCH("1 mm",'Model output'!V25))), AND(ISERROR(SEARCH("extensive",'Model output'!V25)),ISNUMBER(SEARCH("0.1 CM",'Model output'!V25))), ISNUMBER(SEARCH("less than 0.5 mm",'Model output'!V25)), ISNUMBER(SEARCH("Focal",'Model output'!V25)), ISNUMBER(SEARCH("abut",'Model output'!V25))), "negative", "positive")</f>
        <v>negative</v>
      </c>
      <c r="AE26" s="22"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intermediate</v>
      </c>
      <c r="AF26" s="29" t="str">
        <f t="shared" si="1"/>
        <v>2</v>
      </c>
      <c r="AG26" s="29" t="str">
        <f t="shared" si="2"/>
        <v>1a</v>
      </c>
      <c r="AH26" s="29">
        <f t="shared" si="3"/>
        <v>0</v>
      </c>
      <c r="AI26" s="28" t="str">
        <f t="shared" si="4"/>
        <v>I</v>
      </c>
      <c r="AJ26" s="16" t="s">
        <v>27</v>
      </c>
      <c r="AK26" s="28" t="s">
        <v>336</v>
      </c>
      <c r="AL26" s="28" t="s">
        <v>241</v>
      </c>
      <c r="AM26" s="29" t="s">
        <v>241</v>
      </c>
      <c r="AN26" s="17" t="s">
        <v>103</v>
      </c>
      <c r="AO26" s="9">
        <f t="shared" ca="1" si="5"/>
        <v>0</v>
      </c>
      <c r="AP26" s="9">
        <f t="shared" si="6"/>
        <v>1</v>
      </c>
      <c r="AQ26" s="9">
        <f t="shared" si="7"/>
        <v>0</v>
      </c>
      <c r="AR26" s="9">
        <f t="shared" si="8"/>
        <v>1</v>
      </c>
      <c r="AS26" s="31">
        <f t="shared" si="12"/>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1</v>
      </c>
      <c r="F27" t="str">
        <f t="shared" si="9"/>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 ISNUMBER(SEARCH("tracheal",'Model output'!H26)), ISNUMBER(SEARCH("Not mentioned",'Model output'!H26)), ISNUMBER(SEARCH("esophageal",'Model output'!H26)), ISNUMBER(SEARCH("Not applicable",'Model output'!H26))),"negative","positive"))</f>
        <v>negative</v>
      </c>
      <c r="I27">
        <f>IF(OR('Model output'!I26="",'Model output'!I26="Not answered",'Model output'!I26="Not mentioned"),"",IF(ISNUMBER('Model output'!I26),'Model output'!I26,1))</f>
        <v>8</v>
      </c>
      <c r="J27">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6</v>
      </c>
      <c r="K27" t="str" cm="1">
        <f t="array" ref="K27">IF(COUNT(FIND({0,1,2,3,4,5,6,7,8,9},'Model output'!K26))&gt;0,'Model output'!K26,"")</f>
        <v>2 cm</v>
      </c>
      <c r="L27" t="str">
        <f t="shared" si="10"/>
        <v>2cm</v>
      </c>
      <c r="M27" cm="1">
        <f t="array" ref="M27">IF(L27="","",IF(ISNUMBER(SEARCH("cm",L27)),MAX(VALUE(SUBSTITUTE(_xlfn.FILTERXML("&lt;t&gt;&lt;s&gt;"&amp;SUBSTITUTE(L27,",","&lt;/s&gt;&lt;s&gt;")&amp;"&lt;/s&gt;&lt;/t&gt;","//s"),"cm",""))),MAX(VALUE(SUBSTITUTE(_xlfn.FILTERXML("&lt;t&gt;&lt;s&gt;"&amp;SUBSTITUTE(L27,",","&lt;/s&gt;&lt;s&gt;")&amp;"&lt;/s&gt;&lt;/t&gt;","//s"),"mm","")))/10))</f>
        <v>2</v>
      </c>
      <c r="N27" t="str">
        <f>IF('Model output'!L26="","",'Model output'!L26)</f>
        <v>Papillary</v>
      </c>
      <c r="O27" t="str">
        <f>IF('Model output'!M26="","",'Model output'!M26)</f>
        <v>Tall and classical variants</v>
      </c>
      <c r="P27" t="str">
        <f>IF('Model output'!N26="","",'Model output'!N26)</f>
        <v>2.1 cm (for the isthmic tumor) and 1.8 cm (for the right lobe tumor)</v>
      </c>
      <c r="Q27" t="str">
        <f t="shared" si="11"/>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
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8" t="str">
        <f>IF('Model output'!S26="","",'Model output'!S26)</f>
        <v>Invades: peri-thyroid fibroadipose tissue</v>
      </c>
      <c r="Y27" t="str">
        <f>IF(OR('Model output'!S26="",ISNUMBER(SEARCH("Absent",'Model output'!S26)),ISNUMBER(SEARCH("Not identified",'Model output'!S26)),ISNUMBER(SEARCH("No",'Model output'!S26)),ISNUMBER(SEARCH("neagtive",'Model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ISNUMBER(SEARCH("Focal",'Model output'!V26)), AND(ISERROR(SEARCH("extensive",'Model output'!V26)),ISNUMBER(SEARCH("1 mm",'Model output'!V26))), AND(ISERROR(SEARCH("extensive",'Model output'!V26)),ISNUMBER(SEARCH("0.1 CM",'Model output'!V26))), ISNUMBER(SEARCH("less than 0.5 mm",'Model output'!V26)), ISNUMBER(SEARCH("Focal",'Model output'!V26)), ISNUMBER(SEARCH("abut",'Model output'!V26))), "negative", "positive")</f>
        <v>positive</v>
      </c>
      <c r="AE27" s="22"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9" t="str">
        <f t="shared" si="1"/>
        <v>2</v>
      </c>
      <c r="AG27" s="29" t="str">
        <f t="shared" si="2"/>
        <v>1b</v>
      </c>
      <c r="AH27" s="29">
        <f t="shared" si="3"/>
        <v>0</v>
      </c>
      <c r="AI27" s="28" t="str">
        <f t="shared" si="4"/>
        <v>II</v>
      </c>
      <c r="AJ27" s="16" t="s">
        <v>18</v>
      </c>
      <c r="AK27" s="28" t="s">
        <v>336</v>
      </c>
      <c r="AL27" s="29" t="s">
        <v>338</v>
      </c>
      <c r="AM27" s="29" t="s">
        <v>241</v>
      </c>
      <c r="AN27" s="17" t="s">
        <v>99</v>
      </c>
      <c r="AO27" s="9">
        <f t="shared" si="5"/>
        <v>1</v>
      </c>
      <c r="AP27" s="9">
        <f t="shared" si="6"/>
        <v>1</v>
      </c>
      <c r="AQ27" s="9">
        <f t="shared" si="7"/>
        <v>1</v>
      </c>
      <c r="AR27" s="9">
        <f t="shared" si="8"/>
        <v>1</v>
      </c>
      <c r="AS27" s="31">
        <f t="shared" si="12"/>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9"/>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output'!H27="","negative",IF(OR(ISNUMBER(SEARCH("lymph node",'Model output'!H27)), ISNUMBER(SEARCH("tracheal",'Model output'!H27)), ISNUMBER(SEARCH("Not mentioned",'Model output'!H27)), ISNUMBER(SEARCH("esophageal",'Model output'!H27)), ISNUMBER(SEARCH("Not applicable",'Model output'!H27))),"negative","positive"))</f>
        <v>negative</v>
      </c>
      <c r="I28">
        <f>IF(OR('Model output'!I27="",'Model output'!I27="Not answered",'Model output'!I27="Not mentioned"),"",IF(ISNUMBER('Model output'!I27),'Model output'!I27,1))</f>
        <v>2</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2</v>
      </c>
      <c r="K28" t="str" cm="1">
        <f t="array" ref="K28">IF(COUNT(FIND({0,1,2,3,4,5,6,7,8,9},'Model output'!K27))&gt;0,'Model output'!K27,"")</f>
        <v>['0.6 cm', '0.3 cm']</v>
      </c>
      <c r="L28" t="str">
        <f t="shared" si="10"/>
        <v>0.6cm,0.3cm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tall cell variant</v>
      </c>
      <c r="P28" t="str">
        <f>IF('Model output'!N27="","",'Model output'!N27)</f>
        <v>1.3 cm</v>
      </c>
      <c r="Q28" t="str">
        <f t="shared" si="11"/>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
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8" t="str">
        <f>IF('Model output'!S27="","",'Model output'!S27)</f>
        <v>Invades: perithyroid skeletal muscle</v>
      </c>
      <c r="Y28" t="str">
        <f>IF(OR('Model output'!S27="",ISNUMBER(SEARCH("Absent",'Model output'!S27)),ISNUMBER(SEARCH("Not identified",'Model output'!S27)),ISNUMBER(SEARCH("No",'Model output'!S27)),ISNUMBER(SEARCH("neagtive",'Model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ISNUMBER(SEARCH("Focal",'Model output'!V27)), AND(ISERROR(SEARCH("extensive",'Model output'!V27)),ISNUMBER(SEARCH("1 mm",'Model output'!V27))), AND(ISERROR(SEARCH("extensive",'Model output'!V27)),ISNUMBER(SEARCH("0.1 CM",'Model output'!V27))), ISNUMBER(SEARCH("less than 0.5 mm",'Model output'!V27)), ISNUMBER(SEARCH("Focal",'Model output'!V27)), ISNUMBER(SEARCH("abut",'Model output'!V27))), "negative", "positive")</f>
        <v>negative</v>
      </c>
      <c r="AE28" s="22"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9" t="str">
        <f t="shared" si="1"/>
        <v>3b</v>
      </c>
      <c r="AG28" s="29" t="str">
        <f t="shared" si="2"/>
        <v>1a</v>
      </c>
      <c r="AH28" s="29">
        <f t="shared" si="3"/>
        <v>0</v>
      </c>
      <c r="AI28" s="28" t="str">
        <f t="shared" si="4"/>
        <v>II</v>
      </c>
      <c r="AJ28" s="16" t="s">
        <v>18</v>
      </c>
      <c r="AK28" s="28" t="s">
        <v>341</v>
      </c>
      <c r="AL28" s="29" t="s">
        <v>340</v>
      </c>
      <c r="AM28" s="29" t="s">
        <v>241</v>
      </c>
      <c r="AN28" s="17" t="s">
        <v>99</v>
      </c>
      <c r="AO28" s="9">
        <f t="shared" si="5"/>
        <v>1</v>
      </c>
      <c r="AP28" s="9">
        <f t="shared" si="6"/>
        <v>1</v>
      </c>
      <c r="AQ28" s="9">
        <f t="shared" si="7"/>
        <v>1</v>
      </c>
      <c r="AR28" s="9">
        <f t="shared" si="8"/>
        <v>1</v>
      </c>
      <c r="AS28" s="31">
        <f t="shared" si="12"/>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0</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9"/>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 ISNUMBER(SEARCH("tracheal",'Model output'!H28)), ISNUMBER(SEARCH("Not mentioned",'Model output'!H28)), ISNUMBER(SEARCH("esophageal",'Model output'!H28)), ISNUMBER(SEARCH("Not applicable",'Model output'!H28))),"negative","positive"))</f>
        <v>negative</v>
      </c>
      <c r="I29">
        <f>IF(OR('Model output'!I28="",'Model output'!I28="Not answered",'Model output'!I28="Not mentioned"),"",IF(ISNUMBER('Model output'!I28),'Model output'!I28,1))</f>
        <v>2</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t="str">
        <f t="shared" si="10"/>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tall cell variant</v>
      </c>
      <c r="P29" t="str">
        <f>IF('Model output'!N28="","",'Model output'!N28)</f>
        <v>2.2 cm</v>
      </c>
      <c r="Q29" t="str">
        <f t="shared" si="11"/>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
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Invades: perithyroidal fibroadipose tissue</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8" t="str">
        <f>IF('Model output'!S28="","",'Model output'!S28)</f>
        <v>Invades: perithyroidal fibroadipose tissue</v>
      </c>
      <c r="Y29" t="str">
        <f>IF(OR('Model output'!S28="",ISNUMBER(SEARCH("Absent",'Model output'!S28)),ISNUMBER(SEARCH("Not identified",'Model output'!S28)),ISNUMBER(SEARCH("No",'Model output'!S28)),ISNUMBER(SEARCH("neagtive",'Model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9" t="str">
        <f>IF(OR('Model output'!V28="", AND(ISERROR(SEARCH("Positive",'Model output'!V28)), ISNUMBER(SEARCH("Negative",'Model output'!V28))), ISNUMBER(SEARCH("Uninvolved",'Model output'!V28)), ISNUMBER(SEARCH("Free",'Model output'!V28)), ISNUMBER(SEARCH("Focal",'Model output'!V28)), AND(ISERROR(SEARCH("extensive",'Model output'!V28)),ISNUMBER(SEARCH("1 mm",'Model output'!V28))), AND(ISERROR(SEARCH("extensive",'Model output'!V28)),ISNUMBER(SEARCH("0.1 CM",'Model output'!V28))), ISNUMBER(SEARCH("less than 0.5 mm",'Model output'!V28)), ISNUMBER(SEARCH("Focal",'Model output'!V28)), ISNUMBER(SEARCH("abut",'Model output'!V28))), "negative", "positive")</f>
        <v>negative</v>
      </c>
      <c r="AE29" s="22"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9" t="str">
        <f t="shared" si="1"/>
        <v>2</v>
      </c>
      <c r="AG29" s="29" t="str">
        <f t="shared" si="2"/>
        <v>0</v>
      </c>
      <c r="AH29" s="29">
        <f t="shared" si="3"/>
        <v>0</v>
      </c>
      <c r="AI29" s="28" t="str">
        <f t="shared" si="4"/>
        <v>I</v>
      </c>
      <c r="AJ29" s="16" t="s">
        <v>37</v>
      </c>
      <c r="AK29" s="28" t="s">
        <v>336</v>
      </c>
      <c r="AL29" s="29" t="s">
        <v>241</v>
      </c>
      <c r="AM29" s="29" t="s">
        <v>241</v>
      </c>
      <c r="AN29" s="17" t="s">
        <v>103</v>
      </c>
      <c r="AO29" s="9">
        <f t="shared" ca="1" si="5"/>
        <v>1</v>
      </c>
      <c r="AP29" s="9">
        <f t="shared" si="6"/>
        <v>1</v>
      </c>
      <c r="AQ29" s="9">
        <f t="shared" si="7"/>
        <v>1</v>
      </c>
      <c r="AR29" s="9">
        <f t="shared" si="8"/>
        <v>1</v>
      </c>
      <c r="AS29" s="31">
        <f t="shared" si="12"/>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9"/>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 ISNUMBER(SEARCH("tracheal",'Model output'!H29)), ISNUMBER(SEARCH("Not mentioned",'Model output'!H29)), ISNUMBER(SEARCH("esophageal",'Model output'!H29)), ISNUMBER(SEARCH("Not applicable",'Model output'!H29))),"negative","positive"))</f>
        <v>negative</v>
      </c>
      <c r="I30">
        <f>IF(OR('Model output'!I29="",'Model output'!I29="Not answered",'Model output'!I29="Not mentioned"),"",IF(ISNUMBER('Model output'!I29),'Model output'!I29,1))</f>
        <v>6</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1</v>
      </c>
      <c r="K30" t="str" cm="1">
        <f t="array" ref="K30">IF(COUNT(FIND({0,1,2,3,4,5,6,7,8,9},'Model output'!K29))&gt;0,'Model output'!K29,"")</f>
        <v>1.3 cm</v>
      </c>
      <c r="L30" t="str">
        <f t="shared" si="10"/>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 carcinoma, classical type</v>
      </c>
      <c r="O30" t="str">
        <f>IF('Model output'!M29="","",'Model output'!M29)</f>
        <v>Tall cell variant (in tumor multicentricity)</v>
      </c>
      <c r="P30" t="str">
        <f>IF('Model output'!N29="","",'Model output'!N29)</f>
        <v>2.0 cm</v>
      </c>
      <c r="Q30" t="str">
        <f t="shared" si="11"/>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t="str">
        <f>IF('Model output'!O29="","",'Model output'!O29)</f>
        <v>2 separate foci</v>
      </c>
      <c r="U30" t="str">
        <f>IF('Model output'!Q29&lt;&gt;"",'Model output'!Q29,
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8" t="str">
        <f>IF('Model output'!S29="","",'Model output'!S29)</f>
        <v>Not identified</v>
      </c>
      <c r="Y30" t="str">
        <f>IF(OR('Model output'!S29="",ISNUMBER(SEARCH("Absent",'Model output'!S29)),ISNUMBER(SEARCH("Not identified",'Model output'!S29)),ISNUMBER(SEARCH("No",'Model output'!S29)),ISNUMBER(SEARCH("neagtive",'Model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No</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ISNUMBER(SEARCH("Focal",'Model output'!V29)), AND(ISERROR(SEARCH("extensive",'Model output'!V29)),ISNUMBER(SEARCH("1 mm",'Model output'!V29))), AND(ISERROR(SEARCH("extensive",'Model output'!V29)),ISNUMBER(SEARCH("0.1 CM",'Model output'!V29))), ISNUMBER(SEARCH("less than 0.5 mm",'Model output'!V29)), ISNUMBER(SEARCH("Focal",'Model output'!V29)), ISNUMBER(SEARCH("abut",'Model output'!V29))), "negative", "positive")</f>
        <v>negative</v>
      </c>
      <c r="AE30" s="22"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9" t="str">
        <f t="shared" si="1"/>
        <v>1b</v>
      </c>
      <c r="AG30" s="29" t="str">
        <f t="shared" si="2"/>
        <v>1b</v>
      </c>
      <c r="AH30" s="29">
        <f t="shared" si="3"/>
        <v>0</v>
      </c>
      <c r="AI30" s="28" t="str">
        <f t="shared" si="4"/>
        <v>I</v>
      </c>
      <c r="AJ30" s="16" t="s">
        <v>37</v>
      </c>
      <c r="AK30" s="28" t="s">
        <v>338</v>
      </c>
      <c r="AL30" s="29" t="s">
        <v>340</v>
      </c>
      <c r="AM30" s="29" t="s">
        <v>241</v>
      </c>
      <c r="AN30" s="17" t="s">
        <v>103</v>
      </c>
      <c r="AO30" s="9">
        <f t="shared" ca="1" si="5"/>
        <v>1</v>
      </c>
      <c r="AP30" s="9">
        <f t="shared" si="6"/>
        <v>1</v>
      </c>
      <c r="AQ30" s="9">
        <f t="shared" si="7"/>
        <v>0</v>
      </c>
      <c r="AR30" s="9">
        <f t="shared" si="8"/>
        <v>1</v>
      </c>
      <c r="AS30" s="31">
        <f t="shared" si="12"/>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1</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9"/>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 ISNUMBER(SEARCH("tracheal",'Model output'!H30)), ISNUMBER(SEARCH("Not mentioned",'Model output'!H30)), ISNUMBER(SEARCH("esophageal",'Model output'!H30)), ISNUMBER(SEARCH("Not applicable",'Model output'!H30))),"negative","positive"))</f>
        <v>negative</v>
      </c>
      <c r="I31">
        <f>IF(OR('Model output'!I30="",'Model output'!I30="Not answered",'Model output'!I30="Not mentioned"),"",IF(ISNUMBER('Model output'!I30),'Model output'!I30,1))</f>
        <v>5</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3</v>
      </c>
      <c r="K31" t="str" cm="1">
        <f t="array" ref="K31">IF(COUNT(FIND({0,1,2,3,4,5,6,7,8,9},'Model output'!K30))&gt;0,'Model output'!K30,"")</f>
        <v>0.8 cm</v>
      </c>
      <c r="L31" t="str">
        <f t="shared" si="10"/>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 classical type</v>
      </c>
      <c r="O31" t="str">
        <f>IF('Model output'!M30="","",'Model output'!M30)</f>
        <v/>
      </c>
      <c r="P31" t="str">
        <f>IF('Model output'!N30="","",'Model output'!N30)</f>
        <v>1.2 cm</v>
      </c>
      <c r="Q31" t="str">
        <f t="shared" si="11"/>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
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8" t="str">
        <f>IF('Model output'!S30="","",'Model output'!S30)</f>
        <v>Not Identified</v>
      </c>
      <c r="Y31" t="str">
        <f>IF(OR('Model output'!S30="",ISNUMBER(SEARCH("Absent",'Model output'!S30)),ISNUMBER(SEARCH("Not identified",'Model output'!S30)),ISNUMBER(SEARCH("No",'Model output'!S30)),ISNUMBER(SEARCH("neagtive",'Model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ISNUMBER(SEARCH("Focal",'Model output'!V30)), AND(ISERROR(SEARCH("extensive",'Model output'!V30)),ISNUMBER(SEARCH("1 mm",'Model output'!V30))), AND(ISERROR(SEARCH("extensive",'Model output'!V30)),ISNUMBER(SEARCH("0.1 CM",'Model output'!V30))), ISNUMBER(SEARCH("less than 0.5 mm",'Model output'!V30)), ISNUMBER(SEARCH("Focal",'Model output'!V30)), ISNUMBER(SEARCH("abut",'Model output'!V30))), "negative", "positive")</f>
        <v>negative</v>
      </c>
      <c r="AE31" s="22"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9" t="str">
        <f t="shared" si="1"/>
        <v>1b</v>
      </c>
      <c r="AG31" s="29" t="str">
        <f t="shared" si="2"/>
        <v>1a</v>
      </c>
      <c r="AH31" s="29">
        <f t="shared" si="3"/>
        <v>0</v>
      </c>
      <c r="AI31" s="28" t="str">
        <f t="shared" si="4"/>
        <v>I</v>
      </c>
      <c r="AJ31" s="16" t="s">
        <v>27</v>
      </c>
      <c r="AK31" s="28" t="s">
        <v>338</v>
      </c>
      <c r="AL31" s="29" t="s">
        <v>340</v>
      </c>
      <c r="AM31" s="29" t="s">
        <v>241</v>
      </c>
      <c r="AN31" s="17" t="s">
        <v>103</v>
      </c>
      <c r="AO31" s="9">
        <f t="shared" ca="1" si="5"/>
        <v>1</v>
      </c>
      <c r="AP31" s="9">
        <f t="shared" si="6"/>
        <v>1</v>
      </c>
      <c r="AQ31" s="9">
        <f t="shared" si="7"/>
        <v>1</v>
      </c>
      <c r="AR31" s="9">
        <f t="shared" si="8"/>
        <v>1</v>
      </c>
      <c r="AS31" s="31">
        <f t="shared" si="12"/>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9"/>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 ISNUMBER(SEARCH("tracheal",'Model output'!H31)), ISNUMBER(SEARCH("Not mentioned",'Model output'!H31)), ISNUMBER(SEARCH("esophageal",'Model output'!H31)), ISNUMBER(SEARCH("Not applicable",'Model output'!H31))),"negative","positive"))</f>
        <v>negative</v>
      </c>
      <c r="I32">
        <f>IF(OR('Model output'!I31="",'Model output'!I31="Not answered",'Model output'!I31="Not mentioned"),"",IF(ISNUMBER('Model output'!I31),'Model output'!I31,1))</f>
        <v>17</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9</v>
      </c>
      <c r="K32" t="str" cm="1">
        <f t="array" ref="K32">IF(COUNT(FIND({0,1,2,3,4,5,6,7,8,9},'Model output'!K31))&gt;0,'Model output'!K31,"")</f>
        <v>2.4cm</v>
      </c>
      <c r="L32" t="str">
        <f t="shared" si="10"/>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v>
      </c>
      <c r="O32" t="str">
        <f>IF('Model output'!M31="","",'Model output'!M31)</f>
        <v>Follicular variant, Infiltrative</v>
      </c>
      <c r="P32" t="str">
        <f>IF('Model output'!N31="","",'Model output'!N31)</f>
        <v>2 cm</v>
      </c>
      <c r="Q32" t="str">
        <f t="shared" si="11"/>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
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Focal Invasion, 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8" t="str">
        <f>IF('Model output'!S31="","",'Model output'!S31)</f>
        <v>lnvades: into adjacent perithyroid fibroadipose tissue</v>
      </c>
      <c r="Y32" t="str">
        <f>IF(OR('Model output'!S31="",ISNUMBER(SEARCH("Absent",'Model output'!S31)),ISNUMBER(SEARCH("Not identified",'Model output'!S31)),ISNUMBER(SEARCH("No",'Model output'!S31)),ISNUMBER(SEARCH("neagtive",'Model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ISNUMBER(SEARCH("Focal",'Model output'!V31)), AND(ISERROR(SEARCH("extensive",'Model output'!V31)),ISNUMBER(SEARCH("1 mm",'Model output'!V31))), AND(ISERROR(SEARCH("extensive",'Model output'!V31)),ISNUMBER(SEARCH("0.1 CM",'Model output'!V31))), ISNUMBER(SEARCH("less than 0.5 mm",'Model output'!V31)), ISNUMBER(SEARCH("Focal",'Model output'!V31)), ISNUMBER(SEARCH("abut",'Model output'!V31))), "negative", "positive")</f>
        <v>negative</v>
      </c>
      <c r="AE32" s="22"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9" t="str">
        <f t="shared" si="1"/>
        <v>1b</v>
      </c>
      <c r="AG32" s="29" t="str">
        <f t="shared" si="2"/>
        <v>1b</v>
      </c>
      <c r="AH32" s="29">
        <f t="shared" si="3"/>
        <v>0</v>
      </c>
      <c r="AI32" s="28" t="str">
        <f t="shared" si="4"/>
        <v>I</v>
      </c>
      <c r="AJ32" s="16" t="s">
        <v>37</v>
      </c>
      <c r="AK32" s="28" t="s">
        <v>338</v>
      </c>
      <c r="AL32" s="29" t="s">
        <v>338</v>
      </c>
      <c r="AM32" s="29">
        <v>0</v>
      </c>
      <c r="AN32" s="17" t="s">
        <v>103</v>
      </c>
      <c r="AO32" s="9">
        <f t="shared" ca="1" si="5"/>
        <v>1</v>
      </c>
      <c r="AP32" s="9">
        <f t="shared" si="6"/>
        <v>1</v>
      </c>
      <c r="AQ32" s="9">
        <f t="shared" si="7"/>
        <v>1</v>
      </c>
      <c r="AR32" s="9">
        <f t="shared" si="8"/>
        <v>1</v>
      </c>
      <c r="AS32" s="31">
        <f t="shared" si="12"/>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9"/>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 ISNUMBER(SEARCH("tracheal",'Model output'!H32)), ISNUMBER(SEARCH("Not mentioned",'Model output'!H32)), ISNUMBER(SEARCH("esophageal",'Model output'!H32)), ISNUMBER(SEARCH("Not applicable",'Model output'!H32))),"negative","positive"))</f>
        <v>negative</v>
      </c>
      <c r="I33">
        <f>IF(OR('Model output'!I32="",'Model output'!I32="Not answered",'Model output'!I32="Not mentioned"),"",IF(ISNUMBER('Model output'!I32),'Model output'!I32,1))</f>
        <v>1</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1</v>
      </c>
      <c r="K33" t="str" cm="1">
        <f t="array" ref="K33">IF(COUNT(FIND({0,1,2,3,4,5,6,7,8,9},'Model output'!K32))&gt;0,'Model output'!K32,"")</f>
        <v>0.6 cm</v>
      </c>
      <c r="L33" t="str">
        <f t="shared" si="10"/>
        <v>0.6cm</v>
      </c>
      <c r="M33" cm="1">
        <f t="array" ref="M33">IF(L33="","",IF(ISNUMBER(SEARCH("cm",L33)),MAX(VALUE(SUBSTITUTE(_xlfn.FILTERXML("&lt;t&gt;&lt;s&gt;"&amp;SUBSTITUTE(L33,",","&lt;/s&gt;&lt;s&gt;")&amp;"&lt;/s&gt;&lt;/t&gt;","//s"),"cm",""))),MAX(VALUE(SUBSTITUTE(_xlfn.FILTERXML("&lt;t&gt;&lt;s&gt;"&amp;SUBSTITUTE(L33,",","&lt;/s&gt;&lt;s&gt;")&amp;"&lt;/s&gt;&lt;/t&gt;","//s"),"mm","")))/10))</f>
        <v>0.6</v>
      </c>
      <c r="N33" t="str">
        <f>IF('Model output'!L32="","",'Model output'!L32)</f>
        <v>Papillary carcinoma, classical type with focal oncocytic/tall cell features</v>
      </c>
      <c r="O33" t="str">
        <f>IF('Model output'!M32="","",'Model output'!M32)</f>
        <v/>
      </c>
      <c r="P33" t="str">
        <f>IF('Model output'!N32="","",'Model output'!N32)</f>
        <v>1.0 cm</v>
      </c>
      <c r="Q33" t="str">
        <f t="shared" si="11"/>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1</v>
      </c>
      <c r="U33" t="str">
        <f>IF('Model output'!Q32&lt;&gt;"",'Model output'!Q32,
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8" t="str">
        <f>IF('Model output'!S32="","",'Model output'!S32)</f>
        <v>Not identified</v>
      </c>
      <c r="Y33" t="str">
        <f>IF(OR('Model output'!S32="",ISNUMBER(SEARCH("Absent",'Model output'!S32)),ISNUMBER(SEARCH("Not identified",'Model output'!S32)),ISNUMBER(SEARCH("No",'Model output'!S32)),ISNUMBER(SEARCH("neagtive",'Model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ISNUMBER(SEARCH("Focal",'Model output'!V32)), AND(ISERROR(SEARCH("extensive",'Model output'!V32)),ISNUMBER(SEARCH("1 mm",'Model output'!V32))), AND(ISERROR(SEARCH("extensive",'Model output'!V32)),ISNUMBER(SEARCH("0.1 CM",'Model output'!V32))), ISNUMBER(SEARCH("less than 0.5 mm",'Model output'!V32)), ISNUMBER(SEARCH("Focal",'Model output'!V32)), ISNUMBER(SEARCH("abut",'Model output'!V32))), "negative", "positive")</f>
        <v>negative</v>
      </c>
      <c r="AE33" s="22"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9" t="str">
        <f t="shared" si="1"/>
        <v>1a</v>
      </c>
      <c r="AG33" s="29" t="str">
        <f t="shared" si="2"/>
        <v>1a</v>
      </c>
      <c r="AH33" s="29">
        <f t="shared" si="3"/>
        <v>0</v>
      </c>
      <c r="AI33" s="28" t="str">
        <f t="shared" si="4"/>
        <v>I</v>
      </c>
      <c r="AJ33" s="16" t="s">
        <v>37</v>
      </c>
      <c r="AK33" s="28" t="s">
        <v>340</v>
      </c>
      <c r="AL33" s="28" t="s">
        <v>337</v>
      </c>
      <c r="AM33" s="29" t="s">
        <v>241</v>
      </c>
      <c r="AN33" s="17" t="s">
        <v>103</v>
      </c>
      <c r="AO33" s="9">
        <f t="shared" ca="1" si="5"/>
        <v>1</v>
      </c>
      <c r="AP33" s="9">
        <f t="shared" si="6"/>
        <v>1</v>
      </c>
      <c r="AQ33" s="9">
        <f t="shared" si="7"/>
        <v>0</v>
      </c>
      <c r="AR33" s="9">
        <f t="shared" si="8"/>
        <v>1</v>
      </c>
      <c r="AS33" s="31">
        <f t="shared" si="12"/>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9"/>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 ISNUMBER(SEARCH("tracheal",'Model output'!H33)), ISNUMBER(SEARCH("Not mentioned",'Model output'!H33)), ISNUMBER(SEARCH("esophageal",'Model output'!H33)), ISNUMBER(SEARCH("Not applicable",'Model output'!H33))),"negative","positive"))</f>
        <v>negative</v>
      </c>
      <c r="I34">
        <f>IF(OR('Model output'!I33="",'Model output'!I33="Not answered",'Model output'!I33="Not mentioned"),"",IF(ISNUMBER('Model output'!I33),'Model output'!I33,1))</f>
        <v>5</v>
      </c>
      <c r="J34">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3</v>
      </c>
      <c r="K34" t="str" cm="1">
        <f t="array" ref="K34">IF(COUNT(FIND({0,1,2,3,4,5,6,7,8,9},'Model output'!K33))&gt;0,'Model output'!K33,"")</f>
        <v/>
      </c>
      <c r="L34" t="str">
        <f t="shared" si="10"/>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 Classical</v>
      </c>
      <c r="O34" t="str">
        <f>IF('Model output'!M33="","",'Model output'!M33)</f>
        <v/>
      </c>
      <c r="P34" t="str">
        <f>IF('Model output'!N33="","",'Model output'!N33)</f>
        <v>1.8 cm</v>
      </c>
      <c r="Q34" t="str">
        <f t="shared" si="11"/>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
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8" t="str">
        <f>IF('Model output'!S33="","",'Model output'!S33)</f>
        <v>Not identified</v>
      </c>
      <c r="Y34" t="str">
        <f>IF(OR('Model output'!S33="",ISNUMBER(SEARCH("Absent",'Model output'!S33)),ISNUMBER(SEARCH("Not identified",'Model output'!S33)),ISNUMBER(SEARCH("No",'Model output'!S33)),ISNUMBER(SEARCH("neagtive",'Model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9" t="str">
        <f>IF(OR('Model output'!V33="", AND(ISERROR(SEARCH("Positive",'Model output'!V33)), ISNUMBER(SEARCH("Negative",'Model output'!V33))), ISNUMBER(SEARCH("Uninvolved",'Model output'!V33)), ISNUMBER(SEARCH("Free",'Model output'!V33)), ISNUMBER(SEARCH("Focal",'Model output'!V33)), AND(ISERROR(SEARCH("extensive",'Model output'!V33)),ISNUMBER(SEARCH("1 mm",'Model output'!V33))), AND(ISERROR(SEARCH("extensive",'Model output'!V33)),ISNUMBER(SEARCH("0.1 CM",'Model output'!V33))), ISNUMBER(SEARCH("less than 0.5 mm",'Model output'!V33)), ISNUMBER(SEARCH("Focal",'Model output'!V33)), ISNUMBER(SEARCH("abut",'Model output'!V33))), "negative", "positive")</f>
        <v>negative</v>
      </c>
      <c r="AE34" s="22"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9" t="str">
        <f t="shared" si="1"/>
        <v>1b</v>
      </c>
      <c r="AG34" s="29" t="str">
        <f t="shared" si="2"/>
        <v>1b</v>
      </c>
      <c r="AH34" s="29">
        <f t="shared" si="3"/>
        <v>0</v>
      </c>
      <c r="AI34" s="28" t="str">
        <f t="shared" si="4"/>
        <v>I</v>
      </c>
      <c r="AJ34" s="16" t="s">
        <v>37</v>
      </c>
      <c r="AK34" s="28" t="s">
        <v>338</v>
      </c>
      <c r="AL34" s="28" t="s">
        <v>338</v>
      </c>
      <c r="AM34" s="29">
        <v>0</v>
      </c>
      <c r="AN34" s="17" t="s">
        <v>103</v>
      </c>
      <c r="AO34" s="9">
        <f t="shared" ca="1" si="5"/>
        <v>1</v>
      </c>
      <c r="AP34" s="9">
        <f t="shared" si="6"/>
        <v>1</v>
      </c>
      <c r="AQ34" s="9">
        <f t="shared" si="7"/>
        <v>1</v>
      </c>
      <c r="AR34" s="9">
        <f t="shared" si="8"/>
        <v>1</v>
      </c>
      <c r="AS34" s="31">
        <f t="shared" si="12"/>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9"/>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output'!H34="","negative",IF(OR(ISNUMBER(SEARCH("lymph node",'Model output'!H34)), ISNUMBER(SEARCH("tracheal",'Model output'!H34)), ISNUMBER(SEARCH("Not mentioned",'Model output'!H34)), ISNUMBER(SEARCH("esophageal",'Model output'!H34)), ISNUMBER(SEARCH("Not applicable",'Model output'!H34))),"negative","positive"))</f>
        <v>negative</v>
      </c>
      <c r="I35">
        <f>IF(OR('Model output'!I34="",'Model output'!I34="Not answered",'Model output'!I34="Not mentioned"),"",IF(ISNUMBER('Model output'!I34),'Model output'!I34,1))</f>
        <v>28</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13</v>
      </c>
      <c r="K35" t="str" cm="1">
        <f t="array" ref="K35">IF(COUNT(FIND({0,1,2,3,4,5,6,7,8,9},'Model output'!K34))&gt;0,'Model output'!K34,"")</f>
        <v>2.5 cm</v>
      </c>
      <c r="L35" t="str">
        <f t="shared" si="10"/>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 carcinoma</v>
      </c>
      <c r="O35" t="str">
        <f>IF('Model output'!M34="","",'Model output'!M34)</f>
        <v/>
      </c>
      <c r="P35" t="str">
        <f>IF('Model output'!N34="","",'Model output'!N34)</f>
        <v>1 cm</v>
      </c>
      <c r="Q35" t="str">
        <f t="shared" si="11"/>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Multiple</v>
      </c>
      <c r="U35" t="str">
        <f>IF('Model output'!Q34&lt;&gt;"",'Model output'!Q34,
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18" t="str">
        <f>IF('Model output'!S34="","",'Model output'!S34)</f>
        <v>Present</v>
      </c>
      <c r="Y35" t="str">
        <f>IF(OR('Model output'!S34="",ISNUMBER(SEARCH("Absent",'Model output'!S34)),ISNUMBER(SEARCH("Not identified",'Model output'!S34)),ISNUMBER(SEARCH("No",'Model output'!S34)),ISNUMBER(SEARCH("neagtive",'Model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9" t="str">
        <f>IF(OR('Model output'!V34="", AND(ISERROR(SEARCH("Positive",'Model output'!V34)), ISNUMBER(SEARCH("Negative",'Model output'!V34))), ISNUMBER(SEARCH("Uninvolved",'Model output'!V34)), ISNUMBER(SEARCH("Free",'Model output'!V34)), ISNUMBER(SEARCH("Focal",'Model output'!V34)), AND(ISERROR(SEARCH("extensive",'Model output'!V34)),ISNUMBER(SEARCH("1 mm",'Model output'!V34))), AND(ISERROR(SEARCH("extensive",'Model output'!V34)),ISNUMBER(SEARCH("0.1 CM",'Model output'!V34))), ISNUMBER(SEARCH("less than 0.5 mm",'Model output'!V34)), ISNUMBER(SEARCH("Focal",'Model output'!V34)), ISNUMBER(SEARCH("abut",'Model output'!V34))), "negative", "positive")</f>
        <v>positive</v>
      </c>
      <c r="AE35" s="22"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9"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9" t="str">
        <f t="shared" ref="AG35:AG52" si="14">IF(AND(ISNUMBER(J35),J35&gt;0),
IF(G35="lateral", "1b", "1a"),"0")</f>
        <v>1b</v>
      </c>
      <c r="AH35" s="29">
        <f t="shared" ref="AH35:AH52" si="15">IF(OR(H35="unknown"),"x",IF(H35="negative",0,1))</f>
        <v>0</v>
      </c>
      <c r="AI35" s="28" t="str">
        <f t="shared" ref="AI35:AI52" si="16">IF(AND(B35&lt;55,AH35=0),"I",
IF(AND(B35&lt;55,AH35=1),"II",
IF(AH35=1,"IVB",
IF(AND(AF35="4b",AH35=0),"IVA",
IF(AND(AF35="4a",AH35=0),"III",
IF(AND(OR(AF35="3a",AF35="3b",AF35="3"),AH35=0),"II",
IF(AND(AF35="2",OR(AG35="1",AG35="1a",AG35="1b"),AH35=0),"II",
IF(AND(OR(AF35="1a",AF35="1b",AF35="1"),OR(AG35="1",AG35="1a",AG35="1b"),AH35=0),"II","I"
))))))))</f>
        <v>II</v>
      </c>
      <c r="AJ35" s="16" t="s">
        <v>18</v>
      </c>
      <c r="AK35" s="28" t="s">
        <v>340</v>
      </c>
      <c r="AL35" s="28" t="s">
        <v>338</v>
      </c>
      <c r="AM35" s="29">
        <v>0</v>
      </c>
      <c r="AN35" s="17" t="s">
        <v>99</v>
      </c>
      <c r="AO35" s="9">
        <f t="shared" ref="AO35:AO52" si="17">IF(AE35=AJ35, 1, 0)</f>
        <v>1</v>
      </c>
      <c r="AP35" s="9">
        <f t="shared" ref="AP35:AP52" si="18">IF(AF35=AK35, 1, IF(AND(AF35="x", AK35="0"), 1, IF(AND(AF35="0", AK35="x"), 1, 0)))</f>
        <v>1</v>
      </c>
      <c r="AQ35" s="9">
        <f t="shared" ref="AQ35:AQ52" si="19">IF(AG35=AL35, 1, IF(AND(AG35="x", AL35="0"), 1, IF(AND(AG35="0", AL35="x"), 1, 0)))</f>
        <v>1</v>
      </c>
      <c r="AR35" s="9">
        <f t="shared" ref="AR35:AR52" si="20">IF(VALUE(AH35)=VALUE(AM35),1,0)</f>
        <v>1</v>
      </c>
      <c r="AS35" s="31">
        <f t="shared" si="12"/>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9"/>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output'!H35="","negative",IF(OR(ISNUMBER(SEARCH("lymph node",'Model output'!H35)), ISNUMBER(SEARCH("tracheal",'Model output'!H35)), ISNUMBER(SEARCH("Not mentioned",'Model output'!H35)), ISNUMBER(SEARCH("esophageal",'Model output'!H35)), ISNUMBER(SEARCH("Not applicable",'Model output'!H35))),"negative","positive"))</f>
        <v>negative</v>
      </c>
      <c r="I36">
        <f>IF(OR('Model output'!I35="",'Model output'!I35="Not answered",'Model output'!I35="Not mentioned"),"",IF(ISNUMBER('Model output'!I35),'Model output'!I35,1))</f>
        <v>22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1</v>
      </c>
      <c r="K36" t="str" cm="1">
        <f t="array" ref="K36">IF(COUNT(FIND({0,1,2,3,4,5,6,7,8,9},'Model output'!K35))&gt;0,'Model output'!K35,"")</f>
        <v/>
      </c>
      <c r="L36" t="str">
        <f t="shared" si="10"/>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classical (usual)</v>
      </c>
      <c r="O36" t="str">
        <f>IF('Model output'!M35="","",'Model output'!M35)</f>
        <v/>
      </c>
      <c r="P36" t="str">
        <f>IF('Model output'!N35="","",'Model output'!N35)</f>
        <v>1.5 cm</v>
      </c>
      <c r="Q36" t="str">
        <f t="shared" si="11"/>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negative</v>
      </c>
      <c r="T36">
        <f>IF('Model output'!O35="","",'Model output'!O35)</f>
        <v>1</v>
      </c>
      <c r="U36" t="str">
        <f>IF('Model output'!Q35&lt;&gt;"",'Model output'!Q35,
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8" t="str">
        <f>IF('Model output'!S35="","",'Model output'!S35)</f>
        <v>Not identified</v>
      </c>
      <c r="Y36" t="str">
        <f>IF(OR('Model output'!S35="",ISNUMBER(SEARCH("Absent",'Model output'!S35)),ISNUMBER(SEARCH("Not identified",'Model output'!S35)),ISNUMBER(SEARCH("No",'Model output'!S35)),ISNUMBER(SEARCH("neagtive",'Model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9" t="str">
        <f>IF(OR('Model output'!V35="", AND(ISERROR(SEARCH("Positive",'Model output'!V35)), ISNUMBER(SEARCH("Negative",'Model output'!V35))), ISNUMBER(SEARCH("Uninvolved",'Model output'!V35)), ISNUMBER(SEARCH("Free",'Model output'!V35)), ISNUMBER(SEARCH("Focal",'Model output'!V35)), AND(ISERROR(SEARCH("extensive",'Model output'!V35)),ISNUMBER(SEARCH("1 mm",'Model output'!V35))), AND(ISERROR(SEARCH("extensive",'Model output'!V35)),ISNUMBER(SEARCH("0.1 CM",'Model output'!V35))), ISNUMBER(SEARCH("less than 0.5 mm",'Model output'!V35)), ISNUMBER(SEARCH("Focal",'Model output'!V35)), ISNUMBER(SEARCH("abut",'Model output'!V35))), "negative", "positive")</f>
        <v>positive</v>
      </c>
      <c r="AE36" s="22"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9" t="str">
        <f t="shared" si="13"/>
        <v>1b</v>
      </c>
      <c r="AG36" s="29" t="str">
        <f t="shared" si="14"/>
        <v>1b</v>
      </c>
      <c r="AH36" s="29">
        <f t="shared" si="15"/>
        <v>0</v>
      </c>
      <c r="AI36" s="28" t="str">
        <f t="shared" si="16"/>
        <v>II</v>
      </c>
      <c r="AJ36" s="16" t="s">
        <v>18</v>
      </c>
      <c r="AK36" s="28" t="s">
        <v>338</v>
      </c>
      <c r="AL36" s="28" t="s">
        <v>338</v>
      </c>
      <c r="AM36" s="29">
        <v>0</v>
      </c>
      <c r="AN36" s="17" t="s">
        <v>99</v>
      </c>
      <c r="AO36" s="9">
        <f t="shared" si="17"/>
        <v>1</v>
      </c>
      <c r="AP36" s="9">
        <f t="shared" si="18"/>
        <v>1</v>
      </c>
      <c r="AQ36" s="9">
        <f t="shared" si="19"/>
        <v>1</v>
      </c>
      <c r="AR36" s="9">
        <f t="shared" si="20"/>
        <v>1</v>
      </c>
      <c r="AS36" s="31">
        <f t="shared" si="1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9"/>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 ISNUMBER(SEARCH("tracheal",'Model output'!H36)), ISNUMBER(SEARCH("Not mentioned",'Model output'!H36)), ISNUMBER(SEARCH("esophageal",'Model output'!H36)), ISNUMBER(SEARCH("Not applicable",'Model output'!H36))),"negative","positive"))</f>
        <v>positive</v>
      </c>
      <c r="I37">
        <f>IF(OR('Model output'!I36="",'Model output'!I36="Not answered",'Model output'!I36="Not mentioned"),"",IF(ISNUMBER('Model output'!I36),'Model output'!I36,1))</f>
        <v>3</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t="str">
        <f t="shared" si="10"/>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v>
      </c>
      <c r="P37" t="str">
        <f>IF('Model output'!N36="","",'Model output'!N36)</f>
        <v>6.0cm</v>
      </c>
      <c r="Q37" t="str">
        <f t="shared" si="11"/>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
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&gt;4</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8" t="str">
        <f>IF('Model output'!S36="","",'Model output'!S36)</f>
        <v>Not identified</v>
      </c>
      <c r="Y37" t="str">
        <f>IF(OR('Model output'!S36="",ISNUMBER(SEARCH("Absent",'Model output'!S36)),ISNUMBER(SEARCH("Not identified",'Model output'!S36)),ISNUMBER(SEARCH("No",'Model output'!S36)),ISNUMBER(SEARCH("neagtive",'Model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No</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ISNUMBER(SEARCH("Focal",'Model output'!V36)), AND(ISERROR(SEARCH("extensive",'Model output'!V36)),ISNUMBER(SEARCH("1 mm",'Model output'!V36))), AND(ISERROR(SEARCH("extensive",'Model output'!V36)),ISNUMBER(SEARCH("0.1 CM",'Model output'!V36))), ISNUMBER(SEARCH("less than 0.5 mm",'Model output'!V36)), ISNUMBER(SEARCH("Focal",'Model output'!V36)), ISNUMBER(SEARCH("abut",'Model output'!V36))), "negative", "positive")</f>
        <v>negative</v>
      </c>
      <c r="AE37" s="22"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9" t="str">
        <f t="shared" si="13"/>
        <v>3a</v>
      </c>
      <c r="AG37" s="28" t="str">
        <f t="shared" si="14"/>
        <v>0</v>
      </c>
      <c r="AH37" s="29">
        <f t="shared" si="15"/>
        <v>1</v>
      </c>
      <c r="AI37" s="28" t="str">
        <f t="shared" si="16"/>
        <v>IVB</v>
      </c>
      <c r="AJ37" s="16" t="s">
        <v>18</v>
      </c>
      <c r="AK37" s="28" t="s">
        <v>339</v>
      </c>
      <c r="AL37" s="28" t="s">
        <v>241</v>
      </c>
      <c r="AM37" s="29" t="s">
        <v>242</v>
      </c>
      <c r="AN37" s="17" t="s">
        <v>331</v>
      </c>
      <c r="AO37" s="9">
        <f t="shared" si="17"/>
        <v>1</v>
      </c>
      <c r="AP37" s="9">
        <f t="shared" si="18"/>
        <v>1</v>
      </c>
      <c r="AQ37" s="9">
        <f t="shared" si="19"/>
        <v>1</v>
      </c>
      <c r="AR37" s="9">
        <f t="shared" si="20"/>
        <v>1</v>
      </c>
      <c r="AS37" s="31">
        <f t="shared" si="1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9"/>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 ISNUMBER(SEARCH("tracheal",'Model output'!H37)), ISNUMBER(SEARCH("Not mentioned",'Model output'!H37)), ISNUMBER(SEARCH("esophageal",'Model output'!H37)), ISNUMBER(SEARCH("Not applicable",'Model output'!H37))),"negative","positive"))</f>
        <v>negative</v>
      </c>
      <c r="I38">
        <f>IF(OR('Model output'!I37="",'Model output'!I37="Not answered",'Model output'!I37="Not mentioned"),"",IF(ISNUMBER('Model output'!I37),'Model output'!I37,1))</f>
        <v>3</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0</v>
      </c>
      <c r="K38" t="str" cm="1">
        <f t="array" ref="K38">IF(COUNT(FIND({0,1,2,3,4,5,6,7,8,9},'Model output'!K37))&gt;0,'Model output'!K37,"")</f>
        <v/>
      </c>
      <c r="L38" t="str">
        <f t="shared" si="10"/>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 carcinoma (dominant) and Papillary carcinoma (microcarcinoma variant)</v>
      </c>
      <c r="O38" t="str">
        <f>IF('Model output'!M37="","",'Model output'!M37)</f>
        <v>Classical cytomorphology</v>
      </c>
      <c r="P38" t="str">
        <f>IF('Model output'!N37="","",'Model output'!N37)</f>
        <v>2.6 cm</v>
      </c>
      <c r="Q38" t="str">
        <f t="shared" si="11"/>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
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8" t="str">
        <f>IF('Model output'!S37="","",'Model output'!S37)</f>
        <v>Not identified</v>
      </c>
      <c r="Y38" t="str">
        <f>IF(OR('Model output'!S37="",ISNUMBER(SEARCH("Absent",'Model output'!S37)),ISNUMBER(SEARCH("Not identified",'Model output'!S37)),ISNUMBER(SEARCH("No",'Model output'!S37)),ISNUMBER(SEARCH("neagtive",'Model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9" t="str">
        <f>IF(OR('Model output'!V37="", AND(ISERROR(SEARCH("Positive",'Model output'!V37)), ISNUMBER(SEARCH("Negative",'Model output'!V37))), ISNUMBER(SEARCH("Uninvolved",'Model output'!V37)), ISNUMBER(SEARCH("Free",'Model output'!V37)), ISNUMBER(SEARCH("Focal",'Model output'!V37)), AND(ISERROR(SEARCH("extensive",'Model output'!V37)),ISNUMBER(SEARCH("1 mm",'Model output'!V37))), AND(ISERROR(SEARCH("extensive",'Model output'!V37)),ISNUMBER(SEARCH("0.1 CM",'Model output'!V37))), ISNUMBER(SEARCH("less than 0.5 mm",'Model output'!V37)), ISNUMBER(SEARCH("Focal",'Model output'!V37)), ISNUMBER(SEARCH("abut",'Model output'!V37))), "negative", "positive")</f>
        <v>negative</v>
      </c>
      <c r="AE38" s="22"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9" t="str">
        <f t="shared" si="13"/>
        <v>2</v>
      </c>
      <c r="AG38" s="28" t="str">
        <f t="shared" si="14"/>
        <v>0</v>
      </c>
      <c r="AH38" s="29">
        <f t="shared" si="15"/>
        <v>0</v>
      </c>
      <c r="AI38" s="28" t="str">
        <f t="shared" si="16"/>
        <v>I</v>
      </c>
      <c r="AJ38" s="16" t="s">
        <v>27</v>
      </c>
      <c r="AK38" s="28" t="s">
        <v>336</v>
      </c>
      <c r="AL38" s="28" t="s">
        <v>241</v>
      </c>
      <c r="AM38" s="29">
        <v>0</v>
      </c>
      <c r="AN38" s="17" t="s">
        <v>103</v>
      </c>
      <c r="AO38" s="9">
        <f t="shared" ca="1" si="17"/>
        <v>1</v>
      </c>
      <c r="AP38" s="9">
        <f t="shared" si="18"/>
        <v>1</v>
      </c>
      <c r="AQ38" s="9">
        <f t="shared" si="19"/>
        <v>1</v>
      </c>
      <c r="AR38" s="9">
        <f t="shared" si="20"/>
        <v>1</v>
      </c>
      <c r="AS38" s="31">
        <f t="shared" si="1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9"/>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 ISNUMBER(SEARCH("tracheal",'Model output'!H38)), ISNUMBER(SEARCH("Not mentioned",'Model output'!H38)), ISNUMBER(SEARCH("esophageal",'Model output'!H38)), ISNUMBER(SEARCH("Not applicable",'Model output'!H38))),"negative","positive"))</f>
        <v>negative</v>
      </c>
      <c r="I39">
        <f>IF(OR('Model output'!I38="",'Model output'!I38="Not answered",'Model output'!I38="Not mentioned"),"",IF(ISNUMBER('Model output'!I38),'Model output'!I38,1))</f>
        <v>4</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t="str">
        <f t="shared" si="10"/>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with focal tall cell features</v>
      </c>
      <c r="O39" t="str">
        <f>IF('Model output'!M38="","",'Model output'!M38)</f>
        <v/>
      </c>
      <c r="P39" t="str">
        <f>IF('Model output'!N38="","",'Model output'!N38)</f>
        <v>2.0 cm</v>
      </c>
      <c r="Q39" t="str">
        <f t="shared" si="11"/>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
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8" t="str">
        <f>IF('Model output'!S38="","",'Model output'!S38)</f>
        <v>Minimal</v>
      </c>
      <c r="Y39" t="str">
        <f>IF(OR('Model output'!S38="",ISNUMBER(SEARCH("Absent",'Model output'!S38)),ISNUMBER(SEARCH("Not identified",'Model output'!S38)),ISNUMBER(SEARCH("No",'Model output'!S38)),ISNUMBER(SEARCH("neagtive",'Model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9" t="str">
        <f>IF(OR('Model output'!V38="", AND(ISERROR(SEARCH("Positive",'Model output'!V38)), ISNUMBER(SEARCH("Negative",'Model output'!V38))), ISNUMBER(SEARCH("Uninvolved",'Model output'!V38)), ISNUMBER(SEARCH("Free",'Model output'!V38)), ISNUMBER(SEARCH("Focal",'Model output'!V38)), AND(ISERROR(SEARCH("extensive",'Model output'!V38)),ISNUMBER(SEARCH("1 mm",'Model output'!V38))), AND(ISERROR(SEARCH("extensive",'Model output'!V38)),ISNUMBER(SEARCH("0.1 CM",'Model output'!V38))), ISNUMBER(SEARCH("less than 0.5 mm",'Model output'!V38)), ISNUMBER(SEARCH("Focal",'Model output'!V38)), ISNUMBER(SEARCH("abut",'Model output'!V38))), "negative", "positive")</f>
        <v>negative</v>
      </c>
      <c r="AE39" s="22"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9" t="str">
        <f t="shared" si="13"/>
        <v>1b</v>
      </c>
      <c r="AG39" s="28" t="str">
        <f t="shared" si="14"/>
        <v>0</v>
      </c>
      <c r="AH39" s="29">
        <f t="shared" si="15"/>
        <v>0</v>
      </c>
      <c r="AI39" s="28" t="str">
        <f t="shared" si="16"/>
        <v>I</v>
      </c>
      <c r="AJ39" s="16" t="s">
        <v>37</v>
      </c>
      <c r="AK39" s="28" t="s">
        <v>338</v>
      </c>
      <c r="AL39" s="28" t="s">
        <v>241</v>
      </c>
      <c r="AM39" s="29">
        <v>0</v>
      </c>
      <c r="AN39" s="17" t="s">
        <v>103</v>
      </c>
      <c r="AO39" s="9">
        <f t="shared" ca="1" si="17"/>
        <v>1</v>
      </c>
      <c r="AP39" s="9">
        <f t="shared" si="18"/>
        <v>1</v>
      </c>
      <c r="AQ39" s="9">
        <f t="shared" si="19"/>
        <v>1</v>
      </c>
      <c r="AR39" s="9">
        <f t="shared" si="20"/>
        <v>1</v>
      </c>
      <c r="AS39" s="31">
        <f t="shared" si="1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9"/>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 ISNUMBER(SEARCH("tracheal",'Model output'!H39)), ISNUMBER(SEARCH("Not mentioned",'Model output'!H39)), ISNUMBER(SEARCH("esophageal",'Model output'!H39)), ISNUMBER(SEARCH("Not applicable",'Model output'!H39))),"negative","positive"))</f>
        <v>negative</v>
      </c>
      <c r="I40">
        <f>IF(OR('Model output'!I39="",'Model output'!I39="Not answered",'Model output'!I39="Not mentioned"),"",IF(ISNUMBER('Model output'!I39),'Model output'!I39,1))</f>
        <v>1</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0</v>
      </c>
      <c r="K40" t="str" cm="1">
        <f t="array" ref="K40">IF(COUNT(FIND({0,1,2,3,4,5,6,7,8,9},'Model output'!K39))&gt;0,'Model output'!K39,"")</f>
        <v/>
      </c>
      <c r="L40" t="str">
        <f t="shared" si="10"/>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 usual type</v>
      </c>
      <c r="O40" t="str">
        <f>IF('Model output'!M39="","",'Model output'!M39)</f>
        <v/>
      </c>
      <c r="P40" t="str">
        <f>IF('Model output'!N39="","",'Model output'!N39)</f>
        <v>4.0 cm</v>
      </c>
      <c r="Q40" t="str">
        <f t="shared" si="11"/>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
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8" t="str">
        <f>IF('Model output'!S39="","",'Model output'!S39)</f>
        <v>Not identified</v>
      </c>
      <c r="Y40" t="str">
        <f>IF(OR('Model output'!S39="",ISNUMBER(SEARCH("Absent",'Model output'!S39)),ISNUMBER(SEARCH("Not identified",'Model output'!S39)),ISNUMBER(SEARCH("No",'Model output'!S39)),ISNUMBER(SEARCH("neagtive",'Model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No</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ISNUMBER(SEARCH("Focal",'Model output'!V39)), AND(ISERROR(SEARCH("extensive",'Model output'!V39)),ISNUMBER(SEARCH("1 mm",'Model output'!V39))), AND(ISERROR(SEARCH("extensive",'Model output'!V39)),ISNUMBER(SEARCH("0.1 CM",'Model output'!V39))), ISNUMBER(SEARCH("less than 0.5 mm",'Model output'!V39)), ISNUMBER(SEARCH("Focal",'Model output'!V39)), ISNUMBER(SEARCH("abut",'Model output'!V39))), "negative", "positive")</f>
        <v>negative</v>
      </c>
      <c r="AE40" s="22"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9" t="str">
        <f t="shared" si="13"/>
        <v>2</v>
      </c>
      <c r="AG40" s="28" t="str">
        <f t="shared" si="14"/>
        <v>0</v>
      </c>
      <c r="AH40" s="29">
        <f t="shared" si="15"/>
        <v>0</v>
      </c>
      <c r="AI40" s="28" t="str">
        <f t="shared" si="16"/>
        <v>I</v>
      </c>
      <c r="AJ40" s="16" t="s">
        <v>37</v>
      </c>
      <c r="AK40" s="28" t="s">
        <v>336</v>
      </c>
      <c r="AL40" s="28" t="s">
        <v>241</v>
      </c>
      <c r="AM40" s="29" t="s">
        <v>241</v>
      </c>
      <c r="AN40" s="17" t="s">
        <v>103</v>
      </c>
      <c r="AO40" s="9">
        <f t="shared" ca="1" si="17"/>
        <v>1</v>
      </c>
      <c r="AP40" s="9">
        <f t="shared" si="18"/>
        <v>1</v>
      </c>
      <c r="AQ40" s="9">
        <f t="shared" si="19"/>
        <v>1</v>
      </c>
      <c r="AR40" s="9">
        <f t="shared" si="20"/>
        <v>1</v>
      </c>
      <c r="AS40" s="31">
        <f t="shared" si="1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9"/>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 ISNUMBER(SEARCH("tracheal",'Model output'!H40)), ISNUMBER(SEARCH("Not mentioned",'Model output'!H40)), ISNUMBER(SEARCH("esophageal",'Model output'!H40)), ISNUMBER(SEARCH("Not applicable",'Model output'!H40))),"negative","positive"))</f>
        <v>negative</v>
      </c>
      <c r="I41">
        <f>IF(OR('Model output'!I40="",'Model output'!I40="Not answered",'Model output'!I40="Not mentioned"),"",IF(ISNUMBER('Model output'!I40),'Model output'!I40,1))</f>
        <v>30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5</v>
      </c>
      <c r="K41" t="str" cm="1">
        <f t="array" ref="K41">IF(COUNT(FIND({0,1,2,3,4,5,6,7,8,9},'Model output'!K40))&gt;0,'Model output'!K40,"")</f>
        <v>2.5 cm</v>
      </c>
      <c r="L41" t="str">
        <f t="shared" si="10"/>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v>
      </c>
      <c r="O41" t="str">
        <f>IF('Model output'!M40="","",'Model output'!M40)</f>
        <v>Follicular and classical, Follicular variant</v>
      </c>
      <c r="P41" t="str">
        <f>IF('Model output'!N40="","",'Model output'!N40)</f>
        <v>2.2 cm</v>
      </c>
      <c r="Q41" t="str">
        <f t="shared" si="11"/>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2 (one dominant and one secondary)</v>
      </c>
      <c r="U41" t="str">
        <f>IF('Model output'!Q40&lt;&gt;"",'Model output'!Q40,
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8" t="str">
        <f>IF('Model output'!S40="","",'Model output'!S40)</f>
        <v>Not identified</v>
      </c>
      <c r="Y41" t="str">
        <f>IF(OR('Model output'!S40="",ISNUMBER(SEARCH("Absent",'Model output'!S40)),ISNUMBER(SEARCH("Not identified",'Model output'!S40)),ISNUMBER(SEARCH("No",'Model output'!S40)),ISNUMBER(SEARCH("neagtive",'Model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Yes</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ISNUMBER(SEARCH("Focal",'Model output'!V40)), AND(ISERROR(SEARCH("extensive",'Model output'!V40)),ISNUMBER(SEARCH("1 mm",'Model output'!V40))), AND(ISERROR(SEARCH("extensive",'Model output'!V40)),ISNUMBER(SEARCH("0.1 CM",'Model output'!V40))), ISNUMBER(SEARCH("less than 0.5 mm",'Model output'!V40)), ISNUMBER(SEARCH("Focal",'Model output'!V40)), ISNUMBER(SEARCH("abut",'Model output'!V40))), "negative", "positive")</f>
        <v>negative</v>
      </c>
      <c r="AE41" s="22"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9" t="str">
        <f t="shared" si="13"/>
        <v>2</v>
      </c>
      <c r="AG41" s="29" t="str">
        <f t="shared" si="14"/>
        <v>1b</v>
      </c>
      <c r="AH41" s="29">
        <f t="shared" si="15"/>
        <v>0</v>
      </c>
      <c r="AI41" s="28" t="str">
        <f t="shared" si="16"/>
        <v>II</v>
      </c>
      <c r="AJ41" s="16" t="s">
        <v>37</v>
      </c>
      <c r="AK41" s="28" t="s">
        <v>336</v>
      </c>
      <c r="AL41" s="28" t="s">
        <v>338</v>
      </c>
      <c r="AM41" s="29">
        <v>0</v>
      </c>
      <c r="AN41" s="17" t="s">
        <v>99</v>
      </c>
      <c r="AO41" s="9">
        <f t="shared" ca="1" si="17"/>
        <v>1</v>
      </c>
      <c r="AP41" s="9">
        <f t="shared" si="18"/>
        <v>1</v>
      </c>
      <c r="AQ41" s="9">
        <f t="shared" si="19"/>
        <v>1</v>
      </c>
      <c r="AR41" s="9">
        <f t="shared" si="20"/>
        <v>1</v>
      </c>
      <c r="AS41" s="31">
        <f t="shared" si="1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9"/>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 ISNUMBER(SEARCH("tracheal",'Model output'!H41)), ISNUMBER(SEARCH("Not mentioned",'Model output'!H41)), ISNUMBER(SEARCH("esophageal",'Model output'!H41)), ISNUMBER(SEARCH("Not applicable",'Model output'!H41))),"negative","positive"))</f>
        <v>negative</v>
      </c>
      <c r="I42">
        <f>IF(OR('Model output'!I41="",'Model output'!I41="Not answered",'Model output'!I41="Not mentioned"),"",IF(ISNUMBER('Model output'!I41),'Model output'!I41,1))</f>
        <v>4</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0</v>
      </c>
      <c r="K42" t="str" cm="1">
        <f t="array" ref="K42">IF(COUNT(FIND({0,1,2,3,4,5,6,7,8,9},'Model output'!K41))&gt;0,'Model output'!K41,"")</f>
        <v/>
      </c>
      <c r="L42" t="str">
        <f t="shared" si="10"/>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 thyroid carcinoma</v>
      </c>
      <c r="O42" t="str">
        <f>IF('Model output'!M41="","",'Model output'!M41)</f>
        <v/>
      </c>
      <c r="P42" t="str">
        <f>IF('Model output'!N41="","",'Model output'!N41)</f>
        <v>1 cm</v>
      </c>
      <c r="Q42" t="str">
        <f t="shared" si="11"/>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
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8" t="str">
        <f>IF('Model output'!S41="","",'Model output'!S41)</f>
        <v>Not mentioned</v>
      </c>
      <c r="Y42" t="str">
        <f>IF(OR('Model output'!S41="",ISNUMBER(SEARCH("Absent",'Model output'!S41)),ISNUMBER(SEARCH("Not identified",'Model output'!S41)),ISNUMBER(SEARCH("No",'Model output'!S41)),ISNUMBER(SEARCH("neagtive",'Model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No</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ISNUMBER(SEARCH("Focal",'Model output'!V41)), AND(ISERROR(SEARCH("extensive",'Model output'!V41)),ISNUMBER(SEARCH("1 mm",'Model output'!V41))), AND(ISERROR(SEARCH("extensive",'Model output'!V41)),ISNUMBER(SEARCH("0.1 CM",'Model output'!V41))), ISNUMBER(SEARCH("less than 0.5 mm",'Model output'!V41)), ISNUMBER(SEARCH("Focal",'Model output'!V41)), ISNUMBER(SEARCH("abut",'Model output'!V41))), "negative", "positive")</f>
        <v>negative</v>
      </c>
      <c r="AE42" s="22"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9" t="str">
        <f t="shared" si="13"/>
        <v>1a</v>
      </c>
      <c r="AG42" s="29" t="str">
        <f t="shared" si="14"/>
        <v>0</v>
      </c>
      <c r="AH42" s="29">
        <f t="shared" si="15"/>
        <v>0</v>
      </c>
      <c r="AI42" s="28" t="str">
        <f t="shared" si="16"/>
        <v>I</v>
      </c>
      <c r="AJ42" s="16" t="s">
        <v>27</v>
      </c>
      <c r="AK42" s="28" t="s">
        <v>340</v>
      </c>
      <c r="AL42" s="28" t="s">
        <v>241</v>
      </c>
      <c r="AM42" s="29">
        <v>0</v>
      </c>
      <c r="AN42" s="17" t="s">
        <v>103</v>
      </c>
      <c r="AO42" s="9">
        <f t="shared" ca="1" si="17"/>
        <v>1</v>
      </c>
      <c r="AP42" s="9">
        <f t="shared" si="18"/>
        <v>1</v>
      </c>
      <c r="AQ42" s="9">
        <f t="shared" si="19"/>
        <v>1</v>
      </c>
      <c r="AR42" s="9">
        <f t="shared" si="20"/>
        <v>1</v>
      </c>
      <c r="AS42" s="31">
        <f t="shared" si="1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9"/>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 ISNUMBER(SEARCH("tracheal",'Model output'!H42)), ISNUMBER(SEARCH("Not mentioned",'Model output'!H42)), ISNUMBER(SEARCH("esophageal",'Model output'!H42)), ISNUMBER(SEARCH("Not applicable",'Model output'!H42))),"negative","positive"))</f>
        <v>negative</v>
      </c>
      <c r="I43">
        <f>IF(OR('Model output'!I42="",'Model output'!I42="Not answered",'Model output'!I42="Not mentioned"),"",IF(ISNUMBER('Model output'!I42),'Model output'!I42,1))</f>
        <v>3</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2</v>
      </c>
      <c r="K43" t="str" cm="1">
        <f t="array" ref="K43">IF(COUNT(FIND({0,1,2,3,4,5,6,7,8,9},'Model output'!K42))&gt;0,'Model output'!K42,"")</f>
        <v>0.5 cm</v>
      </c>
      <c r="L43" t="str">
        <f t="shared" si="10"/>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 thyroid carcinoma</v>
      </c>
      <c r="O43" t="str">
        <f>IF('Model output'!M42="","",'Model output'!M42)</f>
        <v/>
      </c>
      <c r="P43" t="str">
        <f>IF('Model output'!N42="","",'Model output'!N42)</f>
        <v>1.7 cm</v>
      </c>
      <c r="Q43" t="str">
        <f t="shared" si="11"/>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
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18" t="str">
        <f>IF('Model output'!S42="","",'Model output'!S42)</f>
        <v>Extrathyroid extension identified by surgeon at the time of surgery; tumor extends to inked cauterized edge of thyroidectomy specimen.</v>
      </c>
      <c r="Y43" t="str">
        <f>IF(OR('Model output'!S42="",ISNUMBER(SEARCH("Absent",'Model output'!S42)),ISNUMBER(SEARCH("Not identified",'Model output'!S42)),ISNUMBER(SEARCH("No",'Model output'!S42)),ISNUMBER(SEARCH("neagtive",'Model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ISNUMBER(SEARCH("Focal",'Model output'!V42)), AND(ISERROR(SEARCH("extensive",'Model output'!V42)),ISNUMBER(SEARCH("1 mm",'Model output'!V42))), AND(ISERROR(SEARCH("extensive",'Model output'!V42)),ISNUMBER(SEARCH("0.1 CM",'Model output'!V42))), ISNUMBER(SEARCH("less than 0.5 mm",'Model output'!V42)), ISNUMBER(SEARCH("Focal",'Model output'!V42)), ISNUMBER(SEARCH("abut",'Model output'!V42))), "negative", "positive")</f>
        <v>positive</v>
      </c>
      <c r="AE43" s="22"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9" t="str">
        <f t="shared" si="13"/>
        <v>1b</v>
      </c>
      <c r="AG43" s="29" t="str">
        <f t="shared" si="14"/>
        <v>1a</v>
      </c>
      <c r="AH43" s="29">
        <f t="shared" si="15"/>
        <v>0</v>
      </c>
      <c r="AI43" s="28" t="str">
        <f t="shared" si="16"/>
        <v>II</v>
      </c>
      <c r="AJ43" s="16" t="s">
        <v>18</v>
      </c>
      <c r="AK43" s="28" t="s">
        <v>342</v>
      </c>
      <c r="AL43" s="28" t="s">
        <v>340</v>
      </c>
      <c r="AM43" s="29">
        <v>0</v>
      </c>
      <c r="AN43" s="17" t="s">
        <v>240</v>
      </c>
      <c r="AO43" s="9">
        <f t="shared" si="17"/>
        <v>1</v>
      </c>
      <c r="AP43" s="9">
        <f t="shared" si="18"/>
        <v>0</v>
      </c>
      <c r="AQ43" s="9">
        <f t="shared" si="19"/>
        <v>1</v>
      </c>
      <c r="AR43" s="9">
        <f t="shared" si="20"/>
        <v>1</v>
      </c>
      <c r="AS43" s="31">
        <f t="shared" si="12"/>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9"/>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 ISNUMBER(SEARCH("tracheal",'Model output'!H43)), ISNUMBER(SEARCH("Not mentioned",'Model output'!H43)), ISNUMBER(SEARCH("esophageal",'Model output'!H43)), ISNUMBER(SEARCH("Not applicable",'Model output'!H43))),"negative","positive"))</f>
        <v>negative</v>
      </c>
      <c r="I44">
        <f>IF(OR('Model output'!I43="",'Model output'!I43="Not answered",'Model output'!I43="Not mentioned"),"",IF(ISNUMBER('Model output'!I43),'Model output'!I43,1))</f>
        <v>3</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2</v>
      </c>
      <c r="K44" t="str" cm="1">
        <f t="array" ref="K44">IF(COUNT(FIND({0,1,2,3,4,5,6,7,8,9},'Model output'!K43))&gt;0,'Model output'!K43,"")</f>
        <v/>
      </c>
      <c r="L44" t="str">
        <f t="shared" si="10"/>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 carcinoma, classical variant</v>
      </c>
      <c r="O44" t="str">
        <f>IF('Model output'!M43="","",'Model output'!M43)</f>
        <v/>
      </c>
      <c r="P44" t="str">
        <f>IF('Model output'!N43="","",'Model output'!N43)</f>
        <v>1.8 cm</v>
      </c>
      <c r="Q44" t="str">
        <f t="shared" si="11"/>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
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18" t="str">
        <f>IF('Model output'!S43="","",'Model output'!S43)</f>
        <v/>
      </c>
      <c r="Y44" t="str">
        <f>IF(OR('Model output'!S43="",ISNUMBER(SEARCH("Absent",'Model output'!S43)),ISNUMBER(SEARCH("Not identified",'Model output'!S43)),ISNUMBER(SEARCH("No",'Model output'!S43)),ISNUMBER(SEARCH("neagtive",'Model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Yes</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ISNUMBER(SEARCH("Focal",'Model output'!V43)), AND(ISERROR(SEARCH("extensive",'Model output'!V43)),ISNUMBER(SEARCH("1 mm",'Model output'!V43))), AND(ISERROR(SEARCH("extensive",'Model output'!V43)),ISNUMBER(SEARCH("0.1 CM",'Model output'!V43))), ISNUMBER(SEARCH("less than 0.5 mm",'Model output'!V43)), ISNUMBER(SEARCH("Focal",'Model output'!V43)), ISNUMBER(SEARCH("abut",'Model output'!V43))), "negative", "positive")</f>
        <v>positive</v>
      </c>
      <c r="AE44" s="22"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9" t="str">
        <f t="shared" si="13"/>
        <v>1b</v>
      </c>
      <c r="AG44" s="29" t="str">
        <f t="shared" si="14"/>
        <v>1a</v>
      </c>
      <c r="AH44" s="29">
        <f t="shared" si="15"/>
        <v>0</v>
      </c>
      <c r="AI44" s="28" t="str">
        <f t="shared" si="16"/>
        <v>II</v>
      </c>
      <c r="AJ44" s="16" t="s">
        <v>18</v>
      </c>
      <c r="AK44" s="28" t="s">
        <v>338</v>
      </c>
      <c r="AL44" s="28" t="s">
        <v>340</v>
      </c>
      <c r="AM44" s="29">
        <v>0</v>
      </c>
      <c r="AN44" s="17" t="s">
        <v>99</v>
      </c>
      <c r="AO44" s="9">
        <f t="shared" si="17"/>
        <v>1</v>
      </c>
      <c r="AP44" s="9">
        <f t="shared" si="18"/>
        <v>1</v>
      </c>
      <c r="AQ44" s="9">
        <f t="shared" si="19"/>
        <v>1</v>
      </c>
      <c r="AR44" s="9">
        <f t="shared" si="20"/>
        <v>1</v>
      </c>
      <c r="AS44" s="31">
        <f t="shared" si="1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9"/>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 ISNUMBER(SEARCH("tracheal",'Model output'!H44)), ISNUMBER(SEARCH("Not mentioned",'Model output'!H44)), ISNUMBER(SEARCH("esophageal",'Model output'!H44)), ISNUMBER(SEARCH("Not applicable",'Model output'!H44))),"negative","positive"))</f>
        <v>negative</v>
      </c>
      <c r="I45">
        <f>IF(OR('Model output'!I44="",'Model output'!I44="Not answered",'Model output'!I44="Not mentioned"),"",IF(ISNUMBER('Model output'!I44),'Model output'!I44,1))</f>
        <v>2</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0</v>
      </c>
      <c r="K45" t="str" cm="1">
        <f t="array" ref="K45">IF(COUNT(FIND({0,1,2,3,4,5,6,7,8,9},'Model output'!K44))&gt;0,'Model output'!K44,"")</f>
        <v/>
      </c>
      <c r="L45" t="str">
        <f t="shared" si="10"/>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11"/>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1</v>
      </c>
      <c r="U45" t="str">
        <f>IF('Model output'!Q44&lt;&gt;"",'Model output'!Q44,
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8" t="str">
        <f>IF('Model output'!S44="","",'Model output'!S44)</f>
        <v/>
      </c>
      <c r="Y45" t="str">
        <f>IF(OR('Model output'!S44="",ISNUMBER(SEARCH("Absent",'Model output'!S44)),ISNUMBER(SEARCH("Not identified",'Model output'!S44)),ISNUMBER(SEARCH("No",'Model output'!S44)),ISNUMBER(SEARCH("neagtive",'Model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ISNUMBER(SEARCH("Focal",'Model output'!V44)), AND(ISERROR(SEARCH("extensive",'Model output'!V44)),ISNUMBER(SEARCH("1 mm",'Model output'!V44))), AND(ISERROR(SEARCH("extensive",'Model output'!V44)),ISNUMBER(SEARCH("0.1 CM",'Model output'!V44))), ISNUMBER(SEARCH("less than 0.5 mm",'Model output'!V44)), ISNUMBER(SEARCH("Focal",'Model output'!V44)), ISNUMBER(SEARCH("abut",'Model output'!V44))), "negative", "positive")</f>
        <v>negative</v>
      </c>
      <c r="AE45" s="22"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9" t="str">
        <f t="shared" si="13"/>
        <v>1b</v>
      </c>
      <c r="AG45" s="29" t="str">
        <f t="shared" si="14"/>
        <v>0</v>
      </c>
      <c r="AH45" s="29">
        <f t="shared" si="15"/>
        <v>0</v>
      </c>
      <c r="AI45" s="28" t="str">
        <f t="shared" si="16"/>
        <v>I</v>
      </c>
      <c r="AJ45" s="16" t="s">
        <v>27</v>
      </c>
      <c r="AK45" s="28" t="s">
        <v>338</v>
      </c>
      <c r="AL45" s="28" t="s">
        <v>241</v>
      </c>
      <c r="AM45" s="29" t="s">
        <v>241</v>
      </c>
      <c r="AN45" s="17" t="s">
        <v>103</v>
      </c>
      <c r="AO45" s="9">
        <f t="shared" ca="1" si="17"/>
        <v>1</v>
      </c>
      <c r="AP45" s="9">
        <f t="shared" si="18"/>
        <v>1</v>
      </c>
      <c r="AQ45" s="9">
        <f t="shared" si="19"/>
        <v>1</v>
      </c>
      <c r="AR45" s="9">
        <f t="shared" si="20"/>
        <v>1</v>
      </c>
      <c r="AS45" s="31">
        <f t="shared" si="1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9"/>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 ISNUMBER(SEARCH("tracheal",'Model output'!H45)), ISNUMBER(SEARCH("Not mentioned",'Model output'!H45)), ISNUMBER(SEARCH("esophageal",'Model output'!H45)), ISNUMBER(SEARCH("Not applicable",'Model output'!H45))),"negative","positive"))</f>
        <v>negative</v>
      </c>
      <c r="I46">
        <f>IF(OR('Model output'!I45="",'Model output'!I45="Not answered",'Model output'!I45="Not mentioned"),"",IF(ISNUMBER('Model output'!I45),'Model output'!I45,1))</f>
        <v>63</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31</v>
      </c>
      <c r="K46" t="str" cm="1">
        <f t="array" ref="K46">IF(COUNT(FIND({0,1,2,3,4,5,6,7,8,9},'Model output'!K45))&gt;0,'Model output'!K45,"")</f>
        <v>3.0 cm</v>
      </c>
      <c r="L46" t="str">
        <f t="shared" si="10"/>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 with intrathyroidal spread to left lobe, diffuse sclerosing variant with follicular variant, tall cell variant</v>
      </c>
      <c r="O46" t="str">
        <f>IF('Model output'!M45="","",'Model output'!M45)</f>
        <v/>
      </c>
      <c r="P46" t="str">
        <f>IF('Model output'!N45="","",'Model output'!N45)</f>
        <v>4.3 cm</v>
      </c>
      <c r="Q46" t="str">
        <f t="shared" si="11"/>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
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Extensive (4 or more vessels)</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8" t="str">
        <f>IF('Model output'!S45="","",'Model output'!S45)</f>
        <v>Yes</v>
      </c>
      <c r="Y46" t="str">
        <f>IF(OR('Model output'!S45="",ISNUMBER(SEARCH("Absent",'Model output'!S45)),ISNUMBER(SEARCH("Not identified",'Model output'!S45)),ISNUMBER(SEARCH("No",'Model output'!S45)),ISNUMBER(SEARCH("neagtive",'Model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ISNUMBER(SEARCH("Focal",'Model output'!V45)), AND(ISERROR(SEARCH("extensive",'Model output'!V45)),ISNUMBER(SEARCH("1 mm",'Model output'!V45))), AND(ISERROR(SEARCH("extensive",'Model output'!V45)),ISNUMBER(SEARCH("0.1 CM",'Model output'!V45))), ISNUMBER(SEARCH("less than 0.5 mm",'Model output'!V45)), ISNUMBER(SEARCH("Focal",'Model output'!V45)), ISNUMBER(SEARCH("abut",'Model output'!V45))), "negative", "positive")</f>
        <v>positive</v>
      </c>
      <c r="AE46" s="22"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9" t="str">
        <f t="shared" si="13"/>
        <v>3a</v>
      </c>
      <c r="AG46" s="29" t="str">
        <f t="shared" si="14"/>
        <v>1b</v>
      </c>
      <c r="AH46" s="29">
        <f t="shared" si="15"/>
        <v>0</v>
      </c>
      <c r="AI46" s="28" t="str">
        <f t="shared" si="16"/>
        <v>II</v>
      </c>
      <c r="AJ46" s="16" t="s">
        <v>18</v>
      </c>
      <c r="AK46" s="28" t="s">
        <v>339</v>
      </c>
      <c r="AL46" s="28" t="s">
        <v>338</v>
      </c>
      <c r="AM46" s="29">
        <v>0</v>
      </c>
      <c r="AN46" s="17" t="s">
        <v>99</v>
      </c>
      <c r="AO46" s="9">
        <f t="shared" si="17"/>
        <v>1</v>
      </c>
      <c r="AP46" s="9">
        <f t="shared" si="18"/>
        <v>1</v>
      </c>
      <c r="AQ46" s="9">
        <f t="shared" si="19"/>
        <v>1</v>
      </c>
      <c r="AR46" s="9">
        <f t="shared" si="20"/>
        <v>1</v>
      </c>
      <c r="AS46" s="31">
        <f t="shared" si="1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9"/>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 ISNUMBER(SEARCH("tracheal",'Model output'!H46)), ISNUMBER(SEARCH("Not mentioned",'Model output'!H46)), ISNUMBER(SEARCH("esophageal",'Model output'!H46)), ISNUMBER(SEARCH("Not applicable",'Model output'!H46))),"negative","positive"))</f>
        <v>negative</v>
      </c>
      <c r="I47">
        <f>IF(OR('Model output'!I46="",'Model output'!I46="Not answered",'Model output'!I46="Not mentioned"),"",IF(ISNUMBER('Model output'!I46),'Model output'!I46,1))</f>
        <v>8</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t="str">
        <f t="shared" si="10"/>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11"/>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
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&gt;4</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8" t="str">
        <f>IF('Model output'!S46="","",'Model output'!S46)</f>
        <v/>
      </c>
      <c r="Y47" t="str">
        <f>IF(OR('Model output'!S46="",ISNUMBER(SEARCH("Absent",'Model output'!S46)),ISNUMBER(SEARCH("Not identified",'Model output'!S46)),ISNUMBER(SEARCH("No",'Model output'!S46)),ISNUMBER(SEARCH("neagtive",'Model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ISNUMBER(SEARCH("Focal",'Model output'!V46)), AND(ISERROR(SEARCH("extensive",'Model output'!V46)),ISNUMBER(SEARCH("1 mm",'Model output'!V46))), AND(ISERROR(SEARCH("extensive",'Model output'!V46)),ISNUMBER(SEARCH("0.1 CM",'Model output'!V46))), ISNUMBER(SEARCH("less than 0.5 mm",'Model output'!V46)), ISNUMBER(SEARCH("Focal",'Model output'!V46)), ISNUMBER(SEARCH("abut",'Model output'!V46))), "negative", "positive")</f>
        <v>negative</v>
      </c>
      <c r="AE47" s="22"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9" t="str">
        <f t="shared" si="13"/>
        <v>1b</v>
      </c>
      <c r="AG47" s="29" t="str">
        <f t="shared" si="14"/>
        <v>0</v>
      </c>
      <c r="AH47" s="29">
        <f t="shared" si="15"/>
        <v>0</v>
      </c>
      <c r="AI47" s="28" t="str">
        <f t="shared" si="16"/>
        <v>I</v>
      </c>
      <c r="AJ47" s="16" t="s">
        <v>37</v>
      </c>
      <c r="AK47" s="28" t="s">
        <v>338</v>
      </c>
      <c r="AL47" s="28" t="s">
        <v>241</v>
      </c>
      <c r="AM47" s="29">
        <v>0</v>
      </c>
      <c r="AN47" s="17" t="s">
        <v>103</v>
      </c>
      <c r="AO47" s="9">
        <f t="shared" ca="1" si="17"/>
        <v>1</v>
      </c>
      <c r="AP47" s="9">
        <f t="shared" si="18"/>
        <v>1</v>
      </c>
      <c r="AQ47" s="9">
        <f t="shared" si="19"/>
        <v>1</v>
      </c>
      <c r="AR47" s="9">
        <f t="shared" si="20"/>
        <v>1</v>
      </c>
      <c r="AS47" s="31">
        <f t="shared" si="1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9"/>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output'!H47="","negative",IF(OR(ISNUMBER(SEARCH("lymph node",'Model output'!H47)), ISNUMBER(SEARCH("tracheal",'Model output'!H47)), ISNUMBER(SEARCH("Not mentioned",'Model output'!H47)), ISNUMBER(SEARCH("esophageal",'Model output'!H47)), ISNUMBER(SEARCH("Not applicable",'Model output'!H47))),"negative","positive"))</f>
        <v>negative</v>
      </c>
      <c r="I48">
        <f>IF(OR('Model output'!I47="",'Model output'!I47="Not answered",'Model output'!I47="Not mentioned"),"",IF(ISNUMBER('Model output'!I47),'Model output'!I47,1))</f>
        <v>9</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6</v>
      </c>
      <c r="K48" t="str" cm="1">
        <f t="array" ref="K48">IF(COUNT(FIND({0,1,2,3,4,5,6,7,8,9},'Model output'!K47))&gt;0,'Model output'!K47,"")</f>
        <v/>
      </c>
      <c r="L48" t="str">
        <f t="shared" si="10"/>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
      </c>
      <c r="P48" t="str">
        <f>IF('Model output'!N47="","",'Model output'!N47)</f>
        <v>2.5 cm</v>
      </c>
      <c r="Q48" t="str">
        <f t="shared" si="11"/>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1</v>
      </c>
      <c r="U48" t="str">
        <f>IF('Model output'!Q47&lt;&gt;"",'Model output'!Q47,
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8" t="str">
        <f>IF('Model output'!S47="","",'Model output'!S47)</f>
        <v>Not Identified</v>
      </c>
      <c r="Y48" t="str">
        <f>IF(OR('Model output'!S47="",ISNUMBER(SEARCH("Absent",'Model output'!S47)),ISNUMBER(SEARCH("Not identified",'Model output'!S47)),ISNUMBER(SEARCH("No",'Model output'!S47)),ISNUMBER(SEARCH("neagtive",'Model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ISNUMBER(SEARCH("Focal",'Model output'!V47)), AND(ISERROR(SEARCH("extensive",'Model output'!V47)),ISNUMBER(SEARCH("1 mm",'Model output'!V47))), AND(ISERROR(SEARCH("extensive",'Model output'!V47)),ISNUMBER(SEARCH("0.1 CM",'Model output'!V47))), ISNUMBER(SEARCH("less than 0.5 mm",'Model output'!V47)), ISNUMBER(SEARCH("Focal",'Model output'!V47)), ISNUMBER(SEARCH("abut",'Model output'!V47))), "negative", "positive")</f>
        <v>negative</v>
      </c>
      <c r="AE48" s="22"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9" t="str">
        <f t="shared" si="13"/>
        <v>2</v>
      </c>
      <c r="AG48" s="29" t="str">
        <f t="shared" si="14"/>
        <v>1a</v>
      </c>
      <c r="AH48" s="29">
        <f t="shared" si="15"/>
        <v>0</v>
      </c>
      <c r="AI48" s="28" t="str">
        <f t="shared" si="16"/>
        <v>I</v>
      </c>
      <c r="AJ48" s="16" t="s">
        <v>37</v>
      </c>
      <c r="AK48" s="28" t="s">
        <v>336</v>
      </c>
      <c r="AL48" s="28" t="s">
        <v>340</v>
      </c>
      <c r="AM48" s="29" t="s">
        <v>241</v>
      </c>
      <c r="AN48" s="17" t="s">
        <v>103</v>
      </c>
      <c r="AO48" s="9">
        <f t="shared" ca="1" si="17"/>
        <v>1</v>
      </c>
      <c r="AP48" s="9">
        <f t="shared" si="18"/>
        <v>1</v>
      </c>
      <c r="AQ48" s="9">
        <f t="shared" si="19"/>
        <v>1</v>
      </c>
      <c r="AR48" s="9">
        <f t="shared" si="20"/>
        <v>1</v>
      </c>
      <c r="AS48" s="31">
        <f t="shared" si="1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9"/>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 ISNUMBER(SEARCH("tracheal",'Model output'!H48)), ISNUMBER(SEARCH("Not mentioned",'Model output'!H48)), ISNUMBER(SEARCH("esophageal",'Model output'!H48)), ISNUMBER(SEARCH("Not applicable",'Model output'!H48))),"negative","positive"))</f>
        <v>negative</v>
      </c>
      <c r="I49">
        <f>IF(OR('Model output'!I48="",'Model output'!I48="Not answered",'Model output'!I48="Not mentioned"),"",IF(ISNUMBER('Model output'!I48),'Model output'!I48,1))</f>
        <v>1</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1.5 cm</v>
      </c>
      <c r="L49" t="str">
        <f t="shared" si="10"/>
        <v>1.5cm</v>
      </c>
      <c r="M49" cm="1">
        <f t="array" ref="M49">IF(L49="","",IF(ISNUMBER(SEARCH("cm",L49)),MAX(VALUE(SUBSTITUTE(_xlfn.FILTERXML("&lt;t&gt;&lt;s&gt;"&amp;SUBSTITUTE(L49,",","&lt;/s&gt;&lt;s&gt;")&amp;"&lt;/s&gt;&lt;/t&gt;","//s"),"cm",""))),MAX(VALUE(SUBSTITUTE(_xlfn.FILTERXML("&lt;t&gt;&lt;s&gt;"&amp;SUBSTITUTE(L49,",","&lt;/s&gt;&lt;s&gt;")&amp;"&lt;/s&gt;&lt;/t&gt;","//s"),"mm","")))/10))</f>
        <v>1.5</v>
      </c>
      <c r="N49" t="str">
        <f>IF('Model output'!L48="","",'Model output'!L48)</f>
        <v>Papillary carcinoma, Classical (usual)</v>
      </c>
      <c r="O49" t="str">
        <f>IF('Model output'!M48="","",'Model output'!M48)</f>
        <v/>
      </c>
      <c r="P49" t="str">
        <f>IF('Model output'!N48="","",'Model output'!N48)</f>
        <v>1.5 cm</v>
      </c>
      <c r="Q49" t="str">
        <f t="shared" si="11"/>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
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8" t="str">
        <f>IF('Model output'!S48="","",'Model output'!S48)</f>
        <v>Not Identified</v>
      </c>
      <c r="Y49" t="str">
        <f>IF(OR('Model output'!S48="",ISNUMBER(SEARCH("Absent",'Model output'!S48)),ISNUMBER(SEARCH("Not identified",'Model output'!S48)),ISNUMBER(SEARCH("No",'Model output'!S48)),ISNUMBER(SEARCH("neagtive",'Model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ISNUMBER(SEARCH("Focal",'Model output'!V48)), AND(ISERROR(SEARCH("extensive",'Model output'!V48)),ISNUMBER(SEARCH("1 mm",'Model output'!V48))), AND(ISERROR(SEARCH("extensive",'Model output'!V48)),ISNUMBER(SEARCH("0.1 CM",'Model output'!V48))), ISNUMBER(SEARCH("less than 0.5 mm",'Model output'!V48)), ISNUMBER(SEARCH("Focal",'Model output'!V48)), ISNUMBER(SEARCH("abut",'Model output'!V48))), "negative", "positive")</f>
        <v>negative</v>
      </c>
      <c r="AE49" s="22"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9" t="str">
        <f t="shared" si="13"/>
        <v>1b</v>
      </c>
      <c r="AG49" s="29" t="str">
        <f t="shared" si="14"/>
        <v>1a</v>
      </c>
      <c r="AH49" s="29">
        <f t="shared" si="15"/>
        <v>0</v>
      </c>
      <c r="AI49" s="28" t="str">
        <f t="shared" si="16"/>
        <v>I</v>
      </c>
      <c r="AJ49" s="16" t="s">
        <v>37</v>
      </c>
      <c r="AK49" s="28" t="s">
        <v>338</v>
      </c>
      <c r="AL49" s="28" t="s">
        <v>340</v>
      </c>
      <c r="AM49" s="29">
        <v>0</v>
      </c>
      <c r="AN49" s="17" t="s">
        <v>103</v>
      </c>
      <c r="AO49" s="9">
        <f t="shared" ca="1" si="17"/>
        <v>1</v>
      </c>
      <c r="AP49" s="9">
        <f t="shared" si="18"/>
        <v>1</v>
      </c>
      <c r="AQ49" s="9">
        <f t="shared" si="19"/>
        <v>1</v>
      </c>
      <c r="AR49" s="9">
        <f t="shared" si="20"/>
        <v>1</v>
      </c>
      <c r="AS49" s="31">
        <f t="shared" si="1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9"/>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output'!H49="","negative",IF(OR(ISNUMBER(SEARCH("lymph node",'Model output'!H49)), ISNUMBER(SEARCH("tracheal",'Model output'!H49)), ISNUMBER(SEARCH("Not mentioned",'Model output'!H49)), ISNUMBER(SEARCH("esophageal",'Model output'!H49)), ISNUMBER(SEARCH("Not applicable",'Model output'!H49))),"negative","positive"))</f>
        <v>negative</v>
      </c>
      <c r="I50">
        <f>IF(OR('Model output'!I49="",'Model output'!I49="Not answered",'Model output'!I49="Not mentioned"),"",IF(ISNUMBER('Model output'!I49),'Model output'!I49,1))</f>
        <v>8</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7</v>
      </c>
      <c r="K50" t="str" cm="1">
        <f t="array" ref="K50">IF(COUNT(FIND({0,1,2,3,4,5,6,7,8,9},'Model output'!K49))&gt;0,'Model output'!K49,"")</f>
        <v/>
      </c>
      <c r="L50" t="str">
        <f t="shared" si="10"/>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 Classical (usual)</v>
      </c>
      <c r="O50" t="str">
        <f>IF('Model output'!M49="","",'Model output'!M49)</f>
        <v/>
      </c>
      <c r="P50" t="str">
        <f>IF('Model output'!N49="","",'Model output'!N49)</f>
        <v>3.0 cm</v>
      </c>
      <c r="Q50" t="str">
        <f t="shared" si="11"/>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
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8" t="str">
        <f>IF('Model output'!S49="","",'Model output'!S49)</f>
        <v>Not Identified</v>
      </c>
      <c r="Y50" t="str">
        <f>IF(OR('Model output'!S49="",ISNUMBER(SEARCH("Absent",'Model output'!S49)),ISNUMBER(SEARCH("Not identified",'Model output'!S49)),ISNUMBER(SEARCH("No",'Model output'!S49)),ISNUMBER(SEARCH("neagtive",'Model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ISNUMBER(SEARCH("Focal",'Model output'!V49)), AND(ISERROR(SEARCH("extensive",'Model output'!V49)),ISNUMBER(SEARCH("1 mm",'Model output'!V49))), AND(ISERROR(SEARCH("extensive",'Model output'!V49)),ISNUMBER(SEARCH("0.1 CM",'Model output'!V49))), ISNUMBER(SEARCH("less than 0.5 mm",'Model output'!V49)), ISNUMBER(SEARCH("Focal",'Model output'!V49)), ISNUMBER(SEARCH("abut",'Model output'!V49))), "negative", "positive")</f>
        <v>negative</v>
      </c>
      <c r="AE50" s="22"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9" t="str">
        <f t="shared" si="13"/>
        <v>2</v>
      </c>
      <c r="AG50" s="29" t="str">
        <f t="shared" si="14"/>
        <v>1a</v>
      </c>
      <c r="AH50" s="29">
        <f t="shared" si="15"/>
        <v>0</v>
      </c>
      <c r="AI50" s="28" t="str">
        <f t="shared" si="16"/>
        <v>II</v>
      </c>
      <c r="AJ50" s="16" t="s">
        <v>37</v>
      </c>
      <c r="AK50" s="28" t="s">
        <v>336</v>
      </c>
      <c r="AL50" s="28" t="s">
        <v>340</v>
      </c>
      <c r="AM50" s="29" t="s">
        <v>241</v>
      </c>
      <c r="AN50" s="17" t="s">
        <v>99</v>
      </c>
      <c r="AO50" s="9">
        <f t="shared" ca="1" si="17"/>
        <v>1</v>
      </c>
      <c r="AP50" s="9">
        <f t="shared" si="18"/>
        <v>1</v>
      </c>
      <c r="AQ50" s="9">
        <f t="shared" si="19"/>
        <v>1</v>
      </c>
      <c r="AR50" s="9">
        <f t="shared" si="20"/>
        <v>1</v>
      </c>
      <c r="AS50" s="31">
        <f t="shared" si="1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9"/>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 ISNUMBER(SEARCH("tracheal",'Model output'!H50)), ISNUMBER(SEARCH("Not mentioned",'Model output'!H50)), ISNUMBER(SEARCH("esophageal",'Model output'!H50)), ISNUMBER(SEARCH("Not applicable",'Model output'!H50))),"negative","positive"))</f>
        <v>negative</v>
      </c>
      <c r="I51">
        <f>IF(OR('Model output'!I50="",'Model output'!I50="Not answered",'Model output'!I50="Not mentioned"),"",IF(ISNUMBER('Model output'!I50),'Model output'!I50,1))</f>
        <v>40</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13</v>
      </c>
      <c r="K51" t="str" cm="1">
        <f t="array" ref="K51">IF(COUNT(FIND({0,1,2,3,4,5,6,7,8,9},'Model output'!K50))&gt;0,'Model output'!K50,"")</f>
        <v>3.6 cm</v>
      </c>
      <c r="L51" t="str">
        <f t="shared" si="10"/>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 t="shared" si="11"/>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
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8" t="str">
        <f>IF('Model output'!S50="","",'Model output'!S50)</f>
        <v>Present</v>
      </c>
      <c r="Y51" t="str">
        <f>IF(OR('Model output'!S50="",ISNUMBER(SEARCH("Absent",'Model output'!S50)),ISNUMBER(SEARCH("Not identified",'Model output'!S50)),ISNUMBER(SEARCH("No",'Model output'!S50)),ISNUMBER(SEARCH("neagtive",'Model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ISNUMBER(SEARCH("Focal",'Model output'!V50)), AND(ISERROR(SEARCH("extensive",'Model output'!V50)),ISNUMBER(SEARCH("1 mm",'Model output'!V50))), AND(ISERROR(SEARCH("extensive",'Model output'!V50)),ISNUMBER(SEARCH("0.1 CM",'Model output'!V50))), ISNUMBER(SEARCH("less than 0.5 mm",'Model output'!V50)), ISNUMBER(SEARCH("Focal",'Model output'!V50)), ISNUMBER(SEARCH("abut",'Model output'!V50))), "negative", "positive")</f>
        <v>negative</v>
      </c>
      <c r="AE51" s="22"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9" t="str">
        <f t="shared" si="13"/>
        <v>3a</v>
      </c>
      <c r="AG51" s="29" t="str">
        <f t="shared" si="14"/>
        <v>1b</v>
      </c>
      <c r="AH51" s="29">
        <f t="shared" si="15"/>
        <v>0</v>
      </c>
      <c r="AI51" s="28" t="str">
        <f t="shared" si="16"/>
        <v>II</v>
      </c>
      <c r="AJ51" s="16" t="s">
        <v>18</v>
      </c>
      <c r="AK51" s="28" t="s">
        <v>342</v>
      </c>
      <c r="AL51" s="28" t="s">
        <v>338</v>
      </c>
      <c r="AM51" s="29">
        <v>0</v>
      </c>
      <c r="AN51" s="17" t="s">
        <v>240</v>
      </c>
      <c r="AO51" s="9">
        <f t="shared" si="17"/>
        <v>1</v>
      </c>
      <c r="AP51" s="9">
        <f t="shared" si="18"/>
        <v>0</v>
      </c>
      <c r="AQ51" s="9">
        <f t="shared" si="19"/>
        <v>1</v>
      </c>
      <c r="AR51" s="9">
        <f t="shared" si="20"/>
        <v>1</v>
      </c>
      <c r="AS51" s="31">
        <f t="shared" si="1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s="12" t="str">
        <f t="shared" si="9"/>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output'!H51="","negative",IF(OR(ISNUMBER(SEARCH("lymph node",'Model output'!H51)), ISNUMBER(SEARCH("tracheal",'Model output'!H51)), ISNUMBER(SEARCH("Not mentioned",'Model output'!H51)), ISNUMBER(SEARCH("esophageal",'Model output'!H51)), ISNUMBER(SEARCH("Not applicable",'Model output'!H51))),"negative","positive"))</f>
        <v>negative</v>
      </c>
      <c r="I52" s="12">
        <f>IF(OR('Model output'!I51="",'Model output'!I51="Not answered",'Model output'!I51="Not mentioned"),"",IF(ISNUMBER('Model output'!I51),'Model output'!I51,1))</f>
        <v>38</v>
      </c>
      <c r="J52" s="12">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15</v>
      </c>
      <c r="K52" s="12" t="str" cm="1">
        <f t="array" ref="K52">IF(COUNT(FIND({0,1,2,3,4,5,6,7,8,9},'Model output'!K51))&gt;0,'Model output'!K51,"")</f>
        <v/>
      </c>
      <c r="L52" s="12" t="str">
        <f t="shared" si="10"/>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 Thyroid Carcinoma</v>
      </c>
      <c r="O52" s="12" t="str">
        <f>IF('Model output'!M51="","",'Model output'!M51)</f>
        <v>Classical (usual)</v>
      </c>
      <c r="P52" s="12" t="str">
        <f>IF('Model output'!N51="","",'Model output'!N51)</f>
        <v>1.6 cm</v>
      </c>
      <c r="Q52" s="12" t="str">
        <f t="shared" si="11"/>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
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Present, minimal</v>
      </c>
      <c r="Y52" s="12" t="str">
        <f>IF(OR('Model output'!S51="",ISNUMBER(SEARCH("Absent",'Model output'!S51)),ISNUMBER(SEARCH("Not identified",'Model output'!S51)),ISNUMBER(SEARCH("No",'Model output'!S51)),ISNUMBER(SEARCH("neagtive",'Model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AND(ISERROR(SEARCH("extensive",'Model output'!V51)),ISNUMBER(SEARCH("1 mm",'Model output'!V51))), AND(ISERROR(SEARCH("extensive",'Model output'!V51)),ISNUMBER(SEARCH("0.1 CM",'Model output'!V51))), ISNUMBER(SEARCH("less than 0.5 mm",'Model output'!V51)), ISNUMBER(SEARCH("Focal",'Model output'!V51)), ISNUMBER(SEARCH("abut",'Model output'!V51))), "negative", "positive")</f>
        <v>positive</v>
      </c>
      <c r="AD52" s="12"/>
      <c r="AE52" s="23"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0" t="str">
        <f t="shared" si="13"/>
        <v>1b</v>
      </c>
      <c r="AG52" s="20" t="str">
        <f t="shared" si="14"/>
        <v>1b</v>
      </c>
      <c r="AH52" s="20">
        <f t="shared" si="15"/>
        <v>0</v>
      </c>
      <c r="AI52" s="25" t="str">
        <f t="shared" si="16"/>
        <v>I</v>
      </c>
      <c r="AJ52" s="26" t="s">
        <v>18</v>
      </c>
      <c r="AK52" s="25" t="s">
        <v>338</v>
      </c>
      <c r="AL52" s="25" t="s">
        <v>338</v>
      </c>
      <c r="AM52" s="20">
        <v>0</v>
      </c>
      <c r="AN52" s="27" t="s">
        <v>103</v>
      </c>
      <c r="AO52" s="15">
        <f t="shared" si="17"/>
        <v>1</v>
      </c>
      <c r="AP52" s="11">
        <f t="shared" si="18"/>
        <v>1</v>
      </c>
      <c r="AQ52" s="11">
        <f t="shared" si="19"/>
        <v>1</v>
      </c>
      <c r="AR52" s="11">
        <f t="shared" si="20"/>
        <v>1</v>
      </c>
      <c r="AS52" s="32">
        <f t="shared" si="12"/>
        <v>1</v>
      </c>
    </row>
    <row r="55" spans="1:46">
      <c r="I55" s="2"/>
    </row>
  </sheetData>
  <mergeCells count="4">
    <mergeCell ref="AE1:AI1"/>
    <mergeCell ref="AJ1:AN1"/>
    <mergeCell ref="A1:AC1"/>
    <mergeCell ref="AO1:AS1"/>
  </mergeCells>
  <conditionalFormatting sqref="AH1">
    <cfRule type="containsText" dxfId="1" priority="1" operator="containsText" text="x">
      <formula>NOT(ISERROR(SEARCH("x",AH1)))</formula>
    </cfRule>
  </conditionalFormatting>
  <conditionalFormatting sqref="AM1">
    <cfRule type="containsText" dxfId="0" priority="3"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115</v>
      </c>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row>
    <row r="2" spans="1:22">
      <c r="A2" t="s">
        <v>20</v>
      </c>
      <c r="D2" t="s">
        <v>139</v>
      </c>
      <c r="E2" t="s">
        <v>144</v>
      </c>
      <c r="F2" t="s">
        <v>21</v>
      </c>
      <c r="I2">
        <v>5</v>
      </c>
      <c r="J2">
        <v>0</v>
      </c>
      <c r="L2" t="s">
        <v>44</v>
      </c>
      <c r="N2" t="s">
        <v>140</v>
      </c>
      <c r="O2">
        <v>1</v>
      </c>
      <c r="P2" t="s">
        <v>24</v>
      </c>
      <c r="R2" t="s">
        <v>252</v>
      </c>
      <c r="S2" t="s">
        <v>24</v>
      </c>
      <c r="T2" t="s">
        <v>253</v>
      </c>
      <c r="U2" t="s">
        <v>254</v>
      </c>
      <c r="V2" t="s">
        <v>26</v>
      </c>
    </row>
    <row r="3" spans="1:22">
      <c r="A3" t="s">
        <v>28</v>
      </c>
      <c r="B3" t="s">
        <v>165</v>
      </c>
      <c r="C3" t="s">
        <v>165</v>
      </c>
      <c r="D3" t="s">
        <v>139</v>
      </c>
      <c r="F3" t="s">
        <v>185</v>
      </c>
      <c r="H3" t="s">
        <v>30</v>
      </c>
      <c r="I3">
        <v>0</v>
      </c>
      <c r="J3">
        <v>0</v>
      </c>
      <c r="L3" t="s">
        <v>142</v>
      </c>
      <c r="N3" t="s">
        <v>143</v>
      </c>
      <c r="O3">
        <v>1</v>
      </c>
      <c r="P3" t="s">
        <v>31</v>
      </c>
      <c r="Q3" t="s">
        <v>165</v>
      </c>
      <c r="R3" t="s">
        <v>255</v>
      </c>
      <c r="S3" t="s">
        <v>165</v>
      </c>
      <c r="T3" t="s">
        <v>256</v>
      </c>
      <c r="U3" t="s">
        <v>257</v>
      </c>
      <c r="V3" t="s">
        <v>231</v>
      </c>
    </row>
    <row r="4" spans="1:22">
      <c r="A4" t="s">
        <v>32</v>
      </c>
      <c r="D4" t="s">
        <v>43</v>
      </c>
      <c r="E4" t="s">
        <v>22</v>
      </c>
      <c r="F4" t="s">
        <v>21</v>
      </c>
      <c r="I4">
        <v>3</v>
      </c>
      <c r="J4">
        <v>0</v>
      </c>
      <c r="L4" t="s">
        <v>44</v>
      </c>
      <c r="N4" t="s">
        <v>145</v>
      </c>
      <c r="O4">
        <v>2</v>
      </c>
      <c r="P4" t="s">
        <v>24</v>
      </c>
      <c r="R4" t="s">
        <v>258</v>
      </c>
      <c r="S4" t="s">
        <v>24</v>
      </c>
      <c r="T4" t="s">
        <v>150</v>
      </c>
      <c r="U4" t="s">
        <v>259</v>
      </c>
      <c r="V4" t="s">
        <v>26</v>
      </c>
    </row>
    <row r="5" spans="1:22">
      <c r="A5" t="s">
        <v>33</v>
      </c>
      <c r="D5" t="s">
        <v>146</v>
      </c>
      <c r="E5" t="s">
        <v>147</v>
      </c>
      <c r="F5" t="s">
        <v>21</v>
      </c>
      <c r="I5">
        <v>5</v>
      </c>
      <c r="J5">
        <v>4</v>
      </c>
      <c r="L5" t="s">
        <v>148</v>
      </c>
      <c r="N5" t="s">
        <v>149</v>
      </c>
      <c r="O5">
        <v>1</v>
      </c>
      <c r="P5" t="s">
        <v>24</v>
      </c>
      <c r="R5" t="s">
        <v>31</v>
      </c>
      <c r="S5" t="s">
        <v>31</v>
      </c>
      <c r="T5" t="s">
        <v>260</v>
      </c>
      <c r="U5" t="s">
        <v>261</v>
      </c>
      <c r="V5" t="s">
        <v>26</v>
      </c>
    </row>
    <row r="6" spans="1:22">
      <c r="A6" t="s">
        <v>38</v>
      </c>
      <c r="D6" t="s">
        <v>35</v>
      </c>
      <c r="E6" t="s">
        <v>14</v>
      </c>
      <c r="F6" t="s">
        <v>21</v>
      </c>
      <c r="G6" t="s">
        <v>262</v>
      </c>
      <c r="I6">
        <v>17</v>
      </c>
      <c r="J6">
        <v>6</v>
      </c>
      <c r="L6" t="s">
        <v>148</v>
      </c>
      <c r="M6" t="s">
        <v>157</v>
      </c>
      <c r="N6" t="s">
        <v>151</v>
      </c>
      <c r="O6">
        <v>1</v>
      </c>
      <c r="P6" t="s">
        <v>253</v>
      </c>
      <c r="R6" t="s">
        <v>253</v>
      </c>
      <c r="S6" t="s">
        <v>253</v>
      </c>
      <c r="T6" t="s">
        <v>260</v>
      </c>
      <c r="U6" t="s">
        <v>261</v>
      </c>
      <c r="V6" t="s">
        <v>253</v>
      </c>
    </row>
    <row r="7" spans="1:22">
      <c r="A7" t="s">
        <v>98</v>
      </c>
      <c r="B7" t="s">
        <v>234</v>
      </c>
      <c r="C7">
        <v>1</v>
      </c>
      <c r="D7" t="s">
        <v>146</v>
      </c>
      <c r="I7" t="s">
        <v>234</v>
      </c>
      <c r="J7" t="s">
        <v>234</v>
      </c>
      <c r="L7" t="s">
        <v>263</v>
      </c>
      <c r="N7" t="s">
        <v>153</v>
      </c>
      <c r="O7">
        <v>1</v>
      </c>
      <c r="P7" t="s">
        <v>41</v>
      </c>
      <c r="R7" t="s">
        <v>41</v>
      </c>
      <c r="S7" t="s">
        <v>41</v>
      </c>
      <c r="T7" t="s">
        <v>253</v>
      </c>
      <c r="U7" t="s">
        <v>264</v>
      </c>
      <c r="V7" t="s">
        <v>253</v>
      </c>
    </row>
    <row r="8" spans="1:22">
      <c r="A8" t="s">
        <v>40</v>
      </c>
      <c r="B8" t="s">
        <v>234</v>
      </c>
      <c r="D8" t="s">
        <v>139</v>
      </c>
      <c r="E8" t="s">
        <v>152</v>
      </c>
      <c r="F8" t="s">
        <v>166</v>
      </c>
      <c r="L8" t="s">
        <v>244</v>
      </c>
      <c r="N8" t="s">
        <v>154</v>
      </c>
      <c r="O8">
        <v>3</v>
      </c>
      <c r="P8" t="s">
        <v>41</v>
      </c>
      <c r="R8" t="s">
        <v>265</v>
      </c>
      <c r="S8" t="s">
        <v>41</v>
      </c>
      <c r="T8" t="s">
        <v>253</v>
      </c>
      <c r="U8" t="s">
        <v>266</v>
      </c>
      <c r="V8" t="s">
        <v>26</v>
      </c>
    </row>
    <row r="9" spans="1:22">
      <c r="A9" t="s">
        <v>42</v>
      </c>
      <c r="B9" t="s">
        <v>165</v>
      </c>
      <c r="D9" t="s">
        <v>23</v>
      </c>
      <c r="E9" t="s">
        <v>22</v>
      </c>
      <c r="F9" t="s">
        <v>13</v>
      </c>
      <c r="I9" t="s">
        <v>165</v>
      </c>
      <c r="J9">
        <v>0</v>
      </c>
      <c r="L9" t="s">
        <v>16</v>
      </c>
      <c r="N9" t="s">
        <v>155</v>
      </c>
      <c r="O9">
        <v>1</v>
      </c>
      <c r="P9" t="s">
        <v>165</v>
      </c>
      <c r="R9" t="s">
        <v>165</v>
      </c>
      <c r="S9" t="s">
        <v>165</v>
      </c>
      <c r="T9" t="s">
        <v>253</v>
      </c>
      <c r="U9" t="s">
        <v>267</v>
      </c>
      <c r="V9" t="s">
        <v>156</v>
      </c>
    </row>
    <row r="10" spans="1:22">
      <c r="A10" t="s">
        <v>45</v>
      </c>
      <c r="D10" t="s">
        <v>139</v>
      </c>
      <c r="E10" t="s">
        <v>144</v>
      </c>
      <c r="I10">
        <v>1</v>
      </c>
      <c r="J10">
        <v>0</v>
      </c>
      <c r="L10" t="s">
        <v>263</v>
      </c>
      <c r="N10" t="s">
        <v>140</v>
      </c>
      <c r="O10">
        <v>2</v>
      </c>
      <c r="P10" t="s">
        <v>41</v>
      </c>
      <c r="R10" t="s">
        <v>41</v>
      </c>
      <c r="S10" t="s">
        <v>41</v>
      </c>
      <c r="T10" t="s">
        <v>253</v>
      </c>
      <c r="U10" t="s">
        <v>257</v>
      </c>
      <c r="V10" t="s">
        <v>26</v>
      </c>
    </row>
    <row r="11" spans="1:22">
      <c r="A11" t="s">
        <v>47</v>
      </c>
      <c r="D11" t="s">
        <v>139</v>
      </c>
      <c r="E11" t="s">
        <v>144</v>
      </c>
      <c r="I11">
        <v>4</v>
      </c>
      <c r="J11">
        <v>0</v>
      </c>
      <c r="L11" t="s">
        <v>137</v>
      </c>
      <c r="M11" t="s">
        <v>157</v>
      </c>
      <c r="N11" t="s">
        <v>158</v>
      </c>
      <c r="O11">
        <v>2</v>
      </c>
      <c r="V11" t="s">
        <v>26</v>
      </c>
    </row>
    <row r="12" spans="1:22">
      <c r="A12" t="s">
        <v>48</v>
      </c>
      <c r="D12" t="s">
        <v>146</v>
      </c>
      <c r="E12" t="s">
        <v>144</v>
      </c>
      <c r="I12">
        <v>2</v>
      </c>
      <c r="J12">
        <v>0</v>
      </c>
      <c r="L12" t="s">
        <v>137</v>
      </c>
      <c r="N12" t="s">
        <v>159</v>
      </c>
      <c r="O12">
        <v>3</v>
      </c>
      <c r="P12" t="s">
        <v>41</v>
      </c>
      <c r="S12" t="s">
        <v>226</v>
      </c>
      <c r="V12" t="s">
        <v>26</v>
      </c>
    </row>
    <row r="13" spans="1:22">
      <c r="A13" t="s">
        <v>49</v>
      </c>
      <c r="D13" t="s">
        <v>50</v>
      </c>
      <c r="E13" t="s">
        <v>141</v>
      </c>
      <c r="L13" t="s">
        <v>268</v>
      </c>
      <c r="M13" t="s">
        <v>269</v>
      </c>
      <c r="N13" t="s">
        <v>161</v>
      </c>
      <c r="O13">
        <v>1</v>
      </c>
      <c r="P13" t="s">
        <v>51</v>
      </c>
      <c r="R13" t="s">
        <v>41</v>
      </c>
      <c r="S13" t="s">
        <v>41</v>
      </c>
      <c r="V13" t="s">
        <v>26</v>
      </c>
    </row>
    <row r="14" spans="1:22">
      <c r="A14" t="s">
        <v>100</v>
      </c>
      <c r="B14" t="s">
        <v>270</v>
      </c>
      <c r="C14" t="s">
        <v>270</v>
      </c>
      <c r="D14" t="s">
        <v>23</v>
      </c>
      <c r="E14" t="s">
        <v>235</v>
      </c>
      <c r="F14" t="s">
        <v>21</v>
      </c>
      <c r="I14">
        <v>3</v>
      </c>
      <c r="J14">
        <v>1</v>
      </c>
      <c r="K14" t="s">
        <v>162</v>
      </c>
      <c r="L14" t="s">
        <v>245</v>
      </c>
      <c r="M14" t="s">
        <v>101</v>
      </c>
      <c r="N14" t="s">
        <v>271</v>
      </c>
      <c r="O14">
        <v>3</v>
      </c>
      <c r="P14" t="s">
        <v>41</v>
      </c>
      <c r="R14" t="s">
        <v>166</v>
      </c>
      <c r="S14" t="s">
        <v>41</v>
      </c>
      <c r="V14" t="s">
        <v>25</v>
      </c>
    </row>
    <row r="15" spans="1:22">
      <c r="A15" t="s">
        <v>228</v>
      </c>
      <c r="D15" t="s">
        <v>35</v>
      </c>
      <c r="E15" t="s">
        <v>14</v>
      </c>
      <c r="F15" t="s">
        <v>21</v>
      </c>
      <c r="G15" t="s">
        <v>272</v>
      </c>
      <c r="I15">
        <v>36</v>
      </c>
      <c r="J15">
        <v>3</v>
      </c>
      <c r="K15" t="s">
        <v>155</v>
      </c>
      <c r="L15" t="s">
        <v>245</v>
      </c>
      <c r="M15" t="s">
        <v>230</v>
      </c>
      <c r="N15" t="s">
        <v>233</v>
      </c>
      <c r="O15">
        <v>1</v>
      </c>
      <c r="P15" t="s">
        <v>19</v>
      </c>
      <c r="Q15" t="s">
        <v>229</v>
      </c>
      <c r="R15" t="s">
        <v>163</v>
      </c>
      <c r="S15" t="s">
        <v>19</v>
      </c>
      <c r="V15" t="s">
        <v>273</v>
      </c>
    </row>
    <row r="16" spans="1:22">
      <c r="A16" t="s">
        <v>102</v>
      </c>
      <c r="B16" t="s">
        <v>274</v>
      </c>
      <c r="D16" t="s">
        <v>35</v>
      </c>
      <c r="E16" t="s">
        <v>22</v>
      </c>
      <c r="F16" t="s">
        <v>21</v>
      </c>
      <c r="I16">
        <v>5</v>
      </c>
      <c r="J16">
        <v>0</v>
      </c>
      <c r="L16" t="s">
        <v>245</v>
      </c>
      <c r="M16" t="s">
        <v>164</v>
      </c>
      <c r="N16" t="s">
        <v>275</v>
      </c>
      <c r="O16" t="s">
        <v>276</v>
      </c>
      <c r="P16" t="s">
        <v>104</v>
      </c>
      <c r="R16" t="s">
        <v>277</v>
      </c>
      <c r="S16" t="s">
        <v>105</v>
      </c>
      <c r="V16" t="s">
        <v>106</v>
      </c>
    </row>
    <row r="17" spans="1:22">
      <c r="A17" t="s">
        <v>52</v>
      </c>
      <c r="B17" t="s">
        <v>165</v>
      </c>
      <c r="C17" t="s">
        <v>165</v>
      </c>
      <c r="D17" t="s">
        <v>139</v>
      </c>
      <c r="E17" t="s">
        <v>22</v>
      </c>
      <c r="F17" t="s">
        <v>13</v>
      </c>
      <c r="G17" t="s">
        <v>278</v>
      </c>
      <c r="I17">
        <v>3</v>
      </c>
      <c r="J17">
        <v>0</v>
      </c>
      <c r="L17" t="s">
        <v>279</v>
      </c>
      <c r="N17" t="s">
        <v>151</v>
      </c>
      <c r="O17">
        <v>1</v>
      </c>
      <c r="P17" t="s">
        <v>31</v>
      </c>
      <c r="Q17" t="s">
        <v>165</v>
      </c>
      <c r="R17" t="s">
        <v>166</v>
      </c>
      <c r="S17" t="s">
        <v>41</v>
      </c>
      <c r="V17" t="s">
        <v>237</v>
      </c>
    </row>
    <row r="18" spans="1:22">
      <c r="A18" t="s">
        <v>53</v>
      </c>
      <c r="G18" t="s">
        <v>280</v>
      </c>
      <c r="I18">
        <v>12</v>
      </c>
      <c r="J18">
        <v>9</v>
      </c>
      <c r="K18" t="s">
        <v>96</v>
      </c>
      <c r="L18" t="s">
        <v>167</v>
      </c>
      <c r="N18" t="s">
        <v>168</v>
      </c>
      <c r="O18">
        <v>1</v>
      </c>
      <c r="P18" t="s">
        <v>41</v>
      </c>
      <c r="R18" t="s">
        <v>169</v>
      </c>
      <c r="S18" t="s">
        <v>41</v>
      </c>
      <c r="V18" t="s">
        <v>54</v>
      </c>
    </row>
    <row r="19" spans="1:22">
      <c r="A19" t="s">
        <v>55</v>
      </c>
      <c r="D19" t="s">
        <v>35</v>
      </c>
      <c r="I19">
        <v>1</v>
      </c>
      <c r="J19">
        <v>0</v>
      </c>
      <c r="L19" t="s">
        <v>167</v>
      </c>
      <c r="N19" t="s">
        <v>170</v>
      </c>
      <c r="O19" t="s">
        <v>281</v>
      </c>
      <c r="P19" t="s">
        <v>51</v>
      </c>
      <c r="R19" t="s">
        <v>169</v>
      </c>
      <c r="S19" t="s">
        <v>51</v>
      </c>
      <c r="V19" t="s">
        <v>54</v>
      </c>
    </row>
    <row r="20" spans="1:22">
      <c r="A20" t="s">
        <v>56</v>
      </c>
      <c r="D20" t="s">
        <v>43</v>
      </c>
      <c r="E20" t="s">
        <v>141</v>
      </c>
      <c r="F20" t="s">
        <v>13</v>
      </c>
      <c r="I20">
        <v>6</v>
      </c>
      <c r="J20">
        <v>1</v>
      </c>
      <c r="L20" t="s">
        <v>58</v>
      </c>
      <c r="N20" t="s">
        <v>238</v>
      </c>
      <c r="O20">
        <v>2</v>
      </c>
      <c r="P20" t="s">
        <v>41</v>
      </c>
      <c r="R20" t="s">
        <v>51</v>
      </c>
      <c r="S20" t="s">
        <v>51</v>
      </c>
      <c r="V20" t="s">
        <v>54</v>
      </c>
    </row>
    <row r="21" spans="1:22">
      <c r="A21" t="s">
        <v>107</v>
      </c>
      <c r="D21" t="s">
        <v>43</v>
      </c>
      <c r="E21" t="s">
        <v>141</v>
      </c>
      <c r="F21" t="s">
        <v>13</v>
      </c>
      <c r="G21" t="s">
        <v>282</v>
      </c>
      <c r="I21">
        <v>5</v>
      </c>
      <c r="J21">
        <v>0</v>
      </c>
      <c r="L21" t="s">
        <v>137</v>
      </c>
      <c r="M21" t="s">
        <v>36</v>
      </c>
      <c r="N21" t="s">
        <v>161</v>
      </c>
      <c r="O21">
        <v>1</v>
      </c>
      <c r="P21" t="s">
        <v>73</v>
      </c>
      <c r="R21" t="s">
        <v>172</v>
      </c>
      <c r="S21" t="s">
        <v>109</v>
      </c>
      <c r="V21" t="s">
        <v>54</v>
      </c>
    </row>
    <row r="22" spans="1:22">
      <c r="A22" t="s">
        <v>59</v>
      </c>
      <c r="D22" t="s">
        <v>23</v>
      </c>
      <c r="E22" t="s">
        <v>141</v>
      </c>
      <c r="F22" t="s">
        <v>13</v>
      </c>
      <c r="I22">
        <v>2</v>
      </c>
      <c r="J22">
        <v>0</v>
      </c>
      <c r="L22" t="s">
        <v>137</v>
      </c>
      <c r="M22" t="s">
        <v>283</v>
      </c>
      <c r="N22" t="s">
        <v>143</v>
      </c>
      <c r="O22">
        <v>4</v>
      </c>
      <c r="P22" t="s">
        <v>41</v>
      </c>
      <c r="R22" t="s">
        <v>41</v>
      </c>
      <c r="S22" t="s">
        <v>41</v>
      </c>
      <c r="V22" t="s">
        <v>54</v>
      </c>
    </row>
    <row r="23" spans="1:22">
      <c r="A23" t="s">
        <v>60</v>
      </c>
      <c r="D23" t="s">
        <v>43</v>
      </c>
      <c r="E23" t="s">
        <v>235</v>
      </c>
      <c r="F23" t="s">
        <v>21</v>
      </c>
      <c r="G23" t="s">
        <v>284</v>
      </c>
      <c r="I23">
        <v>6</v>
      </c>
      <c r="J23">
        <v>1</v>
      </c>
      <c r="K23" t="s">
        <v>285</v>
      </c>
      <c r="L23" t="s">
        <v>167</v>
      </c>
      <c r="N23" t="s">
        <v>145</v>
      </c>
      <c r="O23">
        <v>1</v>
      </c>
      <c r="P23" t="s">
        <v>41</v>
      </c>
      <c r="R23" t="s">
        <v>108</v>
      </c>
      <c r="S23" t="s">
        <v>41</v>
      </c>
      <c r="V23" t="s">
        <v>54</v>
      </c>
    </row>
    <row r="24" spans="1:22">
      <c r="A24" t="s">
        <v>61</v>
      </c>
      <c r="D24" t="s">
        <v>43</v>
      </c>
      <c r="E24" t="s">
        <v>235</v>
      </c>
      <c r="F24" t="s">
        <v>13</v>
      </c>
      <c r="G24" t="s">
        <v>173</v>
      </c>
      <c r="I24">
        <v>4</v>
      </c>
      <c r="J24">
        <v>1</v>
      </c>
      <c r="K24" t="s">
        <v>220</v>
      </c>
      <c r="L24" t="s">
        <v>137</v>
      </c>
      <c r="M24" t="s">
        <v>62</v>
      </c>
      <c r="N24" t="s">
        <v>161</v>
      </c>
      <c r="O24">
        <v>2</v>
      </c>
      <c r="P24" t="s">
        <v>51</v>
      </c>
      <c r="R24" t="s">
        <v>169</v>
      </c>
      <c r="S24" t="s">
        <v>51</v>
      </c>
      <c r="V24" t="s">
        <v>54</v>
      </c>
    </row>
    <row r="25" spans="1:22">
      <c r="A25" t="s">
        <v>63</v>
      </c>
      <c r="D25" t="s">
        <v>23</v>
      </c>
      <c r="E25" t="s">
        <v>141</v>
      </c>
      <c r="F25" t="s">
        <v>21</v>
      </c>
      <c r="G25" t="s">
        <v>286</v>
      </c>
      <c r="I25">
        <v>20</v>
      </c>
      <c r="J25">
        <v>16</v>
      </c>
      <c r="K25" t="s">
        <v>183</v>
      </c>
      <c r="L25" t="s">
        <v>44</v>
      </c>
      <c r="N25" t="s">
        <v>175</v>
      </c>
      <c r="O25">
        <v>1</v>
      </c>
      <c r="P25" t="s">
        <v>51</v>
      </c>
      <c r="R25" t="s">
        <v>41</v>
      </c>
      <c r="S25" t="s">
        <v>41</v>
      </c>
      <c r="V25" t="s">
        <v>54</v>
      </c>
    </row>
    <row r="26" spans="1:22">
      <c r="A26" t="s">
        <v>64</v>
      </c>
      <c r="D26" t="s">
        <v>214</v>
      </c>
      <c r="E26" t="s">
        <v>235</v>
      </c>
      <c r="F26" t="s">
        <v>29</v>
      </c>
      <c r="G26" t="s">
        <v>287</v>
      </c>
      <c r="I26">
        <v>8</v>
      </c>
      <c r="J26">
        <v>6</v>
      </c>
      <c r="K26" t="s">
        <v>181</v>
      </c>
      <c r="L26" t="s">
        <v>16</v>
      </c>
      <c r="M26" t="s">
        <v>288</v>
      </c>
      <c r="N26" t="s">
        <v>236</v>
      </c>
      <c r="O26">
        <v>2</v>
      </c>
      <c r="P26" t="s">
        <v>51</v>
      </c>
      <c r="R26" t="s">
        <v>169</v>
      </c>
      <c r="S26" t="s">
        <v>221</v>
      </c>
      <c r="V26" t="s">
        <v>65</v>
      </c>
    </row>
    <row r="27" spans="1:22">
      <c r="A27" t="s">
        <v>66</v>
      </c>
      <c r="C27" t="s">
        <v>176</v>
      </c>
      <c r="D27" t="s">
        <v>247</v>
      </c>
      <c r="E27" t="s">
        <v>235</v>
      </c>
      <c r="F27" t="s">
        <v>13</v>
      </c>
      <c r="G27" t="s">
        <v>289</v>
      </c>
      <c r="I27">
        <v>2</v>
      </c>
      <c r="J27">
        <v>2</v>
      </c>
      <c r="K27" t="s">
        <v>290</v>
      </c>
      <c r="L27" t="s">
        <v>137</v>
      </c>
      <c r="M27" t="s">
        <v>36</v>
      </c>
      <c r="N27" t="s">
        <v>145</v>
      </c>
      <c r="O27">
        <v>2</v>
      </c>
      <c r="P27" t="s">
        <v>41</v>
      </c>
      <c r="R27" t="s">
        <v>169</v>
      </c>
      <c r="S27" t="s">
        <v>67</v>
      </c>
      <c r="V27" t="s">
        <v>54</v>
      </c>
    </row>
    <row r="28" spans="1:22">
      <c r="A28" t="s">
        <v>68</v>
      </c>
      <c r="B28" t="s">
        <v>165</v>
      </c>
      <c r="C28" t="s">
        <v>176</v>
      </c>
      <c r="D28" t="s">
        <v>23</v>
      </c>
      <c r="E28" t="s">
        <v>22</v>
      </c>
      <c r="F28" t="s">
        <v>13</v>
      </c>
      <c r="I28">
        <v>2</v>
      </c>
      <c r="J28">
        <v>0</v>
      </c>
      <c r="L28" t="s">
        <v>137</v>
      </c>
      <c r="M28" t="s">
        <v>36</v>
      </c>
      <c r="N28" t="s">
        <v>168</v>
      </c>
      <c r="O28">
        <v>1</v>
      </c>
      <c r="P28" t="s">
        <v>73</v>
      </c>
      <c r="Q28" t="s">
        <v>177</v>
      </c>
      <c r="R28" t="s">
        <v>172</v>
      </c>
      <c r="S28" t="s">
        <v>177</v>
      </c>
      <c r="V28" t="s">
        <v>178</v>
      </c>
    </row>
    <row r="29" spans="1:22">
      <c r="A29" t="s">
        <v>70</v>
      </c>
      <c r="D29" t="s">
        <v>35</v>
      </c>
      <c r="E29" t="s">
        <v>235</v>
      </c>
      <c r="F29" t="s">
        <v>13</v>
      </c>
      <c r="G29" t="s">
        <v>291</v>
      </c>
      <c r="I29">
        <v>6</v>
      </c>
      <c r="J29">
        <v>1</v>
      </c>
      <c r="K29" t="s">
        <v>145</v>
      </c>
      <c r="L29" t="s">
        <v>167</v>
      </c>
      <c r="M29" t="s">
        <v>292</v>
      </c>
      <c r="N29" t="s">
        <v>179</v>
      </c>
      <c r="O29" t="s">
        <v>293</v>
      </c>
      <c r="P29" t="s">
        <v>41</v>
      </c>
      <c r="R29" t="s">
        <v>73</v>
      </c>
      <c r="S29" t="s">
        <v>41</v>
      </c>
      <c r="T29" t="s">
        <v>165</v>
      </c>
      <c r="V29" t="s">
        <v>54</v>
      </c>
    </row>
    <row r="30" spans="1:22">
      <c r="A30" t="s">
        <v>71</v>
      </c>
      <c r="D30" t="s">
        <v>43</v>
      </c>
      <c r="E30" t="s">
        <v>235</v>
      </c>
      <c r="F30" t="s">
        <v>13</v>
      </c>
      <c r="G30" t="s">
        <v>294</v>
      </c>
      <c r="I30">
        <v>5</v>
      </c>
      <c r="J30">
        <v>3</v>
      </c>
      <c r="K30" t="s">
        <v>174</v>
      </c>
      <c r="L30" t="s">
        <v>167</v>
      </c>
      <c r="N30" t="s">
        <v>180</v>
      </c>
      <c r="O30">
        <v>1</v>
      </c>
      <c r="P30" t="s">
        <v>41</v>
      </c>
      <c r="R30" t="s">
        <v>172</v>
      </c>
      <c r="S30" t="s">
        <v>51</v>
      </c>
      <c r="V30" t="s">
        <v>54</v>
      </c>
    </row>
    <row r="31" spans="1:22">
      <c r="A31" t="s">
        <v>72</v>
      </c>
      <c r="G31" t="s">
        <v>295</v>
      </c>
      <c r="I31">
        <v>17</v>
      </c>
      <c r="J31">
        <v>9</v>
      </c>
      <c r="K31" t="s">
        <v>39</v>
      </c>
      <c r="L31" t="s">
        <v>137</v>
      </c>
      <c r="M31" t="s">
        <v>296</v>
      </c>
      <c r="N31" t="s">
        <v>181</v>
      </c>
      <c r="O31">
        <v>1</v>
      </c>
      <c r="P31" t="s">
        <v>253</v>
      </c>
      <c r="Q31" t="s">
        <v>297</v>
      </c>
      <c r="R31" t="s">
        <v>172</v>
      </c>
      <c r="S31" t="s">
        <v>298</v>
      </c>
      <c r="V31" t="s">
        <v>54</v>
      </c>
    </row>
    <row r="32" spans="1:22">
      <c r="A32" t="s">
        <v>74</v>
      </c>
      <c r="D32" t="s">
        <v>43</v>
      </c>
      <c r="E32" t="s">
        <v>141</v>
      </c>
      <c r="F32" t="s">
        <v>13</v>
      </c>
      <c r="I32">
        <v>1</v>
      </c>
      <c r="J32">
        <v>1</v>
      </c>
      <c r="K32" t="s">
        <v>171</v>
      </c>
      <c r="L32" t="s">
        <v>299</v>
      </c>
      <c r="N32" t="s">
        <v>159</v>
      </c>
      <c r="O32">
        <v>1</v>
      </c>
      <c r="P32" t="s">
        <v>41</v>
      </c>
      <c r="R32" t="s">
        <v>172</v>
      </c>
      <c r="S32" t="s">
        <v>41</v>
      </c>
      <c r="V32" t="s">
        <v>54</v>
      </c>
    </row>
    <row r="33" spans="1:22">
      <c r="A33" t="s">
        <v>75</v>
      </c>
      <c r="D33" t="s">
        <v>160</v>
      </c>
      <c r="E33" t="s">
        <v>190</v>
      </c>
      <c r="F33" t="s">
        <v>166</v>
      </c>
      <c r="G33" t="s">
        <v>300</v>
      </c>
      <c r="I33">
        <v>5</v>
      </c>
      <c r="J33">
        <v>3</v>
      </c>
      <c r="L33" t="s">
        <v>301</v>
      </c>
      <c r="N33" t="s">
        <v>183</v>
      </c>
      <c r="O33">
        <v>1</v>
      </c>
      <c r="P33" t="s">
        <v>302</v>
      </c>
      <c r="R33" t="s">
        <v>31</v>
      </c>
      <c r="S33" t="s">
        <v>41</v>
      </c>
      <c r="V33" t="s">
        <v>303</v>
      </c>
    </row>
    <row r="34" spans="1:22">
      <c r="A34" t="s">
        <v>76</v>
      </c>
      <c r="D34" t="s">
        <v>15</v>
      </c>
      <c r="E34" t="s">
        <v>14</v>
      </c>
      <c r="F34" t="s">
        <v>21</v>
      </c>
      <c r="G34" t="s">
        <v>304</v>
      </c>
      <c r="I34">
        <v>28</v>
      </c>
      <c r="J34">
        <v>13</v>
      </c>
      <c r="K34" t="s">
        <v>154</v>
      </c>
      <c r="L34" t="s">
        <v>137</v>
      </c>
      <c r="N34" t="s">
        <v>184</v>
      </c>
      <c r="O34" t="s">
        <v>222</v>
      </c>
      <c r="P34" t="s">
        <v>24</v>
      </c>
      <c r="R34" t="s">
        <v>31</v>
      </c>
      <c r="S34" t="s">
        <v>31</v>
      </c>
      <c r="V34" t="s">
        <v>253</v>
      </c>
    </row>
    <row r="35" spans="1:22">
      <c r="A35" t="s">
        <v>110</v>
      </c>
      <c r="B35" t="s">
        <v>165</v>
      </c>
      <c r="D35" t="s">
        <v>160</v>
      </c>
      <c r="E35" t="s">
        <v>190</v>
      </c>
      <c r="G35" t="s">
        <v>305</v>
      </c>
      <c r="I35">
        <v>22</v>
      </c>
      <c r="J35">
        <v>1</v>
      </c>
      <c r="L35" t="s">
        <v>306</v>
      </c>
      <c r="N35" t="s">
        <v>161</v>
      </c>
      <c r="O35">
        <v>1</v>
      </c>
      <c r="P35" t="s">
        <v>307</v>
      </c>
      <c r="R35" t="s">
        <v>111</v>
      </c>
      <c r="S35" t="s">
        <v>41</v>
      </c>
      <c r="V35" t="s">
        <v>308</v>
      </c>
    </row>
    <row r="36" spans="1:22">
      <c r="A36" t="s">
        <v>77</v>
      </c>
      <c r="B36" t="s">
        <v>165</v>
      </c>
      <c r="D36" t="s">
        <v>146</v>
      </c>
      <c r="E36" t="s">
        <v>144</v>
      </c>
      <c r="F36" t="s">
        <v>185</v>
      </c>
      <c r="H36" t="s">
        <v>78</v>
      </c>
      <c r="I36">
        <v>3</v>
      </c>
      <c r="J36">
        <v>0</v>
      </c>
      <c r="L36" t="s">
        <v>44</v>
      </c>
      <c r="M36" t="s">
        <v>186</v>
      </c>
      <c r="N36" t="s">
        <v>79</v>
      </c>
      <c r="O36">
        <v>1</v>
      </c>
      <c r="P36" t="s">
        <v>223</v>
      </c>
      <c r="R36" t="s">
        <v>111</v>
      </c>
      <c r="S36" t="s">
        <v>41</v>
      </c>
      <c r="T36" t="s">
        <v>165</v>
      </c>
      <c r="V36" t="s">
        <v>26</v>
      </c>
    </row>
    <row r="37" spans="1:22">
      <c r="A37" t="s">
        <v>80</v>
      </c>
      <c r="D37" t="s">
        <v>139</v>
      </c>
      <c r="E37" t="s">
        <v>144</v>
      </c>
      <c r="I37">
        <v>3</v>
      </c>
      <c r="J37">
        <v>0</v>
      </c>
      <c r="L37" t="s">
        <v>309</v>
      </c>
      <c r="M37" t="s">
        <v>310</v>
      </c>
      <c r="N37" t="s">
        <v>225</v>
      </c>
      <c r="O37">
        <v>2</v>
      </c>
      <c r="P37" t="s">
        <v>41</v>
      </c>
      <c r="R37" t="s">
        <v>187</v>
      </c>
      <c r="S37" t="s">
        <v>41</v>
      </c>
      <c r="V37" t="s">
        <v>26</v>
      </c>
    </row>
    <row r="38" spans="1:22">
      <c r="A38" t="s">
        <v>81</v>
      </c>
      <c r="D38" t="s">
        <v>35</v>
      </c>
      <c r="E38" t="s">
        <v>22</v>
      </c>
      <c r="F38" t="s">
        <v>13</v>
      </c>
      <c r="I38">
        <v>4</v>
      </c>
      <c r="J38">
        <v>0</v>
      </c>
      <c r="L38" t="s">
        <v>243</v>
      </c>
      <c r="N38" t="s">
        <v>179</v>
      </c>
      <c r="O38">
        <v>1</v>
      </c>
      <c r="P38" t="s">
        <v>24</v>
      </c>
      <c r="S38" t="s">
        <v>311</v>
      </c>
      <c r="V38" t="s">
        <v>82</v>
      </c>
    </row>
    <row r="39" spans="1:22">
      <c r="A39" t="s">
        <v>83</v>
      </c>
      <c r="B39" t="s">
        <v>165</v>
      </c>
      <c r="D39" t="s">
        <v>23</v>
      </c>
      <c r="E39" t="s">
        <v>22</v>
      </c>
      <c r="F39" t="s">
        <v>13</v>
      </c>
      <c r="I39">
        <v>1</v>
      </c>
      <c r="J39">
        <v>0</v>
      </c>
      <c r="L39" t="s">
        <v>232</v>
      </c>
      <c r="N39" t="s">
        <v>189</v>
      </c>
      <c r="O39">
        <v>1</v>
      </c>
      <c r="P39" t="s">
        <v>253</v>
      </c>
      <c r="Q39" t="s">
        <v>69</v>
      </c>
      <c r="S39" t="s">
        <v>41</v>
      </c>
      <c r="T39" t="s">
        <v>165</v>
      </c>
      <c r="V39" t="s">
        <v>84</v>
      </c>
    </row>
    <row r="40" spans="1:22">
      <c r="A40" t="s">
        <v>112</v>
      </c>
      <c r="D40" t="s">
        <v>312</v>
      </c>
      <c r="E40" t="s">
        <v>190</v>
      </c>
      <c r="F40" t="s">
        <v>21</v>
      </c>
      <c r="G40" t="s">
        <v>313</v>
      </c>
      <c r="I40">
        <v>30</v>
      </c>
      <c r="J40">
        <v>5</v>
      </c>
      <c r="K40" t="s">
        <v>154</v>
      </c>
      <c r="L40" t="s">
        <v>137</v>
      </c>
      <c r="M40" t="s">
        <v>314</v>
      </c>
      <c r="N40" t="s">
        <v>168</v>
      </c>
      <c r="O40" t="s">
        <v>315</v>
      </c>
      <c r="P40" t="s">
        <v>41</v>
      </c>
      <c r="R40" t="s">
        <v>166</v>
      </c>
      <c r="S40" t="s">
        <v>41</v>
      </c>
      <c r="T40" t="s">
        <v>316</v>
      </c>
      <c r="V40" t="s">
        <v>248</v>
      </c>
    </row>
    <row r="41" spans="1:22">
      <c r="A41" t="s">
        <v>85</v>
      </c>
      <c r="B41" t="s">
        <v>165</v>
      </c>
      <c r="D41" t="s">
        <v>57</v>
      </c>
      <c r="E41" t="s">
        <v>22</v>
      </c>
      <c r="F41" t="s">
        <v>166</v>
      </c>
      <c r="I41">
        <v>4</v>
      </c>
      <c r="J41">
        <v>0</v>
      </c>
      <c r="L41" t="s">
        <v>246</v>
      </c>
      <c r="N41" t="s">
        <v>184</v>
      </c>
      <c r="O41">
        <v>2</v>
      </c>
      <c r="P41" t="s">
        <v>41</v>
      </c>
      <c r="R41" t="s">
        <v>165</v>
      </c>
      <c r="S41" t="s">
        <v>165</v>
      </c>
      <c r="T41" t="s">
        <v>165</v>
      </c>
      <c r="V41" t="s">
        <v>46</v>
      </c>
    </row>
    <row r="42" spans="1:22">
      <c r="A42" t="s">
        <v>86</v>
      </c>
      <c r="B42" t="s">
        <v>165</v>
      </c>
      <c r="D42" t="s">
        <v>197</v>
      </c>
      <c r="E42" t="s">
        <v>190</v>
      </c>
      <c r="G42" t="s">
        <v>317</v>
      </c>
      <c r="I42">
        <v>3</v>
      </c>
      <c r="J42">
        <v>2</v>
      </c>
      <c r="K42" t="s">
        <v>182</v>
      </c>
      <c r="L42" t="s">
        <v>246</v>
      </c>
      <c r="N42" t="s">
        <v>191</v>
      </c>
      <c r="O42">
        <v>3</v>
      </c>
      <c r="P42" t="s">
        <v>318</v>
      </c>
      <c r="R42" t="s">
        <v>319</v>
      </c>
      <c r="S42" t="s">
        <v>249</v>
      </c>
      <c r="V42" t="s">
        <v>192</v>
      </c>
    </row>
    <row r="43" spans="1:22">
      <c r="A43" t="s">
        <v>113</v>
      </c>
      <c r="B43" t="s">
        <v>165</v>
      </c>
      <c r="D43" t="s">
        <v>50</v>
      </c>
      <c r="E43" t="s">
        <v>34</v>
      </c>
      <c r="F43" t="s">
        <v>239</v>
      </c>
      <c r="G43" t="s">
        <v>250</v>
      </c>
      <c r="I43">
        <v>3</v>
      </c>
      <c r="J43">
        <v>2</v>
      </c>
      <c r="L43" t="s">
        <v>320</v>
      </c>
      <c r="N43" t="s">
        <v>183</v>
      </c>
      <c r="O43">
        <v>1</v>
      </c>
      <c r="P43" t="s">
        <v>41</v>
      </c>
      <c r="R43" t="s">
        <v>41</v>
      </c>
      <c r="T43" t="s">
        <v>253</v>
      </c>
      <c r="V43" t="s">
        <v>321</v>
      </c>
    </row>
    <row r="44" spans="1:22">
      <c r="A44" t="s">
        <v>87</v>
      </c>
      <c r="D44" t="s">
        <v>160</v>
      </c>
      <c r="E44" t="s">
        <v>144</v>
      </c>
      <c r="F44" t="s">
        <v>188</v>
      </c>
      <c r="I44">
        <v>2</v>
      </c>
      <c r="J44">
        <v>0</v>
      </c>
      <c r="L44" t="s">
        <v>44</v>
      </c>
      <c r="N44" t="s">
        <v>191</v>
      </c>
      <c r="O44">
        <v>1</v>
      </c>
      <c r="P44" t="s">
        <v>46</v>
      </c>
      <c r="R44" t="s">
        <v>322</v>
      </c>
      <c r="V44" t="s">
        <v>46</v>
      </c>
    </row>
    <row r="45" spans="1:22">
      <c r="A45" t="s">
        <v>88</v>
      </c>
      <c r="D45" t="s">
        <v>146</v>
      </c>
      <c r="E45" t="s">
        <v>190</v>
      </c>
      <c r="F45" t="s">
        <v>323</v>
      </c>
      <c r="G45" t="s">
        <v>324</v>
      </c>
      <c r="I45">
        <v>63</v>
      </c>
      <c r="J45">
        <v>31</v>
      </c>
      <c r="K45" t="s">
        <v>170</v>
      </c>
      <c r="L45" t="s">
        <v>325</v>
      </c>
      <c r="N45" t="s">
        <v>326</v>
      </c>
      <c r="O45">
        <v>1</v>
      </c>
      <c r="P45" t="s">
        <v>253</v>
      </c>
      <c r="Q45" t="s">
        <v>90</v>
      </c>
      <c r="R45" t="s">
        <v>17</v>
      </c>
      <c r="S45" t="s">
        <v>253</v>
      </c>
      <c r="V45" t="s">
        <v>253</v>
      </c>
    </row>
    <row r="46" spans="1:22">
      <c r="A46" t="s">
        <v>89</v>
      </c>
      <c r="D46" t="s">
        <v>50</v>
      </c>
      <c r="E46" t="s">
        <v>22</v>
      </c>
      <c r="F46" t="s">
        <v>323</v>
      </c>
      <c r="I46">
        <v>8</v>
      </c>
      <c r="J46">
        <v>0</v>
      </c>
      <c r="L46" t="s">
        <v>137</v>
      </c>
      <c r="M46" t="s">
        <v>193</v>
      </c>
      <c r="N46" t="s">
        <v>145</v>
      </c>
      <c r="O46">
        <v>2</v>
      </c>
      <c r="P46" t="s">
        <v>224</v>
      </c>
      <c r="V46" t="s">
        <v>26</v>
      </c>
    </row>
    <row r="47" spans="1:22">
      <c r="A47" t="s">
        <v>91</v>
      </c>
      <c r="D47" t="s">
        <v>23</v>
      </c>
      <c r="E47" t="s">
        <v>34</v>
      </c>
      <c r="F47" t="s">
        <v>166</v>
      </c>
      <c r="G47" t="s">
        <v>327</v>
      </c>
      <c r="I47">
        <v>9</v>
      </c>
      <c r="J47">
        <v>6</v>
      </c>
      <c r="L47" t="s">
        <v>194</v>
      </c>
      <c r="N47" t="s">
        <v>154</v>
      </c>
      <c r="O47">
        <v>1</v>
      </c>
      <c r="P47" t="s">
        <v>195</v>
      </c>
      <c r="R47" t="s">
        <v>51</v>
      </c>
      <c r="S47" t="s">
        <v>51</v>
      </c>
      <c r="V47" t="s">
        <v>26</v>
      </c>
    </row>
    <row r="48" spans="1:22">
      <c r="A48" t="s">
        <v>93</v>
      </c>
      <c r="D48" t="s">
        <v>160</v>
      </c>
      <c r="E48" t="s">
        <v>147</v>
      </c>
      <c r="G48" t="s">
        <v>328</v>
      </c>
      <c r="I48">
        <v>1</v>
      </c>
      <c r="J48">
        <v>1</v>
      </c>
      <c r="K48" t="s">
        <v>161</v>
      </c>
      <c r="L48" t="s">
        <v>194</v>
      </c>
      <c r="N48" t="s">
        <v>161</v>
      </c>
      <c r="O48">
        <v>3</v>
      </c>
      <c r="P48" t="s">
        <v>195</v>
      </c>
      <c r="R48" t="s">
        <v>253</v>
      </c>
      <c r="S48" t="s">
        <v>51</v>
      </c>
      <c r="V48" t="s">
        <v>26</v>
      </c>
    </row>
    <row r="49" spans="1:22">
      <c r="A49" t="s">
        <v>114</v>
      </c>
      <c r="D49" t="s">
        <v>139</v>
      </c>
      <c r="E49" t="s">
        <v>147</v>
      </c>
      <c r="G49" t="s">
        <v>329</v>
      </c>
      <c r="I49">
        <v>8</v>
      </c>
      <c r="J49">
        <v>7</v>
      </c>
      <c r="L49" t="s">
        <v>194</v>
      </c>
      <c r="N49" t="s">
        <v>170</v>
      </c>
      <c r="O49">
        <v>3</v>
      </c>
      <c r="P49" t="s">
        <v>51</v>
      </c>
      <c r="R49" t="s">
        <v>196</v>
      </c>
      <c r="S49" t="s">
        <v>51</v>
      </c>
      <c r="V49" t="s">
        <v>26</v>
      </c>
    </row>
    <row r="50" spans="1:22">
      <c r="A50" t="s">
        <v>94</v>
      </c>
      <c r="D50" t="s">
        <v>15</v>
      </c>
      <c r="E50" t="s">
        <v>14</v>
      </c>
      <c r="F50" t="s">
        <v>166</v>
      </c>
      <c r="G50" t="s">
        <v>330</v>
      </c>
      <c r="I50">
        <v>40</v>
      </c>
      <c r="J50">
        <v>13</v>
      </c>
      <c r="K50" t="s">
        <v>227</v>
      </c>
      <c r="L50" t="s">
        <v>137</v>
      </c>
      <c r="N50" t="s">
        <v>138</v>
      </c>
      <c r="O50">
        <v>1</v>
      </c>
      <c r="P50" t="s">
        <v>51</v>
      </c>
      <c r="R50" t="s">
        <v>31</v>
      </c>
      <c r="S50" t="s">
        <v>31</v>
      </c>
      <c r="V50" t="s">
        <v>26</v>
      </c>
    </row>
    <row r="51" spans="1:22">
      <c r="A51" t="s">
        <v>95</v>
      </c>
      <c r="D51" t="s">
        <v>146</v>
      </c>
      <c r="E51" t="s">
        <v>190</v>
      </c>
      <c r="G51" t="s">
        <v>251</v>
      </c>
      <c r="I51">
        <v>38</v>
      </c>
      <c r="J51">
        <v>15</v>
      </c>
      <c r="L51" t="s">
        <v>268</v>
      </c>
      <c r="M51" t="s">
        <v>92</v>
      </c>
      <c r="N51" t="s">
        <v>219</v>
      </c>
      <c r="O51">
        <v>2</v>
      </c>
      <c r="P51" t="s">
        <v>41</v>
      </c>
      <c r="R51" t="s">
        <v>198</v>
      </c>
      <c r="S51" t="s">
        <v>97</v>
      </c>
      <c r="T51" t="s">
        <v>199</v>
      </c>
      <c r="V5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2024-12-06T16:59:34Z</dcterms:modified>
  <cp:category/>
  <cp:contentStatus/>
</cp:coreProperties>
</file>