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mistral\"/>
    </mc:Choice>
  </mc:AlternateContent>
  <xr:revisionPtr revIDLastSave="0" documentId="13_ncr:1_{615C1345-09B5-43AB-AADB-142C13525005}"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3" i="19"/>
  <c r="U4" i="19"/>
  <c r="U32" i="19"/>
  <c r="U40" i="19"/>
  <c r="U46"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3" i="19"/>
  <c r="A4" i="19" l="1"/>
  <c r="C4" i="19"/>
  <c r="D4" i="19"/>
  <c r="E4" i="19"/>
  <c r="I4" i="19"/>
  <c r="J4" i="19" s="1"/>
  <c r="K4" i="19" a="1"/>
  <c r="K4" i="19" s="1"/>
  <c r="L4" i="19" s="1"/>
  <c r="N4" i="19"/>
  <c r="O4" i="19"/>
  <c r="P4" i="19"/>
  <c r="Q4" i="19" s="1"/>
  <c r="S4" i="19"/>
  <c r="T4" i="19"/>
  <c r="W4" i="19"/>
  <c r="X4" i="19"/>
  <c r="Z4" i="19" s="1"/>
  <c r="AA4" i="19"/>
  <c r="AB4" i="19" s="1"/>
  <c r="A5" i="19"/>
  <c r="C5" i="19"/>
  <c r="D5" i="19"/>
  <c r="E5" i="19"/>
  <c r="I5" i="19"/>
  <c r="J5" i="19" s="1"/>
  <c r="K5" i="19" a="1"/>
  <c r="K5" i="19" s="1"/>
  <c r="L5" i="19" s="1"/>
  <c r="M5" i="19" s="1" a="1"/>
  <c r="M5" i="19" s="1"/>
  <c r="N5" i="19"/>
  <c r="O5" i="19"/>
  <c r="P5" i="19"/>
  <c r="Q5" i="19" s="1"/>
  <c r="S5" i="19"/>
  <c r="U5" i="19" s="1"/>
  <c r="T5" i="19"/>
  <c r="W5" i="19"/>
  <c r="X5" i="19"/>
  <c r="Z5" i="19"/>
  <c r="Y5" i="19" s="1"/>
  <c r="AA5" i="19"/>
  <c r="AB5" i="19"/>
  <c r="A6" i="19"/>
  <c r="C6" i="19"/>
  <c r="D6" i="19"/>
  <c r="E6" i="19"/>
  <c r="I6" i="19"/>
  <c r="J6" i="19" s="1"/>
  <c r="K6" i="19" a="1"/>
  <c r="K6" i="19" s="1"/>
  <c r="L6" i="19" s="1"/>
  <c r="N6" i="19"/>
  <c r="O6" i="19"/>
  <c r="P6" i="19"/>
  <c r="Q6" i="19" s="1"/>
  <c r="S6" i="19"/>
  <c r="U6" i="19" s="1"/>
  <c r="T6" i="19"/>
  <c r="W6" i="19"/>
  <c r="X6" i="19"/>
  <c r="Z6" i="19" s="1"/>
  <c r="Y6" i="19" s="1"/>
  <c r="AA6" i="19"/>
  <c r="AB6" i="19" s="1"/>
  <c r="A7" i="19"/>
  <c r="C7" i="19"/>
  <c r="D7" i="19"/>
  <c r="E7" i="19"/>
  <c r="I7" i="19"/>
  <c r="J7" i="19" s="1"/>
  <c r="K7" i="19" a="1"/>
  <c r="K7" i="19" s="1"/>
  <c r="L7" i="19" s="1"/>
  <c r="N7" i="19"/>
  <c r="O7" i="19"/>
  <c r="P7" i="19"/>
  <c r="Q7" i="19" s="1"/>
  <c r="S7" i="19"/>
  <c r="U7" i="19" s="1"/>
  <c r="T7" i="19"/>
  <c r="W7" i="19"/>
  <c r="X7" i="19"/>
  <c r="Z7" i="19" s="1"/>
  <c r="Y7" i="19" s="1"/>
  <c r="AA7" i="19"/>
  <c r="AB7" i="19" s="1"/>
  <c r="A8" i="19"/>
  <c r="C8" i="19"/>
  <c r="D8" i="19"/>
  <c r="E8" i="19"/>
  <c r="I8" i="19"/>
  <c r="J8" i="19"/>
  <c r="K8" i="19" a="1"/>
  <c r="K8" i="19" s="1"/>
  <c r="L8" i="19" s="1"/>
  <c r="N8" i="19"/>
  <c r="O8" i="19"/>
  <c r="P8" i="19"/>
  <c r="Q8" i="19" s="1"/>
  <c r="S8" i="19"/>
  <c r="U8" i="19" s="1"/>
  <c r="T8" i="19"/>
  <c r="W8" i="19"/>
  <c r="X8" i="19"/>
  <c r="Y8" i="19"/>
  <c r="Z8" i="19"/>
  <c r="AA8" i="19"/>
  <c r="AB8" i="19" s="1"/>
  <c r="A9" i="19"/>
  <c r="C9" i="19"/>
  <c r="D9" i="19"/>
  <c r="E9" i="19"/>
  <c r="I9" i="19"/>
  <c r="J9" i="19" s="1"/>
  <c r="K9" i="19" a="1"/>
  <c r="K9" i="19" s="1"/>
  <c r="L9" i="19" s="1"/>
  <c r="M9" i="19" s="1" a="1"/>
  <c r="M9" i="19" s="1"/>
  <c r="N9" i="19"/>
  <c r="O9" i="19"/>
  <c r="P9" i="19"/>
  <c r="Q9" i="19" s="1"/>
  <c r="S9" i="19"/>
  <c r="U9" i="19" s="1"/>
  <c r="T9" i="19"/>
  <c r="W9" i="19"/>
  <c r="X9" i="19"/>
  <c r="Y9" i="19"/>
  <c r="Z9" i="19"/>
  <c r="AA9" i="19"/>
  <c r="AB9" i="19" s="1"/>
  <c r="A10" i="19"/>
  <c r="C10" i="19"/>
  <c r="D10" i="19"/>
  <c r="E10" i="19"/>
  <c r="I10" i="19"/>
  <c r="J10" i="19" s="1"/>
  <c r="K10" i="19" a="1"/>
  <c r="K10" i="19" s="1"/>
  <c r="L10" i="19" s="1"/>
  <c r="M10" i="19" s="1" a="1"/>
  <c r="M10" i="19" s="1"/>
  <c r="N10" i="19"/>
  <c r="O10" i="19"/>
  <c r="P10" i="19"/>
  <c r="Q10" i="19" s="1"/>
  <c r="S10" i="19"/>
  <c r="U10" i="19" s="1"/>
  <c r="T10" i="19"/>
  <c r="W10" i="19"/>
  <c r="X10" i="19"/>
  <c r="Y10" i="19"/>
  <c r="Z10" i="19"/>
  <c r="AA10" i="19"/>
  <c r="AB10" i="19" s="1"/>
  <c r="A11" i="19"/>
  <c r="C11" i="19"/>
  <c r="D11" i="19"/>
  <c r="E11" i="19"/>
  <c r="I11" i="19"/>
  <c r="J11" i="19" s="1"/>
  <c r="K11" i="19" a="1"/>
  <c r="K11" i="19" s="1"/>
  <c r="L11" i="19" s="1"/>
  <c r="N11" i="19"/>
  <c r="O11" i="19"/>
  <c r="P11" i="19"/>
  <c r="Q11" i="19" s="1"/>
  <c r="S11" i="19"/>
  <c r="T11" i="19"/>
  <c r="W11" i="19"/>
  <c r="X11" i="19"/>
  <c r="Y11" i="19"/>
  <c r="Z11" i="19"/>
  <c r="AA11" i="19"/>
  <c r="AB11" i="19" s="1"/>
  <c r="A12" i="19"/>
  <c r="C12" i="19"/>
  <c r="D12" i="19"/>
  <c r="E12" i="19"/>
  <c r="I12" i="19"/>
  <c r="J12" i="19" s="1"/>
  <c r="K12" i="19" a="1"/>
  <c r="K12" i="19" s="1"/>
  <c r="N12" i="19"/>
  <c r="O12" i="19"/>
  <c r="P12" i="19"/>
  <c r="Q12" i="19" s="1"/>
  <c r="S12" i="19"/>
  <c r="U12" i="19" s="1"/>
  <c r="T12" i="19"/>
  <c r="W12" i="19"/>
  <c r="X12" i="19"/>
  <c r="Z12" i="19"/>
  <c r="Y12" i="19" s="1"/>
  <c r="AA12" i="19"/>
  <c r="AB12" i="19" s="1"/>
  <c r="A13" i="19"/>
  <c r="C13" i="19"/>
  <c r="D13" i="19"/>
  <c r="E13" i="19"/>
  <c r="I13" i="19"/>
  <c r="J13" i="19" s="1"/>
  <c r="K13" i="19" a="1"/>
  <c r="K13" i="19" s="1"/>
  <c r="L13" i="19" s="1"/>
  <c r="N13" i="19"/>
  <c r="O13" i="19"/>
  <c r="P13" i="19"/>
  <c r="Q13" i="19" s="1"/>
  <c r="S13" i="19"/>
  <c r="U13" i="19" s="1"/>
  <c r="T13" i="19"/>
  <c r="W13" i="19"/>
  <c r="X13" i="19"/>
  <c r="Z13" i="19"/>
  <c r="Y13" i="19" s="1"/>
  <c r="AA13" i="19"/>
  <c r="AB13" i="19" s="1"/>
  <c r="A14" i="19"/>
  <c r="C14" i="19"/>
  <c r="D14" i="19"/>
  <c r="E14" i="19"/>
  <c r="I14" i="19"/>
  <c r="J14" i="19"/>
  <c r="K14" i="19" a="1"/>
  <c r="K14" i="19" s="1"/>
  <c r="N14" i="19"/>
  <c r="O14" i="19"/>
  <c r="P14" i="19"/>
  <c r="Q14" i="19" s="1"/>
  <c r="S14" i="19"/>
  <c r="U14" i="19" s="1"/>
  <c r="T14" i="19"/>
  <c r="W14" i="19"/>
  <c r="X14" i="19"/>
  <c r="Y14" i="19"/>
  <c r="Z14" i="19"/>
  <c r="AA14" i="19"/>
  <c r="AB14" i="19" s="1"/>
  <c r="A15" i="19"/>
  <c r="C15" i="19"/>
  <c r="D15" i="19"/>
  <c r="E15" i="19"/>
  <c r="I15" i="19"/>
  <c r="J15" i="19" s="1"/>
  <c r="K15" i="19" a="1"/>
  <c r="K15" i="19" s="1"/>
  <c r="L15" i="19" s="1"/>
  <c r="M15" i="19" s="1" a="1"/>
  <c r="M15" i="19" s="1"/>
  <c r="N15" i="19"/>
  <c r="O15" i="19"/>
  <c r="P15" i="19"/>
  <c r="S15" i="19"/>
  <c r="U15" i="19" s="1"/>
  <c r="T15" i="19"/>
  <c r="W15" i="19"/>
  <c r="X15" i="19"/>
  <c r="Z15" i="19"/>
  <c r="Y15" i="19" s="1"/>
  <c r="AA15" i="19"/>
  <c r="AB15" i="19" s="1"/>
  <c r="A16" i="19"/>
  <c r="C16" i="19"/>
  <c r="D16" i="19"/>
  <c r="E16" i="19"/>
  <c r="I16" i="19"/>
  <c r="J16" i="19"/>
  <c r="K16" i="19" a="1"/>
  <c r="K16" i="19" s="1"/>
  <c r="L16" i="19" s="1"/>
  <c r="N16" i="19"/>
  <c r="O16" i="19"/>
  <c r="P16" i="19"/>
  <c r="Q16" i="19" s="1"/>
  <c r="S16" i="19"/>
  <c r="U16" i="19" s="1"/>
  <c r="T16" i="19"/>
  <c r="W16" i="19"/>
  <c r="X16" i="19"/>
  <c r="Z16" i="19" s="1"/>
  <c r="Y16" i="19" s="1"/>
  <c r="AA16" i="19"/>
  <c r="AB16" i="19" s="1"/>
  <c r="A17" i="19"/>
  <c r="C17" i="19"/>
  <c r="D17" i="19"/>
  <c r="E17" i="19"/>
  <c r="I17" i="19"/>
  <c r="J17" i="19" s="1"/>
  <c r="K17" i="19" a="1"/>
  <c r="K17" i="19" s="1"/>
  <c r="L17" i="19" s="1"/>
  <c r="M17" i="19" s="1" a="1"/>
  <c r="M17" i="19" s="1"/>
  <c r="N17" i="19"/>
  <c r="O17" i="19"/>
  <c r="P17" i="19"/>
  <c r="Q17" i="19" s="1"/>
  <c r="S17" i="19"/>
  <c r="U17" i="19" s="1"/>
  <c r="T17" i="19"/>
  <c r="W17" i="19"/>
  <c r="X17" i="19"/>
  <c r="Z17" i="19"/>
  <c r="AA17" i="19"/>
  <c r="AB17" i="19" s="1"/>
  <c r="A18" i="19"/>
  <c r="C18" i="19"/>
  <c r="D18" i="19"/>
  <c r="E18" i="19"/>
  <c r="I18" i="19"/>
  <c r="J18" i="19" s="1"/>
  <c r="K18" i="19" a="1"/>
  <c r="K18" i="19" s="1"/>
  <c r="L18" i="19" s="1"/>
  <c r="N18" i="19"/>
  <c r="O18" i="19"/>
  <c r="P18" i="19"/>
  <c r="Q18" i="19" s="1"/>
  <c r="S18" i="19"/>
  <c r="U18" i="19" s="1"/>
  <c r="T18" i="19"/>
  <c r="W18" i="19"/>
  <c r="X18" i="19"/>
  <c r="Y18" i="19"/>
  <c r="Z18" i="19"/>
  <c r="AA18" i="19"/>
  <c r="AB18" i="19" s="1"/>
  <c r="A19" i="19"/>
  <c r="C19" i="19"/>
  <c r="D19" i="19"/>
  <c r="E19" i="19"/>
  <c r="I19" i="19"/>
  <c r="J19" i="19" s="1"/>
  <c r="K19" i="19" a="1"/>
  <c r="K19" i="19" s="1"/>
  <c r="L19" i="19" s="1"/>
  <c r="M19" i="19" s="1" a="1"/>
  <c r="M19" i="19" s="1"/>
  <c r="N19" i="19"/>
  <c r="O19" i="19"/>
  <c r="P19" i="19"/>
  <c r="Q19" i="19" s="1"/>
  <c r="S19" i="19"/>
  <c r="T19" i="19"/>
  <c r="W19" i="19"/>
  <c r="X19" i="19"/>
  <c r="Y19" i="19"/>
  <c r="Z19" i="19"/>
  <c r="AA19" i="19"/>
  <c r="AB19" i="19" s="1"/>
  <c r="A20" i="19"/>
  <c r="C20" i="19"/>
  <c r="D20" i="19"/>
  <c r="E20" i="19"/>
  <c r="I20" i="19"/>
  <c r="J20" i="19" s="1"/>
  <c r="K20" i="19" a="1"/>
  <c r="K20" i="19" s="1"/>
  <c r="L20" i="19" s="1"/>
  <c r="N20" i="19"/>
  <c r="O20" i="19"/>
  <c r="P20" i="19"/>
  <c r="Q20" i="19" s="1"/>
  <c r="S20" i="19"/>
  <c r="T20" i="19"/>
  <c r="W20" i="19"/>
  <c r="X20" i="19"/>
  <c r="Y20" i="19"/>
  <c r="Z20" i="19"/>
  <c r="AA20" i="19"/>
  <c r="AB20" i="19" s="1"/>
  <c r="A21" i="19"/>
  <c r="C21" i="19"/>
  <c r="D21" i="19"/>
  <c r="E21" i="19"/>
  <c r="I21" i="19"/>
  <c r="J21" i="19" s="1"/>
  <c r="K21" i="19" a="1"/>
  <c r="K21" i="19" s="1"/>
  <c r="L21" i="19" s="1"/>
  <c r="M21" i="19" s="1" a="1"/>
  <c r="M21" i="19" s="1"/>
  <c r="N21" i="19"/>
  <c r="O21" i="19"/>
  <c r="P21" i="19"/>
  <c r="Q21" i="19" s="1"/>
  <c r="S21" i="19"/>
  <c r="U21" i="19" s="1"/>
  <c r="T21" i="19"/>
  <c r="W21" i="19"/>
  <c r="X21" i="19"/>
  <c r="Z21" i="19"/>
  <c r="Y21" i="19" s="1"/>
  <c r="AA21" i="19"/>
  <c r="AB21" i="19" s="1"/>
  <c r="A22" i="19"/>
  <c r="C22" i="19"/>
  <c r="D22" i="19"/>
  <c r="E22" i="19"/>
  <c r="I22" i="19"/>
  <c r="J22" i="19" s="1"/>
  <c r="K22" i="19" a="1"/>
  <c r="K22" i="19"/>
  <c r="N22" i="19"/>
  <c r="O22" i="19"/>
  <c r="P22" i="19"/>
  <c r="Q22" i="19" s="1"/>
  <c r="S22" i="19"/>
  <c r="U22" i="19" s="1"/>
  <c r="T22" i="19"/>
  <c r="W22" i="19"/>
  <c r="X22" i="19"/>
  <c r="Z22" i="19" s="1"/>
  <c r="Y22" i="19" s="1"/>
  <c r="AA22" i="19"/>
  <c r="AB22" i="19" s="1"/>
  <c r="A23" i="19"/>
  <c r="C23" i="19"/>
  <c r="D23" i="19"/>
  <c r="E23" i="19"/>
  <c r="I23" i="19"/>
  <c r="J23" i="19"/>
  <c r="K23" i="19" a="1"/>
  <c r="K23" i="19" s="1"/>
  <c r="N23" i="19"/>
  <c r="O23" i="19"/>
  <c r="P23" i="19"/>
  <c r="Q23" i="19" s="1"/>
  <c r="S23" i="19"/>
  <c r="U23" i="19" s="1"/>
  <c r="T23" i="19"/>
  <c r="W23" i="19"/>
  <c r="X23" i="19"/>
  <c r="Y23" i="19"/>
  <c r="Z23" i="19"/>
  <c r="AA23" i="19"/>
  <c r="AB23" i="19" s="1"/>
  <c r="A24" i="19"/>
  <c r="C24" i="19"/>
  <c r="D24" i="19"/>
  <c r="E24" i="19"/>
  <c r="I24" i="19"/>
  <c r="J24" i="19" s="1"/>
  <c r="K24" i="19" a="1"/>
  <c r="K24" i="19"/>
  <c r="L24" i="19" s="1"/>
  <c r="M24" i="19" a="1"/>
  <c r="M24" i="19" s="1"/>
  <c r="N24" i="19"/>
  <c r="O24" i="19"/>
  <c r="P24" i="19"/>
  <c r="Q24" i="19" s="1"/>
  <c r="S24" i="19"/>
  <c r="U24" i="19" s="1"/>
  <c r="T24" i="19"/>
  <c r="W24" i="19"/>
  <c r="X24" i="19"/>
  <c r="Y24" i="19"/>
  <c r="Z24" i="19"/>
  <c r="AA24" i="19"/>
  <c r="AB24" i="19" s="1"/>
  <c r="A25" i="19"/>
  <c r="C25" i="19"/>
  <c r="D25" i="19"/>
  <c r="E25" i="19"/>
  <c r="I25" i="19"/>
  <c r="J25" i="19" s="1"/>
  <c r="K25" i="19" a="1"/>
  <c r="K25" i="19" s="1"/>
  <c r="L25" i="19" s="1"/>
  <c r="N25" i="19"/>
  <c r="O25" i="19"/>
  <c r="P25" i="19"/>
  <c r="Q25" i="19" s="1"/>
  <c r="S25" i="19"/>
  <c r="U25" i="19" s="1"/>
  <c r="T25" i="19"/>
  <c r="W25" i="19"/>
  <c r="X25" i="19"/>
  <c r="Y25" i="19"/>
  <c r="Z25" i="19"/>
  <c r="AA25" i="19"/>
  <c r="AB25" i="19" s="1"/>
  <c r="A26" i="19"/>
  <c r="C26" i="19"/>
  <c r="D26" i="19"/>
  <c r="E26" i="19"/>
  <c r="I26" i="19"/>
  <c r="J26" i="19" s="1"/>
  <c r="K26" i="19" a="1"/>
  <c r="K26" i="19" s="1"/>
  <c r="L26" i="19" s="1"/>
  <c r="N26" i="19"/>
  <c r="O26" i="19"/>
  <c r="P26" i="19"/>
  <c r="Q26" i="19" s="1"/>
  <c r="S26" i="19"/>
  <c r="U26" i="19" s="1"/>
  <c r="T26" i="19"/>
  <c r="W26" i="19"/>
  <c r="X26" i="19"/>
  <c r="Z26" i="19"/>
  <c r="AA26" i="19"/>
  <c r="AB26" i="19" s="1"/>
  <c r="A27" i="19"/>
  <c r="C27" i="19"/>
  <c r="D27" i="19"/>
  <c r="E27" i="19"/>
  <c r="I27" i="19"/>
  <c r="J27" i="19" s="1"/>
  <c r="K27" i="19" a="1"/>
  <c r="K27" i="19" s="1"/>
  <c r="L27" i="19" s="1"/>
  <c r="M27" i="19" s="1" a="1"/>
  <c r="M27" i="19" s="1"/>
  <c r="N27" i="19"/>
  <c r="O27" i="19"/>
  <c r="P27" i="19"/>
  <c r="Q27" i="19" s="1"/>
  <c r="S27" i="19"/>
  <c r="T27" i="19"/>
  <c r="W27" i="19"/>
  <c r="X27" i="19"/>
  <c r="Z27" i="19"/>
  <c r="AA27" i="19"/>
  <c r="AB27" i="19" s="1"/>
  <c r="A28" i="19"/>
  <c r="C28" i="19"/>
  <c r="D28" i="19"/>
  <c r="E28" i="19"/>
  <c r="I28" i="19"/>
  <c r="J28" i="19" s="1"/>
  <c r="K28" i="19" a="1"/>
  <c r="K28" i="19" s="1"/>
  <c r="L28" i="19" s="1"/>
  <c r="N28" i="19"/>
  <c r="O28" i="19"/>
  <c r="P28" i="19"/>
  <c r="Q28" i="19" s="1"/>
  <c r="S28" i="19"/>
  <c r="U28" i="19" s="1"/>
  <c r="T28" i="19"/>
  <c r="W28" i="19"/>
  <c r="X28" i="19"/>
  <c r="Z28" i="19" s="1"/>
  <c r="AA28" i="19"/>
  <c r="AB28" i="19" s="1"/>
  <c r="A29" i="19"/>
  <c r="C29" i="19"/>
  <c r="D29" i="19"/>
  <c r="E29" i="19"/>
  <c r="I29" i="19"/>
  <c r="J29" i="19" s="1"/>
  <c r="K29" i="19" a="1"/>
  <c r="K29" i="19" s="1"/>
  <c r="L29" i="19" s="1"/>
  <c r="M29" i="19" s="1" a="1"/>
  <c r="M29" i="19" s="1"/>
  <c r="N29" i="19"/>
  <c r="O29" i="19"/>
  <c r="P29" i="19"/>
  <c r="Q29" i="19" s="1"/>
  <c r="S29" i="19"/>
  <c r="U29" i="19" s="1"/>
  <c r="T29" i="19"/>
  <c r="W29" i="19"/>
  <c r="X29" i="19"/>
  <c r="Z29" i="19" s="1"/>
  <c r="AA29" i="19"/>
  <c r="AB29" i="19"/>
  <c r="A30" i="19"/>
  <c r="C30" i="19"/>
  <c r="D30" i="19"/>
  <c r="E30" i="19"/>
  <c r="I30" i="19"/>
  <c r="J30" i="19" s="1"/>
  <c r="K30" i="19" a="1"/>
  <c r="K30" i="19" s="1"/>
  <c r="L30" i="19" s="1"/>
  <c r="N30" i="19"/>
  <c r="O30" i="19"/>
  <c r="P30" i="19"/>
  <c r="S30" i="19"/>
  <c r="T30" i="19"/>
  <c r="W30" i="19"/>
  <c r="X30" i="19"/>
  <c r="Y30" i="19"/>
  <c r="Z30" i="19"/>
  <c r="AA30" i="19"/>
  <c r="AB30" i="19" s="1"/>
  <c r="A31" i="19"/>
  <c r="C31" i="19"/>
  <c r="D31" i="19"/>
  <c r="E31" i="19"/>
  <c r="I31" i="19"/>
  <c r="J31" i="19" s="1"/>
  <c r="K31" i="19" a="1"/>
  <c r="K31" i="19" s="1"/>
  <c r="L31" i="19" s="1"/>
  <c r="M31" i="19" s="1" a="1"/>
  <c r="M31" i="19" s="1"/>
  <c r="N31" i="19"/>
  <c r="O31" i="19"/>
  <c r="P31" i="19"/>
  <c r="Q31" i="19" s="1"/>
  <c r="S31" i="19"/>
  <c r="U31" i="19" s="1"/>
  <c r="T31" i="19"/>
  <c r="W31" i="19"/>
  <c r="X31" i="19"/>
  <c r="Z31" i="19"/>
  <c r="AA31" i="19"/>
  <c r="AB31" i="19" s="1"/>
  <c r="A32" i="19"/>
  <c r="C32" i="19"/>
  <c r="D32" i="19"/>
  <c r="E32" i="19"/>
  <c r="I32" i="19"/>
  <c r="J32" i="19" s="1"/>
  <c r="K32" i="19" a="1"/>
  <c r="K32" i="19" s="1"/>
  <c r="L32" i="19" s="1"/>
  <c r="N32" i="19"/>
  <c r="O32" i="19"/>
  <c r="P32" i="19"/>
  <c r="Q32" i="19" s="1"/>
  <c r="S32" i="19"/>
  <c r="T32" i="19"/>
  <c r="W32" i="19"/>
  <c r="X32" i="19"/>
  <c r="Z32" i="19" s="1"/>
  <c r="AA32" i="19"/>
  <c r="AB32" i="19" s="1"/>
  <c r="A33" i="19"/>
  <c r="C33" i="19"/>
  <c r="D33" i="19"/>
  <c r="E33" i="19"/>
  <c r="I33" i="19"/>
  <c r="J33" i="19" s="1"/>
  <c r="K33" i="19" a="1"/>
  <c r="K33" i="19" s="1"/>
  <c r="L33" i="19" s="1"/>
  <c r="N33" i="19"/>
  <c r="O33" i="19"/>
  <c r="P33" i="19"/>
  <c r="Q33" i="19" s="1"/>
  <c r="S33" i="19"/>
  <c r="U33" i="19" s="1"/>
  <c r="T33" i="19"/>
  <c r="W33" i="19"/>
  <c r="X33" i="19"/>
  <c r="Y33" i="19"/>
  <c r="Z33" i="19"/>
  <c r="AA33" i="19"/>
  <c r="AB33" i="19" s="1"/>
  <c r="A34" i="19"/>
  <c r="C34" i="19"/>
  <c r="D34" i="19"/>
  <c r="E34" i="19"/>
  <c r="I34" i="19"/>
  <c r="J34" i="19" s="1"/>
  <c r="K34" i="19" a="1"/>
  <c r="K34" i="19" s="1"/>
  <c r="L34" i="19" s="1"/>
  <c r="M34" i="19" s="1" a="1"/>
  <c r="M34" i="19" s="1"/>
  <c r="N34" i="19"/>
  <c r="O34" i="19"/>
  <c r="P34" i="19"/>
  <c r="Q34" i="19" s="1"/>
  <c r="S34" i="19"/>
  <c r="U34" i="19" s="1"/>
  <c r="T34" i="19"/>
  <c r="W34" i="19"/>
  <c r="X34" i="19"/>
  <c r="Y34" i="19"/>
  <c r="Z34" i="19"/>
  <c r="AA34" i="19"/>
  <c r="AB34" i="19" s="1"/>
  <c r="A35" i="19"/>
  <c r="C35" i="19"/>
  <c r="D35" i="19"/>
  <c r="E35" i="19"/>
  <c r="I35" i="19"/>
  <c r="J35" i="19" s="1"/>
  <c r="K35" i="19" a="1"/>
  <c r="K35" i="19"/>
  <c r="L35" i="19" s="1"/>
  <c r="M35" i="19" s="1" a="1"/>
  <c r="M35" i="19" s="1"/>
  <c r="N35" i="19"/>
  <c r="O35" i="19"/>
  <c r="P35" i="19"/>
  <c r="Q35" i="19" s="1"/>
  <c r="S35" i="19"/>
  <c r="U35" i="19" s="1"/>
  <c r="T35" i="19"/>
  <c r="W35" i="19"/>
  <c r="X35" i="19"/>
  <c r="Z35" i="19" s="1"/>
  <c r="AA35" i="19"/>
  <c r="AB35" i="19" s="1"/>
  <c r="A36" i="19"/>
  <c r="C36" i="19"/>
  <c r="D36" i="19"/>
  <c r="E36" i="19"/>
  <c r="I36" i="19"/>
  <c r="J36" i="19" s="1"/>
  <c r="K36" i="19" a="1"/>
  <c r="K36" i="19" s="1"/>
  <c r="L36" i="19" s="1"/>
  <c r="N36" i="19"/>
  <c r="O36" i="19"/>
  <c r="P36" i="19"/>
  <c r="Q36" i="19" s="1"/>
  <c r="S36" i="19"/>
  <c r="U36" i="19" s="1"/>
  <c r="T36" i="19"/>
  <c r="W36" i="19"/>
  <c r="X36" i="19"/>
  <c r="Y36" i="19"/>
  <c r="Z36" i="19"/>
  <c r="AA36" i="19"/>
  <c r="AB36" i="19" s="1"/>
  <c r="A37" i="19"/>
  <c r="C37" i="19"/>
  <c r="D37" i="19"/>
  <c r="E37" i="19"/>
  <c r="I37" i="19"/>
  <c r="J37" i="19" s="1"/>
  <c r="K37" i="19" a="1"/>
  <c r="K37" i="19" s="1"/>
  <c r="L37" i="19" s="1"/>
  <c r="N37" i="19"/>
  <c r="O37" i="19"/>
  <c r="P37" i="19"/>
  <c r="Q37" i="19" s="1"/>
  <c r="S37" i="19"/>
  <c r="U37" i="19" s="1"/>
  <c r="T37" i="19"/>
  <c r="W37" i="19"/>
  <c r="X37" i="19"/>
  <c r="Y37" i="19"/>
  <c r="Z37" i="19"/>
  <c r="AA37" i="19"/>
  <c r="AB37" i="19" s="1"/>
  <c r="A38" i="19"/>
  <c r="C38" i="19"/>
  <c r="D38" i="19"/>
  <c r="E38" i="19"/>
  <c r="I38" i="19"/>
  <c r="J38" i="19" s="1"/>
  <c r="K38" i="19" a="1"/>
  <c r="K38" i="19" s="1"/>
  <c r="L38" i="19" s="1"/>
  <c r="N38" i="19"/>
  <c r="O38" i="19"/>
  <c r="P38" i="19"/>
  <c r="Q38" i="19" s="1"/>
  <c r="S38" i="19"/>
  <c r="T38" i="19"/>
  <c r="W38" i="19"/>
  <c r="X38" i="19"/>
  <c r="Z38" i="19"/>
  <c r="Y38" i="19" s="1"/>
  <c r="AA38" i="19"/>
  <c r="AB38" i="19" s="1"/>
  <c r="A39" i="19"/>
  <c r="C39" i="19"/>
  <c r="D39" i="19"/>
  <c r="E39" i="19"/>
  <c r="I39" i="19"/>
  <c r="J39" i="19" s="1"/>
  <c r="K39" i="19" a="1"/>
  <c r="K39" i="19" s="1"/>
  <c r="N39" i="19"/>
  <c r="O39" i="19"/>
  <c r="P39" i="19"/>
  <c r="Q39" i="19" s="1"/>
  <c r="S39" i="19"/>
  <c r="U39" i="19" s="1"/>
  <c r="T39" i="19"/>
  <c r="W39" i="19"/>
  <c r="X39" i="19"/>
  <c r="Z39" i="19"/>
  <c r="Y39" i="19" s="1"/>
  <c r="AA39" i="19"/>
  <c r="AB39" i="19" s="1"/>
  <c r="A40" i="19"/>
  <c r="C40" i="19"/>
  <c r="D40" i="19"/>
  <c r="E40" i="19"/>
  <c r="I40" i="19"/>
  <c r="J40" i="19" s="1"/>
  <c r="K40" i="19" a="1"/>
  <c r="K40" i="19" s="1"/>
  <c r="L40" i="19" s="1"/>
  <c r="M40" i="19" s="1" a="1"/>
  <c r="M40" i="19" s="1"/>
  <c r="N40" i="19"/>
  <c r="O40" i="19"/>
  <c r="P40" i="19"/>
  <c r="Q40" i="19" s="1"/>
  <c r="S40" i="19"/>
  <c r="T40" i="19"/>
  <c r="W40" i="19"/>
  <c r="X40" i="19"/>
  <c r="Y40" i="19"/>
  <c r="Z40" i="19"/>
  <c r="AA40" i="19"/>
  <c r="AB40" i="19" s="1"/>
  <c r="A41" i="19"/>
  <c r="C41" i="19"/>
  <c r="D41" i="19"/>
  <c r="E41" i="19"/>
  <c r="I41" i="19"/>
  <c r="J41" i="19" s="1"/>
  <c r="K41" i="19" a="1"/>
  <c r="K41" i="19" s="1"/>
  <c r="L41" i="19" s="1"/>
  <c r="M41" i="19" s="1" a="1"/>
  <c r="M41" i="19" s="1"/>
  <c r="N41" i="19"/>
  <c r="O41" i="19"/>
  <c r="P41" i="19"/>
  <c r="Q41" i="19" s="1"/>
  <c r="S41" i="19"/>
  <c r="U41" i="19" s="1"/>
  <c r="T41" i="19"/>
  <c r="W41" i="19"/>
  <c r="X41" i="19"/>
  <c r="Y41" i="19"/>
  <c r="Z41" i="19"/>
  <c r="AA41" i="19"/>
  <c r="AB41" i="19" s="1"/>
  <c r="A42" i="19"/>
  <c r="C42" i="19"/>
  <c r="D42" i="19"/>
  <c r="E42" i="19"/>
  <c r="I42" i="19"/>
  <c r="J42" i="19"/>
  <c r="K42" i="19" a="1"/>
  <c r="K42" i="19" s="1"/>
  <c r="L42" i="19" s="1"/>
  <c r="N42" i="19"/>
  <c r="O42" i="19"/>
  <c r="P42" i="19"/>
  <c r="Q42" i="19" s="1"/>
  <c r="S42" i="19"/>
  <c r="U42" i="19" s="1"/>
  <c r="T42" i="19"/>
  <c r="W42" i="19"/>
  <c r="X42" i="19"/>
  <c r="Z42" i="19" s="1"/>
  <c r="Y42" i="19" s="1"/>
  <c r="AA42" i="19"/>
  <c r="AB42" i="19" s="1"/>
  <c r="A43" i="19"/>
  <c r="C43" i="19"/>
  <c r="D43" i="19"/>
  <c r="E43" i="19"/>
  <c r="I43" i="19"/>
  <c r="J43" i="19" s="1"/>
  <c r="K43" i="19" a="1"/>
  <c r="K43" i="19" s="1"/>
  <c r="L43" i="19" s="1"/>
  <c r="M43" i="19" s="1" a="1"/>
  <c r="M43" i="19" s="1"/>
  <c r="N43" i="19"/>
  <c r="O43" i="19"/>
  <c r="P43" i="19"/>
  <c r="Q43" i="19" s="1"/>
  <c r="S43" i="19"/>
  <c r="U43" i="19" s="1"/>
  <c r="T43" i="19"/>
  <c r="W43" i="19"/>
  <c r="X43" i="19"/>
  <c r="Z43" i="19" s="1"/>
  <c r="AA43" i="19"/>
  <c r="AB43" i="19" s="1"/>
  <c r="A44" i="19"/>
  <c r="C44" i="19"/>
  <c r="D44" i="19"/>
  <c r="E44" i="19"/>
  <c r="I44" i="19"/>
  <c r="J44" i="19" s="1"/>
  <c r="K44" i="19" a="1"/>
  <c r="K44" i="19" s="1"/>
  <c r="L44" i="19" s="1"/>
  <c r="N44" i="19"/>
  <c r="O44" i="19"/>
  <c r="P44" i="19"/>
  <c r="Q44" i="19" s="1"/>
  <c r="S44" i="19"/>
  <c r="U44" i="19" s="1"/>
  <c r="T44" i="19"/>
  <c r="W44" i="19"/>
  <c r="X44" i="19"/>
  <c r="Y44" i="19"/>
  <c r="Z44" i="19"/>
  <c r="AA44" i="19"/>
  <c r="AB44" i="19" s="1"/>
  <c r="A45" i="19"/>
  <c r="C45" i="19"/>
  <c r="D45" i="19"/>
  <c r="E45" i="19"/>
  <c r="I45" i="19"/>
  <c r="J45" i="19" s="1"/>
  <c r="K45" i="19" a="1"/>
  <c r="K45" i="19" s="1"/>
  <c r="N45" i="19"/>
  <c r="O45" i="19"/>
  <c r="P45" i="19"/>
  <c r="Q45" i="19" s="1"/>
  <c r="S45" i="19"/>
  <c r="U45" i="19" s="1"/>
  <c r="T45" i="19"/>
  <c r="W45" i="19"/>
  <c r="X45" i="19"/>
  <c r="Z45" i="19"/>
  <c r="AA45" i="19"/>
  <c r="AB45" i="19" s="1"/>
  <c r="A46" i="19"/>
  <c r="C46" i="19"/>
  <c r="D46" i="19"/>
  <c r="E46" i="19"/>
  <c r="I46" i="19"/>
  <c r="J46" i="19" s="1"/>
  <c r="K46" i="19" a="1"/>
  <c r="K46" i="19" s="1"/>
  <c r="L46" i="19" s="1"/>
  <c r="N46" i="19"/>
  <c r="O46" i="19"/>
  <c r="P46" i="19"/>
  <c r="Q46" i="19" s="1"/>
  <c r="S46" i="19"/>
  <c r="T46" i="19"/>
  <c r="W46" i="19"/>
  <c r="X46" i="19"/>
  <c r="Z46" i="19" s="1"/>
  <c r="AA46" i="19"/>
  <c r="AB46" i="19" s="1"/>
  <c r="A47" i="19"/>
  <c r="C47" i="19"/>
  <c r="D47" i="19"/>
  <c r="E47" i="19"/>
  <c r="I47" i="19"/>
  <c r="J47" i="19" s="1"/>
  <c r="K47" i="19" a="1"/>
  <c r="K47" i="19" s="1"/>
  <c r="N47" i="19"/>
  <c r="O47" i="19"/>
  <c r="P47" i="19"/>
  <c r="Q47" i="19" s="1"/>
  <c r="S47" i="19"/>
  <c r="U47" i="19" s="1"/>
  <c r="T47" i="19"/>
  <c r="W47" i="19"/>
  <c r="X47" i="19"/>
  <c r="Y47" i="19"/>
  <c r="Z47" i="19"/>
  <c r="AA47" i="19"/>
  <c r="AB47" i="19" s="1"/>
  <c r="A48" i="19"/>
  <c r="C48" i="19"/>
  <c r="D48" i="19"/>
  <c r="E48" i="19"/>
  <c r="I48" i="19"/>
  <c r="J48" i="19"/>
  <c r="K48" i="19" a="1"/>
  <c r="K48" i="19" s="1"/>
  <c r="L48" i="19" s="1"/>
  <c r="N48" i="19"/>
  <c r="O48" i="19"/>
  <c r="P48" i="19"/>
  <c r="Q48" i="19" s="1"/>
  <c r="S48" i="19"/>
  <c r="U48" i="19" s="1"/>
  <c r="T48" i="19"/>
  <c r="W48" i="19"/>
  <c r="X48" i="19"/>
  <c r="Y48" i="19"/>
  <c r="Z48" i="19"/>
  <c r="AA48" i="19"/>
  <c r="AB48" i="19" s="1"/>
  <c r="A49" i="19"/>
  <c r="C49" i="19"/>
  <c r="D49" i="19"/>
  <c r="E49" i="19"/>
  <c r="I49" i="19"/>
  <c r="J49" i="19" s="1"/>
  <c r="K49" i="19" a="1"/>
  <c r="K49" i="19" s="1"/>
  <c r="L49" i="19" s="1"/>
  <c r="N49" i="19"/>
  <c r="O49" i="19"/>
  <c r="P49" i="19"/>
  <c r="Q49" i="19" s="1"/>
  <c r="S49" i="19"/>
  <c r="U49" i="19" s="1"/>
  <c r="T49" i="19"/>
  <c r="W49" i="19"/>
  <c r="X49" i="19"/>
  <c r="Y49" i="19"/>
  <c r="Z49" i="19"/>
  <c r="AA49" i="19"/>
  <c r="AB49" i="19" s="1"/>
  <c r="A50" i="19"/>
  <c r="C50" i="19"/>
  <c r="D50" i="19"/>
  <c r="E50" i="19"/>
  <c r="I50" i="19"/>
  <c r="J50" i="19" s="1"/>
  <c r="K50" i="19" a="1"/>
  <c r="K50" i="19" s="1"/>
  <c r="L50" i="19" s="1"/>
  <c r="M50" i="19" s="1" a="1"/>
  <c r="M50" i="19" s="1"/>
  <c r="N50" i="19"/>
  <c r="O50" i="19"/>
  <c r="P50" i="19"/>
  <c r="Q50" i="19" s="1"/>
  <c r="S50" i="19"/>
  <c r="T50" i="19"/>
  <c r="W50" i="19"/>
  <c r="X50" i="19"/>
  <c r="Z50" i="19"/>
  <c r="Y50" i="19" s="1"/>
  <c r="AA50" i="19"/>
  <c r="AB50" i="19" s="1"/>
  <c r="A51" i="19"/>
  <c r="C51" i="19"/>
  <c r="D51" i="19"/>
  <c r="E51" i="19"/>
  <c r="I51" i="19"/>
  <c r="J51" i="19" s="1"/>
  <c r="K51" i="19" a="1"/>
  <c r="K51" i="19" s="1"/>
  <c r="L51" i="19" s="1"/>
  <c r="N51" i="19"/>
  <c r="O51" i="19"/>
  <c r="P51" i="19"/>
  <c r="Q51" i="19" s="1"/>
  <c r="S51" i="19"/>
  <c r="U51" i="19" s="1"/>
  <c r="T51" i="19"/>
  <c r="W51" i="19"/>
  <c r="X51" i="19"/>
  <c r="Z51" i="19" s="1"/>
  <c r="Y51" i="19" s="1"/>
  <c r="AA51" i="19"/>
  <c r="AB51" i="19" s="1"/>
  <c r="A52" i="19"/>
  <c r="C52" i="19"/>
  <c r="D52" i="19"/>
  <c r="E52" i="19"/>
  <c r="I52" i="19"/>
  <c r="J52" i="19" s="1"/>
  <c r="K52" i="19" a="1"/>
  <c r="K52" i="19" s="1"/>
  <c r="L52" i="19" s="1"/>
  <c r="M52" i="19" s="1" a="1"/>
  <c r="M52" i="19" s="1"/>
  <c r="N52" i="19"/>
  <c r="O52" i="19"/>
  <c r="P52" i="19"/>
  <c r="Q52" i="19" s="1"/>
  <c r="S52" i="19"/>
  <c r="U52" i="19" s="1"/>
  <c r="T52" i="19"/>
  <c r="W52" i="19"/>
  <c r="X52" i="19"/>
  <c r="Z52" i="19"/>
  <c r="Y52" i="19" s="1"/>
  <c r="AA52" i="19"/>
  <c r="AB52" i="19" s="1"/>
  <c r="A3" i="19"/>
  <c r="C3" i="19"/>
  <c r="D3" i="19"/>
  <c r="E3" i="19"/>
  <c r="I3" i="19"/>
  <c r="J3" i="19" s="1"/>
  <c r="K3" i="19" a="1"/>
  <c r="K3" i="19" s="1"/>
  <c r="L3" i="19" s="1"/>
  <c r="N3" i="19"/>
  <c r="O3" i="19"/>
  <c r="P3" i="19"/>
  <c r="Q3" i="19" s="1"/>
  <c r="S3" i="19"/>
  <c r="U3" i="19" s="1"/>
  <c r="T3" i="19"/>
  <c r="W3" i="19"/>
  <c r="X3" i="19"/>
  <c r="Z3" i="19"/>
  <c r="Y3" i="19" s="1"/>
  <c r="AA3" i="19"/>
  <c r="AB3" i="19" s="1"/>
  <c r="Y28" i="19" l="1"/>
  <c r="Y4" i="19"/>
  <c r="Y29" i="19"/>
  <c r="Y46" i="19"/>
  <c r="Q15" i="19"/>
  <c r="R15" i="19" s="1" a="1"/>
  <c r="R15" i="19" s="1"/>
  <c r="Y17" i="19"/>
  <c r="Q30" i="19"/>
  <c r="R30" i="19" s="1" a="1"/>
  <c r="R30" i="19" s="1"/>
  <c r="Y43" i="19"/>
  <c r="Y26" i="19"/>
  <c r="Y31" i="19"/>
  <c r="Y45" i="19"/>
  <c r="Y32" i="19"/>
  <c r="Y35" i="19"/>
  <c r="Y27" i="19"/>
  <c r="V39" i="19"/>
  <c r="V11" i="19"/>
  <c r="U11" i="19"/>
  <c r="V38" i="19"/>
  <c r="U38" i="19"/>
  <c r="V20" i="19"/>
  <c r="U20" i="19"/>
  <c r="V27" i="19"/>
  <c r="U27" i="19"/>
  <c r="V30" i="19"/>
  <c r="U30" i="19"/>
  <c r="V19" i="19"/>
  <c r="U19" i="19"/>
  <c r="V50" i="19"/>
  <c r="U50" i="19"/>
  <c r="V22" i="19"/>
  <c r="R16" i="19" a="1"/>
  <c r="R16" i="19" s="1"/>
  <c r="V7" i="19"/>
  <c r="R3" i="19" a="1"/>
  <c r="R3" i="19" s="1"/>
  <c r="R52" i="19" a="1"/>
  <c r="R52" i="19" s="1"/>
  <c r="R6" i="19" a="1"/>
  <c r="R6" i="19" s="1"/>
  <c r="R5" i="19" a="1"/>
  <c r="R5" i="19" s="1"/>
  <c r="R38" i="19" a="1"/>
  <c r="R38" i="19" s="1"/>
  <c r="R21" i="19" a="1"/>
  <c r="R21" i="19" s="1"/>
  <c r="R12" i="19" a="1"/>
  <c r="R12" i="19" s="1"/>
  <c r="R40" i="19" a="1"/>
  <c r="R40" i="19" s="1"/>
  <c r="R8" i="19" a="1"/>
  <c r="R8" i="19" s="1"/>
  <c r="V16" i="19"/>
  <c r="R26" i="19" a="1"/>
  <c r="R26" i="19" s="1"/>
  <c r="R51" i="19" a="1"/>
  <c r="R51" i="19" s="1"/>
  <c r="R35" i="19" a="1"/>
  <c r="R35" i="19" s="1"/>
  <c r="R13" i="19" a="1"/>
  <c r="R13" i="19" s="1"/>
  <c r="R46" i="19" a="1"/>
  <c r="R46" i="19" s="1"/>
  <c r="R33" i="19" a="1"/>
  <c r="R33" i="19" s="1"/>
  <c r="R32" i="19" a="1"/>
  <c r="R32" i="19" s="1"/>
  <c r="R31" i="19" a="1"/>
  <c r="R31" i="19" s="1"/>
  <c r="R28" i="19" a="1"/>
  <c r="R28" i="19" s="1"/>
  <c r="R18" i="19" a="1"/>
  <c r="R18" i="19" s="1"/>
  <c r="R24" i="19" a="1"/>
  <c r="R24" i="19" s="1"/>
  <c r="R34" i="19" a="1"/>
  <c r="R34" i="19" s="1"/>
  <c r="R14" i="19" a="1"/>
  <c r="R14" i="19" s="1"/>
  <c r="R22" i="19" a="1"/>
  <c r="R22" i="19" s="1"/>
  <c r="R45" i="19" a="1"/>
  <c r="R45" i="19" s="1"/>
  <c r="R11" i="19" a="1"/>
  <c r="R11" i="19" s="1"/>
  <c r="R41" i="19" a="1"/>
  <c r="R41" i="19" s="1"/>
  <c r="R25" i="19" a="1"/>
  <c r="R25" i="19" s="1"/>
  <c r="R50" i="19" a="1"/>
  <c r="R50" i="19" s="1"/>
  <c r="R4" i="19" a="1"/>
  <c r="R4" i="19" s="1"/>
  <c r="R36" i="19" a="1"/>
  <c r="R36" i="19" s="1"/>
  <c r="R23" i="19" a="1"/>
  <c r="R23" i="19" s="1"/>
  <c r="R48" i="19" a="1"/>
  <c r="R48" i="19" s="1"/>
  <c r="R44" i="19" a="1"/>
  <c r="R44" i="19" s="1"/>
  <c r="R43" i="19" a="1"/>
  <c r="R43" i="19" s="1"/>
  <c r="R10" i="19" a="1"/>
  <c r="R10" i="19" s="1"/>
  <c r="R42" i="19" a="1"/>
  <c r="R42" i="19" s="1"/>
  <c r="R20" i="19" a="1"/>
  <c r="R20" i="19" s="1"/>
  <c r="L23" i="19"/>
  <c r="M23" i="19" s="1" a="1"/>
  <c r="M23" i="19" s="1"/>
  <c r="F23" i="19" s="1"/>
  <c r="L47" i="19"/>
  <c r="M47" i="19" s="1" a="1"/>
  <c r="M47" i="19" s="1"/>
  <c r="F47" i="19" s="1"/>
  <c r="L45" i="19"/>
  <c r="M45" i="19" s="1" a="1"/>
  <c r="M45" i="19" s="1"/>
  <c r="F45" i="19" s="1"/>
  <c r="L22" i="19"/>
  <c r="M22" i="19" s="1" a="1"/>
  <c r="M22" i="19" s="1"/>
  <c r="F22" i="19" s="1"/>
  <c r="L14" i="19"/>
  <c r="M14" i="19" s="1" a="1"/>
  <c r="M14" i="19" s="1"/>
  <c r="F14" i="19" s="1"/>
  <c r="V10" i="19"/>
  <c r="L12" i="19"/>
  <c r="M12" i="19" s="1" a="1"/>
  <c r="M12" i="19" s="1"/>
  <c r="F12" i="19" s="1"/>
  <c r="L39" i="19"/>
  <c r="M39" i="19" s="1" a="1"/>
  <c r="M39" i="19" s="1"/>
  <c r="F39" i="19" s="1"/>
  <c r="V47" i="19"/>
  <c r="V12" i="19"/>
  <c r="V5" i="19"/>
  <c r="M16" i="19" a="1"/>
  <c r="M16" i="19" s="1"/>
  <c r="F16" i="19" s="1"/>
  <c r="M38" i="19" a="1"/>
  <c r="M38" i="19" s="1"/>
  <c r="F38" i="19" s="1"/>
  <c r="M30" i="19" a="1"/>
  <c r="M30" i="19" s="1"/>
  <c r="F30" i="19" s="1"/>
  <c r="M3" i="19" a="1"/>
  <c r="M3" i="19" s="1"/>
  <c r="F3" i="19" s="1"/>
  <c r="M11" i="19" a="1"/>
  <c r="M11" i="19" s="1"/>
  <c r="F11" i="19" s="1"/>
  <c r="M28" i="19" a="1"/>
  <c r="M28" i="19" s="1"/>
  <c r="F28" i="19" s="1"/>
  <c r="M51" i="19" a="1"/>
  <c r="M51" i="19" s="1"/>
  <c r="F51" i="19" s="1"/>
  <c r="M44" i="19" a="1"/>
  <c r="M44" i="19" s="1"/>
  <c r="F44" i="19" s="1"/>
  <c r="M37" i="19" a="1"/>
  <c r="M37" i="19" s="1"/>
  <c r="F37" i="19" s="1"/>
  <c r="F50" i="19"/>
  <c r="M36" i="19" a="1"/>
  <c r="M36" i="19" s="1"/>
  <c r="F36" i="19" s="1"/>
  <c r="M49" i="19" a="1"/>
  <c r="M49" i="19" s="1"/>
  <c r="F49" i="19" s="1"/>
  <c r="M4" i="19" a="1"/>
  <c r="M4" i="19" s="1"/>
  <c r="F4" i="19" s="1"/>
  <c r="M42" i="19" a="1"/>
  <c r="M42" i="19" s="1"/>
  <c r="F42" i="19" s="1"/>
  <c r="M20" i="19" a="1"/>
  <c r="M20" i="19" s="1"/>
  <c r="F20" i="19" s="1"/>
  <c r="M48" i="19" a="1"/>
  <c r="M48" i="19" s="1"/>
  <c r="F48" i="19" s="1"/>
  <c r="M26" i="19" a="1"/>
  <c r="M26" i="19" s="1"/>
  <c r="F26" i="19" s="1"/>
  <c r="M25" i="19" a="1"/>
  <c r="M25" i="19" s="1"/>
  <c r="F25" i="19" s="1"/>
  <c r="M8" i="19" a="1"/>
  <c r="M8" i="19" s="1"/>
  <c r="F8" i="19" s="1"/>
  <c r="M33" i="19" a="1"/>
  <c r="M33" i="19" s="1"/>
  <c r="F33" i="19" s="1"/>
  <c r="M13" i="19" a="1"/>
  <c r="M13" i="19" s="1"/>
  <c r="F13" i="19" s="1"/>
  <c r="M32" i="19" a="1"/>
  <c r="M32" i="19" s="1"/>
  <c r="F32" i="19" s="1"/>
  <c r="M18" i="19" a="1"/>
  <c r="M18" i="19" s="1"/>
  <c r="F18" i="19" s="1"/>
  <c r="M7" i="19" a="1"/>
  <c r="M7" i="19" s="1"/>
  <c r="F7" i="19" s="1"/>
  <c r="M46" i="19" a="1"/>
  <c r="M46" i="19" s="1"/>
  <c r="F46" i="19" s="1"/>
  <c r="F17" i="19"/>
  <c r="V44" i="19"/>
  <c r="V37" i="19"/>
  <c r="V15" i="19"/>
  <c r="M6" i="19" a="1"/>
  <c r="M6" i="19" s="1"/>
  <c r="F6" i="19" s="1"/>
  <c r="V28" i="19"/>
  <c r="F35" i="19"/>
  <c r="V34" i="19"/>
  <c r="V32" i="19"/>
  <c r="V29" i="19"/>
  <c r="V49" i="19"/>
  <c r="V24" i="19"/>
  <c r="V6" i="19"/>
  <c r="F24" i="19"/>
  <c r="V4" i="19"/>
  <c r="F29" i="19"/>
  <c r="V46" i="19"/>
  <c r="V17" i="19"/>
  <c r="F40" i="19"/>
  <c r="V36" i="19"/>
  <c r="V42" i="19"/>
  <c r="V14" i="19"/>
  <c r="R9" i="19" a="1"/>
  <c r="R9" i="19" s="1"/>
  <c r="F31" i="19"/>
  <c r="F34" i="19"/>
  <c r="V52" i="19"/>
  <c r="V9" i="19"/>
  <c r="V35" i="19"/>
  <c r="F10" i="19"/>
  <c r="V8" i="19"/>
  <c r="R29" i="19" a="1"/>
  <c r="R29" i="19" s="1"/>
  <c r="V26" i="19"/>
  <c r="F27" i="19"/>
  <c r="V18" i="19"/>
  <c r="V48" i="19"/>
  <c r="V25" i="19"/>
  <c r="F5" i="19"/>
  <c r="V3" i="19"/>
  <c r="F52" i="19"/>
  <c r="V45" i="19"/>
  <c r="F41" i="19"/>
  <c r="F19" i="19"/>
  <c r="R49" i="19" a="1"/>
  <c r="R49" i="19" s="1"/>
  <c r="F21" i="19"/>
  <c r="F9" i="19"/>
  <c r="R27" i="19" a="1"/>
  <c r="R27" i="19" s="1"/>
  <c r="F15" i="19"/>
  <c r="R7" i="19" a="1"/>
  <c r="R7" i="19" s="1"/>
  <c r="R47" i="19" a="1"/>
  <c r="R47" i="19" s="1"/>
  <c r="V40" i="19"/>
  <c r="R17" i="19" a="1"/>
  <c r="R17" i="19" s="1"/>
  <c r="R39" i="19" a="1"/>
  <c r="R39" i="19" s="1"/>
  <c r="R19" i="19" a="1"/>
  <c r="R19" i="19" s="1"/>
  <c r="R37" i="19" a="1"/>
  <c r="R37" i="19" s="1"/>
  <c r="F43" i="19"/>
  <c r="V43" i="19"/>
  <c r="V33" i="19"/>
  <c r="V23" i="19"/>
  <c r="V13" i="19"/>
  <c r="V51" i="19"/>
  <c r="V21" i="19"/>
  <c r="V41" i="19"/>
  <c r="V31" i="19"/>
  <c r="AE52" i="19" l="1" a="1"/>
  <c r="AE52" i="19" s="1"/>
  <c r="AH52" i="19"/>
  <c r="AG52" i="19" l="1"/>
  <c r="AR52" i="19"/>
  <c r="AI52" i="19"/>
  <c r="AH3" i="19"/>
  <c r="AE3" i="19" s="1" a="1"/>
  <c r="AE3" i="19" s="1"/>
  <c r="AH4" i="19"/>
  <c r="AE4" i="19" s="1" a="1"/>
  <c r="AE4" i="19" s="1"/>
  <c r="AH5" i="19"/>
  <c r="AE5" i="19" s="1" a="1"/>
  <c r="AE5" i="19" s="1"/>
  <c r="AH6" i="19"/>
  <c r="AE6" i="19" s="1" a="1"/>
  <c r="AE6" i="19" s="1"/>
  <c r="AH7" i="19"/>
  <c r="AE7" i="19" s="1" a="1"/>
  <c r="AE7" i="19" s="1"/>
  <c r="AH8" i="19"/>
  <c r="AE8" i="19" s="1" a="1"/>
  <c r="AE8" i="19" s="1"/>
  <c r="AH9" i="19"/>
  <c r="AE9" i="19" s="1" a="1"/>
  <c r="AE9" i="19" s="1"/>
  <c r="AH10" i="19"/>
  <c r="AE10" i="19" s="1" a="1"/>
  <c r="AE10" i="19" s="1"/>
  <c r="AH11" i="19"/>
  <c r="AE11" i="19" s="1" a="1"/>
  <c r="AE11" i="19" s="1"/>
  <c r="AH12" i="19"/>
  <c r="AE12" i="19" s="1" a="1"/>
  <c r="AE12" i="19" s="1"/>
  <c r="AH13" i="19"/>
  <c r="AE13" i="19" s="1" a="1"/>
  <c r="AE13" i="19" s="1"/>
  <c r="AH14" i="19"/>
  <c r="AE14" i="19" s="1" a="1"/>
  <c r="AE14" i="19" s="1"/>
  <c r="AH15" i="19"/>
  <c r="AE15" i="19" s="1" a="1"/>
  <c r="AE15" i="19" s="1"/>
  <c r="AH16" i="19"/>
  <c r="AE16" i="19" s="1" a="1"/>
  <c r="AE16" i="19" s="1"/>
  <c r="AH17" i="19"/>
  <c r="AE17" i="19" s="1" a="1"/>
  <c r="AE17" i="19" s="1"/>
  <c r="AH18" i="19"/>
  <c r="AE18" i="19" s="1" a="1"/>
  <c r="AE18" i="19" s="1"/>
  <c r="AH19" i="19"/>
  <c r="AE19" i="19" s="1" a="1"/>
  <c r="AE19" i="19" s="1"/>
  <c r="AH20" i="19"/>
  <c r="AE20" i="19" s="1" a="1"/>
  <c r="AE20" i="19" s="1"/>
  <c r="AH21" i="19"/>
  <c r="AE21" i="19" s="1" a="1"/>
  <c r="AE21" i="19" s="1"/>
  <c r="AH22" i="19"/>
  <c r="AE22" i="19" s="1" a="1"/>
  <c r="AE22" i="19" s="1"/>
  <c r="AH23" i="19"/>
  <c r="AE23" i="19" s="1" a="1"/>
  <c r="AE23" i="19" s="1"/>
  <c r="AH24" i="19"/>
  <c r="AE24" i="19" s="1" a="1"/>
  <c r="AE24" i="19" s="1"/>
  <c r="AH25" i="19"/>
  <c r="AE25" i="19" s="1" a="1"/>
  <c r="AE25" i="19" s="1"/>
  <c r="AH26" i="19"/>
  <c r="AE26" i="19" s="1" a="1"/>
  <c r="AE26" i="19" s="1"/>
  <c r="AH27" i="19"/>
  <c r="AE27" i="19" s="1" a="1"/>
  <c r="AE27" i="19" s="1"/>
  <c r="AH28" i="19"/>
  <c r="AE28" i="19" s="1" a="1"/>
  <c r="AE28" i="19" s="1"/>
  <c r="AH29" i="19"/>
  <c r="AE29" i="19" s="1" a="1"/>
  <c r="AE29" i="19" s="1"/>
  <c r="AH30" i="19"/>
  <c r="AE30" i="19" s="1" a="1"/>
  <c r="AE30" i="19" s="1"/>
  <c r="AH31" i="19"/>
  <c r="AE31" i="19" s="1" a="1"/>
  <c r="AE31" i="19" s="1"/>
  <c r="AH32" i="19"/>
  <c r="AE32" i="19" s="1" a="1"/>
  <c r="AE32" i="19" s="1"/>
  <c r="AH33" i="19"/>
  <c r="AE33" i="19" s="1" a="1"/>
  <c r="AE33" i="19" s="1"/>
  <c r="AH34" i="19"/>
  <c r="AE34" i="19" s="1" a="1"/>
  <c r="AE34" i="19" s="1"/>
  <c r="AH35" i="19"/>
  <c r="AE35" i="19" s="1" a="1"/>
  <c r="AE35" i="19" s="1"/>
  <c r="AH36" i="19"/>
  <c r="AE36" i="19" s="1" a="1"/>
  <c r="AE36" i="19" s="1"/>
  <c r="AH37" i="19"/>
  <c r="AE37" i="19" s="1" a="1"/>
  <c r="AE37" i="19" s="1"/>
  <c r="AH38" i="19"/>
  <c r="AE38" i="19" s="1" a="1"/>
  <c r="AE38" i="19" s="1"/>
  <c r="AH39" i="19"/>
  <c r="AE39" i="19" s="1" a="1"/>
  <c r="AE39" i="19" s="1"/>
  <c r="AH40" i="19"/>
  <c r="AE40" i="19" s="1" a="1"/>
  <c r="AE40" i="19" s="1"/>
  <c r="AH41" i="19"/>
  <c r="AE41" i="19" s="1" a="1"/>
  <c r="AE41" i="19" s="1"/>
  <c r="AH42" i="19"/>
  <c r="AE42" i="19" s="1" a="1"/>
  <c r="AE42" i="19" s="1"/>
  <c r="AH43" i="19"/>
  <c r="AE43" i="19" s="1" a="1"/>
  <c r="AE43" i="19" s="1"/>
  <c r="AH44" i="19"/>
  <c r="AE44" i="19" s="1" a="1"/>
  <c r="AE44" i="19" s="1"/>
  <c r="AH45" i="19"/>
  <c r="AE45" i="19" s="1" a="1"/>
  <c r="AE45" i="19" s="1"/>
  <c r="AH46" i="19"/>
  <c r="AE46" i="19" s="1" a="1"/>
  <c r="AE46" i="19" s="1"/>
  <c r="AH47" i="19"/>
  <c r="AE47" i="19" s="1" a="1"/>
  <c r="AE47" i="19" s="1"/>
  <c r="AH48" i="19"/>
  <c r="AE48" i="19" s="1" a="1"/>
  <c r="AE48" i="19" s="1"/>
  <c r="AH49" i="19"/>
  <c r="AE49" i="19" s="1" a="1"/>
  <c r="AE49" i="19" s="1"/>
  <c r="AH50" i="19"/>
  <c r="AE50" i="19" s="1" a="1"/>
  <c r="AE50" i="19" s="1"/>
  <c r="AH51" i="19"/>
  <c r="AE51" i="19" s="1" a="1"/>
  <c r="AE51" i="19" s="1"/>
  <c r="AS52" i="19" l="1"/>
  <c r="AQ52" i="19"/>
  <c r="AF52" i="19"/>
  <c r="AP52" i="19" s="1"/>
  <c r="AO52" i="19"/>
  <c r="AG3" i="19" l="1"/>
  <c r="AG6" i="19"/>
  <c r="AG7" i="19"/>
  <c r="AG15" i="19"/>
  <c r="AG16" i="19"/>
  <c r="AG18" i="19"/>
  <c r="AG20" i="19"/>
  <c r="AG23" i="19"/>
  <c r="AG24" i="19"/>
  <c r="AG25" i="19"/>
  <c r="AG26" i="19"/>
  <c r="AG27" i="19"/>
  <c r="AG29" i="19"/>
  <c r="AG30" i="19"/>
  <c r="AG31" i="19"/>
  <c r="AG32" i="19"/>
  <c r="AG33" i="19"/>
  <c r="AG34" i="19"/>
  <c r="AG35" i="19"/>
  <c r="AG36" i="19"/>
  <c r="AG37" i="19"/>
  <c r="AG38" i="19"/>
  <c r="AG40" i="19"/>
  <c r="AG42" i="19"/>
  <c r="AG43" i="19"/>
  <c r="AG44" i="19"/>
  <c r="AG45" i="19"/>
  <c r="AG46" i="19"/>
  <c r="AG47" i="19"/>
  <c r="AG48" i="19"/>
  <c r="AG49" i="19"/>
  <c r="AG50" i="19"/>
  <c r="AF28" i="19" l="1"/>
  <c r="AP28" i="19" s="1"/>
  <c r="AF22" i="19"/>
  <c r="AP22" i="19" s="1"/>
  <c r="AG12" i="19"/>
  <c r="AG10" i="19"/>
  <c r="AG9" i="19"/>
  <c r="AG28" i="19"/>
  <c r="AG8" i="19"/>
  <c r="AG5" i="19"/>
  <c r="AG22" i="19"/>
  <c r="AG14" i="19"/>
  <c r="AG13" i="19"/>
  <c r="AG51" i="19"/>
  <c r="AG11" i="19"/>
  <c r="AG39" i="19"/>
  <c r="AG4" i="19"/>
  <c r="AG41" i="19"/>
  <c r="AG17" i="19"/>
  <c r="AG21" i="19"/>
  <c r="AG19" i="19"/>
  <c r="AF44" i="19"/>
  <c r="AP44" i="19" s="1"/>
  <c r="AF24" i="19"/>
  <c r="AP24" i="19" s="1"/>
  <c r="AF4" i="19"/>
  <c r="AP4" i="19" s="1"/>
  <c r="AF25" i="19"/>
  <c r="AP25" i="19" s="1"/>
  <c r="AF43" i="19"/>
  <c r="AF33" i="19"/>
  <c r="AP33" i="19" s="1"/>
  <c r="AF23" i="19"/>
  <c r="AP23" i="19" s="1"/>
  <c r="AF3" i="19"/>
  <c r="AP3" i="19" s="1"/>
  <c r="AF21" i="19"/>
  <c r="AF50" i="19"/>
  <c r="AP50" i="19" s="1"/>
  <c r="AF40" i="19"/>
  <c r="AF30" i="19"/>
  <c r="AP30" i="19" s="1"/>
  <c r="AF10" i="19"/>
  <c r="AP10" i="19" s="1"/>
  <c r="AF45" i="19"/>
  <c r="AP45" i="19" s="1"/>
  <c r="AF35" i="19"/>
  <c r="AF20" i="19"/>
  <c r="AP20" i="19" s="1"/>
  <c r="AF29" i="19"/>
  <c r="AP29" i="19" s="1"/>
  <c r="AF47" i="19"/>
  <c r="AF27" i="19"/>
  <c r="AP27" i="19" s="1"/>
  <c r="AF7" i="19"/>
  <c r="AP7" i="19" s="1"/>
  <c r="AF46" i="19"/>
  <c r="AP46" i="19" s="1"/>
  <c r="AF16" i="19"/>
  <c r="AF6" i="19"/>
  <c r="AP6" i="19" s="1"/>
  <c r="AF42" i="19"/>
  <c r="AP42" i="19" s="1"/>
  <c r="AF51" i="19"/>
  <c r="AP51" i="19" s="1"/>
  <c r="AF41" i="19"/>
  <c r="AP41" i="19" s="1"/>
  <c r="AF11" i="19"/>
  <c r="AP11" i="19" s="1"/>
  <c r="AF9" i="19"/>
  <c r="AP9" i="19" s="1"/>
  <c r="AF48" i="19"/>
  <c r="AP48" i="19" s="1"/>
  <c r="AF38" i="19"/>
  <c r="AP38" i="19" s="1"/>
  <c r="AF8" i="19"/>
  <c r="AF12" i="19"/>
  <c r="AP12" i="19" s="1"/>
  <c r="AR30" i="19"/>
  <c r="AR22" i="19"/>
  <c r="AR33" i="19"/>
  <c r="AR13" i="19"/>
  <c r="AR40" i="19"/>
  <c r="AQ20" i="19"/>
  <c r="AR20" i="19"/>
  <c r="AR34" i="19"/>
  <c r="AR14" i="19"/>
  <c r="AR32" i="19"/>
  <c r="AR12" i="19"/>
  <c r="AR51" i="19"/>
  <c r="AR31" i="19"/>
  <c r="AR11" i="19"/>
  <c r="AQ49" i="19"/>
  <c r="AR49" i="19"/>
  <c r="AR29" i="19"/>
  <c r="AR9" i="19"/>
  <c r="AR8" i="19"/>
  <c r="AR47" i="19"/>
  <c r="AR7" i="19"/>
  <c r="AR26" i="19"/>
  <c r="AR48" i="19"/>
  <c r="AR28" i="19"/>
  <c r="AR44" i="19"/>
  <c r="AQ24" i="19"/>
  <c r="AR24" i="19"/>
  <c r="AR4" i="19"/>
  <c r="AQ27" i="19"/>
  <c r="AR27" i="19"/>
  <c r="AR46" i="19"/>
  <c r="AR6" i="19"/>
  <c r="AQ45" i="19"/>
  <c r="AR45" i="19"/>
  <c r="AQ25" i="19"/>
  <c r="AR25" i="19"/>
  <c r="AR5" i="19"/>
  <c r="AR43" i="19"/>
  <c r="AQ23" i="19"/>
  <c r="AR23" i="19"/>
  <c r="AQ3" i="19"/>
  <c r="AR3" i="19"/>
  <c r="AR50" i="19"/>
  <c r="AR10" i="19"/>
  <c r="AR42" i="19"/>
  <c r="AR41" i="19"/>
  <c r="AI21" i="19"/>
  <c r="AR21" i="19"/>
  <c r="AR39" i="19"/>
  <c r="AR19" i="19"/>
  <c r="AR37" i="19"/>
  <c r="AR17" i="19"/>
  <c r="AR36" i="19"/>
  <c r="AR16" i="19"/>
  <c r="AQ16" i="19"/>
  <c r="AR38" i="19"/>
  <c r="AR18" i="19"/>
  <c r="AR35" i="19"/>
  <c r="AR15" i="19"/>
  <c r="AP40" i="19" l="1"/>
  <c r="AP47" i="19"/>
  <c r="AQ18" i="19"/>
  <c r="AP35" i="19"/>
  <c r="AQ44" i="19"/>
  <c r="AQ26" i="19"/>
  <c r="AQ47" i="19"/>
  <c r="AQ30" i="19"/>
  <c r="AQ7" i="19"/>
  <c r="AQ34" i="19"/>
  <c r="AQ43" i="19"/>
  <c r="AQ35" i="19"/>
  <c r="AP8" i="19"/>
  <c r="AQ50" i="19"/>
  <c r="AQ29" i="19"/>
  <c r="AQ46" i="19"/>
  <c r="AQ36" i="19"/>
  <c r="AQ32" i="19"/>
  <c r="AQ37" i="19"/>
  <c r="AP16" i="19"/>
  <c r="AS21" i="19"/>
  <c r="AQ40" i="19"/>
  <c r="AQ33" i="19"/>
  <c r="AQ6" i="19"/>
  <c r="AP43" i="19"/>
  <c r="AQ15" i="19"/>
  <c r="AQ48" i="19"/>
  <c r="AQ42" i="19"/>
  <c r="AQ38" i="19"/>
  <c r="AQ31" i="19"/>
  <c r="AP21" i="19"/>
  <c r="AQ39" i="19"/>
  <c r="AQ11" i="19"/>
  <c r="AQ22" i="19"/>
  <c r="AQ5" i="19"/>
  <c r="AQ8" i="19"/>
  <c r="AQ28" i="19"/>
  <c r="AQ9" i="19"/>
  <c r="AQ10" i="19"/>
  <c r="AQ51" i="19"/>
  <c r="AQ13" i="19"/>
  <c r="AQ14" i="19"/>
  <c r="AQ12" i="19"/>
  <c r="AQ19" i="19"/>
  <c r="AQ21" i="19"/>
  <c r="AQ17" i="19"/>
  <c r="AQ41" i="19"/>
  <c r="AQ4" i="19"/>
  <c r="AF31" i="19"/>
  <c r="AP31" i="19" s="1"/>
  <c r="AO21" i="19"/>
  <c r="AF19" i="19"/>
  <c r="AP19" i="19" s="1"/>
  <c r="AF39" i="19"/>
  <c r="AP39" i="19" s="1"/>
  <c r="AF36" i="19"/>
  <c r="AP36" i="19" s="1"/>
  <c r="AF26" i="19"/>
  <c r="AP26" i="19" s="1"/>
  <c r="AF5" i="19"/>
  <c r="AP5" i="19" s="1"/>
  <c r="AF17" i="19"/>
  <c r="AP17" i="19" s="1"/>
  <c r="AF37" i="19"/>
  <c r="AP37" i="19" s="1"/>
  <c r="AF49" i="19"/>
  <c r="AP49" i="19" s="1"/>
  <c r="AF32" i="19"/>
  <c r="AP32" i="19" s="1"/>
  <c r="AF14" i="19"/>
  <c r="AP14" i="19" s="1"/>
  <c r="AF34" i="19"/>
  <c r="AP34" i="19" s="1"/>
  <c r="AO47" i="19"/>
  <c r="AF18" i="19"/>
  <c r="AP18" i="19" s="1"/>
  <c r="AF15" i="19"/>
  <c r="AP15" i="19" s="1"/>
  <c r="AF13" i="19"/>
  <c r="AO16" i="19"/>
  <c r="AO40" i="19"/>
  <c r="AO35" i="19"/>
  <c r="AO49" i="19"/>
  <c r="AO8" i="19"/>
  <c r="AO15" i="19"/>
  <c r="AI45" i="19"/>
  <c r="AO43" i="19"/>
  <c r="AI31" i="19"/>
  <c r="AI23" i="19"/>
  <c r="AI44" i="19"/>
  <c r="AI34" i="19"/>
  <c r="AI33" i="19"/>
  <c r="AI20" i="19"/>
  <c r="AI4" i="19"/>
  <c r="AI29" i="19"/>
  <c r="AI50" i="19"/>
  <c r="AI47" i="19"/>
  <c r="AI41" i="19"/>
  <c r="AI51" i="19"/>
  <c r="AI22" i="19"/>
  <c r="AI38" i="19"/>
  <c r="AI49" i="19"/>
  <c r="AS49" i="19" s="1"/>
  <c r="AI40" i="19"/>
  <c r="AS40" i="19" s="1"/>
  <c r="AI8" i="19"/>
  <c r="AS8" i="19" s="1"/>
  <c r="AI6" i="19"/>
  <c r="AI27" i="19"/>
  <c r="AI9" i="19"/>
  <c r="AI10" i="19"/>
  <c r="AI32" i="19"/>
  <c r="AI48" i="19"/>
  <c r="AI25" i="19"/>
  <c r="AI28" i="19"/>
  <c r="AI5" i="19"/>
  <c r="AI18" i="19"/>
  <c r="AI42" i="19"/>
  <c r="AI12" i="19"/>
  <c r="AI30" i="19"/>
  <c r="AI39" i="19"/>
  <c r="AI37" i="19" l="1"/>
  <c r="AI13" i="19"/>
  <c r="AP13" i="19"/>
  <c r="AI36" i="19"/>
  <c r="AI17" i="19"/>
  <c r="AS10" i="19"/>
  <c r="AS29" i="19"/>
  <c r="AS5" i="19"/>
  <c r="AS50" i="19"/>
  <c r="AS25" i="19"/>
  <c r="AS30" i="19"/>
  <c r="AS38" i="19"/>
  <c r="AS44" i="19"/>
  <c r="AS6" i="19"/>
  <c r="AS20" i="19"/>
  <c r="AS31" i="19"/>
  <c r="AS39" i="19"/>
  <c r="AS45" i="19"/>
  <c r="AS4" i="19"/>
  <c r="AS22" i="19"/>
  <c r="AS27" i="19"/>
  <c r="AS32" i="19"/>
  <c r="AS41" i="19"/>
  <c r="AS28" i="19"/>
  <c r="AS33" i="19"/>
  <c r="AS42" i="19"/>
  <c r="AS47" i="19"/>
  <c r="AO36" i="19"/>
  <c r="AO4" i="19"/>
  <c r="AO10" i="19"/>
  <c r="AO48" i="19"/>
  <c r="AO24" i="19"/>
  <c r="AO34" i="19"/>
  <c r="AO19" i="19"/>
  <c r="AO6" i="19"/>
  <c r="AO13" i="19"/>
  <c r="AO26" i="19"/>
  <c r="AO31" i="19"/>
  <c r="AO39" i="19"/>
  <c r="AO45" i="19"/>
  <c r="AO27" i="19"/>
  <c r="AO41" i="19"/>
  <c r="AO3" i="19"/>
  <c r="AO9" i="19"/>
  <c r="AO17" i="19"/>
  <c r="AO23" i="19"/>
  <c r="AO28" i="19"/>
  <c r="AO33" i="19"/>
  <c r="AO42" i="19"/>
  <c r="AO11" i="19"/>
  <c r="AO18" i="19"/>
  <c r="AO29" i="19"/>
  <c r="AO37" i="19"/>
  <c r="AO5" i="19"/>
  <c r="AO50" i="19"/>
  <c r="AO12" i="19"/>
  <c r="AO25" i="19"/>
  <c r="AO30" i="19"/>
  <c r="AO38" i="19"/>
  <c r="AO44" i="19"/>
  <c r="AO51" i="19"/>
  <c r="AO20" i="19"/>
  <c r="AO7" i="19"/>
  <c r="AO14" i="19"/>
  <c r="AO22" i="19"/>
  <c r="AO32" i="19"/>
  <c r="AO46" i="19"/>
  <c r="AS51" i="19"/>
  <c r="AI26" i="19"/>
  <c r="AI16" i="19"/>
  <c r="AS16" i="19" s="1"/>
  <c r="AI11" i="19"/>
  <c r="AI46" i="19"/>
  <c r="AI19" i="19"/>
  <c r="AI7" i="19"/>
  <c r="AI35" i="19"/>
  <c r="AS35" i="19" s="1"/>
  <c r="AI14" i="19"/>
  <c r="AI3" i="19"/>
  <c r="AI15" i="19"/>
  <c r="AS15" i="19" s="1"/>
  <c r="AI24" i="19"/>
  <c r="AI43" i="19"/>
  <c r="AS43" i="19" s="1"/>
  <c r="AS3" i="19" l="1"/>
  <c r="AS17" i="19"/>
  <c r="AS18" i="19"/>
  <c r="AS26" i="19"/>
  <c r="AS11" i="19"/>
  <c r="AS48" i="19"/>
  <c r="AS34" i="19"/>
  <c r="AS9" i="19"/>
  <c r="AS14" i="19"/>
  <c r="AS7" i="19"/>
  <c r="AS37" i="19"/>
  <c r="AS19" i="19"/>
  <c r="AS36" i="19"/>
  <c r="AS23" i="19"/>
  <c r="AS13" i="19"/>
  <c r="AS12" i="19"/>
  <c r="AS46" i="19"/>
  <c r="AS24"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<sst xmlns="http://schemas.openxmlformats.org/spreadsheetml/2006/main" count="870" uniqueCount="323">
  <si>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</si>
  <si>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</si>
  <si>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</si>
  <si>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</si>
  <si>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</si>
  <si>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</si>
  <si>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</si>
  <si>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</si>
  <si>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</si>
  <si>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</si>
  <si>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</si>
  <si>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</si>
  <si>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</si>
  <si>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</si>
  <si>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</si>
  <si>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</si>
  <si>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</si>
  <si>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</si>
  <si>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</si>
  <si>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</si>
  <si>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</si>
  <si>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</si>
  <si>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</si>
  <si>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</si>
  <si>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</si>
  <si>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</si>
  <si>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</si>
  <si>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</si>
  <si>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</si>
  <si>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Follicular</t>
  </si>
  <si>
    <t>Present</t>
  </si>
  <si>
    <t>TCGA-BJ-A0Z3</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</si>
  <si>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</si>
  <si>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</si>
  <si>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</si>
  <si>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</si>
  <si>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</si>
  <si>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</si>
  <si>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</si>
  <si>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</si>
  <si>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</si>
  <si>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</si>
  <si>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</si>
  <si>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</si>
  <si>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</si>
  <si>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</si>
  <si>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</si>
  <si>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</si>
  <si>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</si>
  <si>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</si>
  <si>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</si>
  <si>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</si>
  <si>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</si>
  <si>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</si>
  <si>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</si>
  <si>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</si>
  <si>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</si>
  <si>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</si>
  <si>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</si>
  <si>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</si>
  <si>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</si>
  <si>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tall cell variant with squamous metaplasia</t>
  </si>
  <si>
    <t>TCGA-DJ-A3UP</t>
  </si>
  <si>
    <t>TCGA-DJ-A3V0</t>
  </si>
  <si>
    <t>tall and classical variants</t>
  </si>
  <si>
    <t>Tumor is present at inked anterior margin</t>
  </si>
  <si>
    <t>TCGA-DJ-A3V4</t>
  </si>
  <si>
    <t>Invades: perithyroid skeletal muscle</t>
  </si>
  <si>
    <t>TCGA-DJ-A3V7</t>
  </si>
  <si>
    <t>Focal</t>
  </si>
  <si>
    <t>TCGA-DJ-A3VA</t>
  </si>
  <si>
    <t>TCGA-DJ-A3VI</t>
  </si>
  <si>
    <t>TCGA-DJ-A4UR</t>
  </si>
  <si>
    <t>Focal Invasion</t>
  </si>
  <si>
    <t>TCGA-DJ-A4UT</t>
  </si>
  <si>
    <t>TCGA-DO-A2HM</t>
  </si>
  <si>
    <t>TCGA-E3-A3E5</t>
  </si>
  <si>
    <t>TCGA-EM-A2CN</t>
  </si>
  <si>
    <t>C6 soft tissue</t>
  </si>
  <si>
    <t>6.0cm</t>
  </si>
  <si>
    <t>TCGA-EM-A2CR</t>
  </si>
  <si>
    <t>TCGA-ET-A4KN</t>
  </si>
  <si>
    <t>Margins are uninvolved</t>
  </si>
  <si>
    <t>TCGA-FY-A3I4</t>
  </si>
  <si>
    <t>TCGA-FY-A40K</t>
  </si>
  <si>
    <t>TCGA-FY-A40L</t>
  </si>
  <si>
    <t>TCGA-H2-A3RH</t>
  </si>
  <si>
    <t>TCGA-IM-A3U2</t>
  </si>
  <si>
    <t>Margins involved by carcinoma, multiple sites</t>
  </si>
  <si>
    <t>TCGA-IM-A3U3</t>
  </si>
  <si>
    <t>TCGA-J8-A3YG</t>
  </si>
  <si>
    <t>Classical (usual)</t>
  </si>
  <si>
    <t>TCGA-J8-A42S</t>
  </si>
  <si>
    <t>TCGA-J8-A4HY</t>
  </si>
  <si>
    <t>TCGA-QD-A8IV</t>
  </si>
  <si>
    <t>classical (usual)</t>
  </si>
  <si>
    <t>1.6cm</t>
  </si>
  <si>
    <t>Present, minimal</t>
  </si>
  <si>
    <t>TCGA-BJ-A0ZE</t>
  </si>
  <si>
    <t>II</t>
  </si>
  <si>
    <t>TCGA-DE-A4M8</t>
  </si>
  <si>
    <t>central</t>
  </si>
  <si>
    <t>conventional and follicular subtypes</t>
  </si>
  <si>
    <t>TCGA-DE-A69K</t>
  </si>
  <si>
    <t>I</t>
  </si>
  <si>
    <t>TCGA-DJ-A2PT</t>
  </si>
  <si>
    <t>Focal invasion</t>
  </si>
  <si>
    <t>Invades: perithyroidal fibradipose tissue and skeletal muscle</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</si>
  <si>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</si>
  <si>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</si>
  <si>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</si>
  <si>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</si>
  <si>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</si>
  <si>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</si>
  <si>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</si>
  <si>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</si>
  <si>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</si>
  <si>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</si>
  <si>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</si>
  <si>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</si>
  <si>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</si>
  <si>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</si>
  <si>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</si>
  <si>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</si>
  <si>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</si>
  <si>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</si>
  <si>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</si>
  <si>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</si>
  <si>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</si>
  <si>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</si>
  <si>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</si>
  <si>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</si>
  <si>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</si>
  <si>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</si>
  <si>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</si>
  <si>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</si>
  <si>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</si>
  <si>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</si>
  <si>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</si>
  <si>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Follicular carcinoma</t>
  </si>
  <si>
    <t>2.8 cm</t>
  </si>
  <si>
    <t>pN0</t>
  </si>
  <si>
    <t>1.3 cm</t>
  </si>
  <si>
    <t>pT3</t>
  </si>
  <si>
    <t>pN1a</t>
  </si>
  <si>
    <t>Papillary carcinoma, tall cell variant</t>
  </si>
  <si>
    <t>6.0 cm</t>
  </si>
  <si>
    <t>BRAF V600E</t>
  </si>
  <si>
    <t>2.4 cm</t>
  </si>
  <si>
    <t>pNX</t>
  </si>
  <si>
    <t>5.7 cm</t>
  </si>
  <si>
    <t>2.5 cm</t>
  </si>
  <si>
    <t>0.7 cm</t>
  </si>
  <si>
    <t>All margins are free of tumor</t>
  </si>
  <si>
    <t>Tall cell variant</t>
  </si>
  <si>
    <t>3 cm</t>
  </si>
  <si>
    <t>1.0 cm</t>
  </si>
  <si>
    <t>pT1b</t>
  </si>
  <si>
    <t>1.5 cm</t>
  </si>
  <si>
    <t>0.2 mm</t>
  </si>
  <si>
    <t>Not mentioned</t>
  </si>
  <si>
    <t>Not applicable</t>
  </si>
  <si>
    <t>Papillary carcinoma, classical type</t>
  </si>
  <si>
    <t>2.2 cm</t>
  </si>
  <si>
    <t>Partially surrounded</t>
  </si>
  <si>
    <t>3.0 cm</t>
  </si>
  <si>
    <t>0.6 cm</t>
  </si>
  <si>
    <t>None Identified</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</si>
  <si>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</si>
  <si>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</si>
  <si>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</si>
  <si>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</si>
  <si>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</si>
  <si>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</si>
  <si>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</si>
  <si>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</si>
  <si>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</si>
  <si>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</si>
  <si>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</si>
  <si>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</si>
  <si>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Focal poor differentiation (less than 5%)</t>
  </si>
  <si>
    <t>Present, extent minimal</t>
  </si>
  <si>
    <t>pM0</t>
  </si>
  <si>
    <t>4.0 cm</t>
  </si>
  <si>
    <t>pN1b</t>
  </si>
  <si>
    <t>1.7 cm</t>
  </si>
  <si>
    <t>Carcinoma extends to inked cauterized thyroidectomy surface.</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</si>
  <si>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</si>
  <si>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</si>
  <si>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</si>
  <si>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</si>
  <si>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</si>
  <si>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</si>
  <si>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</si>
  <si>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</si>
  <si>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</si>
  <si>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</si>
  <si>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</si>
  <si>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</si>
  <si>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</si>
  <si>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</si>
  <si>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</si>
  <si>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</si>
  <si>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</si>
  <si>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</si>
  <si>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</si>
  <si>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</si>
  <si>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</si>
  <si>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</si>
  <si>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</si>
  <si>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</si>
  <si>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</si>
  <si>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</si>
  <si>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0.6cm</t>
  </si>
  <si>
    <t>Invades: peri-thyroid fibroadipose tissue</t>
  </si>
  <si>
    <t>Multiple</t>
  </si>
  <si>
    <t>Present, extensive extent (4 or more vessels)</t>
  </si>
  <si>
    <t>Present: Extensive (4 or more vessels)</t>
  </si>
  <si>
    <t>2.6 cm</t>
  </si>
  <si>
    <t>Present, Extent: Minimal</t>
  </si>
  <si>
    <t>3.6 cm</t>
  </si>
  <si>
    <t>TCGA-DE-A4MB</t>
  </si>
  <si>
    <t>extensive invasion into perithyroidal soft tissues with invasion of skeletal muscle identified</t>
  </si>
  <si>
    <t>Margins involved by carcinoma</t>
  </si>
  <si>
    <t>Papillary carcinoma, usual type</t>
  </si>
  <si>
    <t>4.4 cm</t>
  </si>
  <si>
    <t>Not answered</t>
  </si>
  <si>
    <t>N1</t>
  </si>
  <si>
    <t>Positive</t>
  </si>
  <si>
    <t>6 mm in left lobe and 2 mm in right lobe</t>
  </si>
  <si>
    <t>N/A</t>
  </si>
  <si>
    <t>III</t>
  </si>
  <si>
    <t>0</t>
  </si>
  <si>
    <t>1</t>
  </si>
  <si>
    <t>Papillary carcinoma with focal tall cell features</t>
  </si>
  <si>
    <t>Extrathyroid extension identified by surgeon at the time of surgery; tumor extends to inked cauterized edge of thyroidectomy specimen.</t>
  </si>
  <si>
    <t>Left neck Level 2, Left neck Level 3, Left neck Level 4/5, Left paratracheal</t>
  </si>
  <si>
    <t>Yes</t>
  </si>
  <si>
    <t>Identified</t>
  </si>
  <si>
    <t>3.1 cm (Nodule A)</t>
  </si>
  <si>
    <t>Papillary thyroid carcinoma, usual variant</t>
  </si>
  <si>
    <t>0.8cm</t>
  </si>
  <si>
    <t>Present, Focal (&lt;4 vessels)</t>
  </si>
  <si>
    <t>pT2(m)</t>
  </si>
  <si>
    <t>Mx</t>
  </si>
  <si>
    <t>Papillary carcinoma with intrathyroidal spread to left lobe, diffuse sclerosing variant with follicular variant, tall cell variant</t>
  </si>
  <si>
    <t>4.3 cm</t>
  </si>
  <si>
    <t>IVB</t>
  </si>
  <si>
    <t>Follicular Variant</t>
  </si>
  <si>
    <t>BRAF, NRAS61, HRAS61, KRAS12/13</t>
  </si>
  <si>
    <t>Angioinvasive</t>
  </si>
  <si>
    <t>Multi-focal Capsular Invasion is identified</t>
  </si>
  <si>
    <t>['HRAS codon 61']</t>
  </si>
  <si>
    <t>['BRAF V600E']</t>
  </si>
  <si>
    <t>Right side, Central Compartment, Right neck dissection</t>
  </si>
  <si>
    <t>Papillary carcinoma, Tall cell variant</t>
  </si>
  <si>
    <t>Encapsulated follicular variant</t>
  </si>
  <si>
    <t>Encapsulated Follicular Carcinoma</t>
  </si>
  <si>
    <t>With foci of Transcapsular Invasion</t>
  </si>
  <si>
    <t>microcarcinoma</t>
  </si>
  <si>
    <t>No angiolymphatic invasion or extrathyroidal extension</t>
  </si>
  <si>
    <t>['BRAF', 'NRAS61', 'HRAS61', 'KRAS12/13']</t>
  </si>
  <si>
    <t>No extracapsular extension or angiolymphatic invasion</t>
  </si>
  <si>
    <t>['HRAS codon 61', 'BRAF', 'NRAS61', 'KRAS12/13']</t>
  </si>
  <si>
    <t>Conventional</t>
  </si>
  <si>
    <t>Encapsulated Oncocytic Follicular Variant</t>
  </si>
  <si>
    <t>1.5 CM</t>
  </si>
  <si>
    <t>pN1</t>
  </si>
  <si>
    <t>3.2 cm</t>
  </si>
  <si>
    <t>&lt;0.7 cm</t>
  </si>
  <si>
    <t>Carcinoma extensively involves the posterior resection margin (F5, F6, F7, F8, F9, F10, F11) ; carcinoma involves the inferior en face margin (F12); carcinoma is very close &lt;0.1 cm from the anterior resection margin (F5, F8, F9, F10)</t>
  </si>
  <si>
    <t>papillary thyroid carcinoma, mixed classical and follicular variant of papillary thyroid carcinoma</t>
  </si>
  <si>
    <t>Positive for minimal extrathyroidal extension</t>
  </si>
  <si>
    <t>Carcinoma involves the resection margin of the right superior pole</t>
  </si>
  <si>
    <t>[{'location': 'Right', 'site': 'level three, four, and five', 'level': '3, 4, 5'}, {'location': 'Delphian', 'site': '', 'level': ''}, {'location': 'Pretracheal and superior mediastinal', 'site': '', 'level': ''}, {'location': 'Right paratracheal', 'site': '', 'level': '1, 2'}, {'location': 'Right cricothyroid', 'site': '', 'level': ''}, {'location': 'Additional Delphian', 'site': '', 'level': ''}, {'location': 'Left paratracheal', 'site': '', 'level': ''}]</t>
  </si>
  <si>
    <t>Right paratracheal level 0.8</t>
  </si>
  <si>
    <t>[{'location': 'Right', 'site': 'paratracheal, and prelaryngeal/delphian', 'level': ''}, {'location': 'Right', 'site': 'paratracheal, and prelaryngeal/delphian', 'level': '0.6cm'}]</t>
  </si>
  <si>
    <t>[{'location': 'right', 'site': 'Level 1-B lymph node, right neck'}, {'location': 'right', 'site': 'neck', 'level': 'two-A'}, {'location': 'right', 'site': 'neck', 'level': 'three'}, {'location': 'right', 'site': 'neck', 'level': 'four'}, {'location': 'right para-tracheal gutter'}, {'location': 'right', 'site': 'Level seven lymph node'}, {'location': 'left para-tracheal gutter'}]</t>
  </si>
  <si>
    <t>2.1 cm (right lobe) and 1.8 cm (tall cell)</t>
  </si>
  <si>
    <t>Not entirely encapsulated</t>
  </si>
  <si>
    <t>Left level two cervical, Left level three cervical</t>
  </si>
  <si>
    <t>Classical type, Tall cell variant</t>
  </si>
  <si>
    <t>Left para-tracheal, thyroid gland and central compartment lymph nodes</t>
  </si>
  <si>
    <t>[{'location': 'Right', 'site': 'neck', 'level': '2'}, {'location': 'Right', 'site': 'neck', 'level': '3'}, {'location': 'Right', 'site': 'neck', 'level': '4'}, {'location': 'Right', 'site': 'neck', 'level': '5'}, {'location': 'Right', 'site': 'paratracheal'}]</t>
  </si>
  <si>
    <t>single focus in extrathyroid vessel</t>
  </si>
  <si>
    <t>invades: into adjacent perithyroid fibroadipose tissue</t>
  </si>
  <si>
    <t>Classical with focal oncocytic/tall cell features</t>
  </si>
  <si>
    <t>Left Level 3</t>
  </si>
  <si>
    <t>Classical</t>
  </si>
  <si>
    <t>&lt;4</t>
  </si>
  <si>
    <t>Right tracheoesophageal groove and superior mediastinal content</t>
  </si>
  <si>
    <t>papillary carcinoma</t>
  </si>
  <si>
    <t>4 or more</t>
  </si>
  <si>
    <t>Tumor with minimal extrathyroidal extension</t>
  </si>
  <si>
    <t>Margins are free of malignancy</t>
  </si>
  <si>
    <t>Level 6: extranodal extension present in both nodes, Left level 2: negative for extranodal extension</t>
  </si>
  <si>
    <t>2.5 cm and 2.0 cm</t>
  </si>
  <si>
    <t>follicular and classical, follicular variant, papillary carcinoma</t>
  </si>
  <si>
    <t>2 (dominant and second)</t>
  </si>
  <si>
    <t>Not identified, but multiple positive lymph nodes are identified.</t>
  </si>
  <si>
    <t>Tumor grossly noted to invade perithyroid tissue at the time of surgery.</t>
  </si>
  <si>
    <t>Right peri-thyroid and central</t>
  </si>
  <si>
    <t>Classical variant</t>
  </si>
  <si>
    <t>Present and extensive (4 or more vessels) bilateral</t>
  </si>
  <si>
    <t>Focal (less than 4)</t>
  </si>
  <si>
    <t>pretracheal, paratracheal and prelaryngeal/Delphian</t>
  </si>
  <si>
    <t>2 (left lobe and 1 right lobe)</t>
  </si>
  <si>
    <t>less than 4</t>
  </si>
  <si>
    <t>Right anterior neck: unilateral, bilateral or contralateral cervical (Levels I, II, III, IV, V) or retropharyngeal or superior mediastinal lymph nodes (Level VII)</t>
  </si>
  <si>
    <t>1.6 cm (Dominant Tumor), 1.1 cm (Second Tumor)</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</si>
  <si>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</si>
  <si>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</si>
  <si>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</si>
  <si>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</si>
  <si>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2</t>
  </si>
  <si>
    <t>x</t>
  </si>
  <si>
    <t>1b</t>
  </si>
  <si>
    <t>3a</t>
  </si>
  <si>
    <t>1a</t>
  </si>
  <si>
    <t>3b</t>
  </si>
  <si>
    <t>4a</t>
  </si>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</sst>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6">
    <xf numFmtId="0" fontId="0" fillId="0" borderId="0"/>
    <xf numFmtId="0" fontId="3" fillId="0" borderId="0"/>
    <xf numFmtId="0" fontId="4" fillId="0" borderId="0"/>
    <xf numFmtId="0" fontId="2" fillId="0" borderId="0"/>
    <xf numFmtId="0" fontId="1" fillId="0" borderId="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8">
    <xf numFmtId="0" fontId="0" fillId="0" borderId="0" xfId="0"/>
    <xf numFmtId="0" fontId="0" fillId="0" borderId="0" xfId="0" applyAlignment="1">
      <alignment horizontal="center"/>
    </xf>
    <xf numFmtId="16" fontId="0" fillId="0" borderId="0" xfId="0" applyNumberFormat="1"/>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0" fillId="0" borderId="3" xfId="0" applyBorder="1" applyAlignment="1">
      <alignment horizontal="center" vertical="center"/>
    </xf>
    <xf numFmtId="0" fontId="5" fillId="0" borderId="0" xfId="0" applyFont="1"/>
    <xf numFmtId="0" fontId="5" fillId="0" borderId="1" xfId="0" applyFont="1" applyBorder="1"/>
    <xf numFmtId="0" fontId="0" fillId="0" borderId="6" xfId="0" applyBorder="1"/>
    <xf numFmtId="0" fontId="5" fillId="0" borderId="2" xfId="0" applyFont="1" applyBorder="1" applyAlignment="1">
      <alignment horizontal="center"/>
    </xf>
    <xf numFmtId="0" fontId="5" fillId="0" borderId="4" xfId="0" applyFont="1" applyBorder="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5" fillId="0" borderId="16"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2" fontId="7" fillId="0" borderId="1" xfId="0" applyNumberFormat="1" applyFont="1" applyBorder="1" applyAlignment="1">
      <alignment horizontal="center" vertical="center" wrapText="1"/>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cellXfs>
  <cellStyles count="46">
    <cellStyle name="20% - Accent1" xfId="22" builtinId="30" customBuiltin="1"/>
    <cellStyle name="20% - Accent2" xfId="25" builtinId="34" customBuiltin="1"/>
    <cellStyle name="20% - Accent3" xfId="28" builtinId="38" customBuiltin="1"/>
    <cellStyle name="20% - Accent4" xfId="31" builtinId="42" customBuiltin="1"/>
    <cellStyle name="20% - Accent5" xfId="34" builtinId="46" customBuiltin="1"/>
    <cellStyle name="20% - Accent6" xfId="37" builtinId="50" customBuiltin="1"/>
    <cellStyle name="40% - Accent1" xfId="23" builtinId="31" customBuiltin="1"/>
    <cellStyle name="40% - Accent2" xfId="26" builtinId="35" customBuiltin="1"/>
    <cellStyle name="40% - Accent3" xfId="29" builtinId="39" customBuiltin="1"/>
    <cellStyle name="40% - Accent4" xfId="32" builtinId="43" customBuiltin="1"/>
    <cellStyle name="40% - Accent5" xfId="35" builtinId="47" customBuiltin="1"/>
    <cellStyle name="40% - Accent6" xfId="38" builtinId="51" customBuiltin="1"/>
    <cellStyle name="60% - Accent1 2" xfId="40" xr:uid="{3B67EF73-6CB5-45D1-B48D-DC15A4533747}"/>
    <cellStyle name="60% - Accent2 2" xfId="41" xr:uid="{385A6F44-E6BC-46D1-A68B-97EE1D776313}"/>
    <cellStyle name="60% - Accent3 2" xfId="42" xr:uid="{2D1192F4-A3B7-401B-84CD-D3572CF12148}"/>
    <cellStyle name="60% - Accent4 2" xfId="43" xr:uid="{0C7C692E-7801-4734-9F73-43DB41881CE7}"/>
    <cellStyle name="60% - Accent5 2" xfId="44" xr:uid="{F1159CC6-874B-49B9-880D-1D76EBEAF34D}"/>
    <cellStyle name="60% - Accent6 2" xfId="45" xr:uid="{6C69AB8D-4893-419C-A829-5A60311112B9}"/>
    <cellStyle name="Accent1" xfId="21" builtinId="29" customBuiltin="1"/>
    <cellStyle name="Accent2" xfId="24" builtinId="33" customBuiltin="1"/>
    <cellStyle name="Accent3" xfId="27" builtinId="37" customBuiltin="1"/>
    <cellStyle name="Accent4" xfId="30" builtinId="41" customBuiltin="1"/>
    <cellStyle name="Accent5" xfId="33" builtinId="45" customBuiltin="1"/>
    <cellStyle name="Accent6" xfId="36" builtinId="49" customBuiltin="1"/>
    <cellStyle name="Bad" xfId="11" builtinId="27" customBuiltin="1"/>
    <cellStyle name="Calculation" xfId="14" builtinId="22" customBuiltin="1"/>
    <cellStyle name="Check Cell" xfId="16" builtinId="23" customBuiltin="1"/>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2" builtinId="20" customBuiltin="1"/>
    <cellStyle name="Linked Cell" xfId="15" builtinId="24" customBuiltin="1"/>
    <cellStyle name="Neutral 2" xfId="39"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8" builtinId="10" customBuiltin="1"/>
    <cellStyle name="Output" xfId="13" builtinId="21" customBuiltin="1"/>
    <cellStyle name="Title" xfId="5" builtinId="15" customBuiltin="1"/>
    <cellStyle name="Total" xfId="20" builtinId="25" customBuiltin="1"/>
    <cellStyle name="Warning Text" xfId="17"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55"/>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39.265625" hidden="1" customWidth="1"/>
    <col min="12" max="12" width="29.1328125" hidden="1" customWidth="1"/>
    <col min="13" max="13" width="14.73046875" customWidth="1"/>
    <col min="14" max="14" width="98.06640625" bestFit="1" customWidth="1"/>
    <col min="15" max="15" width="53.86328125" bestFit="1" customWidth="1"/>
    <col min="16" max="16" width="34.33203125" hidden="1" customWidth="1"/>
    <col min="17" max="17" width="32.06640625" hidden="1" customWidth="1"/>
    <col min="18" max="18" width="10.9296875" customWidth="1"/>
    <col min="19" max="19" width="7.59765625" bestFit="1" customWidth="1"/>
    <col min="20" max="20" width="17.53125" bestFit="1" customWidth="1"/>
    <col min="21" max="21" width="29.86328125" customWidth="1"/>
    <col min="22" max="22" width="20.265625" customWidth="1"/>
    <col min="23" max="23" width="11.59765625" customWidth="1"/>
    <col min="24" max="24" width="107.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1328125" customWidth="1"/>
    <col min="42" max="43" width="9.06640625" customWidth="1"/>
  </cols>
  <sheetData>
    <row r="1" spans="1:46">
      <c r="A1" s="36" t="s">
        <v>322</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
      <c r="AE1" s="34" t="s">
        <v>321</v>
      </c>
      <c r="AF1" s="35"/>
      <c r="AG1" s="35"/>
      <c r="AH1" s="35"/>
      <c r="AI1" s="35"/>
      <c r="AJ1" s="34" t="s">
        <v>194</v>
      </c>
      <c r="AK1" s="35"/>
      <c r="AL1" s="35"/>
      <c r="AM1" s="35"/>
      <c r="AN1" s="35"/>
      <c r="AO1" s="34" t="s">
        <v>195</v>
      </c>
      <c r="AP1" s="35"/>
      <c r="AQ1" s="35"/>
      <c r="AR1" s="35"/>
      <c r="AS1" s="37"/>
    </row>
    <row r="2" spans="1:46" ht="28.15">
      <c r="A2" s="4" t="s">
        <v>196</v>
      </c>
      <c r="B2" s="4" t="s">
        <v>197</v>
      </c>
      <c r="C2" s="4" t="s">
        <v>198</v>
      </c>
      <c r="D2" s="4" t="s">
        <v>199</v>
      </c>
      <c r="E2" s="4" t="s">
        <v>200</v>
      </c>
      <c r="F2" s="4" t="s">
        <v>0</v>
      </c>
      <c r="G2" s="4" t="s">
        <v>201</v>
      </c>
      <c r="H2" s="4" t="s">
        <v>1</v>
      </c>
      <c r="I2" s="4" t="s">
        <v>2</v>
      </c>
      <c r="J2" s="4" t="s">
        <v>3</v>
      </c>
      <c r="K2" s="4" t="s">
        <v>202</v>
      </c>
      <c r="L2" s="4" t="s">
        <v>312</v>
      </c>
      <c r="M2" s="33" t="s">
        <v>313</v>
      </c>
      <c r="N2" s="4" t="s">
        <v>4</v>
      </c>
      <c r="O2" s="4" t="s">
        <v>5</v>
      </c>
      <c r="P2" s="4" t="s">
        <v>203</v>
      </c>
      <c r="Q2" s="5" t="s">
        <v>310</v>
      </c>
      <c r="R2" s="33" t="s">
        <v>311</v>
      </c>
      <c r="S2" s="4" t="s">
        <v>6</v>
      </c>
      <c r="T2" s="4" t="s">
        <v>204</v>
      </c>
      <c r="U2" s="4" t="s">
        <v>7</v>
      </c>
      <c r="V2" s="5" t="s">
        <v>205</v>
      </c>
      <c r="W2" s="4" t="s">
        <v>8</v>
      </c>
      <c r="X2" s="4" t="s">
        <v>211</v>
      </c>
      <c r="Y2" s="4" t="s">
        <v>9</v>
      </c>
      <c r="Z2" s="4" t="s">
        <v>10</v>
      </c>
      <c r="AA2" s="4" t="s">
        <v>206</v>
      </c>
      <c r="AB2" s="4" t="s">
        <v>11</v>
      </c>
      <c r="AC2" s="4" t="s">
        <v>212</v>
      </c>
      <c r="AD2" s="6"/>
      <c r="AE2" s="8" t="s">
        <v>207</v>
      </c>
      <c r="AF2" s="13" t="s">
        <v>208</v>
      </c>
      <c r="AG2" s="7" t="s">
        <v>209</v>
      </c>
      <c r="AH2" s="7" t="s">
        <v>12</v>
      </c>
      <c r="AI2" s="13" t="s">
        <v>210</v>
      </c>
      <c r="AJ2" s="8" t="s">
        <v>207</v>
      </c>
      <c r="AK2" s="7" t="s">
        <v>208</v>
      </c>
      <c r="AL2" s="7" t="s">
        <v>209</v>
      </c>
      <c r="AM2" s="7" t="s">
        <v>12</v>
      </c>
      <c r="AN2" s="7" t="s">
        <v>210</v>
      </c>
      <c r="AO2" s="8" t="s">
        <v>207</v>
      </c>
      <c r="AP2" s="13" t="s">
        <v>208</v>
      </c>
      <c r="AQ2" s="7" t="s">
        <v>209</v>
      </c>
      <c r="AR2" s="7" t="s">
        <v>12</v>
      </c>
      <c r="AS2" s="30" t="s">
        <v>210</v>
      </c>
      <c r="AT2" s="14"/>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 ISNUMBER(SEARCH("tracheal",'Model output'!H2)), ISNUMBER(SEARCH("Not mentioned",'Model output'!H2)), ISNUMBER(SEARCH("esophageal",'Model output'!H2)), ISNUMBER(SEARCH("Not applicable",'Model output'!H2))),"negative","positive"))</f>
        <v>negative</v>
      </c>
      <c r="I3">
        <f>IF(OR('Model output'!I2="",'Model output'!I2="Not answered",'Model output'!I2="Not mentioned"),"",IF(ISNUMBER('Model output'!I2),'Model output'!I2,1))</f>
        <v>5</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0</v>
      </c>
      <c r="K3" t="str" cm="1">
        <f t="array" ref="K3">IF(COUNT(FIND({0,1,2,3,4,5,6,7,8,9},'Model output'!K2))&gt;0,'Model output'!K2,"")</f>
        <v/>
      </c>
      <c r="L3" t="str">
        <f>SUBSTITUTE(SUBSTITUTE(SUBSTITUTE(SUBSTITUTE(SUBSTITUTE(SUBSTITUTE(SUBSTITUTE(SUBSTITUTE(SUBSTITUTE(SUBSTITUTE(SUBSTITUTE(SUBSTITUTE(SUBSTITUTE(SUBSTITUTE(SUBSTITUTE(SUBSTITUTE(K3,"cm.","cm"), "up to", ""), "level 3", ""), "level 2", ""), "for", ""), "x", ","), "'", ""), "[", ""), "]", ""), "(D)", ""), "(C6)", ""), "(", ""), ")", ""), "&lt;", ""), "and",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 Variant</v>
      </c>
      <c r="P3" t="str">
        <f>IF('Model output'!N2="","",'Model output'!N2)</f>
        <v>3.5 cm</v>
      </c>
      <c r="Q3" s="18" t="str">
        <f t="shared" ref="Q3:Q51" si="1">LOWER(SUBSTITUTE(SUBSTITUTE(SUBSTITUTE(SUBSTITUTE(SUBSTITUTE(SUBSTITUTE(SUBSTITUTE(SUBSTITUTE(SUBSTITUTE(SUBSTITUTE(SUBSTITUTE(SUBSTITUTE(SUBSTITUTE(SUBSTITUTE(SUBSTITUTE(SUBSTITUTE(SUBSTITUTE(SUBSTITUTE(SUBSTITUTE(SUBSTITUTE(SUBSTITUTE(SUBSTITUTE(SUBSTITUTE(P3,"cm.","cm"), "Not answered", ""), "the", ""), "tumor", ""), "Tumor", ""), "nodule", ""), "Nodule", ""), "isthmic", ""), "lobe",""), "tall cell", ""), "largest", ""), "Dominant", ""), "Second",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
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6" t="str">
        <f>IF('Model output'!S2="","",'Model output'!S2)</f>
        <v>Absent</v>
      </c>
      <c r="Y3" t="str">
        <f>IF(OR('Model output'!S2="",ISNUMBER(SEARCH("Absent",'Model output'!S2)),ISNUMBER(SEARCH("Not identified",'Model output'!S2)),ISNUMBER(SEARCH("No",'Model output'!S2)),ISNUMBER(SEARCH("neagtive",'Model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ISNUMBER(SEARCH("Focal",'Model output'!V2)), AND(ISERROR(SEARCH("extensive",'Model output'!V2)),ISNUMBER(SEARCH("1 mm",'Model output'!V2))), AND(ISERROR(SEARCH("extensive",'Model output'!V2)),ISNUMBER(SEARCH("0.1 CM",'Model output'!V2))), ISNUMBER(SEARCH("less than 0.5 mm",'Model output'!V2)), ISNUMBER(SEARCH("Focal",'Model output'!V2)), ISNUMBER(SEARCH("abut",'Model output'!V2))), "negative", "positive")</f>
        <v>negative</v>
      </c>
      <c r="AE3" s="27"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8"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8" t="str">
        <f t="shared" ref="AG3:AG34" si="3">IF(AND(ISNUMBER(J3),J3&gt;0),
IF(G3="lateral", "1b", "1a"),"0")</f>
        <v>0</v>
      </c>
      <c r="AH3" s="28">
        <f t="shared" ref="AH3:AH34" si="4">IF(OR(H3="unknown"),"x",IF(H3="negative",0,1))</f>
        <v>0</v>
      </c>
      <c r="AI3" s="29" t="str">
        <f t="shared" ref="AI3:AI34" si="5">IF(AND(B3&lt;55,AH3=0),"I",
IF(AND(B3&lt;55,AH3=1),"II",
IF(AH3=1,"IVB",
IF(AND(AF3="4b",AH3=0),"IVA",
IF(AND(AF3="4a",AH3=0),"III",
IF(AND(OR(AF3="3a",AF3="3b",AF3="3"),AH3=0),"II",
IF(AND(AF3="2",OR(AG3="1",AG3="1a",AG3="1b"),AH3=0),"II",
IF(AND(OR(AF3="1a",AF3="1b",AF3="1"),OR(AG3="1",AG3="1a",AG3="1b"),AH3=0),"II","I"
))))))))</f>
        <v>I</v>
      </c>
      <c r="AJ3" s="19" t="s">
        <v>25</v>
      </c>
      <c r="AK3" s="29" t="s">
        <v>314</v>
      </c>
      <c r="AL3" s="29" t="s">
        <v>232</v>
      </c>
      <c r="AM3" s="28">
        <v>0</v>
      </c>
      <c r="AN3" s="20" t="s">
        <v>104</v>
      </c>
      <c r="AO3" s="9">
        <f t="shared" ref="AO3:AO34" ca="1" si="6">IF(AE3=AJ3, 1, 0)</f>
        <v>1</v>
      </c>
      <c r="AP3" s="9">
        <f t="shared" ref="AP3:AP34" si="7">IF(AF3=AK3, 1, IF(AND(AF3="x", AK3="0"), 1, IF(AND(AF3="0", AK3="x"), 1, 0)))</f>
        <v>1</v>
      </c>
      <c r="AQ3" s="9">
        <f t="shared" ref="AQ3:AQ34" si="8">IF(AG3=AL3, 1, IF(AND(AG3="x", AL3="0"), 1, IF(AND(AG3="0", AL3="x"), 1, 0)))</f>
        <v>1</v>
      </c>
      <c r="AR3" s="9">
        <f t="shared" ref="AR3:AR34" si="9">IF(VALUE(AH3)=VALUE(AM3),1,0)</f>
        <v>1</v>
      </c>
      <c r="AS3" s="31">
        <f>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 ISNUMBER(SEARCH("tracheal",'Model output'!H3)), ISNUMBER(SEARCH("Not mentioned",'Model output'!H3)), ISNUMBER(SEARCH("esophageal",'Model output'!H3)), ISNUMBER(SEARCH("Not applicable",'Model output'!H3))),"negative","positive"))</f>
        <v>positive</v>
      </c>
      <c r="I4">
        <f>IF(OR('Model output'!I3="",'Model output'!I3="Not answered",'Model output'!I3="Not mentioned"),"",IF(ISNUMBER('Model output'!I3),'Model output'!I3,1))</f>
        <v>0</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t="str">
        <f t="shared" ref="L4:L52" si="11">SUBSTITUTE(SUBSTITUTE(SUBSTITUTE(SUBSTITUTE(SUBSTITUTE(SUBSTITUTE(SUBSTITUTE(SUBSTITUTE(SUBSTITUTE(SUBSTITUTE(SUBSTITUTE(SUBSTITUTE(SUBSTITUTE(SUBSTITUTE(SUBSTITUTE(SUBSTITUTE(K4,"cm.","cm"), "up to", ""), "level 3", ""), "level 2", ""), "for", ""), "x", ","), "'", ""), "[", ""), "]", ""), "(D)", ""), "(C6)", ""), "(", ""), ")", ""), "&lt;", ""), "and",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si="1"/>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
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6" t="str">
        <f>IF('Model output'!S3="","",'Model output'!S3)</f>
        <v>Present</v>
      </c>
      <c r="Y4" t="str">
        <f>IF(OR('Model output'!S3="",ISNUMBER(SEARCH("Absent",'Model output'!S3)),ISNUMBER(SEARCH("Not identified",'Model output'!S3)),ISNUMBER(SEARCH("No",'Model output'!S3)),ISNUMBER(SEARCH("neagtive",'Model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v>
      </c>
      <c r="AC4" s="9" t="str">
        <f>IF(OR('Model output'!V3="", AND(ISERROR(SEARCH("Positive",'Model output'!V3)), ISNUMBER(SEARCH("Negative",'Model output'!V3))), ISNUMBER(SEARCH("Uninvolved",'Model output'!V3)), ISNUMBER(SEARCH("Free",'Model output'!V3)), ISNUMBER(SEARCH("Focal",'Model output'!V3)), AND(ISERROR(SEARCH("extensive",'Model output'!V3)),ISNUMBER(SEARCH("1 mm",'Model output'!V3))), AND(ISERROR(SEARCH("extensive",'Model output'!V3)),ISNUMBER(SEARCH("0.1 CM",'Model output'!V3))), ISNUMBER(SEARCH("less than 0.5 mm",'Model output'!V3)), ISNUMBER(SEARCH("Focal",'Model output'!V3)), ISNUMBER(SEARCH("abut",'Model output'!V3))), "negative", "positive")</f>
        <v>positive</v>
      </c>
      <c r="AE4" s="21"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8" t="str">
        <f t="shared" si="2"/>
        <v>2</v>
      </c>
      <c r="AG4" s="28" t="str">
        <f t="shared" si="3"/>
        <v>0</v>
      </c>
      <c r="AH4" s="28">
        <f t="shared" si="4"/>
        <v>1</v>
      </c>
      <c r="AI4" s="29" t="str">
        <f t="shared" si="5"/>
        <v>IVB</v>
      </c>
      <c r="AJ4" s="19" t="s">
        <v>18</v>
      </c>
      <c r="AK4" s="29" t="s">
        <v>314</v>
      </c>
      <c r="AL4" s="29" t="s">
        <v>315</v>
      </c>
      <c r="AM4" s="28" t="s">
        <v>233</v>
      </c>
      <c r="AN4" s="20" t="s">
        <v>247</v>
      </c>
      <c r="AO4" s="9">
        <f t="shared" si="6"/>
        <v>1</v>
      </c>
      <c r="AP4" s="9">
        <f t="shared" si="7"/>
        <v>1</v>
      </c>
      <c r="AQ4" s="9">
        <f t="shared" si="8"/>
        <v>1</v>
      </c>
      <c r="AR4" s="9">
        <f t="shared" si="9"/>
        <v>1</v>
      </c>
      <c r="AS4" s="31">
        <f t="shared" ref="AS4:AS52" si="12">IF(AI4=AN4,1,0)</f>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 ISNUMBER(SEARCH("tracheal",'Model output'!H4)), ISNUMBER(SEARCH("Not mentioned",'Model output'!H4)), ISNUMBER(SEARCH("esophageal",'Model output'!H4)), ISNUMBER(SEARCH("Not applicable",'Model output'!H4))),"negative","positive"))</f>
        <v>negative</v>
      </c>
      <c r="I5">
        <f>IF(OR('Model output'!I4="",'Model output'!I4="Not answered",'Model output'!I4="Not mentioned"),"",IF(ISNUMBER('Model output'!I4),'Model output'!I4,1))</f>
        <v>3</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1"/>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
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6" t="str">
        <f>IF('Model output'!S4="","",'Model output'!S4)</f>
        <v>Absent</v>
      </c>
      <c r="Y5" t="str">
        <f>IF(OR('Model output'!S4="",ISNUMBER(SEARCH("Absent",'Model output'!S4)),ISNUMBER(SEARCH("Not identified",'Model output'!S4)),ISNUMBER(SEARCH("No",'Model output'!S4)),ISNUMBER(SEARCH("neagtive",'Model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9" t="str">
        <f>IF(OR('Model output'!V4="", AND(ISERROR(SEARCH("Positive",'Model output'!V4)), ISNUMBER(SEARCH("Negative",'Model output'!V4))), ISNUMBER(SEARCH("Uninvolved",'Model output'!V4)), ISNUMBER(SEARCH("Free",'Model output'!V4)), ISNUMBER(SEARCH("Focal",'Model output'!V4)), AND(ISERROR(SEARCH("extensive",'Model output'!V4)),ISNUMBER(SEARCH("1 mm",'Model output'!V4))), AND(ISERROR(SEARCH("extensive",'Model output'!V4)),ISNUMBER(SEARCH("0.1 CM",'Model output'!V4))), ISNUMBER(SEARCH("less than 0.5 mm",'Model output'!V4)), ISNUMBER(SEARCH("Focal",'Model output'!V4)), ISNUMBER(SEARCH("abut",'Model output'!V4))), "negative", "positive")</f>
        <v>negative</v>
      </c>
      <c r="AE5" s="21"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8" t="str">
        <f t="shared" si="2"/>
        <v>1b</v>
      </c>
      <c r="AG5" s="28" t="str">
        <f t="shared" si="3"/>
        <v>0</v>
      </c>
      <c r="AH5" s="28">
        <f t="shared" si="4"/>
        <v>0</v>
      </c>
      <c r="AI5" s="29" t="str">
        <f t="shared" si="5"/>
        <v>I</v>
      </c>
      <c r="AJ5" s="19" t="s">
        <v>25</v>
      </c>
      <c r="AK5" s="29" t="s">
        <v>316</v>
      </c>
      <c r="AL5" s="29" t="s">
        <v>232</v>
      </c>
      <c r="AM5" s="28" t="s">
        <v>232</v>
      </c>
      <c r="AN5" s="20" t="s">
        <v>104</v>
      </c>
      <c r="AO5" s="9">
        <f t="shared" ca="1" si="6"/>
        <v>1</v>
      </c>
      <c r="AP5" s="9">
        <f t="shared" si="7"/>
        <v>1</v>
      </c>
      <c r="AQ5" s="9">
        <f t="shared" si="8"/>
        <v>1</v>
      </c>
      <c r="AR5" s="9">
        <f t="shared" si="9"/>
        <v>1</v>
      </c>
      <c r="AS5" s="31">
        <f t="shared" si="12"/>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 ISNUMBER(SEARCH("tracheal",'Model output'!H5)), ISNUMBER(SEARCH("Not mentioned",'Model output'!H5)), ISNUMBER(SEARCH("esophageal",'Model output'!H5)), ISNUMBER(SEARCH("Not applicable",'Model output'!H5))),"negative","positive"))</f>
        <v>negative</v>
      </c>
      <c r="I6">
        <f>IF(OR('Model output'!I5="",'Model output'!I5="Not answered",'Model output'!I5="Not mentioned"),"",IF(ISNUMBER('Model output'!I5),'Model output'!I5,1))</f>
        <v>5</v>
      </c>
      <c r="J6">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4</v>
      </c>
      <c r="K6" t="str" cm="1">
        <f t="array" ref="K6">IF(COUNT(FIND({0,1,2,3,4,5,6,7,8,9},'Model output'!K5))&gt;0,'Model output'!K5,"")</f>
        <v/>
      </c>
      <c r="L6"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 tall cell variant</v>
      </c>
      <c r="O6" t="str">
        <f>IF('Model output'!M5="","",'Model output'!M5)</f>
        <v/>
      </c>
      <c r="P6" t="str">
        <f>IF('Model output'!N5="","",'Model output'!N5)</f>
        <v>6.0 cm</v>
      </c>
      <c r="Q6" t="str">
        <f t="shared" si="1"/>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
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6" t="str">
        <f>IF('Model output'!S5="","",'Model output'!S5)</f>
        <v>Present</v>
      </c>
      <c r="Y6" t="str">
        <f>IF(OR('Model output'!S5="",ISNUMBER(SEARCH("Absent",'Model output'!S5)),ISNUMBER(SEARCH("Not identified",'Model output'!S5)),ISNUMBER(SEARCH("No",'Model output'!S5)),ISNUMBER(SEARCH("neagtive",'Model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9" t="str">
        <f>IF(OR('Model output'!V5="", AND(ISERROR(SEARCH("Positive",'Model output'!V5)), ISNUMBER(SEARCH("Negative",'Model output'!V5))), ISNUMBER(SEARCH("Uninvolved",'Model output'!V5)), ISNUMBER(SEARCH("Free",'Model output'!V5)), ISNUMBER(SEARCH("Focal",'Model output'!V5)), AND(ISERROR(SEARCH("extensive",'Model output'!V5)),ISNUMBER(SEARCH("1 mm",'Model output'!V5))), AND(ISERROR(SEARCH("extensive",'Model output'!V5)),ISNUMBER(SEARCH("0.1 CM",'Model output'!V5))), ISNUMBER(SEARCH("less than 0.5 mm",'Model output'!V5)), ISNUMBER(SEARCH("Focal",'Model output'!V5)), ISNUMBER(SEARCH("abut",'Model output'!V5))), "negative", "positive")</f>
        <v>negative</v>
      </c>
      <c r="AE6" s="21"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8" t="str">
        <f t="shared" si="2"/>
        <v>3a</v>
      </c>
      <c r="AG6" s="28" t="str">
        <f t="shared" si="3"/>
        <v>1a</v>
      </c>
      <c r="AH6" s="28">
        <f t="shared" si="4"/>
        <v>0</v>
      </c>
      <c r="AI6" s="29" t="str">
        <f t="shared" si="5"/>
        <v>II</v>
      </c>
      <c r="AJ6" s="19" t="s">
        <v>36</v>
      </c>
      <c r="AK6" s="29" t="s">
        <v>317</v>
      </c>
      <c r="AL6" s="29" t="s">
        <v>318</v>
      </c>
      <c r="AM6" s="28" t="s">
        <v>232</v>
      </c>
      <c r="AN6" s="20" t="s">
        <v>99</v>
      </c>
      <c r="AO6" s="9">
        <f t="shared" ca="1" si="6"/>
        <v>1</v>
      </c>
      <c r="AP6" s="9">
        <f t="shared" si="7"/>
        <v>1</v>
      </c>
      <c r="AQ6" s="9">
        <f t="shared" si="8"/>
        <v>1</v>
      </c>
      <c r="AR6" s="9">
        <f t="shared" si="9"/>
        <v>1</v>
      </c>
      <c r="AS6" s="31">
        <f t="shared" si="12"/>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 ISNUMBER(SEARCH("tracheal",'Model output'!H6)), ISNUMBER(SEARCH("Not mentioned",'Model output'!H6)), ISNUMBER(SEARCH("esophageal",'Model output'!H6)), ISNUMBER(SEARCH("Not applicable",'Model output'!H6))),"negative","positive"))</f>
        <v>negative</v>
      </c>
      <c r="I7">
        <f>IF(OR('Model output'!I6="",'Model output'!I6="Not answered",'Model output'!I6="Not mentioned"),"",IF(ISNUMBER('Model output'!I6),'Model output'!I6,1))</f>
        <v>17</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6</v>
      </c>
      <c r="K7" t="str" cm="1">
        <f t="array" ref="K7">IF(COUNT(FIND({0,1,2,3,4,5,6,7,8,9},'Model output'!K6))&gt;0,'Model output'!K6,"")</f>
        <v/>
      </c>
      <c r="L7"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 Tall cell variant</v>
      </c>
      <c r="O7" t="str">
        <f>IF('Model output'!M6="","",'Model output'!M6)</f>
        <v>Tall cell variant</v>
      </c>
      <c r="P7" t="str">
        <f>IF('Model output'!N6="","",'Model output'!N6)</f>
        <v>2.4 cm</v>
      </c>
      <c r="Q7" t="str">
        <f t="shared" si="1"/>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
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Not mentioned</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16" t="str">
        <f>IF('Model output'!S6="","",'Model output'!S6)</f>
        <v>Present</v>
      </c>
      <c r="Y7" t="str">
        <f>IF(OR('Model output'!S6="",ISNUMBER(SEARCH("Absent",'Model output'!S6)),ISNUMBER(SEARCH("Not identified",'Model output'!S6)),ISNUMBER(SEARCH("No",'Model output'!S6)),ISNUMBER(SEARCH("neagtive",'Model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9" t="str">
        <f>IF(OR('Model output'!V6="", AND(ISERROR(SEARCH("Positive",'Model output'!V6)), ISNUMBER(SEARCH("Negative",'Model output'!V6))), ISNUMBER(SEARCH("Uninvolved",'Model output'!V6)), ISNUMBER(SEARCH("Free",'Model output'!V6)), ISNUMBER(SEARCH("Focal",'Model output'!V6)), AND(ISERROR(SEARCH("extensive",'Model output'!V6)),ISNUMBER(SEARCH("1 mm",'Model output'!V6))), AND(ISERROR(SEARCH("extensive",'Model output'!V6)),ISNUMBER(SEARCH("0.1 CM",'Model output'!V6))), ISNUMBER(SEARCH("less than 0.5 mm",'Model output'!V6)), ISNUMBER(SEARCH("Focal",'Model output'!V6)), ISNUMBER(SEARCH("abut",'Model output'!V6))), "negative", "positive")</f>
        <v>positive</v>
      </c>
      <c r="AE7" s="21"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8" t="str">
        <f t="shared" si="2"/>
        <v>2</v>
      </c>
      <c r="AG7" s="28" t="str">
        <f t="shared" si="3"/>
        <v>1b</v>
      </c>
      <c r="AH7" s="28">
        <f t="shared" si="4"/>
        <v>0</v>
      </c>
      <c r="AI7" s="29" t="str">
        <f t="shared" si="5"/>
        <v>II</v>
      </c>
      <c r="AJ7" s="19" t="s">
        <v>18</v>
      </c>
      <c r="AK7" s="29" t="s">
        <v>314</v>
      </c>
      <c r="AL7" s="29" t="s">
        <v>316</v>
      </c>
      <c r="AM7" s="28" t="s">
        <v>232</v>
      </c>
      <c r="AN7" s="20" t="s">
        <v>99</v>
      </c>
      <c r="AO7" s="9">
        <f t="shared" si="6"/>
        <v>1</v>
      </c>
      <c r="AP7" s="9">
        <f t="shared" si="7"/>
        <v>1</v>
      </c>
      <c r="AQ7" s="9">
        <f t="shared" si="8"/>
        <v>1</v>
      </c>
      <c r="AR7" s="9">
        <f t="shared" si="9"/>
        <v>1</v>
      </c>
      <c r="AS7" s="31">
        <f t="shared" si="12"/>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 ISNUMBER(SEARCH("tracheal",'Model output'!H7)), ISNUMBER(SEARCH("Not mentioned",'Model output'!H7)), ISNUMBER(SEARCH("esophageal",'Model output'!H7)), ISNUMBER(SEARCH("Not applicable",'Model output'!H7))),"negative","positive"))</f>
        <v>negative</v>
      </c>
      <c r="I8" t="str">
        <f>IF(OR('Model output'!I7="",'Model output'!I7="Not answered",'Model output'!I7="Not mentioned"),"",IF(ISNUMBER('Model output'!I7),'Model output'!I7,1))</f>
        <v/>
      </c>
      <c r="J8" t="str">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
      </c>
      <c r="K8" t="str" cm="1">
        <f t="array" ref="K8">IF(COUNT(FIND({0,1,2,3,4,5,6,7,8,9},'Model output'!K7))&gt;0,'Model output'!K7,"")</f>
        <v/>
      </c>
      <c r="L8"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Encapsulated follicular variant</v>
      </c>
      <c r="P8" t="str">
        <f>IF('Model output'!N7="","",'Model output'!N7)</f>
        <v>5.7 cm</v>
      </c>
      <c r="Q8" t="str">
        <f t="shared" si="1"/>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
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6" t="str">
        <f>IF('Model output'!S7="","",'Model output'!S7)</f>
        <v>Not identified</v>
      </c>
      <c r="Y8" t="str">
        <f>IF(OR('Model output'!S7="",ISNUMBER(SEARCH("Absent",'Model output'!S7)),ISNUMBER(SEARCH("Not identified",'Model output'!S7)),ISNUMBER(SEARCH("No",'Model output'!S7)),ISNUMBER(SEARCH("neagtive",'Model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ISNUMBER(SEARCH("Focal",'Model output'!V7)), AND(ISERROR(SEARCH("extensive",'Model output'!V7)),ISNUMBER(SEARCH("1 mm",'Model output'!V7))), AND(ISERROR(SEARCH("extensive",'Model output'!V7)),ISNUMBER(SEARCH("0.1 CM",'Model output'!V7))), ISNUMBER(SEARCH("less than 0.5 mm",'Model output'!V7)), ISNUMBER(SEARCH("Focal",'Model output'!V7)), ISNUMBER(SEARCH("abut",'Model output'!V7))), "negative", "positive")</f>
        <v>positive</v>
      </c>
      <c r="AE8" s="21"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8" t="str">
        <f t="shared" si="2"/>
        <v>3a</v>
      </c>
      <c r="AG8" s="28" t="str">
        <f t="shared" si="3"/>
        <v>0</v>
      </c>
      <c r="AH8" s="28">
        <f t="shared" si="4"/>
        <v>0</v>
      </c>
      <c r="AI8" s="29" t="str">
        <f t="shared" si="5"/>
        <v>II</v>
      </c>
      <c r="AJ8" s="19" t="s">
        <v>18</v>
      </c>
      <c r="AK8" s="29" t="s">
        <v>317</v>
      </c>
      <c r="AL8" s="29" t="s">
        <v>315</v>
      </c>
      <c r="AM8" s="28" t="s">
        <v>232</v>
      </c>
      <c r="AN8" s="20" t="s">
        <v>99</v>
      </c>
      <c r="AO8" s="9">
        <f t="shared" si="6"/>
        <v>1</v>
      </c>
      <c r="AP8" s="9">
        <f t="shared" si="7"/>
        <v>1</v>
      </c>
      <c r="AQ8" s="9">
        <f t="shared" si="8"/>
        <v>1</v>
      </c>
      <c r="AR8" s="9">
        <f t="shared" si="9"/>
        <v>1</v>
      </c>
      <c r="AS8" s="31">
        <f t="shared" si="12"/>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 ISNUMBER(SEARCH("tracheal",'Model output'!H8)), ISNUMBER(SEARCH("Not mentioned",'Model output'!H8)), ISNUMBER(SEARCH("esophageal",'Model output'!H8)), ISNUMBER(SEARCH("Not applicable",'Model output'!H8))),"negative","positive"))</f>
        <v>negative</v>
      </c>
      <c r="I9">
        <f>IF(OR('Model output'!I8="",'Model output'!I8="Not answered",'Model output'!I8="Not mentioned"),"",IF(ISNUMBER('Model output'!I8),'Model output'!I8,1))</f>
        <v>1</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0</v>
      </c>
      <c r="K9" t="str" cm="1">
        <f t="array" ref="K9">IF(COUNT(FIND({0,1,2,3,4,5,6,7,8,9},'Model output'!K8))&gt;0,'Model output'!K8,"")</f>
        <v/>
      </c>
      <c r="L9"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Encapsulated Follicular Carcinoma</v>
      </c>
      <c r="O9" t="str">
        <f>IF('Model output'!M8="","",'Model output'!M8)</f>
        <v>With foci of Transcapsular Invasion</v>
      </c>
      <c r="P9" t="str">
        <f>IF('Model output'!N8="","",'Model output'!N8)</f>
        <v>2.5 cm</v>
      </c>
      <c r="Q9" t="str">
        <f t="shared" si="1"/>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
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6" t="str">
        <f>IF('Model output'!S8="","",'Model output'!S8)</f>
        <v>Not identified</v>
      </c>
      <c r="Y9" t="str">
        <f>IF(OR('Model output'!S8="",ISNUMBER(SEARCH("Absent",'Model output'!S8)),ISNUMBER(SEARCH("Not identified",'Model output'!S8)),ISNUMBER(SEARCH("No",'Model output'!S8)),ISNUMBER(SEARCH("neagtive",'Model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9" t="str">
        <f>IF(OR('Model output'!V8="", AND(ISERROR(SEARCH("Positive",'Model output'!V8)), ISNUMBER(SEARCH("Negative",'Model output'!V8))), ISNUMBER(SEARCH("Uninvolved",'Model output'!V8)), ISNUMBER(SEARCH("Free",'Model output'!V8)), ISNUMBER(SEARCH("Focal",'Model output'!V8)), AND(ISERROR(SEARCH("extensive",'Model output'!V8)),ISNUMBER(SEARCH("1 mm",'Model output'!V8))), AND(ISERROR(SEARCH("extensive",'Model output'!V8)),ISNUMBER(SEARCH("0.1 CM",'Model output'!V8))), ISNUMBER(SEARCH("less than 0.5 mm",'Model output'!V8)), ISNUMBER(SEARCH("Focal",'Model output'!V8)), ISNUMBER(SEARCH("abut",'Model output'!V8))), "negative", "positive")</f>
        <v>negative</v>
      </c>
      <c r="AE9" s="21"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8" t="str">
        <f t="shared" si="2"/>
        <v>2</v>
      </c>
      <c r="AG9" s="28" t="str">
        <f t="shared" si="3"/>
        <v>0</v>
      </c>
      <c r="AH9" s="28">
        <f t="shared" si="4"/>
        <v>0</v>
      </c>
      <c r="AI9" s="29" t="str">
        <f t="shared" si="5"/>
        <v>I</v>
      </c>
      <c r="AJ9" s="19" t="s">
        <v>25</v>
      </c>
      <c r="AK9" s="29" t="s">
        <v>314</v>
      </c>
      <c r="AL9" s="29" t="s">
        <v>315</v>
      </c>
      <c r="AM9" s="28" t="s">
        <v>232</v>
      </c>
      <c r="AN9" s="20" t="s">
        <v>104</v>
      </c>
      <c r="AO9" s="9">
        <f t="shared" ca="1" si="6"/>
        <v>1</v>
      </c>
      <c r="AP9" s="9">
        <f t="shared" si="7"/>
        <v>1</v>
      </c>
      <c r="AQ9" s="9">
        <f t="shared" si="8"/>
        <v>1</v>
      </c>
      <c r="AR9" s="9">
        <f t="shared" si="9"/>
        <v>1</v>
      </c>
      <c r="AS9" s="31">
        <f t="shared" si="12"/>
        <v>1</v>
      </c>
      <c r="AT9" s="1"/>
    </row>
    <row r="10" spans="1:46" ht="13.9" customHeight="1">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1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 ISNUMBER(SEARCH("tracheal",'Model output'!H9)), ISNUMBER(SEARCH("Not mentioned",'Model output'!H9)), ISNUMBER(SEARCH("esophageal",'Model output'!H9)), ISNUMBER(SEARCH("Not applicable",'Model output'!H9))),"negative","positive"))</f>
        <v>negative</v>
      </c>
      <c r="I10" t="str">
        <f>IF(OR('Model output'!I9="",'Model output'!I9="Not answered",'Model output'!I9="Not mentioned"),"",IF(ISNUMBER('Model output'!I9),'Model output'!I9,1))</f>
        <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1</v>
      </c>
      <c r="K10" t="str" cm="1">
        <f t="array" ref="K10">IF(COUNT(FIND({0,1,2,3,4,5,6,7,8,9},'Model output'!K9))&gt;0,'Model output'!K9,"")</f>
        <v/>
      </c>
      <c r="L10"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
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6" t="str">
        <f>IF('Model output'!S9="","",'Model output'!S9)</f>
        <v>No angiolymphatic invasion or extrathyroidal extension</v>
      </c>
      <c r="Y10" t="str">
        <f>IF(OR('Model output'!S9="",ISNUMBER(SEARCH("Absent",'Model output'!S9)),ISNUMBER(SEARCH("Not identified",'Model output'!S9)),ISNUMBER(SEARCH("No",'Model output'!S9)),ISNUMBER(SEARCH("neagtive",'Model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9" t="str">
        <f>IF(OR('Model output'!V9="", AND(ISERROR(SEARCH("Positive",'Model output'!V9)), ISNUMBER(SEARCH("Negative",'Model output'!V9))), ISNUMBER(SEARCH("Uninvolved",'Model output'!V9)), ISNUMBER(SEARCH("Free",'Model output'!V9)), ISNUMBER(SEARCH("Focal",'Model output'!V9)), AND(ISERROR(SEARCH("extensive",'Model output'!V9)),ISNUMBER(SEARCH("1 mm",'Model output'!V9))), AND(ISERROR(SEARCH("extensive",'Model output'!V9)),ISNUMBER(SEARCH("0.1 CM",'Model output'!V9))), ISNUMBER(SEARCH("less than 0.5 mm",'Model output'!V9)), ISNUMBER(SEARCH("Focal",'Model output'!V9)), ISNUMBER(SEARCH("abut",'Model output'!V9))), "negative", "positive")</f>
        <v>negative</v>
      </c>
      <c r="AE10" s="21"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8" t="str">
        <f t="shared" si="2"/>
        <v>1a</v>
      </c>
      <c r="AG10" s="28" t="str">
        <f t="shared" si="3"/>
        <v>1a</v>
      </c>
      <c r="AH10" s="28">
        <f t="shared" si="4"/>
        <v>0</v>
      </c>
      <c r="AI10" s="29" t="str">
        <f t="shared" si="5"/>
        <v>II</v>
      </c>
      <c r="AJ10" s="19" t="s">
        <v>25</v>
      </c>
      <c r="AK10" s="29" t="s">
        <v>318</v>
      </c>
      <c r="AL10" s="29" t="s">
        <v>315</v>
      </c>
      <c r="AM10" s="28" t="s">
        <v>232</v>
      </c>
      <c r="AN10" s="20" t="s">
        <v>104</v>
      </c>
      <c r="AO10" s="9">
        <f t="shared" ca="1" si="6"/>
        <v>1</v>
      </c>
      <c r="AP10" s="9">
        <f t="shared" si="7"/>
        <v>1</v>
      </c>
      <c r="AQ10" s="9">
        <f t="shared" si="8"/>
        <v>0</v>
      </c>
      <c r="AR10" s="9">
        <f t="shared" si="9"/>
        <v>1</v>
      </c>
      <c r="AS10" s="31">
        <f t="shared" si="12"/>
        <v>0</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 ISNUMBER(SEARCH("tracheal",'Model output'!H10)), ISNUMBER(SEARCH("Not mentioned",'Model output'!H10)), ISNUMBER(SEARCH("esophageal",'Model output'!H10)), ISNUMBER(SEARCH("Not applicable",'Model output'!H10))),"negative","positive"))</f>
        <v>negative</v>
      </c>
      <c r="I11">
        <f>IF(OR('Model output'!I10="",'Model output'!I10="Not answered",'Model output'!I10="Not mentioned"),"",IF(ISNUMBER('Model output'!I10),'Model output'!I10,1))</f>
        <v>1</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1"/>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
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6" t="str">
        <f>IF('Model output'!S10="","",'Model output'!S10)</f>
        <v>Not identified</v>
      </c>
      <c r="Y11" t="str">
        <f>IF(OR('Model output'!S10="",ISNUMBER(SEARCH("Absent",'Model output'!S10)),ISNUMBER(SEARCH("Not identified",'Model output'!S10)),ISNUMBER(SEARCH("No",'Model output'!S10)),ISNUMBER(SEARCH("neagtive",'Model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ISNUMBER(SEARCH("Focal",'Model output'!V10)), AND(ISERROR(SEARCH("extensive",'Model output'!V10)),ISNUMBER(SEARCH("1 mm",'Model output'!V10))), AND(ISERROR(SEARCH("extensive",'Model output'!V10)),ISNUMBER(SEARCH("0.1 CM",'Model output'!V10))), ISNUMBER(SEARCH("less than 0.5 mm",'Model output'!V10)), ISNUMBER(SEARCH("Focal",'Model output'!V10)), ISNUMBER(SEARCH("abut",'Model output'!V10))), "negative", "positive")</f>
        <v>negative</v>
      </c>
      <c r="AE11" s="21"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8" t="str">
        <f t="shared" si="2"/>
        <v>2</v>
      </c>
      <c r="AG11" s="28" t="str">
        <f t="shared" si="3"/>
        <v>0</v>
      </c>
      <c r="AH11" s="28">
        <f t="shared" si="4"/>
        <v>0</v>
      </c>
      <c r="AI11" s="29" t="str">
        <f t="shared" si="5"/>
        <v>I</v>
      </c>
      <c r="AJ11" s="19" t="s">
        <v>25</v>
      </c>
      <c r="AK11" s="29" t="s">
        <v>314</v>
      </c>
      <c r="AL11" s="29" t="s">
        <v>232</v>
      </c>
      <c r="AM11" s="28">
        <v>0</v>
      </c>
      <c r="AN11" s="20" t="s">
        <v>104</v>
      </c>
      <c r="AO11" s="9">
        <f t="shared" ca="1" si="6"/>
        <v>1</v>
      </c>
      <c r="AP11" s="9">
        <f t="shared" si="7"/>
        <v>1</v>
      </c>
      <c r="AQ11" s="9">
        <f t="shared" si="8"/>
        <v>1</v>
      </c>
      <c r="AR11" s="9">
        <f t="shared" si="9"/>
        <v>1</v>
      </c>
      <c r="AS11" s="31">
        <f t="shared" si="12"/>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 ISNUMBER(SEARCH("tracheal",'Model output'!H11)), ISNUMBER(SEARCH("Not mentioned",'Model output'!H11)), ISNUMBER(SEARCH("esophageal",'Model output'!H11)), ISNUMBER(SEARCH("Not applicable",'Model output'!H11))),"negative","positive"))</f>
        <v>negative</v>
      </c>
      <c r="I12">
        <f>IF(OR('Model output'!I11="",'Model output'!I11="Not answered",'Model output'!I11="Not mentioned"),"",IF(ISNUMBER('Model output'!I11),'Model output'!I11,1))</f>
        <v>4</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 variant</v>
      </c>
      <c r="P12" t="str">
        <f>IF('Model output'!N11="","",'Model output'!N11)</f>
        <v>3 cm</v>
      </c>
      <c r="Q12" t="str">
        <f t="shared" si="1"/>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
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6" t="str">
        <f>IF('Model output'!S11="","",'Model output'!S11)</f>
        <v>Not identified</v>
      </c>
      <c r="Y12" t="str">
        <f>IF(OR('Model output'!S11="",ISNUMBER(SEARCH("Absent",'Model output'!S11)),ISNUMBER(SEARCH("Not identified",'Model output'!S11)),ISNUMBER(SEARCH("No",'Model output'!S11)),ISNUMBER(SEARCH("neagtive",'Model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ISNUMBER(SEARCH("Focal",'Model output'!V11)), AND(ISERROR(SEARCH("extensive",'Model output'!V11)),ISNUMBER(SEARCH("1 mm",'Model output'!V11))), AND(ISERROR(SEARCH("extensive",'Model output'!V11)),ISNUMBER(SEARCH("0.1 CM",'Model output'!V11))), ISNUMBER(SEARCH("less than 0.5 mm",'Model output'!V11)), ISNUMBER(SEARCH("Focal",'Model output'!V11)), ISNUMBER(SEARCH("abut",'Model output'!V11))), "negative", "positive")</f>
        <v>negative</v>
      </c>
      <c r="AE12" s="21"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8" t="str">
        <f t="shared" si="2"/>
        <v>2</v>
      </c>
      <c r="AG12" s="28" t="str">
        <f t="shared" si="3"/>
        <v>0</v>
      </c>
      <c r="AH12" s="28">
        <f t="shared" si="4"/>
        <v>0</v>
      </c>
      <c r="AI12" s="29" t="str">
        <f t="shared" si="5"/>
        <v>I</v>
      </c>
      <c r="AJ12" s="19" t="s">
        <v>36</v>
      </c>
      <c r="AK12" s="29" t="s">
        <v>314</v>
      </c>
      <c r="AL12" s="29" t="s">
        <v>232</v>
      </c>
      <c r="AM12" s="28" t="s">
        <v>232</v>
      </c>
      <c r="AN12" s="20" t="s">
        <v>104</v>
      </c>
      <c r="AO12" s="9">
        <f t="shared" ca="1" si="6"/>
        <v>1</v>
      </c>
      <c r="AP12" s="9">
        <f t="shared" si="7"/>
        <v>1</v>
      </c>
      <c r="AQ12" s="9">
        <f t="shared" si="8"/>
        <v>1</v>
      </c>
      <c r="AR12" s="9">
        <f t="shared" si="9"/>
        <v>1</v>
      </c>
      <c r="AS12" s="31">
        <f t="shared" si="12"/>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 ISNUMBER(SEARCH("tracheal",'Model output'!H12)), ISNUMBER(SEARCH("Not mentioned",'Model output'!H12)), ISNUMBER(SEARCH("esophageal",'Model output'!H12)), ISNUMBER(SEARCH("Not applicable",'Model output'!H12))),"negative","positive"))</f>
        <v>negative</v>
      </c>
      <c r="I13">
        <f>IF(OR('Model output'!I12="",'Model output'!I12="Not answered",'Model output'!I12="Not mentioned"),"",IF(ISNUMBER('Model output'!I12),'Model output'!I12,1))</f>
        <v>2</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
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6" t="str">
        <f>IF('Model output'!S12="","",'Model output'!S12)</f>
        <v>Present, Extent: Minimal</v>
      </c>
      <c r="Y13" t="str">
        <f>IF(OR('Model output'!S12="",ISNUMBER(SEARCH("Absent",'Model output'!S12)),ISNUMBER(SEARCH("Not identified",'Model output'!S12)),ISNUMBER(SEARCH("No",'Model output'!S12)),ISNUMBER(SEARCH("neagtive",'Model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ISNUMBER(SEARCH("Focal",'Model output'!V12)), AND(ISERROR(SEARCH("extensive",'Model output'!V12)),ISNUMBER(SEARCH("1 mm",'Model output'!V12))), AND(ISERROR(SEARCH("extensive",'Model output'!V12)),ISNUMBER(SEARCH("0.1 CM",'Model output'!V12))), ISNUMBER(SEARCH("less than 0.5 mm",'Model output'!V12)), ISNUMBER(SEARCH("Focal",'Model output'!V12)), ISNUMBER(SEARCH("abut",'Model output'!V12))), "negative", "positive")</f>
        <v>negative</v>
      </c>
      <c r="AE13" s="21"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8" t="str">
        <f t="shared" si="2"/>
        <v>1a</v>
      </c>
      <c r="AG13" s="28" t="str">
        <f t="shared" si="3"/>
        <v>0</v>
      </c>
      <c r="AH13" s="28">
        <f t="shared" si="4"/>
        <v>0</v>
      </c>
      <c r="AI13" s="29" t="str">
        <f t="shared" si="5"/>
        <v>I</v>
      </c>
      <c r="AJ13" s="19" t="s">
        <v>36</v>
      </c>
      <c r="AK13" s="29" t="s">
        <v>318</v>
      </c>
      <c r="AL13" s="29" t="s">
        <v>232</v>
      </c>
      <c r="AM13" s="28" t="s">
        <v>232</v>
      </c>
      <c r="AN13" s="20" t="s">
        <v>104</v>
      </c>
      <c r="AO13" s="9">
        <f t="shared" ca="1" si="6"/>
        <v>1</v>
      </c>
      <c r="AP13" s="9">
        <f t="shared" si="7"/>
        <v>1</v>
      </c>
      <c r="AQ13" s="9">
        <f t="shared" si="8"/>
        <v>1</v>
      </c>
      <c r="AR13" s="9">
        <f t="shared" si="9"/>
        <v>1</v>
      </c>
      <c r="AS13" s="31">
        <f t="shared" si="12"/>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 ISNUMBER(SEARCH("tracheal",'Model output'!H13)), ISNUMBER(SEARCH("Not mentioned",'Model output'!H13)), ISNUMBER(SEARCH("esophageal",'Model output'!H13)), ISNUMBER(SEARCH("Not applicable",'Model output'!H13))),"negative","positive"))</f>
        <v>negative</v>
      </c>
      <c r="I14" t="str">
        <f>IF(OR('Model output'!I13="",'Model output'!I13="Not answered",'Model output'!I13="Not mentioned"),"",IF(ISNUMBER('Model output'!I13),'Model output'!I13,1))</f>
        <v/>
      </c>
      <c r="J14" t="str">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
      </c>
      <c r="K14" t="str" cm="1">
        <f t="array" ref="K14">IF(COUNT(FIND({0,1,2,3,4,5,6,7,8,9},'Model output'!K13))&gt;0,'Model output'!K13,"")</f>
        <v/>
      </c>
      <c r="L14"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
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6" t="str">
        <f>IF('Model output'!S13="","",'Model output'!S13)</f>
        <v>Not identified</v>
      </c>
      <c r="Y14" t="str">
        <f>IF(OR('Model output'!S13="",ISNUMBER(SEARCH("Absent",'Model output'!S13)),ISNUMBER(SEARCH("Not identified",'Model output'!S13)),ISNUMBER(SEARCH("No",'Model output'!S13)),ISNUMBER(SEARCH("neagtive",'Model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ISNUMBER(SEARCH("Focal",'Model output'!V13)), AND(ISERROR(SEARCH("extensive",'Model output'!V13)),ISNUMBER(SEARCH("1 mm",'Model output'!V13))), AND(ISERROR(SEARCH("extensive",'Model output'!V13)),ISNUMBER(SEARCH("0.1 CM",'Model output'!V13))), ISNUMBER(SEARCH("less than 0.5 mm",'Model output'!V13)), ISNUMBER(SEARCH("Focal",'Model output'!V13)), ISNUMBER(SEARCH("abut",'Model output'!V13))), "negative", "positive")</f>
        <v>negative</v>
      </c>
      <c r="AE14" s="21"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8" t="str">
        <f t="shared" si="2"/>
        <v>1b</v>
      </c>
      <c r="AG14" s="28" t="str">
        <f t="shared" si="3"/>
        <v>0</v>
      </c>
      <c r="AH14" s="28">
        <f t="shared" si="4"/>
        <v>0</v>
      </c>
      <c r="AI14" s="29" t="str">
        <f t="shared" si="5"/>
        <v>I</v>
      </c>
      <c r="AJ14" s="19" t="s">
        <v>25</v>
      </c>
      <c r="AK14" s="29" t="s">
        <v>316</v>
      </c>
      <c r="AL14" s="29" t="s">
        <v>315</v>
      </c>
      <c r="AM14" s="28" t="s">
        <v>232</v>
      </c>
      <c r="AN14" s="20" t="s">
        <v>104</v>
      </c>
      <c r="AO14" s="9">
        <f t="shared" ca="1" si="6"/>
        <v>1</v>
      </c>
      <c r="AP14" s="9">
        <f t="shared" si="7"/>
        <v>1</v>
      </c>
      <c r="AQ14" s="9">
        <f t="shared" si="8"/>
        <v>1</v>
      </c>
      <c r="AR14" s="9">
        <f t="shared" si="9"/>
        <v>1</v>
      </c>
      <c r="AS14" s="31">
        <f t="shared" si="12"/>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 ISNUMBER(SEARCH("tracheal",'Model output'!H14)), ISNUMBER(SEARCH("Not mentioned",'Model output'!H14)), ISNUMBER(SEARCH("esophageal",'Model output'!H14)), ISNUMBER(SEARCH("Not applicable",'Model output'!H14))),"negative","positive"))</f>
        <v>negative</v>
      </c>
      <c r="I15">
        <f>IF(OR('Model output'!I14="",'Model output'!I14="Not answered",'Model output'!I14="Not mentioned"),"",IF(ISNUMBER('Model output'!I14),'Model output'!I14,1))</f>
        <v>3</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1</v>
      </c>
      <c r="K15" t="str" cm="1">
        <f t="array" ref="K15">IF(COUNT(FIND({0,1,2,3,4,5,6,7,8,9},'Model output'!K14))&gt;0,'Model output'!K14,"")</f>
        <v>0.2 mm</v>
      </c>
      <c r="L15"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1"/>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
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6" t="str">
        <f>IF('Model output'!S14="","",'Model output'!S14)</f>
        <v>Not identified</v>
      </c>
      <c r="Y15" t="str">
        <f>IF(OR('Model output'!S14="",ISNUMBER(SEARCH("Absent",'Model output'!S14)),ISNUMBER(SEARCH("Not identified",'Model output'!S14)),ISNUMBER(SEARCH("No",'Model output'!S14)),ISNUMBER(SEARCH("neagtive",'Model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ISNUMBER(SEARCH("Focal",'Model output'!V14)), AND(ISERROR(SEARCH("extensive",'Model output'!V14)),ISNUMBER(SEARCH("1 mm",'Model output'!V14))), AND(ISERROR(SEARCH("extensive",'Model output'!V14)),ISNUMBER(SEARCH("0.1 CM",'Model output'!V14))), ISNUMBER(SEARCH("less than 0.5 mm",'Model output'!V14)), ISNUMBER(SEARCH("Focal",'Model output'!V14)), ISNUMBER(SEARCH("abut",'Model output'!V14))), "negative", "positive")</f>
        <v>negative</v>
      </c>
      <c r="AE15" s="21"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8" t="str">
        <f t="shared" si="2"/>
        <v>2</v>
      </c>
      <c r="AG15" s="28" t="str">
        <f t="shared" si="3"/>
        <v>1a</v>
      </c>
      <c r="AH15" s="28">
        <f t="shared" si="4"/>
        <v>0</v>
      </c>
      <c r="AI15" s="29" t="str">
        <f t="shared" si="5"/>
        <v>II</v>
      </c>
      <c r="AJ15" s="19" t="s">
        <v>25</v>
      </c>
      <c r="AK15" s="29" t="s">
        <v>314</v>
      </c>
      <c r="AL15" s="29" t="s">
        <v>318</v>
      </c>
      <c r="AM15" s="28" t="s">
        <v>232</v>
      </c>
      <c r="AN15" s="20" t="s">
        <v>99</v>
      </c>
      <c r="AO15" s="9">
        <f t="shared" ca="1" si="6"/>
        <v>1</v>
      </c>
      <c r="AP15" s="9">
        <f t="shared" si="7"/>
        <v>1</v>
      </c>
      <c r="AQ15" s="9">
        <f t="shared" si="8"/>
        <v>1</v>
      </c>
      <c r="AR15" s="9">
        <f t="shared" si="9"/>
        <v>1</v>
      </c>
      <c r="AS15" s="31">
        <f t="shared" si="12"/>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 ISNUMBER(SEARCH("tracheal",'Model output'!H15)), ISNUMBER(SEARCH("Not mentioned",'Model output'!H15)), ISNUMBER(SEARCH("esophageal",'Model output'!H15)), ISNUMBER(SEARCH("Not applicable",'Model output'!H15))),"negative","positive"))</f>
        <v>negative</v>
      </c>
      <c r="I16">
        <f>IF(OR('Model output'!I15="",'Model output'!I15="Not answered",'Model output'!I15="Not mentioned"),"",IF(ISNUMBER('Model output'!I15),'Model output'!I15,1))</f>
        <v>36</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3</v>
      </c>
      <c r="K16" t="str" cm="1">
        <f t="array" ref="K16">IF(COUNT(FIND({0,1,2,3,4,5,6,7,8,9},'Model output'!K15))&gt;0,'Model output'!K15,"")</f>
        <v>&lt;0.7 cm</v>
      </c>
      <c r="L16"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
      </c>
      <c r="P16" t="str">
        <f>IF('Model output'!N15="","",'Model output'!N15)</f>
        <v>4.4 cm</v>
      </c>
      <c r="Q16" t="str">
        <f t="shared" si="1"/>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
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6" t="str">
        <f>IF('Model output'!S15="","",'Model output'!S15)</f>
        <v>extensive invasion into perithyroidal soft tissues with invasion of skeletal muscle identified</v>
      </c>
      <c r="Y16" t="str">
        <f>IF(OR('Model output'!S15="",ISNUMBER(SEARCH("Absent",'Model output'!S15)),ISNUMBER(SEARCH("Not identified",'Model output'!S15)),ISNUMBER(SEARCH("No",'Model output'!S15)),ISNUMBER(SEARCH("neagtive",'Model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ISNUMBER(SEARCH("Focal",'Model output'!V15)), AND(ISERROR(SEARCH("extensive",'Model output'!V15)),ISNUMBER(SEARCH("1 mm",'Model output'!V15))), AND(ISERROR(SEARCH("extensive",'Model output'!V15)),ISNUMBER(SEARCH("0.1 CM",'Model output'!V15))), ISNUMBER(SEARCH("less than 0.5 mm",'Model output'!V15)), ISNUMBER(SEARCH("Focal",'Model output'!V15)), ISNUMBER(SEARCH("abut",'Model output'!V15))), "negative", "positive")</f>
        <v>positive</v>
      </c>
      <c r="AE16" s="21"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8" t="str">
        <f t="shared" si="2"/>
        <v>3b</v>
      </c>
      <c r="AG16" s="28" t="str">
        <f t="shared" si="3"/>
        <v>1a</v>
      </c>
      <c r="AH16" s="28">
        <f t="shared" si="4"/>
        <v>0</v>
      </c>
      <c r="AI16" s="29" t="str">
        <f t="shared" si="5"/>
        <v>II</v>
      </c>
      <c r="AJ16" s="19" t="s">
        <v>18</v>
      </c>
      <c r="AK16" s="29" t="s">
        <v>319</v>
      </c>
      <c r="AL16" s="29" t="s">
        <v>316</v>
      </c>
      <c r="AM16" s="28" t="s">
        <v>232</v>
      </c>
      <c r="AN16" s="20" t="s">
        <v>99</v>
      </c>
      <c r="AO16" s="9">
        <f t="shared" si="6"/>
        <v>1</v>
      </c>
      <c r="AP16" s="9">
        <f t="shared" si="7"/>
        <v>1</v>
      </c>
      <c r="AQ16" s="9">
        <f t="shared" si="8"/>
        <v>0</v>
      </c>
      <c r="AR16" s="9">
        <f t="shared" si="9"/>
        <v>1</v>
      </c>
      <c r="AS16" s="31">
        <f t="shared" si="12"/>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 ISNUMBER(SEARCH("tracheal",'Model output'!H16)), ISNUMBER(SEARCH("Not mentioned",'Model output'!H16)), ISNUMBER(SEARCH("esophageal",'Model output'!H16)), ISNUMBER(SEARCH("Not applicable",'Model output'!H16))),"negative","positive"))</f>
        <v>negative</v>
      </c>
      <c r="I17">
        <f>IF(OR('Model output'!I16="",'Model output'!I16="Not answered",'Model output'!I16="Not mentioned"),"",IF(ISNUMBER('Model output'!I16),'Model output'!I16,1))</f>
        <v>4</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0</v>
      </c>
      <c r="K17" t="str" cm="1">
        <f t="array" ref="K17">IF(COUNT(FIND({0,1,2,3,4,5,6,7,8,9},'Model output'!K16))&gt;0,'Model output'!K16,"")</f>
        <v/>
      </c>
      <c r="L17"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 mixed classical and follicular variant of papillary thyroid carcinoma</v>
      </c>
      <c r="O17" t="str">
        <f>IF('Model output'!M16="","",'Model output'!M16)</f>
        <v/>
      </c>
      <c r="P17" t="str">
        <f>IF('Model output'!N16="","",'Model output'!N16)</f>
        <v>3.1 cm (Nodule A)</v>
      </c>
      <c r="Q17" t="str">
        <f t="shared" si="1"/>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
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6" t="str">
        <f>IF('Model output'!S16="","",'Model output'!S16)</f>
        <v>Positive for minimal extrathyroidal extension</v>
      </c>
      <c r="Y17" t="str">
        <f>IF(OR('Model output'!S16="",ISNUMBER(SEARCH("Absent",'Model output'!S16)),ISNUMBER(SEARCH("Not identified",'Model output'!S16)),ISNUMBER(SEARCH("No",'Model output'!S16)),ISNUMBER(SEARCH("neagtive",'Model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ISNUMBER(SEARCH("Focal",'Model output'!V16)), AND(ISERROR(SEARCH("extensive",'Model output'!V16)),ISNUMBER(SEARCH("1 mm",'Model output'!V16))), AND(ISERROR(SEARCH("extensive",'Model output'!V16)),ISNUMBER(SEARCH("0.1 CM",'Model output'!V16))), ISNUMBER(SEARCH("less than 0.5 mm",'Model output'!V16)), ISNUMBER(SEARCH("Focal",'Model output'!V16)), ISNUMBER(SEARCH("abut",'Model output'!V16))), "negative", "positive")</f>
        <v>positive</v>
      </c>
      <c r="AE17" s="21"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8" t="str">
        <f t="shared" si="2"/>
        <v>2</v>
      </c>
      <c r="AG17" s="28" t="str">
        <f t="shared" si="3"/>
        <v>0</v>
      </c>
      <c r="AH17" s="28">
        <f t="shared" si="4"/>
        <v>0</v>
      </c>
      <c r="AI17" s="29" t="str">
        <f t="shared" si="5"/>
        <v>I</v>
      </c>
      <c r="AJ17" s="19" t="s">
        <v>18</v>
      </c>
      <c r="AK17" s="29" t="s">
        <v>314</v>
      </c>
      <c r="AL17" s="29" t="s">
        <v>232</v>
      </c>
      <c r="AM17" s="28" t="s">
        <v>232</v>
      </c>
      <c r="AN17" s="20" t="s">
        <v>104</v>
      </c>
      <c r="AO17" s="9">
        <f t="shared" si="6"/>
        <v>1</v>
      </c>
      <c r="AP17" s="9">
        <f t="shared" si="7"/>
        <v>1</v>
      </c>
      <c r="AQ17" s="9">
        <f t="shared" si="8"/>
        <v>1</v>
      </c>
      <c r="AR17" s="9">
        <f t="shared" si="9"/>
        <v>1</v>
      </c>
      <c r="AS17" s="31">
        <f t="shared" si="12"/>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 ISNUMBER(SEARCH("tracheal",'Model output'!H17)), ISNUMBER(SEARCH("Not mentioned",'Model output'!H17)), ISNUMBER(SEARCH("esophageal",'Model output'!H17)), ISNUMBER(SEARCH("Not applicable",'Model output'!H17))),"negative","positive"))</f>
        <v>negative</v>
      </c>
      <c r="I18">
        <f>IF(OR('Model output'!I17="",'Model output'!I17="Not answered",'Model output'!I17="Not mentioned"),"",IF(ISNUMBER('Model output'!I17),'Model output'!I17,1))</f>
        <v>3</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0</v>
      </c>
      <c r="K18" t="str" cm="1">
        <f t="array" ref="K18">IF(COUNT(FIND({0,1,2,3,4,5,6,7,8,9},'Model output'!K17))&gt;0,'Model output'!K17,"")</f>
        <v/>
      </c>
      <c r="L18"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 usual variant</v>
      </c>
      <c r="O18" t="str">
        <f>IF('Model output'!M17="","",'Model output'!M17)</f>
        <v/>
      </c>
      <c r="P18" t="str">
        <f>IF('Model output'!N17="","",'Model output'!N17)</f>
        <v>2.4 cm</v>
      </c>
      <c r="Q18" t="str">
        <f t="shared" si="1"/>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
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6" t="str">
        <f>IF('Model output'!S17="","",'Model output'!S17)</f>
        <v>Not identified</v>
      </c>
      <c r="Y18" t="str">
        <f>IF(OR('Model output'!S17="",ISNUMBER(SEARCH("Absent",'Model output'!S17)),ISNUMBER(SEARCH("Not identified",'Model output'!S17)),ISNUMBER(SEARCH("No",'Model output'!S17)),ISNUMBER(SEARCH("neagtive",'Model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ISNUMBER(SEARCH("Focal",'Model output'!V17)), AND(ISERROR(SEARCH("extensive",'Model output'!V17)),ISNUMBER(SEARCH("1 mm",'Model output'!V17))), AND(ISERROR(SEARCH("extensive",'Model output'!V17)),ISNUMBER(SEARCH("0.1 CM",'Model output'!V17))), ISNUMBER(SEARCH("less than 0.5 mm",'Model output'!V17)), ISNUMBER(SEARCH("Focal",'Model output'!V17)), ISNUMBER(SEARCH("abut",'Model output'!V17))), "negative", "positive")</f>
        <v>positive</v>
      </c>
      <c r="AE18" s="21"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8" t="str">
        <f t="shared" si="2"/>
        <v>2</v>
      </c>
      <c r="AG18" s="28" t="str">
        <f t="shared" si="3"/>
        <v>0</v>
      </c>
      <c r="AH18" s="28">
        <f t="shared" si="4"/>
        <v>0</v>
      </c>
      <c r="AI18" s="29" t="str">
        <f t="shared" si="5"/>
        <v>I</v>
      </c>
      <c r="AJ18" s="19" t="s">
        <v>18</v>
      </c>
      <c r="AK18" s="29" t="s">
        <v>314</v>
      </c>
      <c r="AL18" s="29" t="s">
        <v>232</v>
      </c>
      <c r="AM18" s="28" t="s">
        <v>232</v>
      </c>
      <c r="AN18" s="20" t="s">
        <v>104</v>
      </c>
      <c r="AO18" s="9">
        <f t="shared" si="6"/>
        <v>1</v>
      </c>
      <c r="AP18" s="9">
        <f t="shared" si="7"/>
        <v>1</v>
      </c>
      <c r="AQ18" s="9">
        <f t="shared" si="8"/>
        <v>1</v>
      </c>
      <c r="AR18" s="9">
        <f t="shared" si="9"/>
        <v>1</v>
      </c>
      <c r="AS18" s="31">
        <f t="shared" si="12"/>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 ISNUMBER(SEARCH("tracheal",'Model output'!H18)), ISNUMBER(SEARCH("Not mentioned",'Model output'!H18)), ISNUMBER(SEARCH("esophageal",'Model output'!H18)), ISNUMBER(SEARCH("Not applicable",'Model output'!H18))),"negative","positive"))</f>
        <v>negative</v>
      </c>
      <c r="I19">
        <f>IF(OR('Model output'!I18="",'Model output'!I18="Not answered",'Model output'!I18="Not mentioned"),"",IF(ISNUMBER('Model output'!I18),'Model output'!I18,1))</f>
        <v>12</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7</v>
      </c>
      <c r="K19" t="str" cm="1">
        <f t="array" ref="K19">IF(COUNT(FIND({0,1,2,3,4,5,6,7,8,9},'Model output'!K18))&gt;0,'Model output'!K18,"")</f>
        <v>1.6cm</v>
      </c>
      <c r="L19"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
      </c>
      <c r="P19" t="str">
        <f>IF('Model output'!N18="","",'Model output'!N18)</f>
        <v>2.2 cm</v>
      </c>
      <c r="Q19" t="str">
        <f t="shared" si="1"/>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
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6" t="str">
        <f>IF('Model output'!S18="","",'Model output'!S18)</f>
        <v>Not identified</v>
      </c>
      <c r="Y19" t="str">
        <f>IF(OR('Model output'!S18="",ISNUMBER(SEARCH("Absent",'Model output'!S18)),ISNUMBER(SEARCH("Not identified",'Model output'!S18)),ISNUMBER(SEARCH("No",'Model output'!S18)),ISNUMBER(SEARCH("neagtive",'Model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9" t="str">
        <f>IF(OR('Model output'!V18="", AND(ISERROR(SEARCH("Positive",'Model output'!V18)), ISNUMBER(SEARCH("Negative",'Model output'!V18))), ISNUMBER(SEARCH("Uninvolved",'Model output'!V18)), ISNUMBER(SEARCH("Free",'Model output'!V18)), ISNUMBER(SEARCH("Focal",'Model output'!V18)), AND(ISERROR(SEARCH("extensive",'Model output'!V18)),ISNUMBER(SEARCH("1 mm",'Model output'!V18))), AND(ISERROR(SEARCH("extensive",'Model output'!V18)),ISNUMBER(SEARCH("0.1 CM",'Model output'!V18))), ISNUMBER(SEARCH("less than 0.5 mm",'Model output'!V18)), ISNUMBER(SEARCH("Focal",'Model output'!V18)), ISNUMBER(SEARCH("abut",'Model output'!V18))), "negative", "positive")</f>
        <v>negative</v>
      </c>
      <c r="AE19" s="21"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8" t="str">
        <f t="shared" si="2"/>
        <v>2</v>
      </c>
      <c r="AG19" s="28" t="str">
        <f t="shared" si="3"/>
        <v>1b</v>
      </c>
      <c r="AH19" s="28">
        <f t="shared" si="4"/>
        <v>0</v>
      </c>
      <c r="AI19" s="29" t="str">
        <f t="shared" si="5"/>
        <v>I</v>
      </c>
      <c r="AJ19" s="19" t="s">
        <v>36</v>
      </c>
      <c r="AK19" s="29" t="s">
        <v>314</v>
      </c>
      <c r="AL19" s="29" t="s">
        <v>316</v>
      </c>
      <c r="AM19" s="28" t="s">
        <v>232</v>
      </c>
      <c r="AN19" s="20" t="s">
        <v>104</v>
      </c>
      <c r="AO19" s="9">
        <f t="shared" ca="1" si="6"/>
        <v>1</v>
      </c>
      <c r="AP19" s="9">
        <f t="shared" si="7"/>
        <v>1</v>
      </c>
      <c r="AQ19" s="9">
        <f t="shared" si="8"/>
        <v>1</v>
      </c>
      <c r="AR19" s="9">
        <f t="shared" si="9"/>
        <v>1</v>
      </c>
      <c r="AS19" s="31">
        <f t="shared" si="12"/>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3</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10"/>
        <v>positive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 ISNUMBER(SEARCH("tracheal",'Model output'!H19)), ISNUMBER(SEARCH("Not mentioned",'Model output'!H19)), ISNUMBER(SEARCH("esophageal",'Model output'!H19)), ISNUMBER(SEARCH("Not applicable",'Model output'!H19))),"negative","positive"))</f>
        <v>negative</v>
      </c>
      <c r="I20" t="str">
        <f>IF(OR('Model output'!I19="",'Model output'!I19="Not answered",'Model output'!I19="Not mentioned"),"",IF(ISNUMBER('Model output'!I19),'Model output'!I19,1))</f>
        <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6</v>
      </c>
      <c r="K20" t="str" cm="1">
        <f t="array" ref="K20">IF(COUNT(FIND({0,1,2,3,4,5,6,7,8,9},'Model output'!K19))&gt;0,'Model output'!K19,"")</f>
        <v/>
      </c>
      <c r="L20"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
      </c>
      <c r="P20" t="str">
        <f>IF('Model output'!N19="","",'Model output'!N19)</f>
        <v>3.0 cm</v>
      </c>
      <c r="Q20" t="str">
        <f t="shared" si="1"/>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7</v>
      </c>
      <c r="U20" t="str">
        <f>IF('Model output'!Q19&lt;&gt;"",'Model output'!Q19,
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6" t="str">
        <f>IF('Model output'!S19="","",'Model output'!S19)</f>
        <v>Not Identified</v>
      </c>
      <c r="Y20" t="str">
        <f>IF(OR('Model output'!S19="",ISNUMBER(SEARCH("Absent",'Model output'!S19)),ISNUMBER(SEARCH("Not identified",'Model output'!S19)),ISNUMBER(SEARCH("No",'Model output'!S19)),ISNUMBER(SEARCH("neagtive",'Model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ISNUMBER(SEARCH("Focal",'Model output'!V19)), AND(ISERROR(SEARCH("extensive",'Model output'!V19)),ISNUMBER(SEARCH("1 mm",'Model output'!V19))), AND(ISERROR(SEARCH("extensive",'Model output'!V19)),ISNUMBER(SEARCH("0.1 CM",'Model output'!V19))), ISNUMBER(SEARCH("less than 0.5 mm",'Model output'!V19)), ISNUMBER(SEARCH("Focal",'Model output'!V19)), ISNUMBER(SEARCH("abut",'Model output'!V19))), "negative", "positive")</f>
        <v>negative</v>
      </c>
      <c r="AE20" s="21"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intermediate</v>
      </c>
      <c r="AF20" s="28" t="str">
        <f t="shared" si="2"/>
        <v>2</v>
      </c>
      <c r="AG20" s="28" t="str">
        <f t="shared" si="3"/>
        <v>1a</v>
      </c>
      <c r="AH20" s="28">
        <f t="shared" si="4"/>
        <v>0</v>
      </c>
      <c r="AI20" s="29" t="str">
        <f t="shared" si="5"/>
        <v>II</v>
      </c>
      <c r="AJ20" s="19" t="s">
        <v>25</v>
      </c>
      <c r="AK20" s="29" t="s">
        <v>314</v>
      </c>
      <c r="AL20" s="29" t="s">
        <v>315</v>
      </c>
      <c r="AM20" s="28" t="s">
        <v>232</v>
      </c>
      <c r="AN20" s="20" t="s">
        <v>104</v>
      </c>
      <c r="AO20" s="9">
        <f t="shared" ca="1" si="6"/>
        <v>0</v>
      </c>
      <c r="AP20" s="9">
        <f t="shared" si="7"/>
        <v>1</v>
      </c>
      <c r="AQ20" s="9">
        <f t="shared" si="8"/>
        <v>0</v>
      </c>
      <c r="AR20" s="9">
        <f t="shared" si="9"/>
        <v>1</v>
      </c>
      <c r="AS20" s="31">
        <f t="shared" si="12"/>
        <v>0</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10"/>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 ISNUMBER(SEARCH("tracheal",'Model output'!H20)), ISNUMBER(SEARCH("Not mentioned",'Model output'!H20)), ISNUMBER(SEARCH("esophageal",'Model output'!H20)), ISNUMBER(SEARCH("Not applicable",'Model output'!H20))),"negative","positive"))</f>
        <v>negative</v>
      </c>
      <c r="I21">
        <f>IF(OR('Model output'!I20="",'Model output'!I20="Not answered",'Model output'!I20="Not mentioned"),"",IF(ISNUMBER('Model output'!I20),'Model output'!I20,1))</f>
        <v>2</v>
      </c>
      <c r="J21">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1</v>
      </c>
      <c r="K21" t="str" cm="1">
        <f t="array" ref="K21">IF(COUNT(FIND({0,1,2,3,4,5,6,7,8,9},'Model output'!K20))&gt;0,'Model output'!K20,"")</f>
        <v/>
      </c>
      <c r="L21"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1"/>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
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6" t="str">
        <f>IF('Model output'!S20="","",'Model output'!S20)</f>
        <v>Not Identified</v>
      </c>
      <c r="Y21" t="str">
        <f>IF(OR('Model output'!S20="",ISNUMBER(SEARCH("Absent",'Model output'!S20)),ISNUMBER(SEARCH("Not identified",'Model output'!S20)),ISNUMBER(SEARCH("No",'Model output'!S20)),ISNUMBER(SEARCH("neagtive",'Model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ISNUMBER(SEARCH("Focal",'Model output'!V20)), AND(ISERROR(SEARCH("extensive",'Model output'!V20)),ISNUMBER(SEARCH("1 mm",'Model output'!V20))), AND(ISERROR(SEARCH("extensive",'Model output'!V20)),ISNUMBER(SEARCH("0.1 CM",'Model output'!V20))), ISNUMBER(SEARCH("less than 0.5 mm",'Model output'!V20)), ISNUMBER(SEARCH("Focal",'Model output'!V20)), ISNUMBER(SEARCH("abut",'Model output'!V20))), "negative", "positive")</f>
        <v>negative</v>
      </c>
      <c r="AE21" s="21"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8" t="str">
        <f t="shared" si="2"/>
        <v>1a</v>
      </c>
      <c r="AG21" s="28" t="str">
        <f t="shared" si="3"/>
        <v>1a</v>
      </c>
      <c r="AH21" s="28">
        <f t="shared" si="4"/>
        <v>0</v>
      </c>
      <c r="AI21" s="29" t="str">
        <f t="shared" si="5"/>
        <v>I</v>
      </c>
      <c r="AJ21" s="19" t="s">
        <v>25</v>
      </c>
      <c r="AK21" s="29" t="s">
        <v>318</v>
      </c>
      <c r="AL21" s="29" t="s">
        <v>232</v>
      </c>
      <c r="AM21" s="28" t="s">
        <v>232</v>
      </c>
      <c r="AN21" s="20" t="s">
        <v>104</v>
      </c>
      <c r="AO21" s="9">
        <f t="shared" ca="1" si="6"/>
        <v>1</v>
      </c>
      <c r="AP21" s="9">
        <f t="shared" si="7"/>
        <v>1</v>
      </c>
      <c r="AQ21" s="9">
        <f t="shared" si="8"/>
        <v>0</v>
      </c>
      <c r="AR21" s="9">
        <f t="shared" si="9"/>
        <v>1</v>
      </c>
      <c r="AS21" s="31">
        <f t="shared" si="12"/>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 ISNUMBER(SEARCH("tracheal",'Model output'!H21)), ISNUMBER(SEARCH("Not mentioned",'Model output'!H21)), ISNUMBER(SEARCH("esophageal",'Model output'!H21)), ISNUMBER(SEARCH("Not applicable",'Model output'!H21))),"negative","positive"))</f>
        <v>negative</v>
      </c>
      <c r="I22">
        <f>IF(OR('Model output'!I21="",'Model output'!I21="Not answered",'Model output'!I21="Not mentioned"),"",IF(ISNUMBER('Model output'!I21),'Model output'!I21,1))</f>
        <v>5</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1"/>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
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6" t="str">
        <f>IF('Model output'!S21="","",'Model output'!S21)</f>
        <v>Invades: perithyroidal fibradipose tissue and skeletal muscle</v>
      </c>
      <c r="Y22" t="str">
        <f>IF(OR('Model output'!S21="",ISNUMBER(SEARCH("Absent",'Model output'!S21)),ISNUMBER(SEARCH("Not identified",'Model output'!S21)),ISNUMBER(SEARCH("No",'Model output'!S21)),ISNUMBER(SEARCH("neagtive",'Model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9" t="str">
        <f>IF(OR('Model output'!V21="", AND(ISERROR(SEARCH("Positive",'Model output'!V21)), ISNUMBER(SEARCH("Negative",'Model output'!V21))), ISNUMBER(SEARCH("Uninvolved",'Model output'!V21)), ISNUMBER(SEARCH("Free",'Model output'!V21)), ISNUMBER(SEARCH("Focal",'Model output'!V21)), AND(ISERROR(SEARCH("extensive",'Model output'!V21)),ISNUMBER(SEARCH("1 mm",'Model output'!V21))), AND(ISERROR(SEARCH("extensive",'Model output'!V21)),ISNUMBER(SEARCH("0.1 CM",'Model output'!V21))), ISNUMBER(SEARCH("less than 0.5 mm",'Model output'!V21)), ISNUMBER(SEARCH("Focal",'Model output'!V21)), ISNUMBER(SEARCH("abut",'Model output'!V21))), "negative", "positive")</f>
        <v>negative</v>
      </c>
      <c r="AE22" s="21"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8" t="str">
        <f t="shared" si="2"/>
        <v>3b</v>
      </c>
      <c r="AG22" s="28" t="str">
        <f t="shared" si="3"/>
        <v>0</v>
      </c>
      <c r="AH22" s="28">
        <f t="shared" si="4"/>
        <v>0</v>
      </c>
      <c r="AI22" s="29" t="str">
        <f t="shared" si="5"/>
        <v>II</v>
      </c>
      <c r="AJ22" s="19" t="s">
        <v>18</v>
      </c>
      <c r="AK22" s="29" t="s">
        <v>319</v>
      </c>
      <c r="AL22" s="29" t="s">
        <v>232</v>
      </c>
      <c r="AM22" s="28" t="s">
        <v>232</v>
      </c>
      <c r="AN22" s="20" t="s">
        <v>99</v>
      </c>
      <c r="AO22" s="9">
        <f t="shared" si="6"/>
        <v>1</v>
      </c>
      <c r="AP22" s="9">
        <f t="shared" si="7"/>
        <v>1</v>
      </c>
      <c r="AQ22" s="9">
        <f t="shared" si="8"/>
        <v>1</v>
      </c>
      <c r="AR22" s="9">
        <f t="shared" si="9"/>
        <v>1</v>
      </c>
      <c r="AS22" s="31">
        <f t="shared" si="12"/>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1</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 ISNUMBER(SEARCH("tracheal",'Model output'!H22)), ISNUMBER(SEARCH("Not mentioned",'Model output'!H22)), ISNUMBER(SEARCH("esophageal",'Model output'!H22)), ISNUMBER(SEARCH("Not applicable",'Model output'!H22))),"negative","positive"))</f>
        <v>negative</v>
      </c>
      <c r="I23">
        <f>IF(OR('Model output'!I22="",'Model output'!I22="Not answered",'Model output'!I22="Not mentioned"),"",IF(ISNUMBER('Model output'!I22),'Model output'!I22,1))</f>
        <v>2</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
      </c>
      <c r="P23" t="str">
        <f>IF('Model output'!N22="","",'Model output'!N22)</f>
        <v>2.8 cm</v>
      </c>
      <c r="Q23" t="str">
        <f t="shared" si="1"/>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
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6" t="str">
        <f>IF('Model output'!S22="","",'Model output'!S22)</f>
        <v>Not identified</v>
      </c>
      <c r="Y23" t="str">
        <f>IF(OR('Model output'!S22="",ISNUMBER(SEARCH("Absent",'Model output'!S22)),ISNUMBER(SEARCH("Not identified",'Model output'!S22)),ISNUMBER(SEARCH("No",'Model output'!S22)),ISNUMBER(SEARCH("neagtive",'Model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ISNUMBER(SEARCH("Focal",'Model output'!V22)), AND(ISERROR(SEARCH("extensive",'Model output'!V22)),ISNUMBER(SEARCH("1 mm",'Model output'!V22))), AND(ISERROR(SEARCH("extensive",'Model output'!V22)),ISNUMBER(SEARCH("0.1 CM",'Model output'!V22))), ISNUMBER(SEARCH("less than 0.5 mm",'Model output'!V22)), ISNUMBER(SEARCH("Focal",'Model output'!V22)), ISNUMBER(SEARCH("abut",'Model output'!V22))), "negative", "positive")</f>
        <v>negative</v>
      </c>
      <c r="AE23" s="21"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8" t="str">
        <f t="shared" si="2"/>
        <v>2</v>
      </c>
      <c r="AG23" s="28" t="str">
        <f t="shared" si="3"/>
        <v>0</v>
      </c>
      <c r="AH23" s="28">
        <f t="shared" si="4"/>
        <v>0</v>
      </c>
      <c r="AI23" s="29" t="str">
        <f t="shared" si="5"/>
        <v>I</v>
      </c>
      <c r="AJ23" s="19" t="s">
        <v>25</v>
      </c>
      <c r="AK23" s="29" t="s">
        <v>314</v>
      </c>
      <c r="AL23" s="29" t="s">
        <v>232</v>
      </c>
      <c r="AM23" s="28" t="s">
        <v>232</v>
      </c>
      <c r="AN23" s="20" t="s">
        <v>104</v>
      </c>
      <c r="AO23" s="9">
        <f t="shared" ca="1" si="6"/>
        <v>1</v>
      </c>
      <c r="AP23" s="9">
        <f t="shared" si="7"/>
        <v>1</v>
      </c>
      <c r="AQ23" s="9">
        <f t="shared" si="8"/>
        <v>1</v>
      </c>
      <c r="AR23" s="9">
        <f t="shared" si="9"/>
        <v>1</v>
      </c>
      <c r="AS23" s="31">
        <f t="shared" si="12"/>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 ISNUMBER(SEARCH("tracheal",'Model output'!H23)), ISNUMBER(SEARCH("Not mentioned",'Model output'!H23)), ISNUMBER(SEARCH("esophageal",'Model output'!H23)), ISNUMBER(SEARCH("Not applicable",'Model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1</v>
      </c>
      <c r="K24" t="str" cm="1">
        <f t="array" ref="K24">IF(COUNT(FIND({0,1,2,3,4,5,6,7,8,9},'Model output'!K23))&gt;0,'Model output'!K23,"")</f>
        <v>0.8cm</v>
      </c>
      <c r="L24"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
      </c>
      <c r="P24" t="str">
        <f>IF('Model output'!N23="","",'Model output'!N23)</f>
        <v>1.3 cm</v>
      </c>
      <c r="Q24" t="str">
        <f t="shared" si="1"/>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
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6" t="str">
        <f>IF('Model output'!S23="","",'Model output'!S23)</f>
        <v>Not identified</v>
      </c>
      <c r="Y24" t="str">
        <f>IF(OR('Model output'!S23="",ISNUMBER(SEARCH("Absent",'Model output'!S23)),ISNUMBER(SEARCH("Not identified",'Model output'!S23)),ISNUMBER(SEARCH("No",'Model output'!S23)),ISNUMBER(SEARCH("neagtive",'Model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9" t="str">
        <f>IF(OR('Model output'!V23="", AND(ISERROR(SEARCH("Positive",'Model output'!V23)), ISNUMBER(SEARCH("Negative",'Model output'!V23))), ISNUMBER(SEARCH("Uninvolved",'Model output'!V23)), ISNUMBER(SEARCH("Free",'Model output'!V23)), ISNUMBER(SEARCH("Focal",'Model output'!V23)), AND(ISERROR(SEARCH("extensive",'Model output'!V23)),ISNUMBER(SEARCH("1 mm",'Model output'!V23))), AND(ISERROR(SEARCH("extensive",'Model output'!V23)),ISNUMBER(SEARCH("0.1 CM",'Model output'!V23))), ISNUMBER(SEARCH("less than 0.5 mm",'Model output'!V23)), ISNUMBER(SEARCH("Focal",'Model output'!V23)), ISNUMBER(SEARCH("abut",'Model output'!V23))), "negative", "positive")</f>
        <v>negative</v>
      </c>
      <c r="AE24" s="21"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8" t="str">
        <f t="shared" si="2"/>
        <v>1b</v>
      </c>
      <c r="AG24" s="28" t="str">
        <f t="shared" si="3"/>
        <v>1a</v>
      </c>
      <c r="AH24" s="28">
        <f t="shared" si="4"/>
        <v>0</v>
      </c>
      <c r="AI24" s="29" t="str">
        <f t="shared" si="5"/>
        <v>I</v>
      </c>
      <c r="AJ24" s="19" t="s">
        <v>25</v>
      </c>
      <c r="AK24" s="29" t="s">
        <v>316</v>
      </c>
      <c r="AL24" s="29" t="s">
        <v>318</v>
      </c>
      <c r="AM24" s="28" t="s">
        <v>232</v>
      </c>
      <c r="AN24" s="20" t="s">
        <v>104</v>
      </c>
      <c r="AO24" s="9">
        <f t="shared" ca="1" si="6"/>
        <v>1</v>
      </c>
      <c r="AP24" s="9">
        <f t="shared" si="7"/>
        <v>1</v>
      </c>
      <c r="AQ24" s="9">
        <f t="shared" si="8"/>
        <v>1</v>
      </c>
      <c r="AR24" s="9">
        <f t="shared" si="9"/>
        <v>1</v>
      </c>
      <c r="AS24" s="31">
        <f t="shared" si="12"/>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 ISNUMBER(SEARCH("tracheal",'Model output'!H24)), ISNUMBER(SEARCH("Not mentioned",'Model output'!H24)), ISNUMBER(SEARCH("esophageal",'Model output'!H24)), ISNUMBER(SEARCH("Not applicable",'Model output'!H24))),"negative","positive"))</f>
        <v>negative</v>
      </c>
      <c r="I25">
        <f>IF(OR('Model output'!I24="",'Model output'!I24="Not answered",'Model output'!I24="Not mentioned"),"",IF(ISNUMBER('Model output'!I24),'Model output'!I24,1))</f>
        <v>4</v>
      </c>
      <c r="J25">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1</v>
      </c>
      <c r="K25" t="str" cm="1">
        <f t="array" ref="K25">IF(COUNT(FIND({0,1,2,3,4,5,6,7,8,9},'Model output'!K24))&gt;0,'Model output'!K24,"")</f>
        <v>0.6cm</v>
      </c>
      <c r="L25"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1"/>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
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6" t="str">
        <f>IF('Model output'!S24="","",'Model output'!S24)</f>
        <v>Not Identified</v>
      </c>
      <c r="Y25" t="str">
        <f>IF(OR('Model output'!S24="",ISNUMBER(SEARCH("Absent",'Model output'!S24)),ISNUMBER(SEARCH("Not identified",'Model output'!S24)),ISNUMBER(SEARCH("No",'Model output'!S24)),ISNUMBER(SEARCH("neagtive",'Model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ISNUMBER(SEARCH("Free",'Model output'!V24)), ISNUMBER(SEARCH("Focal",'Model output'!V24)), AND(ISERROR(SEARCH("extensive",'Model output'!V24)),ISNUMBER(SEARCH("1 mm",'Model output'!V24))), AND(ISERROR(SEARCH("extensive",'Model output'!V24)),ISNUMBER(SEARCH("0.1 CM",'Model output'!V24))), ISNUMBER(SEARCH("less than 0.5 mm",'Model output'!V24)), ISNUMBER(SEARCH("Focal",'Model output'!V24)), ISNUMBER(SEARCH("abut",'Model output'!V24))), "negative", "positive")</f>
        <v>negative</v>
      </c>
      <c r="AE25" s="21"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8" t="str">
        <f t="shared" si="2"/>
        <v>1b</v>
      </c>
      <c r="AG25" s="28" t="str">
        <f t="shared" si="3"/>
        <v>1a</v>
      </c>
      <c r="AH25" s="28">
        <f t="shared" si="4"/>
        <v>0</v>
      </c>
      <c r="AI25" s="29" t="str">
        <f t="shared" si="5"/>
        <v>II</v>
      </c>
      <c r="AJ25" s="19" t="s">
        <v>36</v>
      </c>
      <c r="AK25" s="29" t="s">
        <v>316</v>
      </c>
      <c r="AL25" s="29" t="s">
        <v>318</v>
      </c>
      <c r="AM25" s="28" t="s">
        <v>232</v>
      </c>
      <c r="AN25" s="20" t="s">
        <v>99</v>
      </c>
      <c r="AO25" s="9">
        <f t="shared" ca="1" si="6"/>
        <v>1</v>
      </c>
      <c r="AP25" s="9">
        <f t="shared" si="7"/>
        <v>1</v>
      </c>
      <c r="AQ25" s="9">
        <f t="shared" si="8"/>
        <v>1</v>
      </c>
      <c r="AR25" s="9">
        <f t="shared" si="9"/>
        <v>1</v>
      </c>
      <c r="AS25" s="31">
        <f t="shared" si="12"/>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 ISNUMBER(SEARCH("tracheal",'Model output'!H25)), ISNUMBER(SEARCH("Not mentioned",'Model output'!H25)), ISNUMBER(SEARCH("esophageal",'Model output'!H25)), ISNUMBER(SEARCH("Not applicable",'Model output'!H25))),"negative","positive"))</f>
        <v>negative</v>
      </c>
      <c r="I26">
        <f>IF(OR('Model output'!I25="",'Model output'!I25="Not answered",'Model output'!I25="Not mentioned"),"",IF(ISNUMBER('Model output'!I25),'Model output'!I25,1))</f>
        <v>16</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0</v>
      </c>
      <c r="K26" t="str" cm="1">
        <f t="array" ref="K26">IF(COUNT(FIND({0,1,2,3,4,5,6,7,8,9},'Model output'!K25))&gt;0,'Model output'!K25,"")</f>
        <v/>
      </c>
      <c r="L26"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 follicular variant</v>
      </c>
      <c r="O26" t="str">
        <f>IF('Model output'!M25="","",'Model output'!M25)</f>
        <v/>
      </c>
      <c r="P26" t="str">
        <f>IF('Model output'!N25="","",'Model output'!N25)</f>
        <v>2.1 cm</v>
      </c>
      <c r="Q26" t="str">
        <f t="shared" si="1"/>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
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6" t="str">
        <f>IF('Model output'!S25="","",'Model output'!S25)</f>
        <v>Not identified</v>
      </c>
      <c r="Y26" t="str">
        <f>IF(OR('Model output'!S25="",ISNUMBER(SEARCH("Absent",'Model output'!S25)),ISNUMBER(SEARCH("Not identified",'Model output'!S25)),ISNUMBER(SEARCH("No",'Model output'!S25)),ISNUMBER(SEARCH("neagtive",'Model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ISNUMBER(SEARCH("Focal",'Model output'!V25)), AND(ISERROR(SEARCH("extensive",'Model output'!V25)),ISNUMBER(SEARCH("1 mm",'Model output'!V25))), AND(ISERROR(SEARCH("extensive",'Model output'!V25)),ISNUMBER(SEARCH("0.1 CM",'Model output'!V25))), ISNUMBER(SEARCH("less than 0.5 mm",'Model output'!V25)), ISNUMBER(SEARCH("Focal",'Model output'!V25)), ISNUMBER(SEARCH("abut",'Model output'!V25))), "negative", "positive")</f>
        <v>negative</v>
      </c>
      <c r="AE26" s="21"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8" t="str">
        <f t="shared" si="2"/>
        <v>2</v>
      </c>
      <c r="AG26" s="28" t="str">
        <f t="shared" si="3"/>
        <v>0</v>
      </c>
      <c r="AH26" s="28">
        <f t="shared" si="4"/>
        <v>0</v>
      </c>
      <c r="AI26" s="29" t="str">
        <f t="shared" si="5"/>
        <v>I</v>
      </c>
      <c r="AJ26" s="19" t="s">
        <v>25</v>
      </c>
      <c r="AK26" s="29" t="s">
        <v>314</v>
      </c>
      <c r="AL26" s="29" t="s">
        <v>232</v>
      </c>
      <c r="AM26" s="28" t="s">
        <v>232</v>
      </c>
      <c r="AN26" s="20" t="s">
        <v>104</v>
      </c>
      <c r="AO26" s="9">
        <f t="shared" ca="1" si="6"/>
        <v>1</v>
      </c>
      <c r="AP26" s="9">
        <f t="shared" si="7"/>
        <v>1</v>
      </c>
      <c r="AQ26" s="9">
        <f t="shared" si="8"/>
        <v>1</v>
      </c>
      <c r="AR26" s="9">
        <f t="shared" si="9"/>
        <v>1</v>
      </c>
      <c r="AS26" s="31">
        <f t="shared" si="12"/>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 ISNUMBER(SEARCH("tracheal",'Model output'!H26)), ISNUMBER(SEARCH("Not mentioned",'Model output'!H26)), ISNUMBER(SEARCH("esophageal",'Model output'!H26)), ISNUMBER(SEARCH("Not applicable",'Model output'!H26))),"negative","positive"))</f>
        <v>negative</v>
      </c>
      <c r="I27">
        <f>IF(OR('Model output'!I26="",'Model output'!I26="Not answered",'Model output'!I26="Not mentioned"),"",IF(ISNUMBER('Model output'!I26),'Model output'!I26,1))</f>
        <v>7</v>
      </c>
      <c r="J27">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4</v>
      </c>
      <c r="K27" t="str" cm="1">
        <f t="array" ref="K27">IF(COUNT(FIND({0,1,2,3,4,5,6,7,8,9},'Model output'!K26))&gt;0,'Model output'!K26,"")</f>
        <v>2.5 cm</v>
      </c>
      <c r="L27" t="str">
        <f t="shared" si="11"/>
        <v>2.5cm</v>
      </c>
      <c r="M27" cm="1">
        <f t="array" ref="M27">IF(L27="","",IF(ISNUMBER(SEARCH("cm",L27)),MAX(VALUE(SUBSTITUTE(_xlfn.FILTERXML("&lt;t&gt;&lt;s&gt;"&amp;SUBSTITUTE(L27,",","&lt;/s&gt;&lt;s&gt;")&amp;"&lt;/s&gt;&lt;/t&gt;","//s"),"cm",""))),MAX(VALUE(SUBSTITUTE(_xlfn.FILTERXML("&lt;t&gt;&lt;s&gt;"&amp;SUBSTITUTE(L27,",","&lt;/s&gt;&lt;s&gt;")&amp;"&lt;/s&gt;&lt;/t&gt;","//s"),"mm","")))/10))</f>
        <v>2.5</v>
      </c>
      <c r="N27" t="str">
        <f>IF('Model output'!L26="","",'Model output'!L26)</f>
        <v>papillary</v>
      </c>
      <c r="O27" t="str">
        <f>IF('Model output'!M26="","",'Model output'!M26)</f>
        <v>tall and classical variants</v>
      </c>
      <c r="P27" t="str">
        <f>IF('Model output'!N26="","",'Model output'!N26)</f>
        <v>2.1 cm (right lobe) and 1.8 cm (tall cell)</v>
      </c>
      <c r="Q27" t="str">
        <f t="shared" si="1"/>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
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6" t="str">
        <f>IF('Model output'!S26="","",'Model output'!S26)</f>
        <v>Invades: peri-thyroid fibroadipose tissue</v>
      </c>
      <c r="Y27" t="str">
        <f>IF(OR('Model output'!S26="",ISNUMBER(SEARCH("Absent",'Model output'!S26)),ISNUMBER(SEARCH("Not identified",'Model output'!S26)),ISNUMBER(SEARCH("No",'Model output'!S26)),ISNUMBER(SEARCH("neagtive",'Model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ISNUMBER(SEARCH("Focal",'Model output'!V26)), AND(ISERROR(SEARCH("extensive",'Model output'!V26)),ISNUMBER(SEARCH("1 mm",'Model output'!V26))), AND(ISERROR(SEARCH("extensive",'Model output'!V26)),ISNUMBER(SEARCH("0.1 CM",'Model output'!V26))), ISNUMBER(SEARCH("less than 0.5 mm",'Model output'!V26)), ISNUMBER(SEARCH("Focal",'Model output'!V26)), ISNUMBER(SEARCH("abut",'Model output'!V26))), "negative", "positive")</f>
        <v>positive</v>
      </c>
      <c r="AE27" s="21"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8" t="str">
        <f t="shared" si="2"/>
        <v>2</v>
      </c>
      <c r="AG27" s="28" t="str">
        <f t="shared" si="3"/>
        <v>1b</v>
      </c>
      <c r="AH27" s="28">
        <f t="shared" si="4"/>
        <v>0</v>
      </c>
      <c r="AI27" s="29" t="str">
        <f t="shared" si="5"/>
        <v>II</v>
      </c>
      <c r="AJ27" s="19" t="s">
        <v>18</v>
      </c>
      <c r="AK27" s="29" t="s">
        <v>314</v>
      </c>
      <c r="AL27" s="28" t="s">
        <v>316</v>
      </c>
      <c r="AM27" s="28" t="s">
        <v>232</v>
      </c>
      <c r="AN27" s="20" t="s">
        <v>99</v>
      </c>
      <c r="AO27" s="9">
        <f t="shared" si="6"/>
        <v>1</v>
      </c>
      <c r="AP27" s="9">
        <f t="shared" si="7"/>
        <v>1</v>
      </c>
      <c r="AQ27" s="9">
        <f t="shared" si="8"/>
        <v>1</v>
      </c>
      <c r="AR27" s="9">
        <f t="shared" si="9"/>
        <v>1</v>
      </c>
      <c r="AS27" s="31">
        <f t="shared" si="12"/>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 ISNUMBER(SEARCH("tracheal",'Model output'!H27)), ISNUMBER(SEARCH("Not mentioned",'Model output'!H27)), ISNUMBER(SEARCH("esophageal",'Model output'!H27)), ISNUMBER(SEARCH("Not applicable",'Model output'!H27))),"negative","positive"))</f>
        <v>negative</v>
      </c>
      <c r="I28">
        <f>IF(OR('Model output'!I27="",'Model output'!I27="Not answered",'Model output'!I27="Not mentioned"),"",IF(ISNUMBER('Model output'!I27),'Model output'!I27,1))</f>
        <v>2</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1</v>
      </c>
      <c r="K28" t="str" cm="1">
        <f t="array" ref="K28">IF(COUNT(FIND({0,1,2,3,4,5,6,7,8,9},'Model output'!K27))&gt;0,'Model output'!K27,"")</f>
        <v>0.6 cm</v>
      </c>
      <c r="L28"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
      </c>
      <c r="P28" t="str">
        <f>IF('Model output'!N27="","",'Model output'!N27)</f>
        <v>1.3 cm</v>
      </c>
      <c r="Q28" t="str">
        <f t="shared" si="1"/>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
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6" t="str">
        <f>IF('Model output'!S27="","",'Model output'!S27)</f>
        <v>Invades: perithyroid skeletal muscle</v>
      </c>
      <c r="Y28" t="str">
        <f>IF(OR('Model output'!S27="",ISNUMBER(SEARCH("Absent",'Model output'!S27)),ISNUMBER(SEARCH("Not identified",'Model output'!S27)),ISNUMBER(SEARCH("No",'Model output'!S27)),ISNUMBER(SEARCH("neagtive",'Model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ISNUMBER(SEARCH("Focal",'Model output'!V27)), AND(ISERROR(SEARCH("extensive",'Model output'!V27)),ISNUMBER(SEARCH("1 mm",'Model output'!V27))), AND(ISERROR(SEARCH("extensive",'Model output'!V27)),ISNUMBER(SEARCH("0.1 CM",'Model output'!V27))), ISNUMBER(SEARCH("less than 0.5 mm",'Model output'!V27)), ISNUMBER(SEARCH("Focal",'Model output'!V27)), ISNUMBER(SEARCH("abut",'Model output'!V27))), "negative", "positive")</f>
        <v>negative</v>
      </c>
      <c r="AE28" s="21"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8" t="str">
        <f t="shared" si="2"/>
        <v>3b</v>
      </c>
      <c r="AG28" s="28" t="str">
        <f t="shared" si="3"/>
        <v>1a</v>
      </c>
      <c r="AH28" s="28">
        <f t="shared" si="4"/>
        <v>0</v>
      </c>
      <c r="AI28" s="29" t="str">
        <f t="shared" si="5"/>
        <v>II</v>
      </c>
      <c r="AJ28" s="19" t="s">
        <v>18</v>
      </c>
      <c r="AK28" s="29" t="s">
        <v>319</v>
      </c>
      <c r="AL28" s="28" t="s">
        <v>318</v>
      </c>
      <c r="AM28" s="28" t="s">
        <v>232</v>
      </c>
      <c r="AN28" s="20" t="s">
        <v>99</v>
      </c>
      <c r="AO28" s="9">
        <f t="shared" si="6"/>
        <v>1</v>
      </c>
      <c r="AP28" s="9">
        <f t="shared" si="7"/>
        <v>1</v>
      </c>
      <c r="AQ28" s="9">
        <f t="shared" si="8"/>
        <v>1</v>
      </c>
      <c r="AR28" s="9">
        <f t="shared" si="9"/>
        <v>1</v>
      </c>
      <c r="AS28" s="31">
        <f t="shared" si="12"/>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 ISNUMBER(SEARCH("tracheal",'Model output'!H28)), ISNUMBER(SEARCH("Not mentioned",'Model output'!H28)), ISNUMBER(SEARCH("esophageal",'Model output'!H28)), ISNUMBER(SEARCH("Not applicable",'Model output'!H28))),"negative","positive"))</f>
        <v>negative</v>
      </c>
      <c r="I29">
        <f>IF(OR('Model output'!I28="",'Model output'!I28="Not answered",'Model output'!I28="Not mentioned"),"",IF(ISNUMBER('Model output'!I28),'Model output'!I28,1))</f>
        <v>2</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 variant</v>
      </c>
      <c r="P29" t="str">
        <f>IF('Model output'!N28="","",'Model output'!N28)</f>
        <v>2.2 cm</v>
      </c>
      <c r="Q29" t="str">
        <f t="shared" si="1"/>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
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6" t="str">
        <f>IF('Model output'!S28="","",'Model output'!S28)</f>
        <v>Invades: perithyroidal fibroadipose tissue</v>
      </c>
      <c r="Y29" t="str">
        <f>IF(OR('Model output'!S28="",ISNUMBER(SEARCH("Absent",'Model output'!S28)),ISNUMBER(SEARCH("Not identified",'Model output'!S28)),ISNUMBER(SEARCH("No",'Model output'!S28)),ISNUMBER(SEARCH("neagtive",'Model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9" t="str">
        <f>IF(OR('Model output'!V28="", AND(ISERROR(SEARCH("Positive",'Model output'!V28)), ISNUMBER(SEARCH("Negative",'Model output'!V28))), ISNUMBER(SEARCH("Uninvolved",'Model output'!V28)), ISNUMBER(SEARCH("Free",'Model output'!V28)), ISNUMBER(SEARCH("Focal",'Model output'!V28)), AND(ISERROR(SEARCH("extensive",'Model output'!V28)),ISNUMBER(SEARCH("1 mm",'Model output'!V28))), AND(ISERROR(SEARCH("extensive",'Model output'!V28)),ISNUMBER(SEARCH("0.1 CM",'Model output'!V28))), ISNUMBER(SEARCH("less than 0.5 mm",'Model output'!V28)), ISNUMBER(SEARCH("Focal",'Model output'!V28)), ISNUMBER(SEARCH("abut",'Model output'!V28))), "negative", "positive")</f>
        <v>negative</v>
      </c>
      <c r="AE29" s="21"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8" t="str">
        <f t="shared" si="2"/>
        <v>2</v>
      </c>
      <c r="AG29" s="28" t="str">
        <f t="shared" si="3"/>
        <v>0</v>
      </c>
      <c r="AH29" s="28">
        <f t="shared" si="4"/>
        <v>0</v>
      </c>
      <c r="AI29" s="29" t="str">
        <f t="shared" si="5"/>
        <v>I</v>
      </c>
      <c r="AJ29" s="19" t="s">
        <v>36</v>
      </c>
      <c r="AK29" s="29" t="s">
        <v>314</v>
      </c>
      <c r="AL29" s="28" t="s">
        <v>232</v>
      </c>
      <c r="AM29" s="28" t="s">
        <v>232</v>
      </c>
      <c r="AN29" s="20" t="s">
        <v>104</v>
      </c>
      <c r="AO29" s="9">
        <f t="shared" ca="1" si="6"/>
        <v>1</v>
      </c>
      <c r="AP29" s="9">
        <f t="shared" si="7"/>
        <v>1</v>
      </c>
      <c r="AQ29" s="9">
        <f t="shared" si="8"/>
        <v>1</v>
      </c>
      <c r="AR29" s="9">
        <f t="shared" si="9"/>
        <v>1</v>
      </c>
      <c r="AS29" s="31">
        <f t="shared" si="12"/>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 ISNUMBER(SEARCH("tracheal",'Model output'!H29)), ISNUMBER(SEARCH("Not mentioned",'Model output'!H29)), ISNUMBER(SEARCH("esophageal",'Model output'!H29)), ISNUMBER(SEARCH("Not applicable",'Model output'!H29))),"negative","positive"))</f>
        <v>negative</v>
      </c>
      <c r="I30">
        <f>IF(OR('Model output'!I29="",'Model output'!I29="Not answered",'Model output'!I29="Not mentioned"),"",IF(ISNUMBER('Model output'!I29),'Model output'!I29,1))</f>
        <v>6</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1</v>
      </c>
      <c r="K30" t="str" cm="1">
        <f t="array" ref="K30">IF(COUNT(FIND({0,1,2,3,4,5,6,7,8,9},'Model output'!K29))&gt;0,'Model output'!K29,"")</f>
        <v>1.3 cm</v>
      </c>
      <c r="L30"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 type, Tall cell variant</v>
      </c>
      <c r="P30" t="str">
        <f>IF('Model output'!N29="","",'Model output'!N29)</f>
        <v>2.0 cm</v>
      </c>
      <c r="Q30" t="str">
        <f t="shared" si="1"/>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
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6" t="str">
        <f>IF('Model output'!S29="","",'Model output'!S29)</f>
        <v>Not identified</v>
      </c>
      <c r="Y30" t="str">
        <f>IF(OR('Model output'!S29="",ISNUMBER(SEARCH("Absent",'Model output'!S29)),ISNUMBER(SEARCH("Not identified",'Model output'!S29)),ISNUMBER(SEARCH("No",'Model output'!S29)),ISNUMBER(SEARCH("neagtive",'Model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ISNUMBER(SEARCH("Focal",'Model output'!V29)), AND(ISERROR(SEARCH("extensive",'Model output'!V29)),ISNUMBER(SEARCH("1 mm",'Model output'!V29))), AND(ISERROR(SEARCH("extensive",'Model output'!V29)),ISNUMBER(SEARCH("0.1 CM",'Model output'!V29))), ISNUMBER(SEARCH("less than 0.5 mm",'Model output'!V29)), ISNUMBER(SEARCH("Focal",'Model output'!V29)), ISNUMBER(SEARCH("abut",'Model output'!V29))), "negative", "positive")</f>
        <v>negative</v>
      </c>
      <c r="AE30" s="21"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8" t="str">
        <f t="shared" si="2"/>
        <v>1b</v>
      </c>
      <c r="AG30" s="28" t="str">
        <f t="shared" si="3"/>
        <v>1b</v>
      </c>
      <c r="AH30" s="28">
        <f t="shared" si="4"/>
        <v>0</v>
      </c>
      <c r="AI30" s="29" t="str">
        <f t="shared" si="5"/>
        <v>I</v>
      </c>
      <c r="AJ30" s="19" t="s">
        <v>36</v>
      </c>
      <c r="AK30" s="29" t="s">
        <v>316</v>
      </c>
      <c r="AL30" s="28" t="s">
        <v>318</v>
      </c>
      <c r="AM30" s="28" t="s">
        <v>232</v>
      </c>
      <c r="AN30" s="20" t="s">
        <v>104</v>
      </c>
      <c r="AO30" s="9">
        <f t="shared" ca="1" si="6"/>
        <v>1</v>
      </c>
      <c r="AP30" s="9">
        <f t="shared" si="7"/>
        <v>1</v>
      </c>
      <c r="AQ30" s="9">
        <f t="shared" si="8"/>
        <v>0</v>
      </c>
      <c r="AR30" s="9">
        <f t="shared" si="9"/>
        <v>1</v>
      </c>
      <c r="AS30" s="31">
        <f t="shared" si="12"/>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 ISNUMBER(SEARCH("tracheal",'Model output'!H30)), ISNUMBER(SEARCH("Not mentioned",'Model output'!H30)), ISNUMBER(SEARCH("esophageal",'Model output'!H30)), ISNUMBER(SEARCH("Not applicable",'Model output'!H30))),"negative","positive"))</f>
        <v>negative</v>
      </c>
      <c r="I31">
        <f>IF(OR('Model output'!I30="",'Model output'!I30="Not answered",'Model output'!I30="Not mentioned"),"",IF(ISNUMBER('Model output'!I30),'Model output'!I30,1))</f>
        <v>5</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3</v>
      </c>
      <c r="K31" t="str" cm="1">
        <f t="array" ref="K31">IF(COUNT(FIND({0,1,2,3,4,5,6,7,8,9},'Model output'!K30))&gt;0,'Model output'!K30,"")</f>
        <v>0.8 cm</v>
      </c>
      <c r="L31"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 classical type</v>
      </c>
      <c r="O31" t="str">
        <f>IF('Model output'!M30="","",'Model output'!M30)</f>
        <v/>
      </c>
      <c r="P31" t="str">
        <f>IF('Model output'!N30="","",'Model output'!N30)</f>
        <v>1.2 cm</v>
      </c>
      <c r="Q31" t="str">
        <f t="shared" si="1"/>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
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6" t="str">
        <f>IF('Model output'!S30="","",'Model output'!S30)</f>
        <v>Not Identified</v>
      </c>
      <c r="Y31" t="str">
        <f>IF(OR('Model output'!S30="",ISNUMBER(SEARCH("Absent",'Model output'!S30)),ISNUMBER(SEARCH("Not identified",'Model output'!S30)),ISNUMBER(SEARCH("No",'Model output'!S30)),ISNUMBER(SEARCH("neagtive",'Model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ISNUMBER(SEARCH("Focal",'Model output'!V30)), AND(ISERROR(SEARCH("extensive",'Model output'!V30)),ISNUMBER(SEARCH("1 mm",'Model output'!V30))), AND(ISERROR(SEARCH("extensive",'Model output'!V30)),ISNUMBER(SEARCH("0.1 CM",'Model output'!V30))), ISNUMBER(SEARCH("less than 0.5 mm",'Model output'!V30)), ISNUMBER(SEARCH("Focal",'Model output'!V30)), ISNUMBER(SEARCH("abut",'Model output'!V30))), "negative", "positive")</f>
        <v>negative</v>
      </c>
      <c r="AE31" s="21"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8" t="str">
        <f t="shared" si="2"/>
        <v>1b</v>
      </c>
      <c r="AG31" s="28" t="str">
        <f t="shared" si="3"/>
        <v>1a</v>
      </c>
      <c r="AH31" s="28">
        <f t="shared" si="4"/>
        <v>0</v>
      </c>
      <c r="AI31" s="29" t="str">
        <f t="shared" si="5"/>
        <v>I</v>
      </c>
      <c r="AJ31" s="19" t="s">
        <v>25</v>
      </c>
      <c r="AK31" s="29" t="s">
        <v>316</v>
      </c>
      <c r="AL31" s="28" t="s">
        <v>318</v>
      </c>
      <c r="AM31" s="28" t="s">
        <v>232</v>
      </c>
      <c r="AN31" s="20" t="s">
        <v>104</v>
      </c>
      <c r="AO31" s="9">
        <f t="shared" ca="1" si="6"/>
        <v>1</v>
      </c>
      <c r="AP31" s="9">
        <f t="shared" si="7"/>
        <v>1</v>
      </c>
      <c r="AQ31" s="9">
        <f t="shared" si="8"/>
        <v>1</v>
      </c>
      <c r="AR31" s="9">
        <f t="shared" si="9"/>
        <v>1</v>
      </c>
      <c r="AS31" s="31">
        <f t="shared" si="12"/>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 ISNUMBER(SEARCH("tracheal",'Model output'!H31)), ISNUMBER(SEARCH("Not mentioned",'Model output'!H31)), ISNUMBER(SEARCH("esophageal",'Model output'!H31)), ISNUMBER(SEARCH("Not applicable",'Model output'!H31))),"negative","positive"))</f>
        <v>negative</v>
      </c>
      <c r="I32">
        <f>IF(OR('Model output'!I31="",'Model output'!I31="Not answered",'Model output'!I31="Not mentioned"),"",IF(ISNUMBER('Model output'!I31),'Model output'!I31,1))</f>
        <v>11</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7</v>
      </c>
      <c r="K32" t="str" cm="1">
        <f t="array" ref="K32">IF(COUNT(FIND({0,1,2,3,4,5,6,7,8,9},'Model output'!K31))&gt;0,'Model output'!K31,"")</f>
        <v>2.4cm</v>
      </c>
      <c r="L32"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
      </c>
      <c r="P32" t="str">
        <f>IF('Model output'!N31="","",'Model output'!N31)</f>
        <v>2 cm</v>
      </c>
      <c r="Q32" t="str">
        <f t="shared" si="1"/>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
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6" t="str">
        <f>IF('Model output'!S31="","",'Model output'!S31)</f>
        <v>invades: into adjacent perithyroid fibroadipose tissue</v>
      </c>
      <c r="Y32" t="str">
        <f>IF(OR('Model output'!S31="",ISNUMBER(SEARCH("Absent",'Model output'!S31)),ISNUMBER(SEARCH("Not identified",'Model output'!S31)),ISNUMBER(SEARCH("No",'Model output'!S31)),ISNUMBER(SEARCH("neagtive",'Model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ISNUMBER(SEARCH("Focal",'Model output'!V31)), AND(ISERROR(SEARCH("extensive",'Model output'!V31)),ISNUMBER(SEARCH("1 mm",'Model output'!V31))), AND(ISERROR(SEARCH("extensive",'Model output'!V31)),ISNUMBER(SEARCH("0.1 CM",'Model output'!V31))), ISNUMBER(SEARCH("less than 0.5 mm",'Model output'!V31)), ISNUMBER(SEARCH("Focal",'Model output'!V31)), ISNUMBER(SEARCH("abut",'Model output'!V31))), "negative", "positive")</f>
        <v>negative</v>
      </c>
      <c r="AE32" s="21"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8" t="str">
        <f t="shared" si="2"/>
        <v>1b</v>
      </c>
      <c r="AG32" s="28" t="str">
        <f t="shared" si="3"/>
        <v>1b</v>
      </c>
      <c r="AH32" s="28">
        <f t="shared" si="4"/>
        <v>0</v>
      </c>
      <c r="AI32" s="29" t="str">
        <f t="shared" si="5"/>
        <v>I</v>
      </c>
      <c r="AJ32" s="19" t="s">
        <v>36</v>
      </c>
      <c r="AK32" s="29" t="s">
        <v>316</v>
      </c>
      <c r="AL32" s="28" t="s">
        <v>316</v>
      </c>
      <c r="AM32" s="28">
        <v>0</v>
      </c>
      <c r="AN32" s="20" t="s">
        <v>104</v>
      </c>
      <c r="AO32" s="9">
        <f t="shared" ca="1" si="6"/>
        <v>1</v>
      </c>
      <c r="AP32" s="9">
        <f t="shared" si="7"/>
        <v>1</v>
      </c>
      <c r="AQ32" s="9">
        <f t="shared" si="8"/>
        <v>1</v>
      </c>
      <c r="AR32" s="9">
        <f t="shared" si="9"/>
        <v>1</v>
      </c>
      <c r="AS32" s="31">
        <f t="shared" si="12"/>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1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 ISNUMBER(SEARCH("tracheal",'Model output'!H32)), ISNUMBER(SEARCH("Not mentioned",'Model output'!H32)), ISNUMBER(SEARCH("esophageal",'Model output'!H32)), ISNUMBER(SEARCH("Not applicable",'Model output'!H32))),"negative","positive"))</f>
        <v>negative</v>
      </c>
      <c r="I33" t="str">
        <f>IF(OR('Model output'!I32="",'Model output'!I32="Not answered",'Model output'!I32="Not mentioned"),"",IF(ISNUMBER('Model output'!I32),'Model output'!I32,1))</f>
        <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1</v>
      </c>
      <c r="K33" t="str" cm="1">
        <f t="array" ref="K33">IF(COUNT(FIND({0,1,2,3,4,5,6,7,8,9},'Model output'!K32))&gt;0,'Model output'!K32,"")</f>
        <v/>
      </c>
      <c r="L3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with focal oncocytic/tall cell features</v>
      </c>
      <c r="P33" t="str">
        <f>IF('Model output'!N32="","",'Model output'!N32)</f>
        <v>1.0 cm</v>
      </c>
      <c r="Q33" t="str">
        <f t="shared" si="1"/>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1</v>
      </c>
      <c r="U33" t="str">
        <f>IF('Model output'!Q32&lt;&gt;"",'Model output'!Q32,
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6" t="str">
        <f>IF('Model output'!S32="","",'Model output'!S32)</f>
        <v>Not identified</v>
      </c>
      <c r="Y33" t="str">
        <f>IF(OR('Model output'!S32="",ISNUMBER(SEARCH("Absent",'Model output'!S32)),ISNUMBER(SEARCH("Not identified",'Model output'!S32)),ISNUMBER(SEARCH("No",'Model output'!S32)),ISNUMBER(SEARCH("neagtive",'Model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ISNUMBER(SEARCH("Focal",'Model output'!V32)), AND(ISERROR(SEARCH("extensive",'Model output'!V32)),ISNUMBER(SEARCH("1 mm",'Model output'!V32))), AND(ISERROR(SEARCH("extensive",'Model output'!V32)),ISNUMBER(SEARCH("0.1 CM",'Model output'!V32))), ISNUMBER(SEARCH("less than 0.5 mm",'Model output'!V32)), ISNUMBER(SEARCH("Focal",'Model output'!V32)), ISNUMBER(SEARCH("abut",'Model output'!V32))), "negative", "positive")</f>
        <v>negative</v>
      </c>
      <c r="AE33" s="21"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8" t="str">
        <f t="shared" si="2"/>
        <v>1a</v>
      </c>
      <c r="AG33" s="28" t="str">
        <f t="shared" si="3"/>
        <v>1a</v>
      </c>
      <c r="AH33" s="28">
        <f t="shared" si="4"/>
        <v>0</v>
      </c>
      <c r="AI33" s="29" t="str">
        <f t="shared" si="5"/>
        <v>I</v>
      </c>
      <c r="AJ33" s="19" t="s">
        <v>36</v>
      </c>
      <c r="AK33" s="29" t="s">
        <v>318</v>
      </c>
      <c r="AL33" s="29" t="s">
        <v>315</v>
      </c>
      <c r="AM33" s="28" t="s">
        <v>232</v>
      </c>
      <c r="AN33" s="20" t="s">
        <v>104</v>
      </c>
      <c r="AO33" s="9">
        <f t="shared" ca="1" si="6"/>
        <v>1</v>
      </c>
      <c r="AP33" s="9">
        <f t="shared" si="7"/>
        <v>1</v>
      </c>
      <c r="AQ33" s="9">
        <f t="shared" si="8"/>
        <v>0</v>
      </c>
      <c r="AR33" s="9">
        <f t="shared" si="9"/>
        <v>1</v>
      </c>
      <c r="AS33" s="31">
        <f t="shared" si="12"/>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 ISNUMBER(SEARCH("tracheal",'Model output'!H33)), ISNUMBER(SEARCH("Not mentioned",'Model output'!H33)), ISNUMBER(SEARCH("esophageal",'Model output'!H33)), ISNUMBER(SEARCH("Not applicable",'Model output'!H33))),"negative","positive"))</f>
        <v>negative</v>
      </c>
      <c r="I34">
        <f>IF(OR('Model output'!I33="",'Model output'!I33="Not answered",'Model output'!I33="Not mentioned"),"",IF(ISNUMBER('Model output'!I33),'Model output'!I33,1))</f>
        <v>5</v>
      </c>
      <c r="J34">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3</v>
      </c>
      <c r="K34" t="str" cm="1">
        <f t="array" ref="K34">IF(COUNT(FIND({0,1,2,3,4,5,6,7,8,9},'Model output'!K33))&gt;0,'Model output'!K33,"")</f>
        <v/>
      </c>
      <c r="L34" t="str">
        <f t="shared" si="1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Classical</v>
      </c>
      <c r="P34" t="str">
        <f>IF('Model output'!N33="","",'Model output'!N33)</f>
        <v>1.8 cm</v>
      </c>
      <c r="Q34" t="str">
        <f t="shared" si="1"/>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
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6" t="str">
        <f>IF('Model output'!S33="","",'Model output'!S33)</f>
        <v>Not identified</v>
      </c>
      <c r="Y34" t="str">
        <f>IF(OR('Model output'!S33="",ISNUMBER(SEARCH("Absent",'Model output'!S33)),ISNUMBER(SEARCH("Not identified",'Model output'!S33)),ISNUMBER(SEARCH("No",'Model output'!S33)),ISNUMBER(SEARCH("neagtive",'Model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9" t="str">
        <f>IF(OR('Model output'!V33="", AND(ISERROR(SEARCH("Positive",'Model output'!V33)), ISNUMBER(SEARCH("Negative",'Model output'!V33))), ISNUMBER(SEARCH("Uninvolved",'Model output'!V33)), ISNUMBER(SEARCH("Free",'Model output'!V33)), ISNUMBER(SEARCH("Focal",'Model output'!V33)), AND(ISERROR(SEARCH("extensive",'Model output'!V33)),ISNUMBER(SEARCH("1 mm",'Model output'!V33))), AND(ISERROR(SEARCH("extensive",'Model output'!V33)),ISNUMBER(SEARCH("0.1 CM",'Model output'!V33))), ISNUMBER(SEARCH("less than 0.5 mm",'Model output'!V33)), ISNUMBER(SEARCH("Focal",'Model output'!V33)), ISNUMBER(SEARCH("abut",'Model output'!V33))), "negative", "positive")</f>
        <v>negative</v>
      </c>
      <c r="AE34" s="21"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8" t="str">
        <f t="shared" si="2"/>
        <v>1b</v>
      </c>
      <c r="AG34" s="28" t="str">
        <f t="shared" si="3"/>
        <v>1b</v>
      </c>
      <c r="AH34" s="28">
        <f t="shared" si="4"/>
        <v>0</v>
      </c>
      <c r="AI34" s="29" t="str">
        <f t="shared" si="5"/>
        <v>I</v>
      </c>
      <c r="AJ34" s="19" t="s">
        <v>36</v>
      </c>
      <c r="AK34" s="29" t="s">
        <v>316</v>
      </c>
      <c r="AL34" s="29" t="s">
        <v>316</v>
      </c>
      <c r="AM34" s="28">
        <v>0</v>
      </c>
      <c r="AN34" s="20" t="s">
        <v>104</v>
      </c>
      <c r="AO34" s="9">
        <f t="shared" ca="1" si="6"/>
        <v>1</v>
      </c>
      <c r="AP34" s="9">
        <f t="shared" si="7"/>
        <v>1</v>
      </c>
      <c r="AQ34" s="9">
        <f t="shared" si="8"/>
        <v>1</v>
      </c>
      <c r="AR34" s="9">
        <f t="shared" si="9"/>
        <v>1</v>
      </c>
      <c r="AS34" s="31">
        <f t="shared" si="12"/>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central</v>
      </c>
      <c r="H35" t="str">
        <f>IF('Model output'!H34="","negative",IF(OR(ISNUMBER(SEARCH("lymph node",'Model output'!H34)), ISNUMBER(SEARCH("tracheal",'Model output'!H34)), ISNUMBER(SEARCH("Not mentioned",'Model output'!H34)), ISNUMBER(SEARCH("esophageal",'Model output'!H34)), ISNUMBER(SEARCH("Not applicable",'Model output'!H34))),"negative","positive"))</f>
        <v>negative</v>
      </c>
      <c r="I35">
        <f>IF(OR('Model output'!I34="",'Model output'!I34="Not answered",'Model output'!I34="Not mentioned"),"",IF(ISNUMBER('Model output'!I34),'Model output'!I34,1))</f>
        <v>16</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13</v>
      </c>
      <c r="K35" t="str" cm="1">
        <f t="array" ref="K35">IF(COUNT(FIND({0,1,2,3,4,5,6,7,8,9},'Model output'!K34))&gt;0,'Model output'!K34,"")</f>
        <v>2.5 cm</v>
      </c>
      <c r="L35"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Not mentioned</v>
      </c>
      <c r="P35" t="str">
        <f>IF('Model output'!N34="","",'Model output'!N34)</f>
        <v>1 cm</v>
      </c>
      <c r="Q35" t="str">
        <f t="shared" si="1"/>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Multiple</v>
      </c>
      <c r="U35" t="str">
        <f>IF('Model output'!Q34&lt;&gt;"",'Model output'!Q34,
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6" t="str">
        <f>IF('Model output'!S34="","",'Model output'!S34)</f>
        <v>Absent</v>
      </c>
      <c r="Y35" t="str">
        <f>IF(OR('Model output'!S34="",ISNUMBER(SEARCH("Absent",'Model output'!S34)),ISNUMBER(SEARCH("Not identified",'Model output'!S34)),ISNUMBER(SEARCH("No",'Model output'!S34)),ISNUMBER(SEARCH("neagtive",'Model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No</v>
      </c>
      <c r="AB35" t="str">
        <f>IF(AA35&lt;&gt;"Yes","",IF(OR('Model output'!U34="",ISNUMBER(SEARCH("Not identified",'Model output'!U34))),"",'Model output'!U34))</f>
        <v/>
      </c>
      <c r="AC35" s="9" t="str">
        <f>IF(OR('Model output'!V34="", AND(ISERROR(SEARCH("Positive",'Model output'!V34)), ISNUMBER(SEARCH("Negative",'Model output'!V34))), ISNUMBER(SEARCH("Uninvolved",'Model output'!V34)), ISNUMBER(SEARCH("Free",'Model output'!V34)), ISNUMBER(SEARCH("Focal",'Model output'!V34)), AND(ISERROR(SEARCH("extensive",'Model output'!V34)),ISNUMBER(SEARCH("1 mm",'Model output'!V34))), AND(ISERROR(SEARCH("extensive",'Model output'!V34)),ISNUMBER(SEARCH("0.1 CM",'Model output'!V34))), ISNUMBER(SEARCH("less than 0.5 mm",'Model output'!V34)), ISNUMBER(SEARCH("Focal",'Model output'!V34)), ISNUMBER(SEARCH("abut",'Model output'!V34))), "negative", "positive")</f>
        <v>positive</v>
      </c>
      <c r="AE35" s="21"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8"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8" t="str">
        <f t="shared" ref="AG35:AG52" si="14">IF(AND(ISNUMBER(J35),J35&gt;0),
IF(G35="lateral", "1b", "1a"),"0")</f>
        <v>1a</v>
      </c>
      <c r="AH35" s="28">
        <f t="shared" ref="AH35:AH52" si="15">IF(OR(H35="unknown"),"x",IF(H35="negative",0,1))</f>
        <v>0</v>
      </c>
      <c r="AI35" s="29" t="str">
        <f t="shared" ref="AI35:AI52" si="16">IF(AND(B35&lt;55,AH35=0),"I",
IF(AND(B35&lt;55,AH35=1),"II",
IF(AH35=1,"IVB",
IF(AND(AF35="4b",AH35=0),"IVA",
IF(AND(AF35="4a",AH35=0),"III",
IF(AND(OR(AF35="3a",AF35="3b",AF35="3"),AH35=0),"II",
IF(AND(AF35="2",OR(AG35="1",AG35="1a",AG35="1b"),AH35=0),"II",
IF(AND(OR(AF35="1a",AF35="1b",AF35="1"),OR(AG35="1",AG35="1a",AG35="1b"),AH35=0),"II","I"
))))))))</f>
        <v>II</v>
      </c>
      <c r="AJ35" s="19" t="s">
        <v>18</v>
      </c>
      <c r="AK35" s="29" t="s">
        <v>318</v>
      </c>
      <c r="AL35" s="29" t="s">
        <v>316</v>
      </c>
      <c r="AM35" s="28">
        <v>0</v>
      </c>
      <c r="AN35" s="20" t="s">
        <v>99</v>
      </c>
      <c r="AO35" s="9">
        <f t="shared" ref="AO35:AO52" si="17">IF(AE35=AJ35, 1, 0)</f>
        <v>1</v>
      </c>
      <c r="AP35" s="9">
        <f t="shared" ref="AP35:AP52" si="18">IF(AF35=AK35, 1, IF(AND(AF35="x", AK35="0"), 1, IF(AND(AF35="0", AK35="x"), 1, 0)))</f>
        <v>1</v>
      </c>
      <c r="AQ35" s="9">
        <f t="shared" ref="AQ35:AQ52" si="19">IF(AG35=AL35, 1, IF(AND(AG35="x", AL35="0"), 1, IF(AND(AG35="0", AL35="x"), 1, 0)))</f>
        <v>0</v>
      </c>
      <c r="AR35" s="9">
        <f t="shared" ref="AR35:AR52" si="20">IF(VALUE(AH35)=VALUE(AM35),1,0)</f>
        <v>1</v>
      </c>
      <c r="AS35" s="31">
        <f t="shared" si="12"/>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
      </c>
      <c r="H36" t="str">
        <f>IF('Model output'!H35="","negative",IF(OR(ISNUMBER(SEARCH("lymph node",'Model output'!H35)), ISNUMBER(SEARCH("tracheal",'Model output'!H35)), ISNUMBER(SEARCH("Not mentioned",'Model output'!H35)), ISNUMBER(SEARCH("esophageal",'Model output'!H35)), ISNUMBER(SEARCH("Not applicable",'Model output'!H35))),"negative","positive"))</f>
        <v>negative</v>
      </c>
      <c r="I36">
        <f>IF(OR('Model output'!I35="",'Model output'!I35="Not answered",'Model output'!I35="Not mentioned"),"",IF(ISNUMBER('Model output'!I35),'Model output'!I35,1))</f>
        <v>22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
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6" t="str">
        <f>IF('Model output'!S35="","",'Model output'!S35)</f>
        <v>Not identified</v>
      </c>
      <c r="Y36" t="str">
        <f>IF(OR('Model output'!S35="",ISNUMBER(SEARCH("Absent",'Model output'!S35)),ISNUMBER(SEARCH("Not identified",'Model output'!S35)),ISNUMBER(SEARCH("No",'Model output'!S35)),ISNUMBER(SEARCH("neagtive",'Model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9" t="str">
        <f>IF(OR('Model output'!V35="", AND(ISERROR(SEARCH("Positive",'Model output'!V35)), ISNUMBER(SEARCH("Negative",'Model output'!V35))), ISNUMBER(SEARCH("Uninvolved",'Model output'!V35)), ISNUMBER(SEARCH("Free",'Model output'!V35)), ISNUMBER(SEARCH("Focal",'Model output'!V35)), AND(ISERROR(SEARCH("extensive",'Model output'!V35)),ISNUMBER(SEARCH("1 mm",'Model output'!V35))), AND(ISERROR(SEARCH("extensive",'Model output'!V35)),ISNUMBER(SEARCH("0.1 CM",'Model output'!V35))), ISNUMBER(SEARCH("less than 0.5 mm",'Model output'!V35)), ISNUMBER(SEARCH("Focal",'Model output'!V35)), ISNUMBER(SEARCH("abut",'Model output'!V35))), "negative", "positive")</f>
        <v>positive</v>
      </c>
      <c r="AE36" s="21"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8" t="str">
        <f t="shared" si="13"/>
        <v>1b</v>
      </c>
      <c r="AG36" s="28" t="str">
        <f t="shared" si="14"/>
        <v>1a</v>
      </c>
      <c r="AH36" s="28">
        <f t="shared" si="15"/>
        <v>0</v>
      </c>
      <c r="AI36" s="29" t="str">
        <f t="shared" si="16"/>
        <v>II</v>
      </c>
      <c r="AJ36" s="19" t="s">
        <v>18</v>
      </c>
      <c r="AK36" s="29" t="s">
        <v>316</v>
      </c>
      <c r="AL36" s="29" t="s">
        <v>316</v>
      </c>
      <c r="AM36" s="28">
        <v>0</v>
      </c>
      <c r="AN36" s="20" t="s">
        <v>99</v>
      </c>
      <c r="AO36" s="9">
        <f t="shared" si="17"/>
        <v>1</v>
      </c>
      <c r="AP36" s="9">
        <f t="shared" si="18"/>
        <v>1</v>
      </c>
      <c r="AQ36" s="9">
        <f t="shared" si="19"/>
        <v>0</v>
      </c>
      <c r="AR36" s="9">
        <f t="shared" si="20"/>
        <v>1</v>
      </c>
      <c r="AS36" s="31">
        <f t="shared" si="1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 ISNUMBER(SEARCH("tracheal",'Model output'!H36)), ISNUMBER(SEARCH("Not mentioned",'Model output'!H36)), ISNUMBER(SEARCH("esophageal",'Model output'!H36)), ISNUMBER(SEARCH("Not applicable",'Model output'!H36))),"negative","positive"))</f>
        <v>positive</v>
      </c>
      <c r="I37">
        <f>IF(OR('Model output'!I36="",'Model output'!I36="Not answered",'Model output'!I36="Not mentioned"),"",IF(ISNUMBER('Model output'!I36),'Model output'!I36,1))</f>
        <v>3</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v>
      </c>
      <c r="P37" t="str">
        <f>IF('Model output'!N36="","",'Model output'!N36)</f>
        <v>6.0cm</v>
      </c>
      <c r="Q37" t="str">
        <f t="shared" si="1"/>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
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6" t="str">
        <f>IF('Model output'!S36="","",'Model output'!S36)</f>
        <v>Not identified</v>
      </c>
      <c r="Y37" t="str">
        <f>IF(OR('Model output'!S36="",ISNUMBER(SEARCH("Absent",'Model output'!S36)),ISNUMBER(SEARCH("Not identified",'Model output'!S36)),ISNUMBER(SEARCH("No",'Model output'!S36)),ISNUMBER(SEARCH("neagtive",'Model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ISNUMBER(SEARCH("Focal",'Model output'!V36)), AND(ISERROR(SEARCH("extensive",'Model output'!V36)),ISNUMBER(SEARCH("1 mm",'Model output'!V36))), AND(ISERROR(SEARCH("extensive",'Model output'!V36)),ISNUMBER(SEARCH("0.1 CM",'Model output'!V36))), ISNUMBER(SEARCH("less than 0.5 mm",'Model output'!V36)), ISNUMBER(SEARCH("Focal",'Model output'!V36)), ISNUMBER(SEARCH("abut",'Model output'!V36))), "negative", "positive")</f>
        <v>negative</v>
      </c>
      <c r="AE37" s="21"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8" t="str">
        <f t="shared" si="13"/>
        <v>3a</v>
      </c>
      <c r="AG37" s="29" t="str">
        <f t="shared" si="14"/>
        <v>0</v>
      </c>
      <c r="AH37" s="28">
        <f t="shared" si="15"/>
        <v>1</v>
      </c>
      <c r="AI37" s="29" t="str">
        <f t="shared" si="16"/>
        <v>IVB</v>
      </c>
      <c r="AJ37" s="19" t="s">
        <v>18</v>
      </c>
      <c r="AK37" s="29" t="s">
        <v>317</v>
      </c>
      <c r="AL37" s="29" t="s">
        <v>232</v>
      </c>
      <c r="AM37" s="28" t="s">
        <v>233</v>
      </c>
      <c r="AN37" s="20" t="s">
        <v>247</v>
      </c>
      <c r="AO37" s="9">
        <f t="shared" si="17"/>
        <v>1</v>
      </c>
      <c r="AP37" s="9">
        <f t="shared" si="18"/>
        <v>1</v>
      </c>
      <c r="AQ37" s="9">
        <f t="shared" si="19"/>
        <v>1</v>
      </c>
      <c r="AR37" s="9">
        <f t="shared" si="20"/>
        <v>1</v>
      </c>
      <c r="AS37" s="31">
        <f t="shared" si="1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 ISNUMBER(SEARCH("tracheal",'Model output'!H37)), ISNUMBER(SEARCH("Not mentioned",'Model output'!H37)), ISNUMBER(SEARCH("esophageal",'Model output'!H37)), ISNUMBER(SEARCH("Not applicable",'Model output'!H37))),"negative","positive"))</f>
        <v>negative</v>
      </c>
      <c r="I38">
        <f>IF(OR('Model output'!I37="",'Model output'!I37="Not answered",'Model output'!I37="Not mentioned"),"",IF(ISNUMBER('Model output'!I37),'Model output'!I37,1))</f>
        <v>3</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0</v>
      </c>
      <c r="K38" t="str" cm="1">
        <f t="array" ref="K38">IF(COUNT(FIND({0,1,2,3,4,5,6,7,8,9},'Model output'!K37))&gt;0,'Model output'!K37,"")</f>
        <v/>
      </c>
      <c r="L38"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v>
      </c>
      <c r="O38" t="str">
        <f>IF('Model output'!M37="","",'Model output'!M37)</f>
        <v>Classical</v>
      </c>
      <c r="P38" t="str">
        <f>IF('Model output'!N37="","",'Model output'!N37)</f>
        <v>2.6 cm</v>
      </c>
      <c r="Q38" t="str">
        <f t="shared" si="1"/>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
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6" t="str">
        <f>IF('Model output'!S37="","",'Model output'!S37)</f>
        <v>Not identified</v>
      </c>
      <c r="Y38" t="str">
        <f>IF(OR('Model output'!S37="",ISNUMBER(SEARCH("Absent",'Model output'!S37)),ISNUMBER(SEARCH("Not identified",'Model output'!S37)),ISNUMBER(SEARCH("No",'Model output'!S37)),ISNUMBER(SEARCH("neagtive",'Model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9" t="str">
        <f>IF(OR('Model output'!V37="", AND(ISERROR(SEARCH("Positive",'Model output'!V37)), ISNUMBER(SEARCH("Negative",'Model output'!V37))), ISNUMBER(SEARCH("Uninvolved",'Model output'!V37)), ISNUMBER(SEARCH("Free",'Model output'!V37)), ISNUMBER(SEARCH("Focal",'Model output'!V37)), AND(ISERROR(SEARCH("extensive",'Model output'!V37)),ISNUMBER(SEARCH("1 mm",'Model output'!V37))), AND(ISERROR(SEARCH("extensive",'Model output'!V37)),ISNUMBER(SEARCH("0.1 CM",'Model output'!V37))), ISNUMBER(SEARCH("less than 0.5 mm",'Model output'!V37)), ISNUMBER(SEARCH("Focal",'Model output'!V37)), ISNUMBER(SEARCH("abut",'Model output'!V37))), "negative", "positive")</f>
        <v>negative</v>
      </c>
      <c r="AE38" s="21"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8" t="str">
        <f t="shared" si="13"/>
        <v>2</v>
      </c>
      <c r="AG38" s="29" t="str">
        <f t="shared" si="14"/>
        <v>0</v>
      </c>
      <c r="AH38" s="28">
        <f t="shared" si="15"/>
        <v>0</v>
      </c>
      <c r="AI38" s="29" t="str">
        <f t="shared" si="16"/>
        <v>I</v>
      </c>
      <c r="AJ38" s="19" t="s">
        <v>25</v>
      </c>
      <c r="AK38" s="29" t="s">
        <v>314</v>
      </c>
      <c r="AL38" s="29" t="s">
        <v>232</v>
      </c>
      <c r="AM38" s="28">
        <v>0</v>
      </c>
      <c r="AN38" s="20" t="s">
        <v>104</v>
      </c>
      <c r="AO38" s="9">
        <f t="shared" ca="1" si="17"/>
        <v>1</v>
      </c>
      <c r="AP38" s="9">
        <f t="shared" si="18"/>
        <v>1</v>
      </c>
      <c r="AQ38" s="9">
        <f t="shared" si="19"/>
        <v>1</v>
      </c>
      <c r="AR38" s="9">
        <f t="shared" si="20"/>
        <v>1</v>
      </c>
      <c r="AS38" s="31">
        <f t="shared" si="1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 ISNUMBER(SEARCH("tracheal",'Model output'!H38)), ISNUMBER(SEARCH("Not mentioned",'Model output'!H38)), ISNUMBER(SEARCH("esophageal",'Model output'!H38)), ISNUMBER(SEARCH("Not applicable",'Model output'!H38))),"negative","positive"))</f>
        <v>negative</v>
      </c>
      <c r="I39">
        <f>IF(OR('Model output'!I38="",'Model output'!I38="Not answered",'Model output'!I38="Not mentioned"),"",IF(ISNUMBER('Model output'!I38),'Model output'!I38,1))</f>
        <v>4</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with focal tall cell features</v>
      </c>
      <c r="O39" t="str">
        <f>IF('Model output'!M38="","",'Model output'!M38)</f>
        <v/>
      </c>
      <c r="P39" t="str">
        <f>IF('Model output'!N38="","",'Model output'!N38)</f>
        <v>2.0 cm</v>
      </c>
      <c r="Q39" t="str">
        <f t="shared" si="1"/>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
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6" t="str">
        <f>IF('Model output'!S38="","",'Model output'!S38)</f>
        <v>Tumor with minimal extrathyroidal extension</v>
      </c>
      <c r="Y39" t="str">
        <f>IF(OR('Model output'!S38="",ISNUMBER(SEARCH("Absent",'Model output'!S38)),ISNUMBER(SEARCH("Not identified",'Model output'!S38)),ISNUMBER(SEARCH("No",'Model output'!S38)),ISNUMBER(SEARCH("neagtive",'Model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9" t="str">
        <f>IF(OR('Model output'!V38="", AND(ISERROR(SEARCH("Positive",'Model output'!V38)), ISNUMBER(SEARCH("Negative",'Model output'!V38))), ISNUMBER(SEARCH("Uninvolved",'Model output'!V38)), ISNUMBER(SEARCH("Free",'Model output'!V38)), ISNUMBER(SEARCH("Focal",'Model output'!V38)), AND(ISERROR(SEARCH("extensive",'Model output'!V38)),ISNUMBER(SEARCH("1 mm",'Model output'!V38))), AND(ISERROR(SEARCH("extensive",'Model output'!V38)),ISNUMBER(SEARCH("0.1 CM",'Model output'!V38))), ISNUMBER(SEARCH("less than 0.5 mm",'Model output'!V38)), ISNUMBER(SEARCH("Focal",'Model output'!V38)), ISNUMBER(SEARCH("abut",'Model output'!V38))), "negative", "positive")</f>
        <v>negative</v>
      </c>
      <c r="AE39" s="21"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8" t="str">
        <f t="shared" si="13"/>
        <v>1b</v>
      </c>
      <c r="AG39" s="29" t="str">
        <f t="shared" si="14"/>
        <v>0</v>
      </c>
      <c r="AH39" s="28">
        <f t="shared" si="15"/>
        <v>0</v>
      </c>
      <c r="AI39" s="29" t="str">
        <f t="shared" si="16"/>
        <v>I</v>
      </c>
      <c r="AJ39" s="19" t="s">
        <v>36</v>
      </c>
      <c r="AK39" s="29" t="s">
        <v>316</v>
      </c>
      <c r="AL39" s="29" t="s">
        <v>232</v>
      </c>
      <c r="AM39" s="28">
        <v>0</v>
      </c>
      <c r="AN39" s="20" t="s">
        <v>104</v>
      </c>
      <c r="AO39" s="9">
        <f t="shared" ca="1" si="17"/>
        <v>1</v>
      </c>
      <c r="AP39" s="9">
        <f t="shared" si="18"/>
        <v>1</v>
      </c>
      <c r="AQ39" s="9">
        <f t="shared" si="19"/>
        <v>1</v>
      </c>
      <c r="AR39" s="9">
        <f t="shared" si="20"/>
        <v>1</v>
      </c>
      <c r="AS39" s="31">
        <f t="shared" si="1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 ISNUMBER(SEARCH("tracheal",'Model output'!H39)), ISNUMBER(SEARCH("Not mentioned",'Model output'!H39)), ISNUMBER(SEARCH("esophageal",'Model output'!H39)), ISNUMBER(SEARCH("Not applicable",'Model output'!H39))),"negative","positive"))</f>
        <v>negative</v>
      </c>
      <c r="I40">
        <f>IF(OR('Model output'!I39="",'Model output'!I39="Not answered",'Model output'!I39="Not mentioned"),"",IF(ISNUMBER('Model output'!I39),'Model output'!I39,1))</f>
        <v>1</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0</v>
      </c>
      <c r="K40" t="str" cm="1">
        <f t="array" ref="K40">IF(COUNT(FIND({0,1,2,3,4,5,6,7,8,9},'Model output'!K39))&gt;0,'Model output'!K39,"")</f>
        <v/>
      </c>
      <c r="L40"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1"/>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
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6" t="str">
        <f>IF('Model output'!S39="","",'Model output'!S39)</f>
        <v>Not identified</v>
      </c>
      <c r="Y40" t="str">
        <f>IF(OR('Model output'!S39="",ISNUMBER(SEARCH("Absent",'Model output'!S39)),ISNUMBER(SEARCH("Not identified",'Model output'!S39)),ISNUMBER(SEARCH("No",'Model output'!S39)),ISNUMBER(SEARCH("neagtive",'Model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ISNUMBER(SEARCH("Focal",'Model output'!V39)), AND(ISERROR(SEARCH("extensive",'Model output'!V39)),ISNUMBER(SEARCH("1 mm",'Model output'!V39))), AND(ISERROR(SEARCH("extensive",'Model output'!V39)),ISNUMBER(SEARCH("0.1 CM",'Model output'!V39))), ISNUMBER(SEARCH("less than 0.5 mm",'Model output'!V39)), ISNUMBER(SEARCH("Focal",'Model output'!V39)), ISNUMBER(SEARCH("abut",'Model output'!V39))), "negative", "positive")</f>
        <v>negative</v>
      </c>
      <c r="AE40" s="21"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8" t="str">
        <f t="shared" si="13"/>
        <v>2</v>
      </c>
      <c r="AG40" s="29" t="str">
        <f t="shared" si="14"/>
        <v>0</v>
      </c>
      <c r="AH40" s="28">
        <f t="shared" si="15"/>
        <v>0</v>
      </c>
      <c r="AI40" s="29" t="str">
        <f t="shared" si="16"/>
        <v>I</v>
      </c>
      <c r="AJ40" s="19" t="s">
        <v>36</v>
      </c>
      <c r="AK40" s="29" t="s">
        <v>314</v>
      </c>
      <c r="AL40" s="29" t="s">
        <v>232</v>
      </c>
      <c r="AM40" s="28" t="s">
        <v>232</v>
      </c>
      <c r="AN40" s="20" t="s">
        <v>104</v>
      </c>
      <c r="AO40" s="9">
        <f t="shared" ca="1" si="17"/>
        <v>1</v>
      </c>
      <c r="AP40" s="9">
        <f t="shared" si="18"/>
        <v>1</v>
      </c>
      <c r="AQ40" s="9">
        <f t="shared" si="19"/>
        <v>1</v>
      </c>
      <c r="AR40" s="9">
        <f t="shared" si="20"/>
        <v>1</v>
      </c>
      <c r="AS40" s="31">
        <f t="shared" si="1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 ISNUMBER(SEARCH("tracheal",'Model output'!H40)), ISNUMBER(SEARCH("Not mentioned",'Model output'!H40)), ISNUMBER(SEARCH("esophageal",'Model output'!H40)), ISNUMBER(SEARCH("Not applicable",'Model output'!H40))),"negative","positive"))</f>
        <v>negative</v>
      </c>
      <c r="I41">
        <f>IF(OR('Model output'!I40="",'Model output'!I40="Not answered",'Model output'!I40="Not mentioned"),"",IF(ISNUMBER('Model output'!I40),'Model output'!I40,1))</f>
        <v>30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5</v>
      </c>
      <c r="K41" t="str" cm="1">
        <f t="array" ref="K41">IF(COUNT(FIND({0,1,2,3,4,5,6,7,8,9},'Model output'!K40))&gt;0,'Model output'!K40,"")</f>
        <v>2.5 cm and 2.0 cm</v>
      </c>
      <c r="L41" t="str">
        <f t="shared" si="11"/>
        <v>2.5cm,2.0cm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 follicular variant, papillary carcinoma</v>
      </c>
      <c r="P41" t="str">
        <f>IF('Model output'!N40="","",'Model output'!N40)</f>
        <v>2.2 cm</v>
      </c>
      <c r="Q41" t="str">
        <f t="shared" si="1"/>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2 (dominant and second)</v>
      </c>
      <c r="U41" t="str">
        <f>IF('Model output'!Q40&lt;&gt;"",'Model output'!Q40,
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Not mentioned</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6" t="str">
        <f>IF('Model output'!S40="","",'Model output'!S40)</f>
        <v>Not identified</v>
      </c>
      <c r="Y41" t="str">
        <f>IF(OR('Model output'!S40="",ISNUMBER(SEARCH("Absent",'Model output'!S40)),ISNUMBER(SEARCH("Not identified",'Model output'!S40)),ISNUMBER(SEARCH("No",'Model output'!S40)),ISNUMBER(SEARCH("neagtive",'Model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ISNUMBER(SEARCH("Focal",'Model output'!V40)), AND(ISERROR(SEARCH("extensive",'Model output'!V40)),ISNUMBER(SEARCH("1 mm",'Model output'!V40))), AND(ISERROR(SEARCH("extensive",'Model output'!V40)),ISNUMBER(SEARCH("0.1 CM",'Model output'!V40))), ISNUMBER(SEARCH("less than 0.5 mm",'Model output'!V40)), ISNUMBER(SEARCH("Focal",'Model output'!V40)), ISNUMBER(SEARCH("abut",'Model output'!V40))), "negative", "positive")</f>
        <v>negative</v>
      </c>
      <c r="AE41" s="21"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8" t="str">
        <f t="shared" si="13"/>
        <v>2</v>
      </c>
      <c r="AG41" s="28" t="str">
        <f t="shared" si="14"/>
        <v>1b</v>
      </c>
      <c r="AH41" s="28">
        <f t="shared" si="15"/>
        <v>0</v>
      </c>
      <c r="AI41" s="29" t="str">
        <f t="shared" si="16"/>
        <v>II</v>
      </c>
      <c r="AJ41" s="19" t="s">
        <v>36</v>
      </c>
      <c r="AK41" s="29" t="s">
        <v>314</v>
      </c>
      <c r="AL41" s="29" t="s">
        <v>316</v>
      </c>
      <c r="AM41" s="28">
        <v>0</v>
      </c>
      <c r="AN41" s="20" t="s">
        <v>99</v>
      </c>
      <c r="AO41" s="9">
        <f t="shared" ca="1" si="17"/>
        <v>1</v>
      </c>
      <c r="AP41" s="9">
        <f t="shared" si="18"/>
        <v>1</v>
      </c>
      <c r="AQ41" s="9">
        <f t="shared" si="19"/>
        <v>1</v>
      </c>
      <c r="AR41" s="9">
        <f t="shared" si="20"/>
        <v>1</v>
      </c>
      <c r="AS41" s="31">
        <f t="shared" si="1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 ISNUMBER(SEARCH("tracheal",'Model output'!H41)), ISNUMBER(SEARCH("Not mentioned",'Model output'!H41)), ISNUMBER(SEARCH("esophageal",'Model output'!H41)), ISNUMBER(SEARCH("Not applicable",'Model output'!H41))),"negative","positive"))</f>
        <v>negative</v>
      </c>
      <c r="I42">
        <f>IF(OR('Model output'!I41="",'Model output'!I41="Not answered",'Model output'!I41="Not mentioned"),"",IF(ISNUMBER('Model output'!I41),'Model output'!I41,1))</f>
        <v>4</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0</v>
      </c>
      <c r="K42" t="str" cm="1">
        <f t="array" ref="K42">IF(COUNT(FIND({0,1,2,3,4,5,6,7,8,9},'Model output'!K41))&gt;0,'Model output'!K41,"")</f>
        <v/>
      </c>
      <c r="L42"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
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6" t="str">
        <f>IF('Model output'!S41="","",'Model output'!S41)</f>
        <v>Not identified</v>
      </c>
      <c r="Y42" t="str">
        <f>IF(OR('Model output'!S41="",ISNUMBER(SEARCH("Absent",'Model output'!S41)),ISNUMBER(SEARCH("Not identified",'Model output'!S41)),ISNUMBER(SEARCH("No",'Model output'!S41)),ISNUMBER(SEARCH("neagtive",'Model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ISNUMBER(SEARCH("Focal",'Model output'!V41)), AND(ISERROR(SEARCH("extensive",'Model output'!V41)),ISNUMBER(SEARCH("1 mm",'Model output'!V41))), AND(ISERROR(SEARCH("extensive",'Model output'!V41)),ISNUMBER(SEARCH("0.1 CM",'Model output'!V41))), ISNUMBER(SEARCH("less than 0.5 mm",'Model output'!V41)), ISNUMBER(SEARCH("Focal",'Model output'!V41)), ISNUMBER(SEARCH("abut",'Model output'!V41))), "negative", "positive")</f>
        <v>negative</v>
      </c>
      <c r="AE42" s="21"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8" t="str">
        <f t="shared" si="13"/>
        <v>1a</v>
      </c>
      <c r="AG42" s="28" t="str">
        <f t="shared" si="14"/>
        <v>0</v>
      </c>
      <c r="AH42" s="28">
        <f t="shared" si="15"/>
        <v>0</v>
      </c>
      <c r="AI42" s="29" t="str">
        <f t="shared" si="16"/>
        <v>I</v>
      </c>
      <c r="AJ42" s="19" t="s">
        <v>25</v>
      </c>
      <c r="AK42" s="29" t="s">
        <v>318</v>
      </c>
      <c r="AL42" s="29" t="s">
        <v>232</v>
      </c>
      <c r="AM42" s="28">
        <v>0</v>
      </c>
      <c r="AN42" s="20" t="s">
        <v>104</v>
      </c>
      <c r="AO42" s="9">
        <f t="shared" ca="1" si="17"/>
        <v>1</v>
      </c>
      <c r="AP42" s="9">
        <f t="shared" si="18"/>
        <v>1</v>
      </c>
      <c r="AQ42" s="9">
        <f t="shared" si="19"/>
        <v>1</v>
      </c>
      <c r="AR42" s="9">
        <f t="shared" si="20"/>
        <v>1</v>
      </c>
      <c r="AS42" s="31">
        <f t="shared" si="1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 ISNUMBER(SEARCH("tracheal",'Model output'!H42)), ISNUMBER(SEARCH("Not mentioned",'Model output'!H42)), ISNUMBER(SEARCH("esophageal",'Model output'!H42)), ISNUMBER(SEARCH("Not applicable",'Model output'!H42))),"negative","positive"))</f>
        <v>negative</v>
      </c>
      <c r="I43">
        <f>IF(OR('Model output'!I42="",'Model output'!I42="Not answered",'Model output'!I42="Not mentioned"),"",IF(ISNUMBER('Model output'!I42),'Model output'!I42,1))</f>
        <v>3</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2</v>
      </c>
      <c r="K43" t="str" cm="1">
        <f t="array" ref="K43">IF(COUNT(FIND({0,1,2,3,4,5,6,7,8,9},'Model output'!K42))&gt;0,'Model output'!K42,"")</f>
        <v>0.5 cm</v>
      </c>
      <c r="L4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
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6" t="str">
        <f>IF('Model output'!S42="","",'Model output'!S42)</f>
        <v>Extrathyroid extension identified by surgeon at the time of surgery; tumor extends to inked cauterized edge of thyroidectomy specimen.</v>
      </c>
      <c r="Y43" t="str">
        <f>IF(OR('Model output'!S42="",ISNUMBER(SEARCH("Absent",'Model output'!S42)),ISNUMBER(SEARCH("Not identified",'Model output'!S42)),ISNUMBER(SEARCH("No",'Model output'!S42)),ISNUMBER(SEARCH("neagtive",'Model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ISNUMBER(SEARCH("Focal",'Model output'!V42)), AND(ISERROR(SEARCH("extensive",'Model output'!V42)),ISNUMBER(SEARCH("1 mm",'Model output'!V42))), AND(ISERROR(SEARCH("extensive",'Model output'!V42)),ISNUMBER(SEARCH("0.1 CM",'Model output'!V42))), ISNUMBER(SEARCH("less than 0.5 mm",'Model output'!V42)), ISNUMBER(SEARCH("Focal",'Model output'!V42)), ISNUMBER(SEARCH("abut",'Model output'!V42))), "negative", "positive")</f>
        <v>positive</v>
      </c>
      <c r="AE43" s="21"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8" t="str">
        <f t="shared" si="13"/>
        <v>1b</v>
      </c>
      <c r="AG43" s="28" t="str">
        <f t="shared" si="14"/>
        <v>1a</v>
      </c>
      <c r="AH43" s="28">
        <f t="shared" si="15"/>
        <v>0</v>
      </c>
      <c r="AI43" s="29" t="str">
        <f t="shared" si="16"/>
        <v>II</v>
      </c>
      <c r="AJ43" s="19" t="s">
        <v>18</v>
      </c>
      <c r="AK43" s="29" t="s">
        <v>320</v>
      </c>
      <c r="AL43" s="29" t="s">
        <v>318</v>
      </c>
      <c r="AM43" s="28">
        <v>0</v>
      </c>
      <c r="AN43" s="20" t="s">
        <v>231</v>
      </c>
      <c r="AO43" s="9">
        <f t="shared" si="17"/>
        <v>1</v>
      </c>
      <c r="AP43" s="9">
        <f t="shared" si="18"/>
        <v>0</v>
      </c>
      <c r="AQ43" s="9">
        <f t="shared" si="19"/>
        <v>1</v>
      </c>
      <c r="AR43" s="9">
        <f t="shared" si="20"/>
        <v>1</v>
      </c>
      <c r="AS43" s="31">
        <f t="shared" si="1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 ISNUMBER(SEARCH("tracheal",'Model output'!H43)), ISNUMBER(SEARCH("Not mentioned",'Model output'!H43)), ISNUMBER(SEARCH("esophageal",'Model output'!H43)), ISNUMBER(SEARCH("Not applicable",'Model output'!H43))),"negative","positive"))</f>
        <v>negative</v>
      </c>
      <c r="I44">
        <f>IF(OR('Model output'!I43="",'Model output'!I43="Not answered",'Model output'!I43="Not mentioned"),"",IF(ISNUMBER('Model output'!I43),'Model output'!I43,1))</f>
        <v>3</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2</v>
      </c>
      <c r="K44" t="str" cm="1">
        <f t="array" ref="K44">IF(COUNT(FIND({0,1,2,3,4,5,6,7,8,9},'Model output'!K43))&gt;0,'Model output'!K43,"")</f>
        <v/>
      </c>
      <c r="L44"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 variant</v>
      </c>
      <c r="P44" t="str">
        <f>IF('Model output'!N43="","",'Model output'!N43)</f>
        <v>1.8 cm</v>
      </c>
      <c r="Q44" t="str">
        <f t="shared" si="1"/>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
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16" t="str">
        <f>IF('Model output'!S43="","",'Model output'!S43)</f>
        <v>Not identified</v>
      </c>
      <c r="Y44" t="str">
        <f>IF(OR('Model output'!S43="",ISNUMBER(SEARCH("Absent",'Model output'!S43)),ISNUMBER(SEARCH("Not identified",'Model output'!S43)),ISNUMBER(SEARCH("No",'Model output'!S43)),ISNUMBER(SEARCH("neagtive",'Model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ISNUMBER(SEARCH("Focal",'Model output'!V43)), AND(ISERROR(SEARCH("extensive",'Model output'!V43)),ISNUMBER(SEARCH("1 mm",'Model output'!V43))), AND(ISERROR(SEARCH("extensive",'Model output'!V43)),ISNUMBER(SEARCH("0.1 CM",'Model output'!V43))), ISNUMBER(SEARCH("less than 0.5 mm",'Model output'!V43)), ISNUMBER(SEARCH("Focal",'Model output'!V43)), ISNUMBER(SEARCH("abut",'Model output'!V43))), "negative", "positive")</f>
        <v>positive</v>
      </c>
      <c r="AE44" s="21"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8" t="str">
        <f t="shared" si="13"/>
        <v>1b</v>
      </c>
      <c r="AG44" s="28" t="str">
        <f t="shared" si="14"/>
        <v>1a</v>
      </c>
      <c r="AH44" s="28">
        <f t="shared" si="15"/>
        <v>0</v>
      </c>
      <c r="AI44" s="29" t="str">
        <f t="shared" si="16"/>
        <v>II</v>
      </c>
      <c r="AJ44" s="19" t="s">
        <v>18</v>
      </c>
      <c r="AK44" s="29" t="s">
        <v>316</v>
      </c>
      <c r="AL44" s="29" t="s">
        <v>318</v>
      </c>
      <c r="AM44" s="28">
        <v>0</v>
      </c>
      <c r="AN44" s="20" t="s">
        <v>99</v>
      </c>
      <c r="AO44" s="9">
        <f t="shared" si="17"/>
        <v>1</v>
      </c>
      <c r="AP44" s="9">
        <f t="shared" si="18"/>
        <v>1</v>
      </c>
      <c r="AQ44" s="9">
        <f t="shared" si="19"/>
        <v>1</v>
      </c>
      <c r="AR44" s="9">
        <f t="shared" si="20"/>
        <v>1</v>
      </c>
      <c r="AS44" s="31">
        <f t="shared" si="1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 ISNUMBER(SEARCH("tracheal",'Model output'!H44)), ISNUMBER(SEARCH("Not mentioned",'Model output'!H44)), ISNUMBER(SEARCH("esophageal",'Model output'!H44)), ISNUMBER(SEARCH("Not applicable",'Model output'!H44))),"negative","positive"))</f>
        <v>negative</v>
      </c>
      <c r="I45">
        <f>IF(OR('Model output'!I44="",'Model output'!I44="Not answered",'Model output'!I44="Not mentioned"),"",IF(ISNUMBER('Model output'!I44),'Model output'!I44,1))</f>
        <v>3</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0</v>
      </c>
      <c r="K45" t="str" cm="1">
        <f t="array" ref="K45">IF(COUNT(FIND({0,1,2,3,4,5,6,7,8,9},'Model output'!K44))&gt;0,'Model output'!K44,"")</f>
        <v/>
      </c>
      <c r="L45"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
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6" t="str">
        <f>IF('Model output'!S44="","",'Model output'!S44)</f>
        <v/>
      </c>
      <c r="Y45" t="str">
        <f>IF(OR('Model output'!S44="",ISNUMBER(SEARCH("Absent",'Model output'!S44)),ISNUMBER(SEARCH("Not identified",'Model output'!S44)),ISNUMBER(SEARCH("No",'Model output'!S44)),ISNUMBER(SEARCH("neagtive",'Model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ISNUMBER(SEARCH("Focal",'Model output'!V44)), AND(ISERROR(SEARCH("extensive",'Model output'!V44)),ISNUMBER(SEARCH("1 mm",'Model output'!V44))), AND(ISERROR(SEARCH("extensive",'Model output'!V44)),ISNUMBER(SEARCH("0.1 CM",'Model output'!V44))), ISNUMBER(SEARCH("less than 0.5 mm",'Model output'!V44)), ISNUMBER(SEARCH("Focal",'Model output'!V44)), ISNUMBER(SEARCH("abut",'Model output'!V44))), "negative", "positive")</f>
        <v>negative</v>
      </c>
      <c r="AE45" s="21"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8" t="str">
        <f t="shared" si="13"/>
        <v>1b</v>
      </c>
      <c r="AG45" s="28" t="str">
        <f t="shared" si="14"/>
        <v>0</v>
      </c>
      <c r="AH45" s="28">
        <f t="shared" si="15"/>
        <v>0</v>
      </c>
      <c r="AI45" s="29" t="str">
        <f t="shared" si="16"/>
        <v>I</v>
      </c>
      <c r="AJ45" s="19" t="s">
        <v>25</v>
      </c>
      <c r="AK45" s="29" t="s">
        <v>316</v>
      </c>
      <c r="AL45" s="29" t="s">
        <v>232</v>
      </c>
      <c r="AM45" s="28" t="s">
        <v>232</v>
      </c>
      <c r="AN45" s="20" t="s">
        <v>104</v>
      </c>
      <c r="AO45" s="9">
        <f t="shared" ca="1" si="17"/>
        <v>1</v>
      </c>
      <c r="AP45" s="9">
        <f t="shared" si="18"/>
        <v>1</v>
      </c>
      <c r="AQ45" s="9">
        <f t="shared" si="19"/>
        <v>1</v>
      </c>
      <c r="AR45" s="9">
        <f t="shared" si="20"/>
        <v>1</v>
      </c>
      <c r="AS45" s="31">
        <f t="shared" si="1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
      </c>
      <c r="H46" t="str">
        <f>IF('Model output'!H45="","negative",IF(OR(ISNUMBER(SEARCH("lymph node",'Model output'!H45)), ISNUMBER(SEARCH("tracheal",'Model output'!H45)), ISNUMBER(SEARCH("Not mentioned",'Model output'!H45)), ISNUMBER(SEARCH("esophageal",'Model output'!H45)), ISNUMBER(SEARCH("Not applicable",'Model output'!H45))),"negative","positive"))</f>
        <v>negative</v>
      </c>
      <c r="I46">
        <f>IF(OR('Model output'!I45="",'Model output'!I45="Not answered",'Model output'!I45="Not mentioned"),"",IF(ISNUMBER('Model output'!I45),'Model output'!I45,1))</f>
        <v>63</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31</v>
      </c>
      <c r="K46" t="str" cm="1">
        <f t="array" ref="K46">IF(COUNT(FIND({0,1,2,3,4,5,6,7,8,9},'Model output'!K45))&gt;0,'Model output'!K45,"")</f>
        <v>3.0 cm</v>
      </c>
      <c r="L46"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 with intrathyroidal spread to left lobe, diffuse sclerosing variant with follicular variant, tall cell variant</v>
      </c>
      <c r="O46" t="str">
        <f>IF('Model output'!M45="","",'Model output'!M45)</f>
        <v/>
      </c>
      <c r="P46" t="str">
        <f>IF('Model output'!N45="","",'Model output'!N45)</f>
        <v>4.3 cm</v>
      </c>
      <c r="Q46" t="str">
        <f t="shared" si="1"/>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
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6" t="str">
        <f>IF('Model output'!S45="","",'Model output'!S45)</f>
        <v>Present</v>
      </c>
      <c r="Y46" t="str">
        <f>IF(OR('Model output'!S45="",ISNUMBER(SEARCH("Absent",'Model output'!S45)),ISNUMBER(SEARCH("Not identified",'Model output'!S45)),ISNUMBER(SEARCH("No",'Model output'!S45)),ISNUMBER(SEARCH("neagtive",'Model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ISNUMBER(SEARCH("Focal",'Model output'!V45)), AND(ISERROR(SEARCH("extensive",'Model output'!V45)),ISNUMBER(SEARCH("1 mm",'Model output'!V45))), AND(ISERROR(SEARCH("extensive",'Model output'!V45)),ISNUMBER(SEARCH("0.1 CM",'Model output'!V45))), ISNUMBER(SEARCH("less than 0.5 mm",'Model output'!V45)), ISNUMBER(SEARCH("Focal",'Model output'!V45)), ISNUMBER(SEARCH("abut",'Model output'!V45))), "negative", "positive")</f>
        <v>positive</v>
      </c>
      <c r="AE46" s="21"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8" t="str">
        <f t="shared" si="13"/>
        <v>3a</v>
      </c>
      <c r="AG46" s="28" t="str">
        <f t="shared" si="14"/>
        <v>1a</v>
      </c>
      <c r="AH46" s="28">
        <f t="shared" si="15"/>
        <v>0</v>
      </c>
      <c r="AI46" s="29" t="str">
        <f t="shared" si="16"/>
        <v>II</v>
      </c>
      <c r="AJ46" s="19" t="s">
        <v>18</v>
      </c>
      <c r="AK46" s="29" t="s">
        <v>317</v>
      </c>
      <c r="AL46" s="29" t="s">
        <v>316</v>
      </c>
      <c r="AM46" s="28">
        <v>0</v>
      </c>
      <c r="AN46" s="20" t="s">
        <v>99</v>
      </c>
      <c r="AO46" s="9">
        <f t="shared" si="17"/>
        <v>1</v>
      </c>
      <c r="AP46" s="9">
        <f t="shared" si="18"/>
        <v>1</v>
      </c>
      <c r="AQ46" s="9">
        <f t="shared" si="19"/>
        <v>0</v>
      </c>
      <c r="AR46" s="9">
        <f t="shared" si="20"/>
        <v>1</v>
      </c>
      <c r="AS46" s="31">
        <f t="shared" si="1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 ISNUMBER(SEARCH("tracheal",'Model output'!H46)), ISNUMBER(SEARCH("Not mentioned",'Model output'!H46)), ISNUMBER(SEARCH("esophageal",'Model output'!H46)), ISNUMBER(SEARCH("Not applicable",'Model output'!H46))),"negative","positive"))</f>
        <v>negative</v>
      </c>
      <c r="I47">
        <f>IF(OR('Model output'!I46="",'Model output'!I46="Not answered",'Model output'!I46="Not mentioned"),"",IF(ISNUMBER('Model output'!I46),'Model output'!I46,1))</f>
        <v>8</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 Follicular variant with sclerosis</v>
      </c>
      <c r="P47" t="str">
        <f>IF('Model output'!N46="","",'Model output'!N46)</f>
        <v>1.3 cm</v>
      </c>
      <c r="Q47" t="str">
        <f t="shared" si="1"/>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
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6" t="str">
        <f>IF('Model output'!S46="","",'Model output'!S46)</f>
        <v>Not identified</v>
      </c>
      <c r="Y47" t="str">
        <f>IF(OR('Model output'!S46="",ISNUMBER(SEARCH("Absent",'Model output'!S46)),ISNUMBER(SEARCH("Not identified",'Model output'!S46)),ISNUMBER(SEARCH("No",'Model output'!S46)),ISNUMBER(SEARCH("neagtive",'Model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ISNUMBER(SEARCH("Focal",'Model output'!V46)), AND(ISERROR(SEARCH("extensive",'Model output'!V46)),ISNUMBER(SEARCH("1 mm",'Model output'!V46))), AND(ISERROR(SEARCH("extensive",'Model output'!V46)),ISNUMBER(SEARCH("0.1 CM",'Model output'!V46))), ISNUMBER(SEARCH("less than 0.5 mm",'Model output'!V46)), ISNUMBER(SEARCH("Focal",'Model output'!V46)), ISNUMBER(SEARCH("abut",'Model output'!V46))), "negative", "positive")</f>
        <v>negative</v>
      </c>
      <c r="AE47" s="21"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8" t="str">
        <f t="shared" si="13"/>
        <v>1b</v>
      </c>
      <c r="AG47" s="28" t="str">
        <f t="shared" si="14"/>
        <v>0</v>
      </c>
      <c r="AH47" s="28">
        <f t="shared" si="15"/>
        <v>0</v>
      </c>
      <c r="AI47" s="29" t="str">
        <f t="shared" si="16"/>
        <v>I</v>
      </c>
      <c r="AJ47" s="19" t="s">
        <v>36</v>
      </c>
      <c r="AK47" s="29" t="s">
        <v>316</v>
      </c>
      <c r="AL47" s="29" t="s">
        <v>232</v>
      </c>
      <c r="AM47" s="28">
        <v>0</v>
      </c>
      <c r="AN47" s="20" t="s">
        <v>104</v>
      </c>
      <c r="AO47" s="9">
        <f t="shared" ca="1" si="17"/>
        <v>1</v>
      </c>
      <c r="AP47" s="9">
        <f t="shared" si="18"/>
        <v>1</v>
      </c>
      <c r="AQ47" s="9">
        <f t="shared" si="19"/>
        <v>1</v>
      </c>
      <c r="AR47" s="9">
        <f t="shared" si="20"/>
        <v>1</v>
      </c>
      <c r="AS47" s="31">
        <f t="shared" si="1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 ISNUMBER(SEARCH("tracheal",'Model output'!H47)), ISNUMBER(SEARCH("Not mentioned",'Model output'!H47)), ISNUMBER(SEARCH("esophageal",'Model output'!H47)), ISNUMBER(SEARCH("Not applicable",'Model output'!H47))),"negative","positive"))</f>
        <v>negative</v>
      </c>
      <c r="I48">
        <f>IF(OR('Model output'!I47="",'Model output'!I47="Not answered",'Model output'!I47="Not mentioned"),"",IF(ISNUMBER('Model output'!I47),'Model output'!I47,1))</f>
        <v>9</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6</v>
      </c>
      <c r="K48" t="str" cm="1">
        <f t="array" ref="K48">IF(COUNT(FIND({0,1,2,3,4,5,6,7,8,9},'Model output'!K47))&gt;0,'Model output'!K47,"")</f>
        <v/>
      </c>
      <c r="L48"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1"/>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1</v>
      </c>
      <c r="U48" t="str">
        <f>IF('Model output'!Q47&lt;&gt;"",'Model output'!Q47,
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Focal (less than 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6" t="str">
        <f>IF('Model output'!S47="","",'Model output'!S47)</f>
        <v>Not Identified</v>
      </c>
      <c r="Y48" t="str">
        <f>IF(OR('Model output'!S47="",ISNUMBER(SEARCH("Absent",'Model output'!S47)),ISNUMBER(SEARCH("Not identified",'Model output'!S47)),ISNUMBER(SEARCH("No",'Model output'!S47)),ISNUMBER(SEARCH("neagtive",'Model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ISNUMBER(SEARCH("Focal",'Model output'!V47)), AND(ISERROR(SEARCH("extensive",'Model output'!V47)),ISNUMBER(SEARCH("1 mm",'Model output'!V47))), AND(ISERROR(SEARCH("extensive",'Model output'!V47)),ISNUMBER(SEARCH("0.1 CM",'Model output'!V47))), ISNUMBER(SEARCH("less than 0.5 mm",'Model output'!V47)), ISNUMBER(SEARCH("Focal",'Model output'!V47)), ISNUMBER(SEARCH("abut",'Model output'!V47))), "negative", "positive")</f>
        <v>negative</v>
      </c>
      <c r="AE48" s="21"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8" t="str">
        <f t="shared" si="13"/>
        <v>2</v>
      </c>
      <c r="AG48" s="28" t="str">
        <f t="shared" si="14"/>
        <v>1a</v>
      </c>
      <c r="AH48" s="28">
        <f t="shared" si="15"/>
        <v>0</v>
      </c>
      <c r="AI48" s="29" t="str">
        <f t="shared" si="16"/>
        <v>I</v>
      </c>
      <c r="AJ48" s="19" t="s">
        <v>36</v>
      </c>
      <c r="AK48" s="29" t="s">
        <v>314</v>
      </c>
      <c r="AL48" s="29" t="s">
        <v>318</v>
      </c>
      <c r="AM48" s="28" t="s">
        <v>232</v>
      </c>
      <c r="AN48" s="20" t="s">
        <v>104</v>
      </c>
      <c r="AO48" s="9">
        <f t="shared" ca="1" si="17"/>
        <v>1</v>
      </c>
      <c r="AP48" s="9">
        <f t="shared" si="18"/>
        <v>1</v>
      </c>
      <c r="AQ48" s="9">
        <f t="shared" si="19"/>
        <v>1</v>
      </c>
      <c r="AR48" s="9">
        <f t="shared" si="20"/>
        <v>1</v>
      </c>
      <c r="AS48" s="31">
        <f t="shared" si="1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 ISNUMBER(SEARCH("tracheal",'Model output'!H48)), ISNUMBER(SEARCH("Not mentioned",'Model output'!H48)), ISNUMBER(SEARCH("esophageal",'Model output'!H48)), ISNUMBER(SEARCH("Not applicable",'Model output'!H48))),"negative","positive"))</f>
        <v>negative</v>
      </c>
      <c r="I49">
        <f>IF(OR('Model output'!I48="",'Model output'!I48="Not answered",'Model output'!I48="Not mentioned"),"",IF(ISNUMBER('Model output'!I48),'Model output'!I48,1))</f>
        <v>1</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1"/>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t="str">
        <f>IF('Model output'!O48="","",'Model output'!O48)</f>
        <v>2 (left lobe and 1 right lobe)</v>
      </c>
      <c r="U49" t="str">
        <f>IF('Model output'!Q48&lt;&gt;"",'Model output'!Q48,
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less than 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negative</v>
      </c>
      <c r="X49" s="16" t="str">
        <f>IF('Model output'!S48="","",'Model output'!S48)</f>
        <v>Not Identified</v>
      </c>
      <c r="Y49" t="str">
        <f>IF(OR('Model output'!S48="",ISNUMBER(SEARCH("Absent",'Model output'!S48)),ISNUMBER(SEARCH("Not identified",'Model output'!S48)),ISNUMBER(SEARCH("No",'Model output'!S48)),ISNUMBER(SEARCH("neagtive",'Model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ISNUMBER(SEARCH("Focal",'Model output'!V48)), AND(ISERROR(SEARCH("extensive",'Model output'!V48)),ISNUMBER(SEARCH("1 mm",'Model output'!V48))), AND(ISERROR(SEARCH("extensive",'Model output'!V48)),ISNUMBER(SEARCH("0.1 CM",'Model output'!V48))), ISNUMBER(SEARCH("less than 0.5 mm",'Model output'!V48)), ISNUMBER(SEARCH("Focal",'Model output'!V48)), ISNUMBER(SEARCH("abut",'Model output'!V48))), "negative", "positive")</f>
        <v>negative</v>
      </c>
      <c r="AE49" s="21"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8" t="str">
        <f t="shared" si="13"/>
        <v>1b</v>
      </c>
      <c r="AG49" s="28" t="str">
        <f t="shared" si="14"/>
        <v>1a</v>
      </c>
      <c r="AH49" s="28">
        <f t="shared" si="15"/>
        <v>0</v>
      </c>
      <c r="AI49" s="29" t="str">
        <f t="shared" si="16"/>
        <v>I</v>
      </c>
      <c r="AJ49" s="19" t="s">
        <v>36</v>
      </c>
      <c r="AK49" s="29" t="s">
        <v>316</v>
      </c>
      <c r="AL49" s="29" t="s">
        <v>318</v>
      </c>
      <c r="AM49" s="28">
        <v>0</v>
      </c>
      <c r="AN49" s="20" t="s">
        <v>104</v>
      </c>
      <c r="AO49" s="9">
        <f t="shared" ca="1" si="17"/>
        <v>1</v>
      </c>
      <c r="AP49" s="9">
        <f t="shared" si="18"/>
        <v>1</v>
      </c>
      <c r="AQ49" s="9">
        <f t="shared" si="19"/>
        <v>1</v>
      </c>
      <c r="AR49" s="9">
        <f t="shared" si="20"/>
        <v>1</v>
      </c>
      <c r="AS49" s="31">
        <f t="shared" si="1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 ISNUMBER(SEARCH("tracheal",'Model output'!H49)), ISNUMBER(SEARCH("Not mentioned",'Model output'!H49)), ISNUMBER(SEARCH("esophageal",'Model output'!H49)), ISNUMBER(SEARCH("Not applicable",'Model output'!H49))),"negative","positive"))</f>
        <v>negative</v>
      </c>
      <c r="I50">
        <f>IF(OR('Model output'!I49="",'Model output'!I49="Not answered",'Model output'!I49="Not mentioned"),"",IF(ISNUMBER('Model output'!I49),'Model output'!I49,1))</f>
        <v>8</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7</v>
      </c>
      <c r="K50" t="str" cm="1">
        <f t="array" ref="K50">IF(COUNT(FIND({0,1,2,3,4,5,6,7,8,9},'Model output'!K49))&gt;0,'Model output'!K49,"")</f>
        <v/>
      </c>
      <c r="L50"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(usual)</v>
      </c>
      <c r="O50" t="str">
        <f>IF('Model output'!M49="","",'Model output'!M49)</f>
        <v/>
      </c>
      <c r="P50" t="str">
        <f>IF('Model output'!N49="","",'Model output'!N49)</f>
        <v>3.0 cm</v>
      </c>
      <c r="Q50" t="str">
        <f t="shared" si="1"/>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
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6" t="str">
        <f>IF('Model output'!S49="","",'Model output'!S49)</f>
        <v>Not Identified</v>
      </c>
      <c r="Y50" t="str">
        <f>IF(OR('Model output'!S49="",ISNUMBER(SEARCH("Absent",'Model output'!S49)),ISNUMBER(SEARCH("Not identified",'Model output'!S49)),ISNUMBER(SEARCH("No",'Model output'!S49)),ISNUMBER(SEARCH("neagtive",'Model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ISNUMBER(SEARCH("Focal",'Model output'!V49)), AND(ISERROR(SEARCH("extensive",'Model output'!V49)),ISNUMBER(SEARCH("1 mm",'Model output'!V49))), AND(ISERROR(SEARCH("extensive",'Model output'!V49)),ISNUMBER(SEARCH("0.1 CM",'Model output'!V49))), ISNUMBER(SEARCH("less than 0.5 mm",'Model output'!V49)), ISNUMBER(SEARCH("Focal",'Model output'!V49)), ISNUMBER(SEARCH("abut",'Model output'!V49))), "negative", "positive")</f>
        <v>negative</v>
      </c>
      <c r="AE50" s="21"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8" t="str">
        <f t="shared" si="13"/>
        <v>2</v>
      </c>
      <c r="AG50" s="28" t="str">
        <f t="shared" si="14"/>
        <v>1a</v>
      </c>
      <c r="AH50" s="28">
        <f t="shared" si="15"/>
        <v>0</v>
      </c>
      <c r="AI50" s="29" t="str">
        <f t="shared" si="16"/>
        <v>II</v>
      </c>
      <c r="AJ50" s="19" t="s">
        <v>36</v>
      </c>
      <c r="AK50" s="29" t="s">
        <v>314</v>
      </c>
      <c r="AL50" s="29" t="s">
        <v>318</v>
      </c>
      <c r="AM50" s="28" t="s">
        <v>232</v>
      </c>
      <c r="AN50" s="20" t="s">
        <v>99</v>
      </c>
      <c r="AO50" s="9">
        <f t="shared" ca="1" si="17"/>
        <v>1</v>
      </c>
      <c r="AP50" s="9">
        <f t="shared" si="18"/>
        <v>1</v>
      </c>
      <c r="AQ50" s="9">
        <f t="shared" si="19"/>
        <v>1</v>
      </c>
      <c r="AR50" s="9">
        <f t="shared" si="20"/>
        <v>1</v>
      </c>
      <c r="AS50" s="31">
        <f t="shared" si="1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 ISNUMBER(SEARCH("tracheal",'Model output'!H50)), ISNUMBER(SEARCH("Not mentioned",'Model output'!H50)), ISNUMBER(SEARCH("esophageal",'Model output'!H50)), ISNUMBER(SEARCH("Not applicable",'Model output'!H50))),"negative","positive"))</f>
        <v>negative</v>
      </c>
      <c r="I51">
        <f>IF(OR('Model output'!I50="",'Model output'!I50="Not answered",'Model output'!I50="Not mentioned"),"",IF(ISNUMBER('Model output'!I50),'Model output'!I50,1))</f>
        <v>40</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13</v>
      </c>
      <c r="K51" t="str" cm="1">
        <f t="array" ref="K51">IF(COUNT(FIND({0,1,2,3,4,5,6,7,8,9},'Model output'!K50))&gt;0,'Model output'!K50,"")</f>
        <v>3.6 cm</v>
      </c>
      <c r="L51" t="str">
        <f t="shared" si="1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
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6" t="str">
        <f>IF('Model output'!S50="","",'Model output'!S50)</f>
        <v>Present</v>
      </c>
      <c r="Y51" t="str">
        <f>IF(OR('Model output'!S50="",ISNUMBER(SEARCH("Absent",'Model output'!S50)),ISNUMBER(SEARCH("Not identified",'Model output'!S50)),ISNUMBER(SEARCH("No",'Model output'!S50)),ISNUMBER(SEARCH("neagtive",'Model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ISNUMBER(SEARCH("Focal",'Model output'!V50)), AND(ISERROR(SEARCH("extensive",'Model output'!V50)),ISNUMBER(SEARCH("1 mm",'Model output'!V50))), AND(ISERROR(SEARCH("extensive",'Model output'!V50)),ISNUMBER(SEARCH("0.1 CM",'Model output'!V50))), ISNUMBER(SEARCH("less than 0.5 mm",'Model output'!V50)), ISNUMBER(SEARCH("Focal",'Model output'!V50)), ISNUMBER(SEARCH("abut",'Model output'!V50))), "negative", "positive")</f>
        <v>negative</v>
      </c>
      <c r="AE51" s="21"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8" t="str">
        <f t="shared" si="13"/>
        <v>3a</v>
      </c>
      <c r="AG51" s="28" t="str">
        <f t="shared" si="14"/>
        <v>1b</v>
      </c>
      <c r="AH51" s="28">
        <f t="shared" si="15"/>
        <v>0</v>
      </c>
      <c r="AI51" s="29" t="str">
        <f t="shared" si="16"/>
        <v>II</v>
      </c>
      <c r="AJ51" s="19" t="s">
        <v>18</v>
      </c>
      <c r="AK51" s="29" t="s">
        <v>320</v>
      </c>
      <c r="AL51" s="29" t="s">
        <v>316</v>
      </c>
      <c r="AM51" s="28">
        <v>0</v>
      </c>
      <c r="AN51" s="20" t="s">
        <v>231</v>
      </c>
      <c r="AO51" s="9">
        <f t="shared" si="17"/>
        <v>1</v>
      </c>
      <c r="AP51" s="9">
        <f t="shared" si="18"/>
        <v>0</v>
      </c>
      <c r="AQ51" s="9">
        <f t="shared" si="19"/>
        <v>1</v>
      </c>
      <c r="AR51" s="9">
        <f t="shared" si="20"/>
        <v>1</v>
      </c>
      <c r="AS51" s="31">
        <f t="shared" si="1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2" t="str">
        <f t="shared" si="1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 ISNUMBER(SEARCH("tracheal",'Model output'!H51)), ISNUMBER(SEARCH("Not mentioned",'Model output'!H51)), ISNUMBER(SEARCH("esophageal",'Model output'!H51)), ISNUMBER(SEARCH("Not applicable",'Model output'!H51))),"negative","positive"))</f>
        <v>negative</v>
      </c>
      <c r="I52" s="12">
        <f>IF(OR('Model output'!I51="",'Model output'!I51="Not answered",'Model output'!I51="Not mentioned"),"",IF(ISNUMBER('Model output'!I51),'Model output'!I51,1))</f>
        <v>38</v>
      </c>
      <c r="J52" s="12">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15</v>
      </c>
      <c r="K52" s="12" t="str" cm="1">
        <f t="array" ref="K52">IF(COUNT(FIND({0,1,2,3,4,5,6,7,8,9},'Model output'!K51))&gt;0,'Model output'!K51,"")</f>
        <v/>
      </c>
      <c r="L52" s="12" t="str">
        <f t="shared" si="11"/>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v>
      </c>
      <c r="O52" s="12" t="str">
        <f>IF('Model output'!M51="","",'Model output'!M51)</f>
        <v>Classical (usual)</v>
      </c>
      <c r="P52" s="12" t="str">
        <f>IF('Model output'!N51="","",'Model output'!N51)</f>
        <v>1.6 cm (Dominant Tumor), 1.1 cm (Second Tumor)</v>
      </c>
      <c r="Q52" s="12" t="str">
        <f>LOWER(SUBSTITUTE(SUBSTITUTE(SUBSTITUTE(SUBSTITUTE(SUBSTITUTE(SUBSTITUTE(SUBSTITUTE(SUBSTITUTE(SUBSTITUTE(SUBSTITUTE(SUBSTITUTE(SUBSTITUTE(SUBSTITUTE(SUBSTITUTE(SUBSTITUTE(SUBSTITUTE(SUBSTITUTE(SUBSTITUTE(SUBSTITUTE(SUBSTITUTE(SUBSTITUTE(SUBSTITUTE(SUBSTITUTE(P52,"cm.","cm"), "Not answered", ""), "the", ""), "tumor", ""), "Tumor", ""), "nodule", ""), "Nodule", ""), "isthmic", ""), "lobe",""), "tall cell", ""), "largest", ""), "Dominant", ""), "Second", ""), "left", ""), "right", ""), "for", ""), "in", ""), "and", ","), "(", ""), ")", ""), "A", ""), "x", ","), " ",""))</f>
        <v>1.6cm,1.1cm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
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7" t="str">
        <f>IF('Model output'!S51="","",'Model output'!S51)</f>
        <v>Present, minimal</v>
      </c>
      <c r="Y52" s="12" t="str">
        <f>IF(OR('Model output'!S51="",ISNUMBER(SEARCH("Absent",'Model output'!S51)),ISNUMBER(SEARCH("Not identified",'Model output'!S51)),ISNUMBER(SEARCH("No",'Model output'!S51)),ISNUMBER(SEARCH("neagtive",'Model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AND(ISERROR(SEARCH("extensive",'Model output'!V51)),ISNUMBER(SEARCH("1 mm",'Model output'!V51))), AND(ISERROR(SEARCH("extensive",'Model output'!V51)),ISNUMBER(SEARCH("0.1 CM",'Model output'!V51))), ISNUMBER(SEARCH("less than 0.5 mm",'Model output'!V51)), ISNUMBER(SEARCH("Focal",'Model output'!V51)), ISNUMBER(SEARCH("abut",'Model output'!V51))), "negative", "positive")</f>
        <v>positive</v>
      </c>
      <c r="AD52" s="12"/>
      <c r="AE52" s="22"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3" t="str">
        <f t="shared" si="13"/>
        <v>1b</v>
      </c>
      <c r="AG52" s="23" t="str">
        <f t="shared" si="14"/>
        <v>1b</v>
      </c>
      <c r="AH52" s="23">
        <f t="shared" si="15"/>
        <v>0</v>
      </c>
      <c r="AI52" s="24" t="str">
        <f t="shared" si="16"/>
        <v>I</v>
      </c>
      <c r="AJ52" s="25" t="s">
        <v>18</v>
      </c>
      <c r="AK52" s="24" t="s">
        <v>316</v>
      </c>
      <c r="AL52" s="24" t="s">
        <v>316</v>
      </c>
      <c r="AM52" s="23">
        <v>0</v>
      </c>
      <c r="AN52" s="26" t="s">
        <v>104</v>
      </c>
      <c r="AO52" s="15">
        <f t="shared" si="17"/>
        <v>1</v>
      </c>
      <c r="AP52" s="11">
        <f t="shared" si="18"/>
        <v>1</v>
      </c>
      <c r="AQ52" s="11">
        <f t="shared" si="19"/>
        <v>1</v>
      </c>
      <c r="AR52" s="11">
        <f t="shared" si="20"/>
        <v>1</v>
      </c>
      <c r="AS52" s="32">
        <f t="shared" si="12"/>
        <v>1</v>
      </c>
    </row>
    <row r="55" spans="1:46">
      <c r="I55" s="2"/>
    </row>
  </sheetData>
  <mergeCells count="4">
    <mergeCell ref="AE1:AI1"/>
    <mergeCell ref="AJ1:AN1"/>
    <mergeCell ref="A1:AC1"/>
    <mergeCell ref="AO1:AS1"/>
  </mergeCells>
  <conditionalFormatting sqref="AH1">
    <cfRule type="containsText" dxfId="1" priority="1" operator="containsText" text="x">
      <formula>NOT(ISERROR(SEARCH("x",AH1)))</formula>
    </cfRule>
  </conditionalFormatting>
  <conditionalFormatting sqref="AM1">
    <cfRule type="containsText" dxfId="0" priority="3"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row>
    <row r="2" spans="1:22">
      <c r="A2" t="s">
        <v>19</v>
      </c>
      <c r="B2" t="s">
        <v>226</v>
      </c>
      <c r="D2" t="s">
        <v>136</v>
      </c>
      <c r="E2" t="s">
        <v>21</v>
      </c>
      <c r="F2" t="s">
        <v>20</v>
      </c>
      <c r="I2">
        <v>5</v>
      </c>
      <c r="J2">
        <v>0</v>
      </c>
      <c r="L2" t="s">
        <v>16</v>
      </c>
      <c r="M2" t="s">
        <v>248</v>
      </c>
      <c r="N2" t="s">
        <v>137</v>
      </c>
      <c r="O2">
        <v>1</v>
      </c>
      <c r="P2" t="s">
        <v>23</v>
      </c>
      <c r="R2" t="s">
        <v>40</v>
      </c>
      <c r="S2" t="s">
        <v>23</v>
      </c>
      <c r="T2" t="s">
        <v>249</v>
      </c>
      <c r="U2" t="s">
        <v>50</v>
      </c>
      <c r="V2" t="s">
        <v>24</v>
      </c>
    </row>
    <row r="3" spans="1:22">
      <c r="A3" t="s">
        <v>26</v>
      </c>
      <c r="B3" t="s">
        <v>160</v>
      </c>
      <c r="D3" t="s">
        <v>136</v>
      </c>
      <c r="E3" t="s">
        <v>138</v>
      </c>
      <c r="F3" t="s">
        <v>27</v>
      </c>
      <c r="H3" t="s">
        <v>28</v>
      </c>
      <c r="I3">
        <v>0</v>
      </c>
      <c r="J3">
        <v>0</v>
      </c>
      <c r="L3" t="s">
        <v>139</v>
      </c>
      <c r="M3" t="s">
        <v>250</v>
      </c>
      <c r="N3" t="s">
        <v>140</v>
      </c>
      <c r="O3">
        <v>1</v>
      </c>
      <c r="P3" t="s">
        <v>30</v>
      </c>
      <c r="Q3" t="s">
        <v>160</v>
      </c>
      <c r="R3" t="s">
        <v>251</v>
      </c>
      <c r="S3" t="s">
        <v>30</v>
      </c>
      <c r="T3" t="s">
        <v>252</v>
      </c>
      <c r="U3" t="s">
        <v>252</v>
      </c>
      <c r="V3" t="s">
        <v>223</v>
      </c>
    </row>
    <row r="4" spans="1:22">
      <c r="A4" t="s">
        <v>31</v>
      </c>
      <c r="D4" t="s">
        <v>42</v>
      </c>
      <c r="E4" t="s">
        <v>21</v>
      </c>
      <c r="F4" t="s">
        <v>20</v>
      </c>
      <c r="I4">
        <v>3</v>
      </c>
      <c r="J4">
        <v>0</v>
      </c>
      <c r="L4" t="s">
        <v>43</v>
      </c>
      <c r="N4" t="s">
        <v>142</v>
      </c>
      <c r="O4">
        <v>2</v>
      </c>
      <c r="P4" t="s">
        <v>23</v>
      </c>
      <c r="R4" t="s">
        <v>40</v>
      </c>
      <c r="S4" t="s">
        <v>23</v>
      </c>
      <c r="T4" t="s">
        <v>147</v>
      </c>
      <c r="U4" t="s">
        <v>147</v>
      </c>
      <c r="V4" t="s">
        <v>24</v>
      </c>
    </row>
    <row r="5" spans="1:22">
      <c r="A5" t="s">
        <v>32</v>
      </c>
      <c r="D5" t="s">
        <v>34</v>
      </c>
      <c r="E5" t="s">
        <v>33</v>
      </c>
      <c r="F5" t="s">
        <v>20</v>
      </c>
      <c r="I5">
        <v>5</v>
      </c>
      <c r="J5">
        <v>4</v>
      </c>
      <c r="L5" t="s">
        <v>145</v>
      </c>
      <c r="N5" t="s">
        <v>146</v>
      </c>
      <c r="O5">
        <v>1</v>
      </c>
      <c r="P5" t="s">
        <v>23</v>
      </c>
      <c r="R5" t="s">
        <v>30</v>
      </c>
      <c r="S5" t="s">
        <v>30</v>
      </c>
      <c r="T5" t="s">
        <v>253</v>
      </c>
      <c r="U5" t="s">
        <v>253</v>
      </c>
      <c r="V5" t="s">
        <v>24</v>
      </c>
    </row>
    <row r="6" spans="1:22">
      <c r="A6" t="s">
        <v>37</v>
      </c>
      <c r="D6" t="s">
        <v>143</v>
      </c>
      <c r="E6" t="s">
        <v>14</v>
      </c>
      <c r="F6" t="s">
        <v>20</v>
      </c>
      <c r="G6" t="s">
        <v>254</v>
      </c>
      <c r="I6">
        <v>17</v>
      </c>
      <c r="J6">
        <v>6</v>
      </c>
      <c r="L6" t="s">
        <v>255</v>
      </c>
      <c r="M6" t="s">
        <v>154</v>
      </c>
      <c r="N6" t="s">
        <v>148</v>
      </c>
      <c r="O6">
        <v>1</v>
      </c>
      <c r="P6" t="s">
        <v>30</v>
      </c>
      <c r="Q6" t="s">
        <v>160</v>
      </c>
      <c r="R6" t="s">
        <v>238</v>
      </c>
      <c r="S6" t="s">
        <v>30</v>
      </c>
      <c r="T6" t="s">
        <v>253</v>
      </c>
      <c r="U6" t="s">
        <v>253</v>
      </c>
      <c r="V6" t="s">
        <v>237</v>
      </c>
    </row>
    <row r="7" spans="1:22">
      <c r="A7" t="s">
        <v>98</v>
      </c>
      <c r="C7">
        <v>1</v>
      </c>
      <c r="D7" t="s">
        <v>143</v>
      </c>
      <c r="L7" t="s">
        <v>16</v>
      </c>
      <c r="M7" t="s">
        <v>256</v>
      </c>
      <c r="N7" t="s">
        <v>150</v>
      </c>
      <c r="P7" t="s">
        <v>40</v>
      </c>
      <c r="S7" t="s">
        <v>40</v>
      </c>
      <c r="T7" t="s">
        <v>249</v>
      </c>
      <c r="V7" t="s">
        <v>223</v>
      </c>
    </row>
    <row r="8" spans="1:22">
      <c r="A8" t="s">
        <v>39</v>
      </c>
      <c r="D8" t="s">
        <v>136</v>
      </c>
      <c r="E8" t="s">
        <v>149</v>
      </c>
      <c r="F8" t="s">
        <v>161</v>
      </c>
      <c r="I8">
        <v>1</v>
      </c>
      <c r="J8">
        <v>0</v>
      </c>
      <c r="L8" t="s">
        <v>257</v>
      </c>
      <c r="M8" t="s">
        <v>258</v>
      </c>
      <c r="N8" t="s">
        <v>151</v>
      </c>
      <c r="O8">
        <v>3</v>
      </c>
      <c r="P8" t="s">
        <v>40</v>
      </c>
      <c r="R8" t="s">
        <v>40</v>
      </c>
      <c r="S8" t="s">
        <v>40</v>
      </c>
      <c r="T8" t="s">
        <v>249</v>
      </c>
      <c r="V8" t="s">
        <v>24</v>
      </c>
    </row>
    <row r="9" spans="1:22">
      <c r="A9" t="s">
        <v>41</v>
      </c>
      <c r="I9" t="s">
        <v>160</v>
      </c>
      <c r="J9">
        <v>1</v>
      </c>
      <c r="L9" t="s">
        <v>57</v>
      </c>
      <c r="M9" t="s">
        <v>259</v>
      </c>
      <c r="N9" t="s">
        <v>152</v>
      </c>
      <c r="O9">
        <v>1</v>
      </c>
      <c r="P9" t="s">
        <v>160</v>
      </c>
      <c r="R9" t="s">
        <v>160</v>
      </c>
      <c r="S9" t="s">
        <v>260</v>
      </c>
      <c r="T9" t="s">
        <v>261</v>
      </c>
      <c r="U9" t="s">
        <v>253</v>
      </c>
      <c r="V9" t="s">
        <v>153</v>
      </c>
    </row>
    <row r="10" spans="1:22">
      <c r="A10" t="s">
        <v>44</v>
      </c>
      <c r="D10" t="s">
        <v>136</v>
      </c>
      <c r="E10" t="s">
        <v>141</v>
      </c>
      <c r="F10" t="s">
        <v>161</v>
      </c>
      <c r="I10">
        <v>1</v>
      </c>
      <c r="J10">
        <v>0</v>
      </c>
      <c r="L10" t="s">
        <v>16</v>
      </c>
      <c r="M10" t="s">
        <v>256</v>
      </c>
      <c r="N10" t="s">
        <v>137</v>
      </c>
      <c r="O10">
        <v>2</v>
      </c>
      <c r="P10" t="s">
        <v>40</v>
      </c>
      <c r="R10" t="s">
        <v>262</v>
      </c>
      <c r="S10" t="s">
        <v>40</v>
      </c>
      <c r="T10" t="s">
        <v>263</v>
      </c>
      <c r="V10" t="s">
        <v>24</v>
      </c>
    </row>
    <row r="11" spans="1:22">
      <c r="A11" t="s">
        <v>46</v>
      </c>
      <c r="D11" t="s">
        <v>136</v>
      </c>
      <c r="E11" t="s">
        <v>141</v>
      </c>
      <c r="F11" t="s">
        <v>161</v>
      </c>
      <c r="I11">
        <v>4</v>
      </c>
      <c r="J11">
        <v>0</v>
      </c>
      <c r="L11" t="s">
        <v>16</v>
      </c>
      <c r="M11" t="s">
        <v>154</v>
      </c>
      <c r="N11" t="s">
        <v>155</v>
      </c>
      <c r="O11">
        <v>2</v>
      </c>
      <c r="P11" t="s">
        <v>40</v>
      </c>
      <c r="R11" t="s">
        <v>40</v>
      </c>
      <c r="S11" t="s">
        <v>40</v>
      </c>
      <c r="V11" t="s">
        <v>24</v>
      </c>
    </row>
    <row r="12" spans="1:22">
      <c r="A12" t="s">
        <v>47</v>
      </c>
      <c r="D12" t="s">
        <v>143</v>
      </c>
      <c r="E12" t="s">
        <v>141</v>
      </c>
      <c r="I12">
        <v>2</v>
      </c>
      <c r="J12">
        <v>0</v>
      </c>
      <c r="L12" t="s">
        <v>16</v>
      </c>
      <c r="M12" t="s">
        <v>264</v>
      </c>
      <c r="N12" t="s">
        <v>156</v>
      </c>
      <c r="O12">
        <v>3</v>
      </c>
      <c r="P12" t="s">
        <v>40</v>
      </c>
      <c r="S12" t="s">
        <v>219</v>
      </c>
      <c r="V12" t="s">
        <v>24</v>
      </c>
    </row>
    <row r="13" spans="1:22">
      <c r="A13" t="s">
        <v>48</v>
      </c>
      <c r="D13" t="s">
        <v>49</v>
      </c>
      <c r="E13" t="s">
        <v>138</v>
      </c>
      <c r="F13" t="s">
        <v>161</v>
      </c>
      <c r="L13" t="s">
        <v>16</v>
      </c>
      <c r="M13" t="s">
        <v>265</v>
      </c>
      <c r="N13" t="s">
        <v>266</v>
      </c>
      <c r="O13">
        <v>1</v>
      </c>
      <c r="P13" t="s">
        <v>50</v>
      </c>
      <c r="R13" t="s">
        <v>23</v>
      </c>
      <c r="S13" t="s">
        <v>40</v>
      </c>
      <c r="V13" t="s">
        <v>24</v>
      </c>
    </row>
    <row r="14" spans="1:22">
      <c r="A14" t="s">
        <v>100</v>
      </c>
      <c r="B14" t="s">
        <v>160</v>
      </c>
      <c r="D14" t="s">
        <v>136</v>
      </c>
      <c r="E14" t="s">
        <v>267</v>
      </c>
      <c r="I14">
        <v>3</v>
      </c>
      <c r="J14">
        <v>1</v>
      </c>
      <c r="K14" t="s">
        <v>159</v>
      </c>
      <c r="L14" t="s">
        <v>57</v>
      </c>
      <c r="M14" t="s">
        <v>102</v>
      </c>
      <c r="N14" t="s">
        <v>268</v>
      </c>
      <c r="O14">
        <v>3</v>
      </c>
      <c r="P14" t="s">
        <v>40</v>
      </c>
      <c r="R14" t="s">
        <v>161</v>
      </c>
      <c r="S14" t="s">
        <v>40</v>
      </c>
      <c r="V14" t="s">
        <v>45</v>
      </c>
    </row>
    <row r="15" spans="1:22">
      <c r="A15" t="s">
        <v>221</v>
      </c>
      <c r="D15" t="s">
        <v>143</v>
      </c>
      <c r="E15" t="s">
        <v>184</v>
      </c>
      <c r="I15">
        <v>36</v>
      </c>
      <c r="J15">
        <v>3</v>
      </c>
      <c r="K15" t="s">
        <v>269</v>
      </c>
      <c r="L15" t="s">
        <v>57</v>
      </c>
      <c r="N15" t="s">
        <v>225</v>
      </c>
      <c r="O15">
        <v>1</v>
      </c>
      <c r="P15" t="s">
        <v>40</v>
      </c>
      <c r="R15" t="s">
        <v>161</v>
      </c>
      <c r="S15" t="s">
        <v>222</v>
      </c>
      <c r="V15" t="s">
        <v>270</v>
      </c>
    </row>
    <row r="16" spans="1:22">
      <c r="A16" t="s">
        <v>103</v>
      </c>
      <c r="D16" t="s">
        <v>34</v>
      </c>
      <c r="E16" t="s">
        <v>21</v>
      </c>
      <c r="F16" t="s">
        <v>20</v>
      </c>
      <c r="I16">
        <v>4</v>
      </c>
      <c r="J16">
        <v>0</v>
      </c>
      <c r="L16" t="s">
        <v>271</v>
      </c>
      <c r="N16" t="s">
        <v>239</v>
      </c>
      <c r="O16">
        <v>3</v>
      </c>
      <c r="P16" t="s">
        <v>40</v>
      </c>
      <c r="R16" t="s">
        <v>161</v>
      </c>
      <c r="S16" t="s">
        <v>272</v>
      </c>
      <c r="V16" t="s">
        <v>273</v>
      </c>
    </row>
    <row r="17" spans="1:22">
      <c r="A17" t="s">
        <v>51</v>
      </c>
      <c r="D17" t="s">
        <v>22</v>
      </c>
      <c r="E17" t="s">
        <v>21</v>
      </c>
      <c r="F17" t="s">
        <v>20</v>
      </c>
      <c r="I17">
        <v>3</v>
      </c>
      <c r="J17">
        <v>0</v>
      </c>
      <c r="L17" t="s">
        <v>240</v>
      </c>
      <c r="N17" t="s">
        <v>148</v>
      </c>
      <c r="O17">
        <v>1</v>
      </c>
      <c r="P17" t="s">
        <v>30</v>
      </c>
      <c r="R17" t="s">
        <v>161</v>
      </c>
      <c r="S17" t="s">
        <v>40</v>
      </c>
      <c r="V17" t="s">
        <v>228</v>
      </c>
    </row>
    <row r="18" spans="1:22">
      <c r="A18" t="s">
        <v>52</v>
      </c>
      <c r="G18" t="s">
        <v>274</v>
      </c>
      <c r="I18">
        <v>12</v>
      </c>
      <c r="J18">
        <v>7</v>
      </c>
      <c r="K18" t="s">
        <v>96</v>
      </c>
      <c r="L18" t="s">
        <v>57</v>
      </c>
      <c r="N18" t="s">
        <v>163</v>
      </c>
      <c r="O18">
        <v>1</v>
      </c>
      <c r="P18" t="s">
        <v>40</v>
      </c>
      <c r="R18" t="s">
        <v>164</v>
      </c>
      <c r="S18" t="s">
        <v>40</v>
      </c>
      <c r="V18" t="s">
        <v>53</v>
      </c>
    </row>
    <row r="19" spans="1:22">
      <c r="A19" t="s">
        <v>54</v>
      </c>
      <c r="D19" t="s">
        <v>34</v>
      </c>
      <c r="J19">
        <v>6</v>
      </c>
      <c r="L19" t="s">
        <v>57</v>
      </c>
      <c r="N19" t="s">
        <v>165</v>
      </c>
      <c r="O19">
        <v>7</v>
      </c>
      <c r="P19" t="s">
        <v>50</v>
      </c>
      <c r="R19" t="s">
        <v>164</v>
      </c>
      <c r="S19" t="s">
        <v>50</v>
      </c>
      <c r="V19" t="s">
        <v>53</v>
      </c>
    </row>
    <row r="20" spans="1:22">
      <c r="A20" t="s">
        <v>55</v>
      </c>
      <c r="D20" t="s">
        <v>42</v>
      </c>
      <c r="E20" t="s">
        <v>138</v>
      </c>
      <c r="F20" t="s">
        <v>13</v>
      </c>
      <c r="I20">
        <v>2</v>
      </c>
      <c r="J20">
        <v>1</v>
      </c>
      <c r="L20" t="s">
        <v>57</v>
      </c>
      <c r="N20" t="s">
        <v>229</v>
      </c>
      <c r="O20">
        <v>2</v>
      </c>
      <c r="P20" t="s">
        <v>40</v>
      </c>
      <c r="R20" t="s">
        <v>50</v>
      </c>
      <c r="S20" t="s">
        <v>50</v>
      </c>
      <c r="V20" t="s">
        <v>53</v>
      </c>
    </row>
    <row r="21" spans="1:22">
      <c r="A21" t="s">
        <v>105</v>
      </c>
      <c r="D21" t="s">
        <v>42</v>
      </c>
      <c r="E21" t="s">
        <v>138</v>
      </c>
      <c r="F21" t="s">
        <v>13</v>
      </c>
      <c r="I21">
        <v>5</v>
      </c>
      <c r="J21">
        <v>0</v>
      </c>
      <c r="L21" t="s">
        <v>57</v>
      </c>
      <c r="M21" t="s">
        <v>35</v>
      </c>
      <c r="N21" t="s">
        <v>158</v>
      </c>
      <c r="O21">
        <v>1</v>
      </c>
      <c r="P21" t="s">
        <v>73</v>
      </c>
      <c r="R21" t="s">
        <v>167</v>
      </c>
      <c r="S21" t="s">
        <v>107</v>
      </c>
      <c r="V21" t="s">
        <v>53</v>
      </c>
    </row>
    <row r="22" spans="1:22">
      <c r="A22" t="s">
        <v>58</v>
      </c>
      <c r="D22" t="s">
        <v>42</v>
      </c>
      <c r="E22" t="s">
        <v>21</v>
      </c>
      <c r="F22" t="s">
        <v>13</v>
      </c>
      <c r="I22">
        <v>2</v>
      </c>
      <c r="J22">
        <v>0</v>
      </c>
      <c r="L22" t="s">
        <v>57</v>
      </c>
      <c r="N22" t="s">
        <v>140</v>
      </c>
      <c r="O22">
        <v>4</v>
      </c>
      <c r="P22" t="s">
        <v>40</v>
      </c>
      <c r="R22" t="s">
        <v>40</v>
      </c>
      <c r="S22" t="s">
        <v>40</v>
      </c>
      <c r="V22" t="s">
        <v>53</v>
      </c>
    </row>
    <row r="23" spans="1:22">
      <c r="A23" t="s">
        <v>59</v>
      </c>
      <c r="D23" t="s">
        <v>42</v>
      </c>
      <c r="E23" t="s">
        <v>227</v>
      </c>
      <c r="F23" t="s">
        <v>20</v>
      </c>
      <c r="G23" t="s">
        <v>275</v>
      </c>
      <c r="I23">
        <v>1</v>
      </c>
      <c r="J23">
        <v>1</v>
      </c>
      <c r="K23" t="s">
        <v>241</v>
      </c>
      <c r="L23" t="s">
        <v>57</v>
      </c>
      <c r="N23" t="s">
        <v>142</v>
      </c>
      <c r="O23">
        <v>1</v>
      </c>
      <c r="P23" t="s">
        <v>40</v>
      </c>
      <c r="R23" t="s">
        <v>106</v>
      </c>
      <c r="S23" t="s">
        <v>40</v>
      </c>
      <c r="V23" t="s">
        <v>53</v>
      </c>
    </row>
    <row r="24" spans="1:22">
      <c r="A24" t="s">
        <v>60</v>
      </c>
      <c r="G24" t="s">
        <v>276</v>
      </c>
      <c r="I24">
        <v>4</v>
      </c>
      <c r="J24">
        <v>1</v>
      </c>
      <c r="K24" t="s">
        <v>213</v>
      </c>
      <c r="L24" t="s">
        <v>57</v>
      </c>
      <c r="M24" t="s">
        <v>61</v>
      </c>
      <c r="N24" t="s">
        <v>158</v>
      </c>
      <c r="O24">
        <v>2</v>
      </c>
      <c r="P24" t="s">
        <v>50</v>
      </c>
      <c r="R24" t="s">
        <v>164</v>
      </c>
      <c r="S24" t="s">
        <v>50</v>
      </c>
      <c r="V24" t="s">
        <v>53</v>
      </c>
    </row>
    <row r="25" spans="1:22">
      <c r="A25" t="s">
        <v>62</v>
      </c>
      <c r="D25" t="s">
        <v>208</v>
      </c>
      <c r="E25" t="s">
        <v>138</v>
      </c>
      <c r="F25" t="s">
        <v>20</v>
      </c>
      <c r="I25">
        <v>16</v>
      </c>
      <c r="J25">
        <v>0</v>
      </c>
      <c r="L25" t="s">
        <v>43</v>
      </c>
      <c r="N25" t="s">
        <v>169</v>
      </c>
      <c r="O25">
        <v>1</v>
      </c>
      <c r="P25" t="s">
        <v>50</v>
      </c>
      <c r="R25" t="s">
        <v>40</v>
      </c>
      <c r="S25" t="s">
        <v>40</v>
      </c>
      <c r="V25" t="s">
        <v>53</v>
      </c>
    </row>
    <row r="26" spans="1:22">
      <c r="A26" t="s">
        <v>63</v>
      </c>
      <c r="G26" t="s">
        <v>277</v>
      </c>
      <c r="I26">
        <v>7</v>
      </c>
      <c r="J26">
        <v>4</v>
      </c>
      <c r="K26" t="s">
        <v>151</v>
      </c>
      <c r="L26" t="s">
        <v>57</v>
      </c>
      <c r="M26" t="s">
        <v>64</v>
      </c>
      <c r="N26" t="s">
        <v>278</v>
      </c>
      <c r="O26">
        <v>2</v>
      </c>
      <c r="P26" t="s">
        <v>50</v>
      </c>
      <c r="R26" t="s">
        <v>214</v>
      </c>
      <c r="S26" t="s">
        <v>214</v>
      </c>
      <c r="V26" t="s">
        <v>65</v>
      </c>
    </row>
    <row r="27" spans="1:22">
      <c r="A27" t="s">
        <v>66</v>
      </c>
      <c r="C27" t="s">
        <v>170</v>
      </c>
      <c r="I27">
        <v>2</v>
      </c>
      <c r="J27">
        <v>1</v>
      </c>
      <c r="K27" t="s">
        <v>166</v>
      </c>
      <c r="L27" t="s">
        <v>57</v>
      </c>
      <c r="N27" t="s">
        <v>142</v>
      </c>
      <c r="O27">
        <v>2</v>
      </c>
      <c r="P27" t="s">
        <v>40</v>
      </c>
      <c r="R27" t="s">
        <v>164</v>
      </c>
      <c r="S27" t="s">
        <v>67</v>
      </c>
      <c r="V27" t="s">
        <v>53</v>
      </c>
    </row>
    <row r="28" spans="1:22">
      <c r="A28" t="s">
        <v>68</v>
      </c>
      <c r="B28" t="s">
        <v>160</v>
      </c>
      <c r="C28" t="s">
        <v>170</v>
      </c>
      <c r="D28" t="s">
        <v>22</v>
      </c>
      <c r="E28" t="s">
        <v>21</v>
      </c>
      <c r="F28" t="s">
        <v>20</v>
      </c>
      <c r="I28">
        <v>2</v>
      </c>
      <c r="J28">
        <v>0</v>
      </c>
      <c r="L28" t="s">
        <v>57</v>
      </c>
      <c r="M28" t="s">
        <v>35</v>
      </c>
      <c r="N28" t="s">
        <v>163</v>
      </c>
      <c r="O28">
        <v>1</v>
      </c>
      <c r="P28" t="s">
        <v>73</v>
      </c>
      <c r="R28" t="s">
        <v>279</v>
      </c>
      <c r="S28" t="s">
        <v>171</v>
      </c>
      <c r="V28" t="s">
        <v>172</v>
      </c>
    </row>
    <row r="29" spans="1:22">
      <c r="A29" t="s">
        <v>70</v>
      </c>
      <c r="D29" t="s">
        <v>34</v>
      </c>
      <c r="G29" t="s">
        <v>280</v>
      </c>
      <c r="I29">
        <v>6</v>
      </c>
      <c r="J29">
        <v>1</v>
      </c>
      <c r="K29" t="s">
        <v>142</v>
      </c>
      <c r="L29" t="s">
        <v>16</v>
      </c>
      <c r="M29" t="s">
        <v>281</v>
      </c>
      <c r="N29" t="s">
        <v>173</v>
      </c>
      <c r="O29">
        <v>2</v>
      </c>
      <c r="P29" t="s">
        <v>40</v>
      </c>
      <c r="R29" t="s">
        <v>73</v>
      </c>
      <c r="S29" t="s">
        <v>40</v>
      </c>
      <c r="V29" t="s">
        <v>53</v>
      </c>
    </row>
    <row r="30" spans="1:22">
      <c r="A30" t="s">
        <v>71</v>
      </c>
      <c r="D30" t="s">
        <v>42</v>
      </c>
      <c r="E30" t="s">
        <v>227</v>
      </c>
      <c r="F30" t="s">
        <v>20</v>
      </c>
      <c r="G30" t="s">
        <v>282</v>
      </c>
      <c r="I30">
        <v>5</v>
      </c>
      <c r="J30">
        <v>3</v>
      </c>
      <c r="K30" t="s">
        <v>168</v>
      </c>
      <c r="L30" t="s">
        <v>162</v>
      </c>
      <c r="N30" t="s">
        <v>174</v>
      </c>
      <c r="O30">
        <v>1</v>
      </c>
      <c r="P30" t="s">
        <v>40</v>
      </c>
      <c r="R30" t="s">
        <v>167</v>
      </c>
      <c r="S30" t="s">
        <v>50</v>
      </c>
      <c r="V30" t="s">
        <v>53</v>
      </c>
    </row>
    <row r="31" spans="1:22">
      <c r="A31" t="s">
        <v>72</v>
      </c>
      <c r="G31" t="s">
        <v>283</v>
      </c>
      <c r="I31">
        <v>11</v>
      </c>
      <c r="J31">
        <v>7</v>
      </c>
      <c r="K31" t="s">
        <v>38</v>
      </c>
      <c r="L31" t="s">
        <v>16</v>
      </c>
      <c r="N31" t="s">
        <v>175</v>
      </c>
      <c r="O31">
        <v>1</v>
      </c>
      <c r="P31" t="s">
        <v>73</v>
      </c>
      <c r="Q31" t="s">
        <v>284</v>
      </c>
      <c r="S31" t="s">
        <v>285</v>
      </c>
      <c r="V31" t="s">
        <v>53</v>
      </c>
    </row>
    <row r="32" spans="1:22">
      <c r="A32" t="s">
        <v>74</v>
      </c>
      <c r="D32" t="s">
        <v>42</v>
      </c>
      <c r="E32" t="s">
        <v>138</v>
      </c>
      <c r="F32" t="s">
        <v>13</v>
      </c>
      <c r="I32" t="s">
        <v>160</v>
      </c>
      <c r="J32">
        <v>1</v>
      </c>
      <c r="L32" t="s">
        <v>16</v>
      </c>
      <c r="M32" t="s">
        <v>286</v>
      </c>
      <c r="N32" t="s">
        <v>156</v>
      </c>
      <c r="O32">
        <v>1</v>
      </c>
      <c r="P32" t="s">
        <v>40</v>
      </c>
      <c r="R32" t="s">
        <v>40</v>
      </c>
      <c r="S32" t="s">
        <v>40</v>
      </c>
      <c r="V32" t="s">
        <v>53</v>
      </c>
    </row>
    <row r="33" spans="1:22">
      <c r="A33" t="s">
        <v>75</v>
      </c>
      <c r="D33" t="s">
        <v>157</v>
      </c>
      <c r="E33" t="s">
        <v>184</v>
      </c>
      <c r="F33" t="s">
        <v>161</v>
      </c>
      <c r="G33" t="s">
        <v>287</v>
      </c>
      <c r="I33">
        <v>5</v>
      </c>
      <c r="J33">
        <v>3</v>
      </c>
      <c r="L33" t="s">
        <v>57</v>
      </c>
      <c r="M33" t="s">
        <v>288</v>
      </c>
      <c r="N33" t="s">
        <v>177</v>
      </c>
      <c r="O33">
        <v>1</v>
      </c>
      <c r="P33" t="s">
        <v>242</v>
      </c>
      <c r="Q33" t="s">
        <v>289</v>
      </c>
      <c r="R33" t="s">
        <v>30</v>
      </c>
      <c r="S33" t="s">
        <v>40</v>
      </c>
      <c r="V33" t="s">
        <v>24</v>
      </c>
    </row>
    <row r="34" spans="1:22">
      <c r="A34" t="s">
        <v>76</v>
      </c>
      <c r="D34" t="s">
        <v>15</v>
      </c>
      <c r="E34" t="s">
        <v>14</v>
      </c>
      <c r="G34" t="s">
        <v>290</v>
      </c>
      <c r="H34" t="s">
        <v>160</v>
      </c>
      <c r="I34">
        <v>16</v>
      </c>
      <c r="J34">
        <v>13</v>
      </c>
      <c r="K34" t="s">
        <v>151</v>
      </c>
      <c r="L34" t="s">
        <v>16</v>
      </c>
      <c r="M34" t="s">
        <v>160</v>
      </c>
      <c r="N34" t="s">
        <v>178</v>
      </c>
      <c r="O34" t="s">
        <v>215</v>
      </c>
      <c r="P34" t="s">
        <v>23</v>
      </c>
      <c r="R34" t="s">
        <v>160</v>
      </c>
      <c r="S34" t="s">
        <v>23</v>
      </c>
      <c r="T34" t="s">
        <v>160</v>
      </c>
      <c r="U34" t="s">
        <v>160</v>
      </c>
      <c r="V34" t="s">
        <v>223</v>
      </c>
    </row>
    <row r="35" spans="1:22">
      <c r="A35" t="s">
        <v>108</v>
      </c>
      <c r="D35" t="s">
        <v>157</v>
      </c>
      <c r="E35" t="s">
        <v>184</v>
      </c>
      <c r="I35">
        <v>22</v>
      </c>
      <c r="J35">
        <v>1</v>
      </c>
      <c r="L35" t="s">
        <v>291</v>
      </c>
      <c r="M35" t="s">
        <v>95</v>
      </c>
      <c r="N35" t="s">
        <v>158</v>
      </c>
      <c r="O35">
        <v>1</v>
      </c>
      <c r="P35" t="s">
        <v>17</v>
      </c>
      <c r="R35" t="s">
        <v>109</v>
      </c>
      <c r="S35" t="s">
        <v>40</v>
      </c>
      <c r="V35" t="s">
        <v>223</v>
      </c>
    </row>
    <row r="36" spans="1:22">
      <c r="A36" t="s">
        <v>77</v>
      </c>
      <c r="D36" t="s">
        <v>143</v>
      </c>
      <c r="E36" t="s">
        <v>141</v>
      </c>
      <c r="F36" t="s">
        <v>179</v>
      </c>
      <c r="H36" t="s">
        <v>78</v>
      </c>
      <c r="I36">
        <v>3</v>
      </c>
      <c r="J36">
        <v>0</v>
      </c>
      <c r="L36" t="s">
        <v>43</v>
      </c>
      <c r="M36" t="s">
        <v>180</v>
      </c>
      <c r="N36" t="s">
        <v>79</v>
      </c>
      <c r="O36">
        <v>1</v>
      </c>
      <c r="P36" t="s">
        <v>216</v>
      </c>
      <c r="Q36" t="s">
        <v>292</v>
      </c>
      <c r="R36" t="s">
        <v>109</v>
      </c>
      <c r="S36" t="s">
        <v>40</v>
      </c>
      <c r="V36" t="s">
        <v>24</v>
      </c>
    </row>
    <row r="37" spans="1:22">
      <c r="A37" t="s">
        <v>80</v>
      </c>
      <c r="D37" t="s">
        <v>136</v>
      </c>
      <c r="E37" t="s">
        <v>141</v>
      </c>
      <c r="I37">
        <v>3</v>
      </c>
      <c r="J37">
        <v>0</v>
      </c>
      <c r="L37" t="s">
        <v>29</v>
      </c>
      <c r="M37" t="s">
        <v>288</v>
      </c>
      <c r="N37" t="s">
        <v>218</v>
      </c>
      <c r="O37">
        <v>2</v>
      </c>
      <c r="P37" t="s">
        <v>40</v>
      </c>
      <c r="R37" t="s">
        <v>181</v>
      </c>
      <c r="S37" t="s">
        <v>40</v>
      </c>
      <c r="V37" t="s">
        <v>24</v>
      </c>
    </row>
    <row r="38" spans="1:22">
      <c r="A38" t="s">
        <v>81</v>
      </c>
      <c r="D38" t="s">
        <v>34</v>
      </c>
      <c r="E38" t="s">
        <v>21</v>
      </c>
      <c r="I38">
        <v>4</v>
      </c>
      <c r="J38">
        <v>0</v>
      </c>
      <c r="L38" t="s">
        <v>234</v>
      </c>
      <c r="N38" t="s">
        <v>173</v>
      </c>
      <c r="O38">
        <v>1</v>
      </c>
      <c r="P38" t="s">
        <v>23</v>
      </c>
      <c r="R38" t="s">
        <v>161</v>
      </c>
      <c r="S38" t="s">
        <v>293</v>
      </c>
      <c r="V38" t="s">
        <v>82</v>
      </c>
    </row>
    <row r="39" spans="1:22">
      <c r="A39" t="s">
        <v>83</v>
      </c>
      <c r="B39" t="s">
        <v>160</v>
      </c>
      <c r="D39" t="s">
        <v>22</v>
      </c>
      <c r="E39" t="s">
        <v>21</v>
      </c>
      <c r="F39" t="s">
        <v>13</v>
      </c>
      <c r="I39">
        <v>1</v>
      </c>
      <c r="J39">
        <v>0</v>
      </c>
      <c r="L39" t="s">
        <v>224</v>
      </c>
      <c r="N39" t="s">
        <v>183</v>
      </c>
      <c r="O39">
        <v>1</v>
      </c>
      <c r="P39" t="s">
        <v>30</v>
      </c>
      <c r="Q39" t="s">
        <v>69</v>
      </c>
      <c r="R39" t="s">
        <v>40</v>
      </c>
      <c r="S39" t="s">
        <v>40</v>
      </c>
      <c r="V39" t="s">
        <v>294</v>
      </c>
    </row>
    <row r="40" spans="1:22">
      <c r="A40" t="s">
        <v>110</v>
      </c>
      <c r="B40" t="s">
        <v>160</v>
      </c>
      <c r="D40" t="s">
        <v>243</v>
      </c>
      <c r="E40" t="s">
        <v>184</v>
      </c>
      <c r="F40" t="s">
        <v>20</v>
      </c>
      <c r="G40" t="s">
        <v>295</v>
      </c>
      <c r="I40">
        <v>30</v>
      </c>
      <c r="J40">
        <v>5</v>
      </c>
      <c r="K40" t="s">
        <v>296</v>
      </c>
      <c r="L40" t="s">
        <v>57</v>
      </c>
      <c r="M40" t="s">
        <v>297</v>
      </c>
      <c r="N40" t="s">
        <v>163</v>
      </c>
      <c r="O40" t="s">
        <v>298</v>
      </c>
      <c r="P40" t="s">
        <v>40</v>
      </c>
      <c r="Q40" t="s">
        <v>160</v>
      </c>
      <c r="R40" t="s">
        <v>161</v>
      </c>
      <c r="S40" t="s">
        <v>40</v>
      </c>
    </row>
    <row r="41" spans="1:22">
      <c r="A41" t="s">
        <v>84</v>
      </c>
      <c r="B41" t="s">
        <v>160</v>
      </c>
      <c r="D41" t="s">
        <v>56</v>
      </c>
      <c r="E41" t="s">
        <v>21</v>
      </c>
      <c r="F41" t="s">
        <v>161</v>
      </c>
      <c r="I41">
        <v>4</v>
      </c>
      <c r="J41">
        <v>0</v>
      </c>
      <c r="L41" t="s">
        <v>57</v>
      </c>
      <c r="N41" t="s">
        <v>178</v>
      </c>
      <c r="O41">
        <v>2</v>
      </c>
      <c r="P41" t="s">
        <v>40</v>
      </c>
      <c r="R41" t="s">
        <v>40</v>
      </c>
      <c r="S41" t="s">
        <v>40</v>
      </c>
      <c r="V41" t="s">
        <v>45</v>
      </c>
    </row>
    <row r="42" spans="1:22">
      <c r="A42" t="s">
        <v>85</v>
      </c>
      <c r="D42" t="s">
        <v>191</v>
      </c>
      <c r="E42" t="s">
        <v>184</v>
      </c>
      <c r="G42" t="s">
        <v>101</v>
      </c>
      <c r="I42">
        <v>3</v>
      </c>
      <c r="J42">
        <v>2</v>
      </c>
      <c r="K42" t="s">
        <v>176</v>
      </c>
      <c r="L42" t="s">
        <v>57</v>
      </c>
      <c r="N42" t="s">
        <v>185</v>
      </c>
      <c r="O42">
        <v>3</v>
      </c>
      <c r="P42" t="s">
        <v>299</v>
      </c>
      <c r="R42" t="s">
        <v>300</v>
      </c>
      <c r="S42" t="s">
        <v>235</v>
      </c>
      <c r="V42" t="s">
        <v>186</v>
      </c>
    </row>
    <row r="43" spans="1:22">
      <c r="A43" t="s">
        <v>111</v>
      </c>
      <c r="B43" t="s">
        <v>160</v>
      </c>
      <c r="D43" t="s">
        <v>49</v>
      </c>
      <c r="E43" t="s">
        <v>33</v>
      </c>
      <c r="F43" t="s">
        <v>230</v>
      </c>
      <c r="G43" t="s">
        <v>301</v>
      </c>
      <c r="I43">
        <v>3</v>
      </c>
      <c r="J43">
        <v>2</v>
      </c>
      <c r="L43" t="s">
        <v>16</v>
      </c>
      <c r="M43" t="s">
        <v>302</v>
      </c>
      <c r="N43" t="s">
        <v>177</v>
      </c>
      <c r="O43">
        <v>1</v>
      </c>
      <c r="P43" t="s">
        <v>40</v>
      </c>
      <c r="R43" t="s">
        <v>40</v>
      </c>
      <c r="S43" t="s">
        <v>40</v>
      </c>
      <c r="V43" t="s">
        <v>228</v>
      </c>
    </row>
    <row r="44" spans="1:22">
      <c r="A44" t="s">
        <v>86</v>
      </c>
      <c r="B44" t="s">
        <v>160</v>
      </c>
      <c r="D44" t="s">
        <v>157</v>
      </c>
      <c r="E44" t="s">
        <v>141</v>
      </c>
      <c r="F44" t="s">
        <v>182</v>
      </c>
      <c r="I44">
        <v>3</v>
      </c>
      <c r="J44">
        <v>0</v>
      </c>
      <c r="L44" t="s">
        <v>43</v>
      </c>
      <c r="N44" t="s">
        <v>185</v>
      </c>
      <c r="O44">
        <v>1</v>
      </c>
      <c r="P44" t="s">
        <v>45</v>
      </c>
      <c r="R44" t="s">
        <v>45</v>
      </c>
      <c r="V44" t="s">
        <v>45</v>
      </c>
    </row>
    <row r="45" spans="1:22">
      <c r="A45" t="s">
        <v>87</v>
      </c>
      <c r="D45" t="s">
        <v>143</v>
      </c>
      <c r="E45" t="s">
        <v>14</v>
      </c>
      <c r="F45" t="s">
        <v>244</v>
      </c>
      <c r="I45">
        <v>63</v>
      </c>
      <c r="J45">
        <v>31</v>
      </c>
      <c r="K45" t="s">
        <v>165</v>
      </c>
      <c r="L45" t="s">
        <v>245</v>
      </c>
      <c r="N45" t="s">
        <v>246</v>
      </c>
      <c r="O45">
        <v>1</v>
      </c>
      <c r="P45" t="s">
        <v>303</v>
      </c>
      <c r="Q45" t="s">
        <v>292</v>
      </c>
      <c r="R45" t="s">
        <v>17</v>
      </c>
      <c r="S45" t="s">
        <v>30</v>
      </c>
      <c r="V45" t="s">
        <v>88</v>
      </c>
    </row>
    <row r="46" spans="1:22">
      <c r="A46" t="s">
        <v>89</v>
      </c>
      <c r="D46" t="s">
        <v>49</v>
      </c>
      <c r="E46" t="s">
        <v>21</v>
      </c>
      <c r="F46" t="s">
        <v>20</v>
      </c>
      <c r="I46">
        <v>8</v>
      </c>
      <c r="J46">
        <v>0</v>
      </c>
      <c r="L46" t="s">
        <v>16</v>
      </c>
      <c r="M46" t="s">
        <v>187</v>
      </c>
      <c r="N46" t="s">
        <v>142</v>
      </c>
      <c r="O46">
        <v>2</v>
      </c>
      <c r="P46" t="s">
        <v>217</v>
      </c>
      <c r="Q46" t="s">
        <v>292</v>
      </c>
      <c r="R46" t="s">
        <v>40</v>
      </c>
      <c r="S46" t="s">
        <v>40</v>
      </c>
      <c r="V46" t="s">
        <v>24</v>
      </c>
    </row>
    <row r="47" spans="1:22">
      <c r="A47" t="s">
        <v>90</v>
      </c>
      <c r="D47" t="s">
        <v>136</v>
      </c>
      <c r="E47" t="s">
        <v>144</v>
      </c>
      <c r="F47" t="s">
        <v>161</v>
      </c>
      <c r="I47">
        <v>9</v>
      </c>
      <c r="J47">
        <v>6</v>
      </c>
      <c r="L47" t="s">
        <v>188</v>
      </c>
      <c r="N47" t="s">
        <v>151</v>
      </c>
      <c r="O47">
        <v>1</v>
      </c>
      <c r="P47" t="s">
        <v>189</v>
      </c>
      <c r="Q47" t="s">
        <v>304</v>
      </c>
      <c r="R47" t="s">
        <v>40</v>
      </c>
      <c r="S47" t="s">
        <v>50</v>
      </c>
      <c r="V47" t="s">
        <v>24</v>
      </c>
    </row>
    <row r="48" spans="1:22">
      <c r="A48" t="s">
        <v>92</v>
      </c>
      <c r="D48" t="s">
        <v>157</v>
      </c>
      <c r="E48" t="s">
        <v>144</v>
      </c>
      <c r="G48" t="s">
        <v>305</v>
      </c>
      <c r="I48">
        <v>1</v>
      </c>
      <c r="J48">
        <v>1</v>
      </c>
      <c r="L48" t="s">
        <v>188</v>
      </c>
      <c r="N48" t="s">
        <v>158</v>
      </c>
      <c r="O48" t="s">
        <v>306</v>
      </c>
      <c r="P48" t="s">
        <v>189</v>
      </c>
      <c r="Q48" t="s">
        <v>307</v>
      </c>
      <c r="R48" t="s">
        <v>50</v>
      </c>
      <c r="S48" t="s">
        <v>50</v>
      </c>
      <c r="V48" t="s">
        <v>24</v>
      </c>
    </row>
    <row r="49" spans="1:22">
      <c r="A49" t="s">
        <v>112</v>
      </c>
      <c r="D49" t="s">
        <v>136</v>
      </c>
      <c r="E49" t="s">
        <v>144</v>
      </c>
      <c r="F49" t="s">
        <v>161</v>
      </c>
      <c r="I49">
        <v>8</v>
      </c>
      <c r="J49">
        <v>7</v>
      </c>
      <c r="L49" t="s">
        <v>188</v>
      </c>
      <c r="N49" t="s">
        <v>165</v>
      </c>
      <c r="O49">
        <v>3</v>
      </c>
      <c r="P49" t="s">
        <v>50</v>
      </c>
      <c r="R49" t="s">
        <v>190</v>
      </c>
      <c r="S49" t="s">
        <v>50</v>
      </c>
      <c r="V49" t="s">
        <v>24</v>
      </c>
    </row>
    <row r="50" spans="1:22">
      <c r="A50" t="s">
        <v>93</v>
      </c>
      <c r="D50" t="s">
        <v>191</v>
      </c>
      <c r="E50" t="s">
        <v>184</v>
      </c>
      <c r="F50" t="s">
        <v>161</v>
      </c>
      <c r="G50" t="s">
        <v>308</v>
      </c>
      <c r="I50">
        <v>40</v>
      </c>
      <c r="J50">
        <v>13</v>
      </c>
      <c r="K50" t="s">
        <v>220</v>
      </c>
      <c r="L50" t="s">
        <v>16</v>
      </c>
      <c r="N50" t="s">
        <v>135</v>
      </c>
      <c r="O50">
        <v>1</v>
      </c>
      <c r="P50" t="s">
        <v>50</v>
      </c>
      <c r="R50" t="s">
        <v>30</v>
      </c>
      <c r="S50" t="s">
        <v>30</v>
      </c>
      <c r="V50" t="s">
        <v>24</v>
      </c>
    </row>
    <row r="51" spans="1:22">
      <c r="A51" t="s">
        <v>94</v>
      </c>
      <c r="D51" t="s">
        <v>143</v>
      </c>
      <c r="E51" t="s">
        <v>184</v>
      </c>
      <c r="F51" t="s">
        <v>161</v>
      </c>
      <c r="G51" t="s">
        <v>236</v>
      </c>
      <c r="I51">
        <v>38</v>
      </c>
      <c r="J51">
        <v>15</v>
      </c>
      <c r="L51" t="s">
        <v>16</v>
      </c>
      <c r="M51" t="s">
        <v>91</v>
      </c>
      <c r="N51" t="s">
        <v>309</v>
      </c>
      <c r="O51">
        <v>2</v>
      </c>
      <c r="P51" t="s">
        <v>40</v>
      </c>
      <c r="R51" t="s">
        <v>192</v>
      </c>
      <c r="S51" t="s">
        <v>97</v>
      </c>
      <c r="T51" t="s">
        <v>193</v>
      </c>
      <c r="V5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2024-12-06T16:59:55Z</dcterms:modified>
  <cp:category/>
  <cp:contentStatus/>
</cp:coreProperties>
</file>