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mistral\"/>
    </mc:Choice>
  </mc:AlternateContent>
  <xr:revisionPtr revIDLastSave="0" documentId="13_ncr:1_{9DA5739B-1B4B-4328-8E77-C141540C94DB}" xr6:coauthVersionLast="47" xr6:coauthVersionMax="47" xr10:uidLastSave="{00000000-0000-0000-0000-000000000000}"/>
  <bookViews>
    <workbookView xWindow="-98" yWindow="-98" windowWidth="21795" windowHeight="11625" tabRatio="494" xr2:uid="{00000000-000D-0000-FFFF-FFFF00000000}"/>
  </bookViews>
  <sheets>
    <sheet name="Classification result" sheetId="19" r:id="rId1"/>
    <sheet name="Model output" sheetId="18"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9" l="1"/>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3" i="19"/>
  <c r="H29" i="19"/>
  <c r="Z3" i="19"/>
  <c r="Z4" i="19"/>
  <c r="Z5" i="19"/>
  <c r="Z6" i="19"/>
  <c r="Z7" i="19"/>
  <c r="Z8" i="19"/>
  <c r="Z9" i="19"/>
  <c r="Z10" i="19"/>
  <c r="Z11" i="19"/>
  <c r="Z12" i="19"/>
  <c r="Z13" i="19"/>
  <c r="Z14" i="19"/>
  <c r="Z15" i="19"/>
  <c r="Z17" i="19"/>
  <c r="Z18" i="19"/>
  <c r="Z20" i="19"/>
  <c r="Z21" i="19"/>
  <c r="Z23" i="19"/>
  <c r="Z24" i="19"/>
  <c r="Z25" i="19"/>
  <c r="Z26" i="19"/>
  <c r="Z30" i="19"/>
  <c r="Z31" i="19"/>
  <c r="Z33" i="19"/>
  <c r="Z34" i="19"/>
  <c r="Z36" i="19"/>
  <c r="Z37" i="19"/>
  <c r="Z38" i="19"/>
  <c r="Z40" i="19"/>
  <c r="Z41" i="19"/>
  <c r="Z42" i="19"/>
  <c r="Z44" i="19"/>
  <c r="Z45" i="19"/>
  <c r="Z47" i="19"/>
  <c r="Z48" i="19"/>
  <c r="Z49" i="19"/>
  <c r="Z50" i="19"/>
  <c r="Z52" i="19"/>
  <c r="U29" i="19"/>
  <c r="U40" i="19"/>
  <c r="U46" i="19"/>
  <c r="H4" i="19"/>
  <c r="H5" i="19"/>
  <c r="H6" i="19"/>
  <c r="H7" i="19"/>
  <c r="H8" i="19"/>
  <c r="H9" i="19"/>
  <c r="H10" i="19"/>
  <c r="H11" i="19"/>
  <c r="H12" i="19"/>
  <c r="H13" i="19"/>
  <c r="H14" i="19"/>
  <c r="H15" i="19"/>
  <c r="H16" i="19"/>
  <c r="H17" i="19"/>
  <c r="H18" i="19"/>
  <c r="H19" i="19"/>
  <c r="H20" i="19"/>
  <c r="H21" i="19"/>
  <c r="H22" i="19"/>
  <c r="H23" i="19"/>
  <c r="H24" i="19"/>
  <c r="H25" i="19"/>
  <c r="H26" i="19"/>
  <c r="H27" i="19"/>
  <c r="H28" i="19"/>
  <c r="H30" i="19"/>
  <c r="H31" i="19"/>
  <c r="H32" i="19"/>
  <c r="H33" i="19"/>
  <c r="H34" i="19"/>
  <c r="H35" i="19"/>
  <c r="H36" i="19"/>
  <c r="H37" i="19"/>
  <c r="H38" i="19"/>
  <c r="H39" i="19"/>
  <c r="H40" i="19"/>
  <c r="H41" i="19"/>
  <c r="H42" i="19"/>
  <c r="H43" i="19"/>
  <c r="H44" i="19"/>
  <c r="H45" i="19"/>
  <c r="H46" i="19"/>
  <c r="H47" i="19"/>
  <c r="H48" i="19"/>
  <c r="H49" i="19"/>
  <c r="H50" i="19"/>
  <c r="H51" i="19"/>
  <c r="H52" i="19"/>
  <c r="H3" i="19"/>
  <c r="AC4" i="19"/>
  <c r="AC5" i="19"/>
  <c r="AC6" i="19"/>
  <c r="AC7" i="19"/>
  <c r="AC8" i="19"/>
  <c r="AC9" i="19"/>
  <c r="AC10" i="19"/>
  <c r="AC11" i="19"/>
  <c r="AC12" i="19"/>
  <c r="AC13" i="19"/>
  <c r="AC14" i="19"/>
  <c r="AC15" i="19"/>
  <c r="AC16" i="19"/>
  <c r="AC17" i="19"/>
  <c r="AC18" i="19"/>
  <c r="AC19" i="19"/>
  <c r="AC20" i="19"/>
  <c r="AC21" i="19"/>
  <c r="AC22" i="19"/>
  <c r="AC23" i="19"/>
  <c r="AC24" i="19"/>
  <c r="AC25" i="19"/>
  <c r="AC26" i="19"/>
  <c r="AC27" i="19"/>
  <c r="AC28" i="19"/>
  <c r="AC29" i="19"/>
  <c r="AC30" i="19"/>
  <c r="AC31" i="19"/>
  <c r="AC32" i="19"/>
  <c r="AC33" i="19"/>
  <c r="AC34" i="19"/>
  <c r="AC35" i="19"/>
  <c r="AC36" i="19"/>
  <c r="AC37" i="19"/>
  <c r="AC38" i="19"/>
  <c r="AC39" i="19"/>
  <c r="AC40" i="19"/>
  <c r="AC41" i="19"/>
  <c r="AC42" i="19"/>
  <c r="AC43" i="19"/>
  <c r="AC44" i="19"/>
  <c r="AC45" i="19"/>
  <c r="AC46" i="19"/>
  <c r="AC47" i="19"/>
  <c r="AC48" i="19"/>
  <c r="AC49" i="19"/>
  <c r="AC50" i="19"/>
  <c r="AC51" i="19"/>
  <c r="AC52" i="19"/>
  <c r="AC3" i="19"/>
  <c r="A4" i="19" l="1"/>
  <c r="C4" i="19"/>
  <c r="D4" i="19"/>
  <c r="E4" i="19"/>
  <c r="I4" i="19"/>
  <c r="J4" i="19" s="1"/>
  <c r="K4" i="19" a="1"/>
  <c r="K4" i="19" s="1"/>
  <c r="L4" i="19" s="1"/>
  <c r="N4" i="19"/>
  <c r="O4" i="19"/>
  <c r="P4" i="19"/>
  <c r="Q4" i="19" s="1"/>
  <c r="S4" i="19"/>
  <c r="U4" i="19" s="1"/>
  <c r="T4" i="19"/>
  <c r="W4" i="19"/>
  <c r="X4" i="19"/>
  <c r="Y4" i="19" s="1"/>
  <c r="AA4" i="19"/>
  <c r="AB4" i="19" s="1"/>
  <c r="A5" i="19"/>
  <c r="C5" i="19"/>
  <c r="D5" i="19"/>
  <c r="E5" i="19"/>
  <c r="I5" i="19"/>
  <c r="J5" i="19" s="1"/>
  <c r="K5" i="19" a="1"/>
  <c r="K5" i="19" s="1"/>
  <c r="N5" i="19"/>
  <c r="O5" i="19"/>
  <c r="P5" i="19"/>
  <c r="Q5" i="19" s="1"/>
  <c r="S5" i="19"/>
  <c r="U5" i="19" s="1"/>
  <c r="T5" i="19"/>
  <c r="W5" i="19"/>
  <c r="X5" i="19"/>
  <c r="Y5" i="19"/>
  <c r="AA5" i="19"/>
  <c r="AB5" i="19"/>
  <c r="A6" i="19"/>
  <c r="C6" i="19"/>
  <c r="D6" i="19"/>
  <c r="E6" i="19"/>
  <c r="I6" i="19"/>
  <c r="J6" i="19" s="1"/>
  <c r="K6" i="19" a="1"/>
  <c r="K6" i="19" s="1"/>
  <c r="L6" i="19" s="1"/>
  <c r="N6" i="19"/>
  <c r="O6" i="19"/>
  <c r="P6" i="19"/>
  <c r="Q6" i="19" s="1"/>
  <c r="S6" i="19"/>
  <c r="U6" i="19" s="1"/>
  <c r="T6" i="19"/>
  <c r="W6" i="19"/>
  <c r="X6" i="19"/>
  <c r="Y6" i="19" s="1"/>
  <c r="AA6" i="19"/>
  <c r="AB6" i="19" s="1"/>
  <c r="A7" i="19"/>
  <c r="C7" i="19"/>
  <c r="D7" i="19"/>
  <c r="E7" i="19"/>
  <c r="I7" i="19"/>
  <c r="J7" i="19" s="1"/>
  <c r="K7" i="19" a="1"/>
  <c r="K7" i="19" s="1"/>
  <c r="L7" i="19" s="1"/>
  <c r="N7" i="19"/>
  <c r="O7" i="19"/>
  <c r="P7" i="19"/>
  <c r="Q7" i="19" s="1"/>
  <c r="S7" i="19"/>
  <c r="U7" i="19" s="1"/>
  <c r="T7" i="19"/>
  <c r="W7" i="19"/>
  <c r="X7" i="19"/>
  <c r="Y7" i="19" s="1"/>
  <c r="AA7" i="19"/>
  <c r="AB7" i="19" s="1"/>
  <c r="A8" i="19"/>
  <c r="C8" i="19"/>
  <c r="D8" i="19"/>
  <c r="E8" i="19"/>
  <c r="I8" i="19"/>
  <c r="J8" i="19" s="1"/>
  <c r="K8" i="19" a="1"/>
  <c r="K8" i="19" s="1"/>
  <c r="L8" i="19" s="1"/>
  <c r="N8" i="19"/>
  <c r="O8" i="19"/>
  <c r="P8" i="19"/>
  <c r="Q8" i="19" s="1"/>
  <c r="S8" i="19"/>
  <c r="U8" i="19" s="1"/>
  <c r="T8" i="19"/>
  <c r="W8" i="19"/>
  <c r="X8" i="19"/>
  <c r="Y8" i="19"/>
  <c r="AA8" i="19"/>
  <c r="AB8" i="19" s="1"/>
  <c r="A9" i="19"/>
  <c r="C9" i="19"/>
  <c r="D9" i="19"/>
  <c r="E9" i="19"/>
  <c r="I9" i="19"/>
  <c r="J9" i="19"/>
  <c r="K9" i="19" a="1"/>
  <c r="K9" i="19" s="1"/>
  <c r="N9" i="19"/>
  <c r="O9" i="19"/>
  <c r="P9" i="19"/>
  <c r="Q9" i="19" s="1"/>
  <c r="S9" i="19"/>
  <c r="U9" i="19" s="1"/>
  <c r="T9" i="19"/>
  <c r="W9" i="19"/>
  <c r="X9" i="19"/>
  <c r="Y9" i="19"/>
  <c r="AA9" i="19"/>
  <c r="AB9" i="19" s="1"/>
  <c r="A10" i="19"/>
  <c r="C10" i="19"/>
  <c r="D10" i="19"/>
  <c r="E10" i="19"/>
  <c r="I10" i="19"/>
  <c r="J10" i="19" s="1"/>
  <c r="K10" i="19" a="1"/>
  <c r="K10" i="19" s="1"/>
  <c r="N10" i="19"/>
  <c r="O10" i="19"/>
  <c r="P10" i="19"/>
  <c r="Q10" i="19" s="1"/>
  <c r="S10" i="19"/>
  <c r="U10" i="19" s="1"/>
  <c r="T10" i="19"/>
  <c r="W10" i="19"/>
  <c r="X10" i="19"/>
  <c r="Y10" i="19"/>
  <c r="AA10" i="19"/>
  <c r="AB10" i="19" s="1"/>
  <c r="A11" i="19"/>
  <c r="C11" i="19"/>
  <c r="D11" i="19"/>
  <c r="E11" i="19"/>
  <c r="I11" i="19"/>
  <c r="J11" i="19" s="1"/>
  <c r="K11" i="19" a="1"/>
  <c r="K11" i="19" s="1"/>
  <c r="L11" i="19" s="1"/>
  <c r="N11" i="19"/>
  <c r="O11" i="19"/>
  <c r="P11" i="19"/>
  <c r="Q11" i="19" s="1"/>
  <c r="S11" i="19"/>
  <c r="T11" i="19"/>
  <c r="W11" i="19"/>
  <c r="X11" i="19"/>
  <c r="Y11" i="19"/>
  <c r="AA11" i="19"/>
  <c r="AB11" i="19" s="1"/>
  <c r="A12" i="19"/>
  <c r="C12" i="19"/>
  <c r="D12" i="19"/>
  <c r="E12" i="19"/>
  <c r="I12" i="19"/>
  <c r="J12" i="19" s="1"/>
  <c r="K12" i="19" a="1"/>
  <c r="K12" i="19" s="1"/>
  <c r="L12" i="19" s="1"/>
  <c r="N12" i="19"/>
  <c r="O12" i="19"/>
  <c r="P12" i="19"/>
  <c r="Q12" i="19" s="1"/>
  <c r="S12" i="19"/>
  <c r="U12" i="19" s="1"/>
  <c r="T12" i="19"/>
  <c r="W12" i="19"/>
  <c r="X12" i="19"/>
  <c r="Y12" i="19"/>
  <c r="AA12" i="19"/>
  <c r="AB12" i="19" s="1"/>
  <c r="A13" i="19"/>
  <c r="C13" i="19"/>
  <c r="D13" i="19"/>
  <c r="E13" i="19"/>
  <c r="I13" i="19"/>
  <c r="J13" i="19" s="1"/>
  <c r="K13" i="19" a="1"/>
  <c r="K13" i="19" s="1"/>
  <c r="L13" i="19" s="1"/>
  <c r="N13" i="19"/>
  <c r="O13" i="19"/>
  <c r="P13" i="19"/>
  <c r="Q13" i="19" s="1"/>
  <c r="S13" i="19"/>
  <c r="U13" i="19" s="1"/>
  <c r="T13" i="19"/>
  <c r="W13" i="19"/>
  <c r="X13" i="19"/>
  <c r="Y13" i="19"/>
  <c r="AA13" i="19"/>
  <c r="AB13" i="19" s="1"/>
  <c r="A14" i="19"/>
  <c r="C14" i="19"/>
  <c r="D14" i="19"/>
  <c r="E14" i="19"/>
  <c r="I14" i="19"/>
  <c r="J14" i="19"/>
  <c r="K14" i="19" a="1"/>
  <c r="K14" i="19" s="1"/>
  <c r="L14" i="19" s="1"/>
  <c r="N14" i="19"/>
  <c r="O14" i="19"/>
  <c r="P14" i="19"/>
  <c r="Q14" i="19" s="1"/>
  <c r="S14" i="19"/>
  <c r="U14" i="19" s="1"/>
  <c r="T14" i="19"/>
  <c r="W14" i="19"/>
  <c r="X14" i="19"/>
  <c r="Y14" i="19"/>
  <c r="AA14" i="19"/>
  <c r="AB14" i="19" s="1"/>
  <c r="A15" i="19"/>
  <c r="C15" i="19"/>
  <c r="D15" i="19"/>
  <c r="E15" i="19"/>
  <c r="I15" i="19"/>
  <c r="J15" i="19" s="1"/>
  <c r="K15" i="19" a="1"/>
  <c r="K15" i="19" s="1"/>
  <c r="N15" i="19"/>
  <c r="O15" i="19"/>
  <c r="P15" i="19"/>
  <c r="S15" i="19"/>
  <c r="U15" i="19" s="1"/>
  <c r="T15" i="19"/>
  <c r="W15" i="19"/>
  <c r="X15" i="19"/>
  <c r="Y15" i="19"/>
  <c r="AA15" i="19"/>
  <c r="AB15" i="19" s="1"/>
  <c r="A16" i="19"/>
  <c r="C16" i="19"/>
  <c r="D16" i="19"/>
  <c r="E16" i="19"/>
  <c r="I16" i="19"/>
  <c r="J16" i="19"/>
  <c r="K16" i="19" a="1"/>
  <c r="K16" i="19" s="1"/>
  <c r="L16" i="19" s="1"/>
  <c r="N16" i="19"/>
  <c r="O16" i="19"/>
  <c r="P16" i="19"/>
  <c r="Q16" i="19" s="1"/>
  <c r="S16" i="19"/>
  <c r="U16" i="19" s="1"/>
  <c r="T16" i="19"/>
  <c r="W16" i="19"/>
  <c r="X16" i="19"/>
  <c r="AA16" i="19"/>
  <c r="AB16" i="19" s="1"/>
  <c r="A17" i="19"/>
  <c r="C17" i="19"/>
  <c r="D17" i="19"/>
  <c r="E17" i="19"/>
  <c r="I17" i="19"/>
  <c r="J17" i="19" s="1"/>
  <c r="K17" i="19" a="1"/>
  <c r="K17" i="19" s="1"/>
  <c r="N17" i="19"/>
  <c r="O17" i="19"/>
  <c r="P17" i="19"/>
  <c r="Q17" i="19" s="1"/>
  <c r="S17" i="19"/>
  <c r="U17" i="19" s="1"/>
  <c r="T17" i="19"/>
  <c r="W17" i="19"/>
  <c r="X17" i="19"/>
  <c r="Y17" i="19"/>
  <c r="AA17" i="19"/>
  <c r="AB17" i="19" s="1"/>
  <c r="A18" i="19"/>
  <c r="C18" i="19"/>
  <c r="D18" i="19"/>
  <c r="E18" i="19"/>
  <c r="I18" i="19"/>
  <c r="J18" i="19" s="1"/>
  <c r="K18" i="19" a="1"/>
  <c r="K18" i="19" s="1"/>
  <c r="L18" i="19" s="1"/>
  <c r="N18" i="19"/>
  <c r="O18" i="19"/>
  <c r="P18" i="19"/>
  <c r="Q18" i="19" s="1"/>
  <c r="S18" i="19"/>
  <c r="U18" i="19" s="1"/>
  <c r="T18" i="19"/>
  <c r="W18" i="19"/>
  <c r="X18" i="19"/>
  <c r="Y18" i="19"/>
  <c r="AA18" i="19"/>
  <c r="AB18" i="19" s="1"/>
  <c r="A19" i="19"/>
  <c r="C19" i="19"/>
  <c r="D19" i="19"/>
  <c r="E19" i="19"/>
  <c r="I19" i="19"/>
  <c r="J19" i="19" s="1"/>
  <c r="K19" i="19" a="1"/>
  <c r="K19" i="19" s="1"/>
  <c r="N19" i="19"/>
  <c r="O19" i="19"/>
  <c r="P19" i="19"/>
  <c r="Q19" i="19" s="1"/>
  <c r="S19" i="19"/>
  <c r="T19" i="19"/>
  <c r="W19" i="19"/>
  <c r="X19" i="19"/>
  <c r="Z19" i="19" s="1"/>
  <c r="Y19" i="19" s="1"/>
  <c r="AA19" i="19"/>
  <c r="AB19" i="19" s="1"/>
  <c r="A20" i="19"/>
  <c r="C20" i="19"/>
  <c r="D20" i="19"/>
  <c r="E20" i="19"/>
  <c r="I20" i="19"/>
  <c r="J20" i="19" s="1"/>
  <c r="K20" i="19" a="1"/>
  <c r="K20" i="19" s="1"/>
  <c r="L20" i="19" s="1"/>
  <c r="N20" i="19"/>
  <c r="O20" i="19"/>
  <c r="P20" i="19"/>
  <c r="Q20" i="19" s="1"/>
  <c r="S20" i="19"/>
  <c r="T20" i="19"/>
  <c r="W20" i="19"/>
  <c r="X20" i="19"/>
  <c r="Y20" i="19"/>
  <c r="AA20" i="19"/>
  <c r="AB20" i="19" s="1"/>
  <c r="A21" i="19"/>
  <c r="C21" i="19"/>
  <c r="D21" i="19"/>
  <c r="E21" i="19"/>
  <c r="I21" i="19"/>
  <c r="J21" i="19" s="1"/>
  <c r="K21" i="19" a="1"/>
  <c r="K21" i="19" s="1"/>
  <c r="N21" i="19"/>
  <c r="O21" i="19"/>
  <c r="P21" i="19"/>
  <c r="Q21" i="19" s="1"/>
  <c r="S21" i="19"/>
  <c r="U21" i="19" s="1"/>
  <c r="T21" i="19"/>
  <c r="W21" i="19"/>
  <c r="X21" i="19"/>
  <c r="Y21" i="19"/>
  <c r="AA21" i="19"/>
  <c r="AB21" i="19" s="1"/>
  <c r="A22" i="19"/>
  <c r="C22" i="19"/>
  <c r="D22" i="19"/>
  <c r="E22" i="19"/>
  <c r="I22" i="19"/>
  <c r="J22" i="19" s="1"/>
  <c r="K22" i="19" a="1"/>
  <c r="K22" i="19"/>
  <c r="L22" i="19" s="1"/>
  <c r="N22" i="19"/>
  <c r="O22" i="19"/>
  <c r="P22" i="19"/>
  <c r="Q22" i="19" s="1"/>
  <c r="S22" i="19"/>
  <c r="U22" i="19" s="1"/>
  <c r="T22" i="19"/>
  <c r="W22" i="19"/>
  <c r="X22" i="19"/>
  <c r="AA22" i="19"/>
  <c r="AB22" i="19" s="1"/>
  <c r="A23" i="19"/>
  <c r="C23" i="19"/>
  <c r="D23" i="19"/>
  <c r="E23" i="19"/>
  <c r="I23" i="19"/>
  <c r="J23" i="19" s="1"/>
  <c r="K23" i="19" a="1"/>
  <c r="K23" i="19" s="1"/>
  <c r="L23" i="19" s="1"/>
  <c r="N23" i="19"/>
  <c r="O23" i="19"/>
  <c r="P23" i="19"/>
  <c r="Q23" i="19" s="1"/>
  <c r="S23" i="19"/>
  <c r="U23" i="19" s="1"/>
  <c r="T23" i="19"/>
  <c r="W23" i="19"/>
  <c r="X23" i="19"/>
  <c r="Y23" i="19"/>
  <c r="AA23" i="19"/>
  <c r="AB23" i="19" s="1"/>
  <c r="A24" i="19"/>
  <c r="C24" i="19"/>
  <c r="D24" i="19"/>
  <c r="E24" i="19"/>
  <c r="I24" i="19"/>
  <c r="J24" i="19" s="1"/>
  <c r="K24" i="19" a="1"/>
  <c r="K24" i="19"/>
  <c r="N24" i="19"/>
  <c r="O24" i="19"/>
  <c r="P24" i="19"/>
  <c r="Q24" i="19" s="1"/>
  <c r="S24" i="19"/>
  <c r="U24" i="19" s="1"/>
  <c r="T24" i="19"/>
  <c r="W24" i="19"/>
  <c r="X24" i="19"/>
  <c r="Y24" i="19"/>
  <c r="AA24" i="19"/>
  <c r="AB24" i="19" s="1"/>
  <c r="A25" i="19"/>
  <c r="C25" i="19"/>
  <c r="D25" i="19"/>
  <c r="E25" i="19"/>
  <c r="I25" i="19"/>
  <c r="J25" i="19" s="1"/>
  <c r="K25" i="19" a="1"/>
  <c r="K25" i="19" s="1"/>
  <c r="L25" i="19" s="1"/>
  <c r="N25" i="19"/>
  <c r="O25" i="19"/>
  <c r="P25" i="19"/>
  <c r="Q25" i="19" s="1"/>
  <c r="S25" i="19"/>
  <c r="U25" i="19" s="1"/>
  <c r="T25" i="19"/>
  <c r="W25" i="19"/>
  <c r="X25" i="19"/>
  <c r="Y25" i="19"/>
  <c r="AA25" i="19"/>
  <c r="AB25" i="19" s="1"/>
  <c r="A26" i="19"/>
  <c r="C26" i="19"/>
  <c r="D26" i="19"/>
  <c r="E26" i="19"/>
  <c r="I26" i="19"/>
  <c r="J26" i="19" s="1"/>
  <c r="K26" i="19" a="1"/>
  <c r="K26" i="19" s="1"/>
  <c r="L26" i="19" s="1"/>
  <c r="N26" i="19"/>
  <c r="O26" i="19"/>
  <c r="P26" i="19"/>
  <c r="Q26" i="19" s="1"/>
  <c r="S26" i="19"/>
  <c r="U26" i="19" s="1"/>
  <c r="T26" i="19"/>
  <c r="W26" i="19"/>
  <c r="X26" i="19"/>
  <c r="Y26" i="19"/>
  <c r="AA26" i="19"/>
  <c r="AB26" i="19" s="1"/>
  <c r="A27" i="19"/>
  <c r="C27" i="19"/>
  <c r="D27" i="19"/>
  <c r="E27" i="19"/>
  <c r="I27" i="19"/>
  <c r="J27" i="19" s="1"/>
  <c r="K27" i="19" a="1"/>
  <c r="K27" i="19" s="1"/>
  <c r="N27" i="19"/>
  <c r="O27" i="19"/>
  <c r="P27" i="19"/>
  <c r="Q27" i="19" s="1"/>
  <c r="S27" i="19"/>
  <c r="T27" i="19"/>
  <c r="W27" i="19"/>
  <c r="X27" i="19"/>
  <c r="Z27" i="19" s="1"/>
  <c r="Y27" i="19" s="1"/>
  <c r="AA27" i="19"/>
  <c r="AB27" i="19" s="1"/>
  <c r="A28" i="19"/>
  <c r="C28" i="19"/>
  <c r="D28" i="19"/>
  <c r="E28" i="19"/>
  <c r="I28" i="19"/>
  <c r="J28" i="19" s="1"/>
  <c r="K28" i="19" a="1"/>
  <c r="K28" i="19" s="1"/>
  <c r="L28" i="19" s="1"/>
  <c r="N28" i="19"/>
  <c r="O28" i="19"/>
  <c r="P28" i="19"/>
  <c r="Q28" i="19" s="1"/>
  <c r="S28" i="19"/>
  <c r="U28" i="19" s="1"/>
  <c r="T28" i="19"/>
  <c r="W28" i="19"/>
  <c r="X28" i="19"/>
  <c r="AA28" i="19"/>
  <c r="AB28" i="19" s="1"/>
  <c r="A29" i="19"/>
  <c r="C29" i="19"/>
  <c r="D29" i="19"/>
  <c r="E29" i="19"/>
  <c r="I29" i="19"/>
  <c r="J29" i="19" s="1"/>
  <c r="K29" i="19" a="1"/>
  <c r="K29" i="19" s="1"/>
  <c r="N29" i="19"/>
  <c r="O29" i="19"/>
  <c r="P29" i="19"/>
  <c r="Q29" i="19" s="1"/>
  <c r="S29" i="19"/>
  <c r="T29" i="19"/>
  <c r="W29" i="19"/>
  <c r="X29" i="19"/>
  <c r="AA29" i="19"/>
  <c r="AB29" i="19"/>
  <c r="A30" i="19"/>
  <c r="C30" i="19"/>
  <c r="D30" i="19"/>
  <c r="E30" i="19"/>
  <c r="I30" i="19"/>
  <c r="J30" i="19" s="1"/>
  <c r="K30" i="19" a="1"/>
  <c r="K30" i="19" s="1"/>
  <c r="L30" i="19" s="1"/>
  <c r="N30" i="19"/>
  <c r="O30" i="19"/>
  <c r="P30" i="19"/>
  <c r="S30" i="19"/>
  <c r="T30" i="19"/>
  <c r="W30" i="19"/>
  <c r="X30" i="19"/>
  <c r="Y30" i="19"/>
  <c r="AA30" i="19"/>
  <c r="AB30" i="19" s="1"/>
  <c r="A31" i="19"/>
  <c r="C31" i="19"/>
  <c r="D31" i="19"/>
  <c r="E31" i="19"/>
  <c r="I31" i="19"/>
  <c r="J31" i="19" s="1"/>
  <c r="K31" i="19" a="1"/>
  <c r="K31" i="19" s="1"/>
  <c r="N31" i="19"/>
  <c r="O31" i="19"/>
  <c r="P31" i="19"/>
  <c r="Q31" i="19" s="1"/>
  <c r="S31" i="19"/>
  <c r="U31" i="19" s="1"/>
  <c r="T31" i="19"/>
  <c r="W31" i="19"/>
  <c r="X31" i="19"/>
  <c r="Y31" i="19"/>
  <c r="AA31" i="19"/>
  <c r="AB31" i="19" s="1"/>
  <c r="A32" i="19"/>
  <c r="C32" i="19"/>
  <c r="D32" i="19"/>
  <c r="E32" i="19"/>
  <c r="I32" i="19"/>
  <c r="J32" i="19" s="1"/>
  <c r="K32" i="19" a="1"/>
  <c r="K32" i="19" s="1"/>
  <c r="L32" i="19" s="1"/>
  <c r="N32" i="19"/>
  <c r="O32" i="19"/>
  <c r="P32" i="19"/>
  <c r="Q32" i="19" s="1"/>
  <c r="S32" i="19"/>
  <c r="U32" i="19" s="1"/>
  <c r="T32" i="19"/>
  <c r="W32" i="19"/>
  <c r="X32" i="19"/>
  <c r="AA32" i="19"/>
  <c r="AB32" i="19" s="1"/>
  <c r="A33" i="19"/>
  <c r="C33" i="19"/>
  <c r="D33" i="19"/>
  <c r="E33" i="19"/>
  <c r="I33" i="19"/>
  <c r="J33" i="19" s="1"/>
  <c r="K33" i="19" a="1"/>
  <c r="K33" i="19" s="1"/>
  <c r="L33" i="19" s="1"/>
  <c r="N33" i="19"/>
  <c r="O33" i="19"/>
  <c r="P33" i="19"/>
  <c r="Q33" i="19" s="1"/>
  <c r="S33" i="19"/>
  <c r="U33" i="19" s="1"/>
  <c r="T33" i="19"/>
  <c r="W33" i="19"/>
  <c r="X33" i="19"/>
  <c r="Y33" i="19"/>
  <c r="AA33" i="19"/>
  <c r="AB33" i="19" s="1"/>
  <c r="A34" i="19"/>
  <c r="C34" i="19"/>
  <c r="D34" i="19"/>
  <c r="E34" i="19"/>
  <c r="I34" i="19"/>
  <c r="J34" i="19" s="1"/>
  <c r="K34" i="19" a="1"/>
  <c r="K34" i="19" s="1"/>
  <c r="N34" i="19"/>
  <c r="O34" i="19"/>
  <c r="P34" i="19"/>
  <c r="Q34" i="19" s="1"/>
  <c r="S34" i="19"/>
  <c r="U34" i="19" s="1"/>
  <c r="T34" i="19"/>
  <c r="W34" i="19"/>
  <c r="X34" i="19"/>
  <c r="Y34" i="19"/>
  <c r="AA34" i="19"/>
  <c r="AB34" i="19" s="1"/>
  <c r="A35" i="19"/>
  <c r="C35" i="19"/>
  <c r="D35" i="19"/>
  <c r="E35" i="19"/>
  <c r="I35" i="19"/>
  <c r="J35" i="19" s="1"/>
  <c r="K35" i="19" a="1"/>
  <c r="K35" i="19"/>
  <c r="N35" i="19"/>
  <c r="O35" i="19"/>
  <c r="P35" i="19"/>
  <c r="Q35" i="19" s="1"/>
  <c r="S35" i="19"/>
  <c r="U35" i="19" s="1"/>
  <c r="T35" i="19"/>
  <c r="W35" i="19"/>
  <c r="X35" i="19"/>
  <c r="AA35" i="19"/>
  <c r="AB35" i="19" s="1"/>
  <c r="A36" i="19"/>
  <c r="C36" i="19"/>
  <c r="D36" i="19"/>
  <c r="E36" i="19"/>
  <c r="I36" i="19"/>
  <c r="J36" i="19" s="1"/>
  <c r="K36" i="19" a="1"/>
  <c r="K36" i="19" s="1"/>
  <c r="L36" i="19" s="1"/>
  <c r="N36" i="19"/>
  <c r="O36" i="19"/>
  <c r="P36" i="19"/>
  <c r="Q36" i="19" s="1"/>
  <c r="S36" i="19"/>
  <c r="U36" i="19" s="1"/>
  <c r="T36" i="19"/>
  <c r="W36" i="19"/>
  <c r="X36" i="19"/>
  <c r="Y36" i="19"/>
  <c r="AA36" i="19"/>
  <c r="AB36" i="19" s="1"/>
  <c r="A37" i="19"/>
  <c r="C37" i="19"/>
  <c r="D37" i="19"/>
  <c r="E37" i="19"/>
  <c r="I37" i="19"/>
  <c r="J37" i="19" s="1"/>
  <c r="K37" i="19" a="1"/>
  <c r="K37" i="19" s="1"/>
  <c r="L37" i="19" s="1"/>
  <c r="N37" i="19"/>
  <c r="O37" i="19"/>
  <c r="P37" i="19"/>
  <c r="Q37" i="19" s="1"/>
  <c r="S37" i="19"/>
  <c r="U37" i="19" s="1"/>
  <c r="T37" i="19"/>
  <c r="W37" i="19"/>
  <c r="X37" i="19"/>
  <c r="Y37" i="19"/>
  <c r="AA37" i="19"/>
  <c r="AB37" i="19" s="1"/>
  <c r="A38" i="19"/>
  <c r="C38" i="19"/>
  <c r="D38" i="19"/>
  <c r="E38" i="19"/>
  <c r="I38" i="19"/>
  <c r="J38" i="19" s="1"/>
  <c r="K38" i="19" a="1"/>
  <c r="K38" i="19" s="1"/>
  <c r="L38" i="19" s="1"/>
  <c r="N38" i="19"/>
  <c r="O38" i="19"/>
  <c r="P38" i="19"/>
  <c r="Q38" i="19" s="1"/>
  <c r="S38" i="19"/>
  <c r="T38" i="19"/>
  <c r="W38" i="19"/>
  <c r="X38" i="19"/>
  <c r="Y38" i="19"/>
  <c r="AA38" i="19"/>
  <c r="AB38" i="19" s="1"/>
  <c r="A39" i="19"/>
  <c r="C39" i="19"/>
  <c r="D39" i="19"/>
  <c r="E39" i="19"/>
  <c r="I39" i="19"/>
  <c r="J39" i="19" s="1"/>
  <c r="K39" i="19" a="1"/>
  <c r="K39" i="19" s="1"/>
  <c r="L39" i="19" s="1"/>
  <c r="N39" i="19"/>
  <c r="O39" i="19"/>
  <c r="P39" i="19"/>
  <c r="Q39" i="19" s="1"/>
  <c r="S39" i="19"/>
  <c r="U39" i="19" s="1"/>
  <c r="T39" i="19"/>
  <c r="W39" i="19"/>
  <c r="X39" i="19"/>
  <c r="Z39" i="19" s="1"/>
  <c r="Y39" i="19"/>
  <c r="AA39" i="19"/>
  <c r="AB39" i="19" s="1"/>
  <c r="A40" i="19"/>
  <c r="C40" i="19"/>
  <c r="D40" i="19"/>
  <c r="E40" i="19"/>
  <c r="I40" i="19"/>
  <c r="J40" i="19" s="1"/>
  <c r="K40" i="19" a="1"/>
  <c r="K40" i="19" s="1"/>
  <c r="N40" i="19"/>
  <c r="O40" i="19"/>
  <c r="P40" i="19"/>
  <c r="Q40" i="19" s="1"/>
  <c r="S40" i="19"/>
  <c r="T40" i="19"/>
  <c r="W40" i="19"/>
  <c r="X40" i="19"/>
  <c r="Y40" i="19"/>
  <c r="AA40" i="19"/>
  <c r="AB40" i="19" s="1"/>
  <c r="A41" i="19"/>
  <c r="C41" i="19"/>
  <c r="D41" i="19"/>
  <c r="E41" i="19"/>
  <c r="I41" i="19"/>
  <c r="J41" i="19" s="1"/>
  <c r="K41" i="19" a="1"/>
  <c r="K41" i="19" s="1"/>
  <c r="N41" i="19"/>
  <c r="O41" i="19"/>
  <c r="P41" i="19"/>
  <c r="Q41" i="19" s="1"/>
  <c r="S41" i="19"/>
  <c r="U41" i="19" s="1"/>
  <c r="T41" i="19"/>
  <c r="W41" i="19"/>
  <c r="X41" i="19"/>
  <c r="Y41" i="19"/>
  <c r="AA41" i="19"/>
  <c r="AB41" i="19" s="1"/>
  <c r="A42" i="19"/>
  <c r="C42" i="19"/>
  <c r="D42" i="19"/>
  <c r="E42" i="19"/>
  <c r="I42" i="19"/>
  <c r="J42" i="19" s="1"/>
  <c r="K42" i="19" a="1"/>
  <c r="K42" i="19" s="1"/>
  <c r="L42" i="19" s="1"/>
  <c r="N42" i="19"/>
  <c r="O42" i="19"/>
  <c r="P42" i="19"/>
  <c r="Q42" i="19" s="1"/>
  <c r="S42" i="19"/>
  <c r="U42" i="19" s="1"/>
  <c r="T42" i="19"/>
  <c r="W42" i="19"/>
  <c r="X42" i="19"/>
  <c r="Y42" i="19" s="1"/>
  <c r="AA42" i="19"/>
  <c r="AB42" i="19" s="1"/>
  <c r="A43" i="19"/>
  <c r="C43" i="19"/>
  <c r="D43" i="19"/>
  <c r="E43" i="19"/>
  <c r="I43" i="19"/>
  <c r="J43" i="19" s="1"/>
  <c r="K43" i="19" a="1"/>
  <c r="K43" i="19" s="1"/>
  <c r="N43" i="19"/>
  <c r="O43" i="19"/>
  <c r="P43" i="19"/>
  <c r="Q43" i="19" s="1"/>
  <c r="S43" i="19"/>
  <c r="U43" i="19" s="1"/>
  <c r="T43" i="19"/>
  <c r="W43" i="19"/>
  <c r="X43" i="19"/>
  <c r="AA43" i="19"/>
  <c r="AB43" i="19" s="1"/>
  <c r="A44" i="19"/>
  <c r="C44" i="19"/>
  <c r="D44" i="19"/>
  <c r="E44" i="19"/>
  <c r="I44" i="19"/>
  <c r="J44" i="19" s="1"/>
  <c r="K44" i="19" a="1"/>
  <c r="K44" i="19" s="1"/>
  <c r="L44" i="19" s="1"/>
  <c r="N44" i="19"/>
  <c r="O44" i="19"/>
  <c r="P44" i="19"/>
  <c r="Q44" i="19" s="1"/>
  <c r="S44" i="19"/>
  <c r="U44" i="19" s="1"/>
  <c r="T44" i="19"/>
  <c r="W44" i="19"/>
  <c r="X44" i="19"/>
  <c r="Y44" i="19"/>
  <c r="AA44" i="19"/>
  <c r="AB44" i="19" s="1"/>
  <c r="A45" i="19"/>
  <c r="C45" i="19"/>
  <c r="D45" i="19"/>
  <c r="E45" i="19"/>
  <c r="I45" i="19"/>
  <c r="J45" i="19" s="1"/>
  <c r="K45" i="19" a="1"/>
  <c r="K45" i="19" s="1"/>
  <c r="L45" i="19" s="1"/>
  <c r="N45" i="19"/>
  <c r="O45" i="19"/>
  <c r="P45" i="19"/>
  <c r="Q45" i="19" s="1"/>
  <c r="S45" i="19"/>
  <c r="U45" i="19" s="1"/>
  <c r="T45" i="19"/>
  <c r="W45" i="19"/>
  <c r="X45" i="19"/>
  <c r="Y45" i="19"/>
  <c r="AA45" i="19"/>
  <c r="AB45" i="19" s="1"/>
  <c r="A46" i="19"/>
  <c r="C46" i="19"/>
  <c r="D46" i="19"/>
  <c r="E46" i="19"/>
  <c r="I46" i="19"/>
  <c r="J46" i="19" s="1"/>
  <c r="K46" i="19" a="1"/>
  <c r="K46" i="19" s="1"/>
  <c r="L46" i="19" s="1"/>
  <c r="N46" i="19"/>
  <c r="O46" i="19"/>
  <c r="P46" i="19"/>
  <c r="Q46" i="19" s="1"/>
  <c r="S46" i="19"/>
  <c r="T46" i="19"/>
  <c r="W46" i="19"/>
  <c r="X46" i="19"/>
  <c r="AA46" i="19"/>
  <c r="AB46" i="19" s="1"/>
  <c r="A47" i="19"/>
  <c r="C47" i="19"/>
  <c r="D47" i="19"/>
  <c r="E47" i="19"/>
  <c r="I47" i="19"/>
  <c r="J47" i="19" s="1"/>
  <c r="K47" i="19" a="1"/>
  <c r="K47" i="19" s="1"/>
  <c r="L47" i="19" s="1"/>
  <c r="N47" i="19"/>
  <c r="O47" i="19"/>
  <c r="P47" i="19"/>
  <c r="Q47" i="19" s="1"/>
  <c r="S47" i="19"/>
  <c r="U47" i="19" s="1"/>
  <c r="T47" i="19"/>
  <c r="W47" i="19"/>
  <c r="X47" i="19"/>
  <c r="Y47" i="19"/>
  <c r="AA47" i="19"/>
  <c r="AB47" i="19" s="1"/>
  <c r="A48" i="19"/>
  <c r="C48" i="19"/>
  <c r="D48" i="19"/>
  <c r="E48" i="19"/>
  <c r="I48" i="19"/>
  <c r="J48" i="19" s="1"/>
  <c r="K48" i="19" a="1"/>
  <c r="K48" i="19" s="1"/>
  <c r="L48" i="19" s="1"/>
  <c r="N48" i="19"/>
  <c r="O48" i="19"/>
  <c r="P48" i="19"/>
  <c r="Q48" i="19" s="1"/>
  <c r="S48" i="19"/>
  <c r="U48" i="19" s="1"/>
  <c r="T48" i="19"/>
  <c r="W48" i="19"/>
  <c r="X48" i="19"/>
  <c r="Y48" i="19"/>
  <c r="AA48" i="19"/>
  <c r="AB48" i="19" s="1"/>
  <c r="A49" i="19"/>
  <c r="C49" i="19"/>
  <c r="D49" i="19"/>
  <c r="E49" i="19"/>
  <c r="I49" i="19"/>
  <c r="J49" i="19" s="1"/>
  <c r="K49" i="19" a="1"/>
  <c r="K49" i="19" s="1"/>
  <c r="L49" i="19" s="1"/>
  <c r="N49" i="19"/>
  <c r="O49" i="19"/>
  <c r="P49" i="19"/>
  <c r="Q49" i="19" s="1"/>
  <c r="S49" i="19"/>
  <c r="U49" i="19" s="1"/>
  <c r="T49" i="19"/>
  <c r="W49" i="19"/>
  <c r="X49" i="19"/>
  <c r="Y49" i="19"/>
  <c r="AA49" i="19"/>
  <c r="AB49" i="19" s="1"/>
  <c r="A50" i="19"/>
  <c r="C50" i="19"/>
  <c r="D50" i="19"/>
  <c r="E50" i="19"/>
  <c r="I50" i="19"/>
  <c r="J50" i="19" s="1"/>
  <c r="K50" i="19" a="1"/>
  <c r="K50" i="19" s="1"/>
  <c r="N50" i="19"/>
  <c r="O50" i="19"/>
  <c r="P50" i="19"/>
  <c r="Q50" i="19" s="1"/>
  <c r="S50" i="19"/>
  <c r="T50" i="19"/>
  <c r="W50" i="19"/>
  <c r="X50" i="19"/>
  <c r="Y50" i="19"/>
  <c r="AA50" i="19"/>
  <c r="AB50" i="19" s="1"/>
  <c r="A51" i="19"/>
  <c r="C51" i="19"/>
  <c r="D51" i="19"/>
  <c r="E51" i="19"/>
  <c r="I51" i="19"/>
  <c r="J51" i="19" s="1"/>
  <c r="K51" i="19" a="1"/>
  <c r="K51" i="19" s="1"/>
  <c r="L51" i="19" s="1"/>
  <c r="N51" i="19"/>
  <c r="O51" i="19"/>
  <c r="P51" i="19"/>
  <c r="Q51" i="19" s="1"/>
  <c r="S51" i="19"/>
  <c r="U51" i="19" s="1"/>
  <c r="T51" i="19"/>
  <c r="W51" i="19"/>
  <c r="X51" i="19"/>
  <c r="AA51" i="19"/>
  <c r="AB51" i="19"/>
  <c r="A52" i="19"/>
  <c r="C52" i="19"/>
  <c r="D52" i="19"/>
  <c r="E52" i="19"/>
  <c r="I52" i="19"/>
  <c r="J52" i="19" s="1"/>
  <c r="K52" i="19" a="1"/>
  <c r="K52" i="19" s="1"/>
  <c r="N52" i="19"/>
  <c r="O52" i="19"/>
  <c r="P52" i="19"/>
  <c r="Q52" i="19" s="1"/>
  <c r="S52" i="19"/>
  <c r="U52" i="19" s="1"/>
  <c r="T52" i="19"/>
  <c r="W52" i="19"/>
  <c r="X52" i="19"/>
  <c r="Y52" i="19"/>
  <c r="AA52" i="19"/>
  <c r="AB52" i="19" s="1"/>
  <c r="A3" i="19"/>
  <c r="C3" i="19"/>
  <c r="D3" i="19"/>
  <c r="E3" i="19"/>
  <c r="I3" i="19"/>
  <c r="J3" i="19" s="1"/>
  <c r="K3" i="19" a="1"/>
  <c r="K3" i="19" s="1"/>
  <c r="L3" i="19" s="1"/>
  <c r="N3" i="19"/>
  <c r="O3" i="19"/>
  <c r="P3" i="19"/>
  <c r="Q3" i="19" s="1"/>
  <c r="S3" i="19"/>
  <c r="U3" i="19" s="1"/>
  <c r="T3" i="19"/>
  <c r="W3" i="19"/>
  <c r="X3" i="19"/>
  <c r="Y3" i="19"/>
  <c r="AA3" i="19"/>
  <c r="AB3" i="19" s="1"/>
  <c r="Z28" i="19" l="1"/>
  <c r="Y28" i="19" s="1"/>
  <c r="Y32" i="19"/>
  <c r="Z32" i="19"/>
  <c r="Q15" i="19"/>
  <c r="R15" i="19" s="1" a="1"/>
  <c r="R15" i="19" s="1"/>
  <c r="L31" i="19"/>
  <c r="M31" i="19" s="1" a="1"/>
  <c r="M31" i="19" s="1"/>
  <c r="F31" i="19" s="1"/>
  <c r="L15" i="19"/>
  <c r="M15" i="19" s="1" a="1"/>
  <c r="M15" i="19" s="1"/>
  <c r="F15" i="19" s="1"/>
  <c r="Z29" i="19"/>
  <c r="L43" i="19"/>
  <c r="M43" i="19" s="1" a="1"/>
  <c r="M43" i="19" s="1"/>
  <c r="F43" i="19" s="1"/>
  <c r="L19" i="19"/>
  <c r="M19" i="19" s="1" a="1"/>
  <c r="M19" i="19" s="1"/>
  <c r="F19" i="19" s="1"/>
  <c r="L9" i="19"/>
  <c r="M9" i="19" s="1" a="1"/>
  <c r="M9" i="19" s="1"/>
  <c r="F9" i="19" s="1"/>
  <c r="L34" i="19"/>
  <c r="M34" i="19" s="1" a="1"/>
  <c r="M34" i="19" s="1"/>
  <c r="F34" i="19" s="1"/>
  <c r="L5" i="19"/>
  <c r="M5" i="19" s="1" a="1"/>
  <c r="M5" i="19" s="1"/>
  <c r="F5" i="19" s="1"/>
  <c r="L40" i="19"/>
  <c r="M40" i="19" s="1" a="1"/>
  <c r="M40" i="19" s="1"/>
  <c r="F40" i="19" s="1"/>
  <c r="L24" i="19"/>
  <c r="M24" i="19" s="1" a="1"/>
  <c r="M24" i="19" s="1"/>
  <c r="F24" i="19" s="1"/>
  <c r="Z43" i="19"/>
  <c r="Z51" i="19"/>
  <c r="L27" i="19"/>
  <c r="M27" i="19" s="1" a="1"/>
  <c r="M27" i="19" s="1"/>
  <c r="F27" i="19" s="1"/>
  <c r="L10" i="19"/>
  <c r="M10" i="19" s="1" a="1"/>
  <c r="M10" i="19" s="1"/>
  <c r="F10" i="19" s="1"/>
  <c r="L52" i="19"/>
  <c r="M52" i="19" s="1" a="1"/>
  <c r="M52" i="19" s="1"/>
  <c r="F52" i="19" s="1"/>
  <c r="L21" i="19"/>
  <c r="M21" i="19" s="1" a="1"/>
  <c r="M21" i="19" s="1"/>
  <c r="F21" i="19" s="1"/>
  <c r="Z35" i="19"/>
  <c r="Z22" i="19"/>
  <c r="L50" i="19"/>
  <c r="M50" i="19" s="1" a="1"/>
  <c r="M50" i="19" s="1"/>
  <c r="Z16" i="19"/>
  <c r="L35" i="19"/>
  <c r="M35" i="19" s="1" a="1"/>
  <c r="M35" i="19" s="1"/>
  <c r="F35" i="19" s="1"/>
  <c r="M17" i="19" a="1"/>
  <c r="M17" i="19" s="1"/>
  <c r="L17" i="19"/>
  <c r="Q30" i="19"/>
  <c r="R30" i="19" s="1" a="1"/>
  <c r="R30" i="19" s="1"/>
  <c r="Z46" i="19"/>
  <c r="Y46" i="19" s="1"/>
  <c r="L41" i="19"/>
  <c r="M41" i="19" s="1" a="1"/>
  <c r="M41" i="19" s="1"/>
  <c r="F41" i="19" s="1"/>
  <c r="L29" i="19"/>
  <c r="M29" i="19" s="1" a="1"/>
  <c r="M29" i="19" s="1"/>
  <c r="F29" i="19" s="1"/>
  <c r="V39" i="19"/>
  <c r="V11" i="19"/>
  <c r="U11" i="19"/>
  <c r="V38" i="19"/>
  <c r="U38" i="19"/>
  <c r="V20" i="19"/>
  <c r="U20" i="19"/>
  <c r="V27" i="19"/>
  <c r="U27" i="19"/>
  <c r="V30" i="19"/>
  <c r="U30" i="19"/>
  <c r="V19" i="19"/>
  <c r="U19" i="19"/>
  <c r="V50" i="19"/>
  <c r="U50" i="19"/>
  <c r="V22" i="19"/>
  <c r="R16" i="19" a="1"/>
  <c r="R16" i="19" s="1"/>
  <c r="V7" i="19"/>
  <c r="R3" i="19" a="1"/>
  <c r="R3" i="19" s="1"/>
  <c r="R52" i="19" a="1"/>
  <c r="R52" i="19" s="1"/>
  <c r="R6" i="19" a="1"/>
  <c r="R6" i="19" s="1"/>
  <c r="R5" i="19" a="1"/>
  <c r="R5" i="19" s="1"/>
  <c r="R38" i="19" a="1"/>
  <c r="R38" i="19" s="1"/>
  <c r="R21" i="19" a="1"/>
  <c r="R21" i="19" s="1"/>
  <c r="R12" i="19" a="1"/>
  <c r="R12" i="19" s="1"/>
  <c r="R40" i="19" a="1"/>
  <c r="R40" i="19" s="1"/>
  <c r="R8" i="19" a="1"/>
  <c r="R8" i="19" s="1"/>
  <c r="V16" i="19"/>
  <c r="R26" i="19" a="1"/>
  <c r="R26" i="19" s="1"/>
  <c r="R51" i="19" a="1"/>
  <c r="R51" i="19" s="1"/>
  <c r="R35" i="19" a="1"/>
  <c r="R35" i="19" s="1"/>
  <c r="R13" i="19" a="1"/>
  <c r="R13" i="19" s="1"/>
  <c r="R46" i="19" a="1"/>
  <c r="R46" i="19" s="1"/>
  <c r="R33" i="19" a="1"/>
  <c r="R33" i="19" s="1"/>
  <c r="R32" i="19" a="1"/>
  <c r="R32" i="19" s="1"/>
  <c r="R31" i="19" a="1"/>
  <c r="R31" i="19" s="1"/>
  <c r="R28" i="19" a="1"/>
  <c r="R28" i="19" s="1"/>
  <c r="R18" i="19" a="1"/>
  <c r="R18" i="19" s="1"/>
  <c r="R24" i="19" a="1"/>
  <c r="R24" i="19" s="1"/>
  <c r="R34" i="19" a="1"/>
  <c r="R34" i="19" s="1"/>
  <c r="R14" i="19" a="1"/>
  <c r="R14" i="19" s="1"/>
  <c r="R22" i="19" a="1"/>
  <c r="R22" i="19" s="1"/>
  <c r="R45" i="19" a="1"/>
  <c r="R45" i="19" s="1"/>
  <c r="R11" i="19" a="1"/>
  <c r="R11" i="19" s="1"/>
  <c r="R41" i="19" a="1"/>
  <c r="R41" i="19" s="1"/>
  <c r="R25" i="19" a="1"/>
  <c r="R25" i="19" s="1"/>
  <c r="R50" i="19" a="1"/>
  <c r="R50" i="19" s="1"/>
  <c r="R4" i="19" a="1"/>
  <c r="R4" i="19" s="1"/>
  <c r="R36" i="19" a="1"/>
  <c r="R36" i="19" s="1"/>
  <c r="R23" i="19" a="1"/>
  <c r="R23" i="19" s="1"/>
  <c r="R48" i="19" a="1"/>
  <c r="R48" i="19" s="1"/>
  <c r="R44" i="19" a="1"/>
  <c r="R44" i="19" s="1"/>
  <c r="R43" i="19" a="1"/>
  <c r="R43" i="19" s="1"/>
  <c r="R10" i="19" a="1"/>
  <c r="R10" i="19" s="1"/>
  <c r="R42" i="19" a="1"/>
  <c r="R42" i="19" s="1"/>
  <c r="R20" i="19" a="1"/>
  <c r="R20" i="19" s="1"/>
  <c r="M23" i="19" a="1"/>
  <c r="M23" i="19" s="1"/>
  <c r="F23" i="19" s="1"/>
  <c r="M47" i="19" a="1"/>
  <c r="M47" i="19" s="1"/>
  <c r="F47" i="19" s="1"/>
  <c r="M45" i="19" a="1"/>
  <c r="M45" i="19" s="1"/>
  <c r="F45" i="19" s="1"/>
  <c r="M22" i="19" a="1"/>
  <c r="M22" i="19" s="1"/>
  <c r="F22" i="19" s="1"/>
  <c r="M14" i="19" a="1"/>
  <c r="M14" i="19" s="1"/>
  <c r="F14" i="19" s="1"/>
  <c r="V10" i="19"/>
  <c r="M12" i="19" a="1"/>
  <c r="M12" i="19" s="1"/>
  <c r="F12" i="19" s="1"/>
  <c r="M39" i="19" a="1"/>
  <c r="M39" i="19" s="1"/>
  <c r="F39" i="19" s="1"/>
  <c r="V47" i="19"/>
  <c r="V12" i="19"/>
  <c r="V5" i="19"/>
  <c r="M16" i="19" a="1"/>
  <c r="M16" i="19" s="1"/>
  <c r="F16" i="19" s="1"/>
  <c r="M38" i="19" a="1"/>
  <c r="M38" i="19" s="1"/>
  <c r="F38" i="19" s="1"/>
  <c r="M30" i="19" a="1"/>
  <c r="M30" i="19" s="1"/>
  <c r="F30" i="19" s="1"/>
  <c r="M3" i="19" a="1"/>
  <c r="M3" i="19" s="1"/>
  <c r="F3" i="19" s="1"/>
  <c r="M11" i="19" a="1"/>
  <c r="M11" i="19" s="1"/>
  <c r="F11" i="19" s="1"/>
  <c r="M28" i="19" a="1"/>
  <c r="M28" i="19" s="1"/>
  <c r="F28" i="19" s="1"/>
  <c r="M51" i="19" a="1"/>
  <c r="M51" i="19" s="1"/>
  <c r="F51" i="19" s="1"/>
  <c r="M44" i="19" a="1"/>
  <c r="M44" i="19" s="1"/>
  <c r="F44" i="19" s="1"/>
  <c r="M37" i="19" a="1"/>
  <c r="M37" i="19" s="1"/>
  <c r="F37" i="19" s="1"/>
  <c r="M36" i="19" a="1"/>
  <c r="M36" i="19" s="1"/>
  <c r="F36" i="19" s="1"/>
  <c r="M49" i="19" a="1"/>
  <c r="M49" i="19" s="1"/>
  <c r="F49" i="19" s="1"/>
  <c r="M4" i="19" a="1"/>
  <c r="M4" i="19" s="1"/>
  <c r="F4" i="19" s="1"/>
  <c r="M42" i="19" a="1"/>
  <c r="M42" i="19" s="1"/>
  <c r="F42" i="19" s="1"/>
  <c r="M20" i="19" a="1"/>
  <c r="M20" i="19" s="1"/>
  <c r="F20" i="19" s="1"/>
  <c r="M48" i="19" a="1"/>
  <c r="M48" i="19" s="1"/>
  <c r="F48" i="19" s="1"/>
  <c r="M26" i="19" a="1"/>
  <c r="M26" i="19" s="1"/>
  <c r="F26" i="19" s="1"/>
  <c r="M25" i="19" a="1"/>
  <c r="M25" i="19" s="1"/>
  <c r="F25" i="19" s="1"/>
  <c r="M8" i="19" a="1"/>
  <c r="M8" i="19" s="1"/>
  <c r="F8" i="19" s="1"/>
  <c r="M33" i="19" a="1"/>
  <c r="M33" i="19" s="1"/>
  <c r="F33" i="19" s="1"/>
  <c r="M13" i="19" a="1"/>
  <c r="M13" i="19" s="1"/>
  <c r="F13" i="19" s="1"/>
  <c r="M32" i="19" a="1"/>
  <c r="M32" i="19" s="1"/>
  <c r="F32" i="19" s="1"/>
  <c r="M18" i="19" a="1"/>
  <c r="M18" i="19" s="1"/>
  <c r="F18" i="19" s="1"/>
  <c r="M7" i="19" a="1"/>
  <c r="M7" i="19" s="1"/>
  <c r="F7" i="19" s="1"/>
  <c r="M46" i="19" a="1"/>
  <c r="M46" i="19" s="1"/>
  <c r="F46" i="19" s="1"/>
  <c r="F17" i="19"/>
  <c r="V44" i="19"/>
  <c r="V37" i="19"/>
  <c r="V15" i="19"/>
  <c r="M6" i="19" a="1"/>
  <c r="M6" i="19" s="1"/>
  <c r="F6" i="19" s="1"/>
  <c r="V28" i="19"/>
  <c r="V34" i="19"/>
  <c r="V32" i="19"/>
  <c r="V29" i="19"/>
  <c r="V49" i="19"/>
  <c r="V24" i="19"/>
  <c r="V6" i="19"/>
  <c r="V4" i="19"/>
  <c r="V46" i="19"/>
  <c r="V17" i="19"/>
  <c r="V36" i="19"/>
  <c r="V42" i="19"/>
  <c r="V14" i="19"/>
  <c r="R9" i="19" a="1"/>
  <c r="R9" i="19" s="1"/>
  <c r="V52" i="19"/>
  <c r="V9" i="19"/>
  <c r="V35" i="19"/>
  <c r="V8" i="19"/>
  <c r="R29" i="19" a="1"/>
  <c r="R29" i="19" s="1"/>
  <c r="V26" i="19"/>
  <c r="V18" i="19"/>
  <c r="V48" i="19"/>
  <c r="V25" i="19"/>
  <c r="V3" i="19"/>
  <c r="V45" i="19"/>
  <c r="R49" i="19" a="1"/>
  <c r="R49" i="19" s="1"/>
  <c r="R27" i="19" a="1"/>
  <c r="R27" i="19" s="1"/>
  <c r="R7" i="19" a="1"/>
  <c r="R7" i="19" s="1"/>
  <c r="R47" i="19" a="1"/>
  <c r="R47" i="19" s="1"/>
  <c r="V40" i="19"/>
  <c r="R17" i="19" a="1"/>
  <c r="R17" i="19" s="1"/>
  <c r="R39" i="19" a="1"/>
  <c r="R39" i="19" s="1"/>
  <c r="R19" i="19" a="1"/>
  <c r="R19" i="19" s="1"/>
  <c r="R37" i="19" a="1"/>
  <c r="R37" i="19" s="1"/>
  <c r="V43" i="19"/>
  <c r="V33" i="19"/>
  <c r="V23" i="19"/>
  <c r="V13" i="19"/>
  <c r="V51" i="19"/>
  <c r="V21" i="19"/>
  <c r="V41" i="19"/>
  <c r="V31" i="19"/>
  <c r="F50" i="19" l="1"/>
  <c r="Y16" i="19"/>
  <c r="Y51" i="19"/>
  <c r="Y43" i="19"/>
  <c r="Y22" i="19"/>
  <c r="Y29" i="19"/>
  <c r="Y35" i="19"/>
  <c r="AH52" i="19"/>
  <c r="AE52" i="19" s="1" a="1"/>
  <c r="AE52" i="19" s="1"/>
  <c r="AG52" i="19" l="1"/>
  <c r="AR52" i="19"/>
  <c r="AI52" i="19"/>
  <c r="AH3" i="19"/>
  <c r="AE3" i="19" s="1" a="1"/>
  <c r="AE3" i="19" s="1"/>
  <c r="AH4" i="19"/>
  <c r="AE4" i="19" s="1" a="1"/>
  <c r="AE4" i="19" s="1"/>
  <c r="AH5" i="19"/>
  <c r="AE5" i="19" s="1" a="1"/>
  <c r="AE5" i="19" s="1"/>
  <c r="AH6" i="19"/>
  <c r="AE6" i="19" s="1" a="1"/>
  <c r="AE6" i="19" s="1"/>
  <c r="AH7" i="19"/>
  <c r="AE7" i="19" s="1" a="1"/>
  <c r="AE7" i="19" s="1"/>
  <c r="AH8" i="19"/>
  <c r="AE8" i="19" s="1" a="1"/>
  <c r="AE8" i="19" s="1"/>
  <c r="AH9" i="19"/>
  <c r="AE9" i="19" s="1" a="1"/>
  <c r="AE9" i="19" s="1"/>
  <c r="AH10" i="19"/>
  <c r="AE10" i="19" s="1" a="1"/>
  <c r="AE10" i="19" s="1"/>
  <c r="AH11" i="19"/>
  <c r="AE11" i="19" s="1" a="1"/>
  <c r="AE11" i="19" s="1"/>
  <c r="AH12" i="19"/>
  <c r="AE12" i="19" s="1" a="1"/>
  <c r="AE12" i="19" s="1"/>
  <c r="AH13" i="19"/>
  <c r="AE13" i="19" s="1" a="1"/>
  <c r="AE13" i="19" s="1"/>
  <c r="AH14" i="19"/>
  <c r="AE14" i="19" s="1" a="1"/>
  <c r="AE14" i="19" s="1"/>
  <c r="AH15" i="19"/>
  <c r="AE15" i="19" s="1" a="1"/>
  <c r="AE15" i="19" s="1"/>
  <c r="AH16" i="19"/>
  <c r="AE16" i="19" s="1" a="1"/>
  <c r="AE16" i="19" s="1"/>
  <c r="AH17" i="19"/>
  <c r="AE17" i="19" s="1" a="1"/>
  <c r="AE17" i="19" s="1"/>
  <c r="AH18" i="19"/>
  <c r="AE18" i="19" s="1" a="1"/>
  <c r="AE18" i="19" s="1"/>
  <c r="AH19" i="19"/>
  <c r="AE19" i="19" s="1" a="1"/>
  <c r="AE19" i="19" s="1"/>
  <c r="AH20" i="19"/>
  <c r="AE20" i="19" s="1" a="1"/>
  <c r="AE20" i="19" s="1"/>
  <c r="AH21" i="19"/>
  <c r="AE21" i="19" s="1" a="1"/>
  <c r="AE21" i="19" s="1"/>
  <c r="AH22" i="19"/>
  <c r="AE22" i="19" s="1" a="1"/>
  <c r="AE22" i="19" s="1"/>
  <c r="AH23" i="19"/>
  <c r="AE23" i="19" s="1" a="1"/>
  <c r="AE23" i="19" s="1"/>
  <c r="AH24" i="19"/>
  <c r="AE24" i="19" s="1" a="1"/>
  <c r="AE24" i="19" s="1"/>
  <c r="AH25" i="19"/>
  <c r="AE25" i="19" s="1" a="1"/>
  <c r="AE25" i="19" s="1"/>
  <c r="AH26" i="19"/>
  <c r="AE26" i="19" s="1" a="1"/>
  <c r="AE26" i="19" s="1"/>
  <c r="AH27" i="19"/>
  <c r="AE27" i="19" s="1" a="1"/>
  <c r="AE27" i="19" s="1"/>
  <c r="AH28" i="19"/>
  <c r="AE28" i="19" s="1" a="1"/>
  <c r="AE28" i="19" s="1"/>
  <c r="AH29" i="19"/>
  <c r="AE29" i="19" s="1" a="1"/>
  <c r="AE29" i="19" s="1"/>
  <c r="AH30" i="19"/>
  <c r="AE30" i="19" s="1" a="1"/>
  <c r="AE30" i="19" s="1"/>
  <c r="AH31" i="19"/>
  <c r="AE31" i="19" s="1" a="1"/>
  <c r="AE31" i="19" s="1"/>
  <c r="AH32" i="19"/>
  <c r="AE32" i="19" s="1" a="1"/>
  <c r="AE32" i="19" s="1"/>
  <c r="AH33" i="19"/>
  <c r="AE33" i="19" s="1" a="1"/>
  <c r="AE33" i="19" s="1"/>
  <c r="AH34" i="19"/>
  <c r="AE34" i="19" s="1" a="1"/>
  <c r="AE34" i="19" s="1"/>
  <c r="AH35" i="19"/>
  <c r="AE35" i="19" s="1" a="1"/>
  <c r="AE35" i="19" s="1"/>
  <c r="AH36" i="19"/>
  <c r="AE36" i="19" s="1" a="1"/>
  <c r="AE36" i="19" s="1"/>
  <c r="AH37" i="19"/>
  <c r="AE37" i="19" s="1" a="1"/>
  <c r="AE37" i="19" s="1"/>
  <c r="AH38" i="19"/>
  <c r="AE38" i="19" s="1" a="1"/>
  <c r="AE38" i="19" s="1"/>
  <c r="AH39" i="19"/>
  <c r="AE39" i="19" s="1" a="1"/>
  <c r="AE39" i="19" s="1"/>
  <c r="AH40" i="19"/>
  <c r="AE40" i="19" s="1" a="1"/>
  <c r="AE40" i="19" s="1"/>
  <c r="AH41" i="19"/>
  <c r="AE41" i="19" s="1" a="1"/>
  <c r="AE41" i="19" s="1"/>
  <c r="AH42" i="19"/>
  <c r="AE42" i="19" s="1" a="1"/>
  <c r="AE42" i="19" s="1"/>
  <c r="AH43" i="19"/>
  <c r="AE43" i="19" s="1" a="1"/>
  <c r="AE43" i="19" s="1"/>
  <c r="AH44" i="19"/>
  <c r="AE44" i="19" s="1" a="1"/>
  <c r="AE44" i="19" s="1"/>
  <c r="AH45" i="19"/>
  <c r="AE45" i="19" s="1" a="1"/>
  <c r="AE45" i="19" s="1"/>
  <c r="AH46" i="19"/>
  <c r="AE46" i="19" s="1" a="1"/>
  <c r="AE46" i="19" s="1"/>
  <c r="AH47" i="19"/>
  <c r="AE47" i="19" s="1" a="1"/>
  <c r="AE47" i="19" s="1"/>
  <c r="AH48" i="19"/>
  <c r="AE48" i="19" s="1" a="1"/>
  <c r="AE48" i="19" s="1"/>
  <c r="AH49" i="19"/>
  <c r="AE49" i="19" s="1" a="1"/>
  <c r="AE49" i="19" s="1"/>
  <c r="AH50" i="19"/>
  <c r="AE50" i="19" s="1" a="1"/>
  <c r="AE50" i="19" s="1"/>
  <c r="AH51" i="19"/>
  <c r="AE51" i="19" s="1" a="1"/>
  <c r="AE51" i="19" s="1"/>
  <c r="AS52" i="19" l="1"/>
  <c r="AQ52" i="19"/>
  <c r="AF52" i="19"/>
  <c r="AP52" i="19" s="1"/>
  <c r="AO52" i="19"/>
  <c r="AG3" i="19" l="1"/>
  <c r="AG6" i="19"/>
  <c r="AG7" i="19"/>
  <c r="AG15" i="19"/>
  <c r="AG16" i="19"/>
  <c r="AG18" i="19"/>
  <c r="AG20" i="19"/>
  <c r="AG23" i="19"/>
  <c r="AG24" i="19"/>
  <c r="AG25" i="19"/>
  <c r="AG26" i="19"/>
  <c r="AG27" i="19"/>
  <c r="AG29" i="19"/>
  <c r="AG30" i="19"/>
  <c r="AG31" i="19"/>
  <c r="AG32" i="19"/>
  <c r="AG33" i="19"/>
  <c r="AG34" i="19"/>
  <c r="AG35" i="19"/>
  <c r="AG36" i="19"/>
  <c r="AG37" i="19"/>
  <c r="AG38" i="19"/>
  <c r="AG40" i="19"/>
  <c r="AG42" i="19"/>
  <c r="AG43" i="19"/>
  <c r="AG44" i="19"/>
  <c r="AG45" i="19"/>
  <c r="AG46" i="19"/>
  <c r="AG47" i="19"/>
  <c r="AG48" i="19"/>
  <c r="AG49" i="19"/>
  <c r="AG50" i="19"/>
  <c r="AF28" i="19" l="1"/>
  <c r="AP28" i="19" s="1"/>
  <c r="AF22" i="19"/>
  <c r="AP22" i="19" s="1"/>
  <c r="AG12" i="19"/>
  <c r="AG10" i="19"/>
  <c r="AG9" i="19"/>
  <c r="AG28" i="19"/>
  <c r="AG8" i="19"/>
  <c r="AG5" i="19"/>
  <c r="AG22" i="19"/>
  <c r="AG14" i="19"/>
  <c r="AG13" i="19"/>
  <c r="AG51" i="19"/>
  <c r="AG11" i="19"/>
  <c r="AG39" i="19"/>
  <c r="AG4" i="19"/>
  <c r="AG41" i="19"/>
  <c r="AG17" i="19"/>
  <c r="AG21" i="19"/>
  <c r="AG19" i="19"/>
  <c r="AF44" i="19"/>
  <c r="AP44" i="19" s="1"/>
  <c r="AF24" i="19"/>
  <c r="AP24" i="19" s="1"/>
  <c r="AF4" i="19"/>
  <c r="AP4" i="19" s="1"/>
  <c r="AF25" i="19"/>
  <c r="AP25" i="19" s="1"/>
  <c r="AF43" i="19"/>
  <c r="AF33" i="19"/>
  <c r="AP33" i="19" s="1"/>
  <c r="AF23" i="19"/>
  <c r="AP23" i="19" s="1"/>
  <c r="AF3" i="19"/>
  <c r="AP3" i="19" s="1"/>
  <c r="AF21" i="19"/>
  <c r="AF50" i="19"/>
  <c r="AP50" i="19" s="1"/>
  <c r="AF40" i="19"/>
  <c r="AF30" i="19"/>
  <c r="AP30" i="19" s="1"/>
  <c r="AF10" i="19"/>
  <c r="AP10" i="19" s="1"/>
  <c r="AF45" i="19"/>
  <c r="AP45" i="19" s="1"/>
  <c r="AF35" i="19"/>
  <c r="AF20" i="19"/>
  <c r="AP20" i="19" s="1"/>
  <c r="AF29" i="19"/>
  <c r="AP29" i="19" s="1"/>
  <c r="AF47" i="19"/>
  <c r="AF27" i="19"/>
  <c r="AP27" i="19" s="1"/>
  <c r="AF7" i="19"/>
  <c r="AP7" i="19" s="1"/>
  <c r="AF46" i="19"/>
  <c r="AP46" i="19" s="1"/>
  <c r="AF16" i="19"/>
  <c r="AF6" i="19"/>
  <c r="AP6" i="19" s="1"/>
  <c r="AF42" i="19"/>
  <c r="AP42" i="19" s="1"/>
  <c r="AF51" i="19"/>
  <c r="AP51" i="19" s="1"/>
  <c r="AF41" i="19"/>
  <c r="AP41" i="19" s="1"/>
  <c r="AF11" i="19"/>
  <c r="AP11" i="19" s="1"/>
  <c r="AF9" i="19"/>
  <c r="AP9" i="19" s="1"/>
  <c r="AF48" i="19"/>
  <c r="AP48" i="19" s="1"/>
  <c r="AF38" i="19"/>
  <c r="AP38" i="19" s="1"/>
  <c r="AF8" i="19"/>
  <c r="AF12" i="19"/>
  <c r="AP12" i="19" s="1"/>
  <c r="AR30" i="19"/>
  <c r="AR22" i="19"/>
  <c r="AR33" i="19"/>
  <c r="AR13" i="19"/>
  <c r="AR40" i="19"/>
  <c r="AQ20" i="19"/>
  <c r="AR20" i="19"/>
  <c r="AR34" i="19"/>
  <c r="AR14" i="19"/>
  <c r="AR32" i="19"/>
  <c r="AR12" i="19"/>
  <c r="AR51" i="19"/>
  <c r="AR31" i="19"/>
  <c r="AR11" i="19"/>
  <c r="AQ49" i="19"/>
  <c r="AR49" i="19"/>
  <c r="AR29" i="19"/>
  <c r="AR9" i="19"/>
  <c r="AR8" i="19"/>
  <c r="AR47" i="19"/>
  <c r="AR7" i="19"/>
  <c r="AR26" i="19"/>
  <c r="AR48" i="19"/>
  <c r="AR28" i="19"/>
  <c r="AR44" i="19"/>
  <c r="AQ24" i="19"/>
  <c r="AR24" i="19"/>
  <c r="AR4" i="19"/>
  <c r="AQ27" i="19"/>
  <c r="AR27" i="19"/>
  <c r="AR46" i="19"/>
  <c r="AR6" i="19"/>
  <c r="AQ45" i="19"/>
  <c r="AR45" i="19"/>
  <c r="AQ25" i="19"/>
  <c r="AR25" i="19"/>
  <c r="AR5" i="19"/>
  <c r="AR43" i="19"/>
  <c r="AQ23" i="19"/>
  <c r="AR23" i="19"/>
  <c r="AQ3" i="19"/>
  <c r="AR3" i="19"/>
  <c r="AR50" i="19"/>
  <c r="AR10" i="19"/>
  <c r="AR42" i="19"/>
  <c r="AR41" i="19"/>
  <c r="AI21" i="19"/>
  <c r="AR21" i="19"/>
  <c r="AR39" i="19"/>
  <c r="AR19" i="19"/>
  <c r="AR37" i="19"/>
  <c r="AR17" i="19"/>
  <c r="AR36" i="19"/>
  <c r="AR16" i="19"/>
  <c r="AQ16" i="19"/>
  <c r="AR38" i="19"/>
  <c r="AR18" i="19"/>
  <c r="AR35" i="19"/>
  <c r="AR15" i="19"/>
  <c r="AP40" i="19" l="1"/>
  <c r="AP47" i="19"/>
  <c r="AQ18" i="19"/>
  <c r="AP35" i="19"/>
  <c r="AQ44" i="19"/>
  <c r="AQ26" i="19"/>
  <c r="AQ47" i="19"/>
  <c r="AQ30" i="19"/>
  <c r="AQ7" i="19"/>
  <c r="AQ34" i="19"/>
  <c r="AQ43" i="19"/>
  <c r="AQ35" i="19"/>
  <c r="AP8" i="19"/>
  <c r="AQ50" i="19"/>
  <c r="AQ29" i="19"/>
  <c r="AQ46" i="19"/>
  <c r="AQ36" i="19"/>
  <c r="AQ32" i="19"/>
  <c r="AQ37" i="19"/>
  <c r="AP16" i="19"/>
  <c r="AS21" i="19"/>
  <c r="AQ40" i="19"/>
  <c r="AQ33" i="19"/>
  <c r="AQ6" i="19"/>
  <c r="AP43" i="19"/>
  <c r="AQ15" i="19"/>
  <c r="AQ48" i="19"/>
  <c r="AQ42" i="19"/>
  <c r="AQ38" i="19"/>
  <c r="AQ31" i="19"/>
  <c r="AP21" i="19"/>
  <c r="AQ39" i="19"/>
  <c r="AQ11" i="19"/>
  <c r="AQ22" i="19"/>
  <c r="AQ5" i="19"/>
  <c r="AQ8" i="19"/>
  <c r="AQ28" i="19"/>
  <c r="AQ9" i="19"/>
  <c r="AQ10" i="19"/>
  <c r="AQ51" i="19"/>
  <c r="AQ13" i="19"/>
  <c r="AQ14" i="19"/>
  <c r="AQ12" i="19"/>
  <c r="AQ19" i="19"/>
  <c r="AQ21" i="19"/>
  <c r="AQ17" i="19"/>
  <c r="AQ41" i="19"/>
  <c r="AQ4" i="19"/>
  <c r="AF31" i="19"/>
  <c r="AP31" i="19" s="1"/>
  <c r="AO21" i="19"/>
  <c r="AF19" i="19"/>
  <c r="AP19" i="19" s="1"/>
  <c r="AF39" i="19"/>
  <c r="AP39" i="19" s="1"/>
  <c r="AF36" i="19"/>
  <c r="AP36" i="19" s="1"/>
  <c r="AF26" i="19"/>
  <c r="AP26" i="19" s="1"/>
  <c r="AF5" i="19"/>
  <c r="AP5" i="19" s="1"/>
  <c r="AF17" i="19"/>
  <c r="AP17" i="19" s="1"/>
  <c r="AF37" i="19"/>
  <c r="AP37" i="19" s="1"/>
  <c r="AF49" i="19"/>
  <c r="AP49" i="19" s="1"/>
  <c r="AF32" i="19"/>
  <c r="AP32" i="19" s="1"/>
  <c r="AF14" i="19"/>
  <c r="AP14" i="19" s="1"/>
  <c r="AF34" i="19"/>
  <c r="AP34" i="19" s="1"/>
  <c r="AO47" i="19"/>
  <c r="AF18" i="19"/>
  <c r="AP18" i="19" s="1"/>
  <c r="AF15" i="19"/>
  <c r="AP15" i="19" s="1"/>
  <c r="AF13" i="19"/>
  <c r="AO16" i="19"/>
  <c r="AO40" i="19"/>
  <c r="AO35" i="19"/>
  <c r="AO49" i="19"/>
  <c r="AO8" i="19"/>
  <c r="AO15" i="19"/>
  <c r="AI45" i="19"/>
  <c r="AO43" i="19"/>
  <c r="AI31" i="19"/>
  <c r="AI23" i="19"/>
  <c r="AI44" i="19"/>
  <c r="AI34" i="19"/>
  <c r="AI33" i="19"/>
  <c r="AI20" i="19"/>
  <c r="AI4" i="19"/>
  <c r="AI29" i="19"/>
  <c r="AI50" i="19"/>
  <c r="AI47" i="19"/>
  <c r="AI41" i="19"/>
  <c r="AI51" i="19"/>
  <c r="AI22" i="19"/>
  <c r="AI38" i="19"/>
  <c r="AI49" i="19"/>
  <c r="AS49" i="19" s="1"/>
  <c r="AI40" i="19"/>
  <c r="AS40" i="19" s="1"/>
  <c r="AI8" i="19"/>
  <c r="AS8" i="19" s="1"/>
  <c r="AI6" i="19"/>
  <c r="AI27" i="19"/>
  <c r="AI9" i="19"/>
  <c r="AI10" i="19"/>
  <c r="AI32" i="19"/>
  <c r="AI48" i="19"/>
  <c r="AI25" i="19"/>
  <c r="AI28" i="19"/>
  <c r="AI5" i="19"/>
  <c r="AI18" i="19"/>
  <c r="AI42" i="19"/>
  <c r="AI12" i="19"/>
  <c r="AI30" i="19"/>
  <c r="AI39" i="19"/>
  <c r="AI37" i="19" l="1"/>
  <c r="AI13" i="19"/>
  <c r="AP13" i="19"/>
  <c r="AI36" i="19"/>
  <c r="AI17" i="19"/>
  <c r="AS10" i="19"/>
  <c r="AS29" i="19"/>
  <c r="AS5" i="19"/>
  <c r="AS50" i="19"/>
  <c r="AS25" i="19"/>
  <c r="AS30" i="19"/>
  <c r="AS38" i="19"/>
  <c r="AS44" i="19"/>
  <c r="AS6" i="19"/>
  <c r="AS20" i="19"/>
  <c r="AS31" i="19"/>
  <c r="AS39" i="19"/>
  <c r="AS45" i="19"/>
  <c r="AS4" i="19"/>
  <c r="AS22" i="19"/>
  <c r="AS27" i="19"/>
  <c r="AS32" i="19"/>
  <c r="AS41" i="19"/>
  <c r="AS28" i="19"/>
  <c r="AS33" i="19"/>
  <c r="AS42" i="19"/>
  <c r="AS47" i="19"/>
  <c r="AO36" i="19"/>
  <c r="AO4" i="19"/>
  <c r="AO10" i="19"/>
  <c r="AO48" i="19"/>
  <c r="AO24" i="19"/>
  <c r="AO34" i="19"/>
  <c r="AO19" i="19"/>
  <c r="AO6" i="19"/>
  <c r="AO13" i="19"/>
  <c r="AO26" i="19"/>
  <c r="AO31" i="19"/>
  <c r="AO39" i="19"/>
  <c r="AO45" i="19"/>
  <c r="AO27" i="19"/>
  <c r="AO41" i="19"/>
  <c r="AO3" i="19"/>
  <c r="AO9" i="19"/>
  <c r="AO17" i="19"/>
  <c r="AO23" i="19"/>
  <c r="AO28" i="19"/>
  <c r="AO33" i="19"/>
  <c r="AO42" i="19"/>
  <c r="AO11" i="19"/>
  <c r="AO18" i="19"/>
  <c r="AO29" i="19"/>
  <c r="AO37" i="19"/>
  <c r="AO5" i="19"/>
  <c r="AO50" i="19"/>
  <c r="AO12" i="19"/>
  <c r="AO25" i="19"/>
  <c r="AO30" i="19"/>
  <c r="AO38" i="19"/>
  <c r="AO44" i="19"/>
  <c r="AO51" i="19"/>
  <c r="AO20" i="19"/>
  <c r="AO7" i="19"/>
  <c r="AO14" i="19"/>
  <c r="AO22" i="19"/>
  <c r="AO32" i="19"/>
  <c r="AO46" i="19"/>
  <c r="AS51" i="19"/>
  <c r="AI26" i="19"/>
  <c r="AI16" i="19"/>
  <c r="AS16" i="19" s="1"/>
  <c r="AI11" i="19"/>
  <c r="AI46" i="19"/>
  <c r="AI19" i="19"/>
  <c r="AI7" i="19"/>
  <c r="AI35" i="19"/>
  <c r="AS35" i="19" s="1"/>
  <c r="AI14" i="19"/>
  <c r="AI3" i="19"/>
  <c r="AI15" i="19"/>
  <c r="AS15" i="19" s="1"/>
  <c r="AI24" i="19"/>
  <c r="AI43" i="19"/>
  <c r="AS43" i="19" s="1"/>
  <c r="AS3" i="19" l="1"/>
  <c r="AS17" i="19"/>
  <c r="AS18" i="19"/>
  <c r="AS26" i="19"/>
  <c r="AS11" i="19"/>
  <c r="AS48" i="19"/>
  <c r="AS34" i="19"/>
  <c r="AS9" i="19"/>
  <c r="AS14" i="19"/>
  <c r="AS7" i="19"/>
  <c r="AS37" i="19"/>
  <c r="AS19" i="19"/>
  <c r="AS36" i="19"/>
  <c r="AS23" i="19"/>
  <c r="AS13" i="19"/>
  <c r="AS12" i="19"/>
  <c r="AS46" i="19"/>
  <c r="AS24"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<sst xmlns="http://schemas.openxmlformats.org/spreadsheetml/2006/main" count="936" uniqueCount="377">
  <si>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</si>
  <si>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</si>
  <si>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</si>
  <si>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</si>
  <si>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</si>
  <si>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</si>
  <si>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</si>
  <si>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</si>
  <si>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</si>
  <si>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</si>
  <si>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</si>
  <si>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</si>
  <si>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</si>
  <si>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</si>
  <si>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</si>
  <si>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</si>
  <si>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</si>
  <si>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</si>
  <si>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</si>
  <si>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No</t>
  </si>
  <si>
    <t>TCGA-BJ-A0Z0</t>
  </si>
  <si>
    <t>MX</t>
  </si>
  <si>
    <t>N0</t>
  </si>
  <si>
    <t>T2</t>
  </si>
  <si>
    <t>Absent</t>
  </si>
  <si>
    <t>Margins uninvolved by carcinoma</t>
  </si>
  <si>
    <t>low</t>
  </si>
  <si>
    <t>TCGA-BJ-A0Z2</t>
  </si>
  <si>
    <t>M1</t>
  </si>
  <si>
    <t>Right femur</t>
  </si>
  <si>
    <t>Present</t>
  </si>
  <si>
    <t>TCGA-BJ-A0Z3</t>
  </si>
  <si>
    <t>follicular variant</t>
  </si>
  <si>
    <t>TCGA-BJ-A0Z5</t>
  </si>
  <si>
    <t>N1a</t>
  </si>
  <si>
    <t>T3</t>
  </si>
  <si>
    <t>tall cell variant</t>
  </si>
  <si>
    <t>intermediate</t>
  </si>
  <si>
    <t>TCGA-BJ-A0ZB</t>
  </si>
  <si>
    <t>2.4cm</t>
  </si>
  <si>
    <t>TCGA-BJ-A0ZF</t>
  </si>
  <si>
    <t>Not identified</t>
  </si>
  <si>
    <t>TCGA-BJ-A0ZG</t>
  </si>
  <si>
    <t>T1</t>
  </si>
  <si>
    <t>Papillary carcinoma, follicular variant</t>
  </si>
  <si>
    <t>TCGA-BJ-A190</t>
  </si>
  <si>
    <t>Negative</t>
  </si>
  <si>
    <t>TCGA-BJ-A28W</t>
  </si>
  <si>
    <t>TCGA-BJ-A45C</t>
  </si>
  <si>
    <t>TCGA-BJ-A45F</t>
  </si>
  <si>
    <t>T1b</t>
  </si>
  <si>
    <t>Not Identified</t>
  </si>
  <si>
    <t>TCGA-DE-A7U5</t>
  </si>
  <si>
    <t>TCGA-DJ-A1QD</t>
  </si>
  <si>
    <t>classical type</t>
  </si>
  <si>
    <t>Free of tumor</t>
  </si>
  <si>
    <t>TCGA-DJ-A1QI</t>
  </si>
  <si>
    <t>TCGA-DJ-A2PO</t>
  </si>
  <si>
    <t>T1a</t>
  </si>
  <si>
    <t>papillary</t>
  </si>
  <si>
    <t>TCGA-DJ-A2PU</t>
  </si>
  <si>
    <t>TCGA-DJ-A2Q4</t>
  </si>
  <si>
    <t>TCGA-DJ-A2Q9</t>
  </si>
  <si>
    <t>tall cell variant with squamous metaplasia</t>
  </si>
  <si>
    <t>TCGA-DJ-A3UP</t>
  </si>
  <si>
    <t>TCGA-DJ-A3V0</t>
  </si>
  <si>
    <t>Tumor is present at inked anterior margin</t>
  </si>
  <si>
    <t>TCGA-DJ-A3V4</t>
  </si>
  <si>
    <t>TCGA-DJ-A3V7</t>
  </si>
  <si>
    <t>Focal</t>
  </si>
  <si>
    <t>TCGA-DJ-A3VA</t>
  </si>
  <si>
    <t>TCGA-DJ-A3VI</t>
  </si>
  <si>
    <t>TCGA-DJ-A4UR</t>
  </si>
  <si>
    <t>Focal Invasion</t>
  </si>
  <si>
    <t>TCGA-DJ-A4UT</t>
  </si>
  <si>
    <t>TCGA-DO-A2HM</t>
  </si>
  <si>
    <t>TCGA-E3-A3E5</t>
  </si>
  <si>
    <t>TCGA-EM-A2CN</t>
  </si>
  <si>
    <t>C6 soft tissue</t>
  </si>
  <si>
    <t>6.0cm</t>
  </si>
  <si>
    <t>TCGA-EM-A2CR</t>
  </si>
  <si>
    <t>TCGA-ET-A4KN</t>
  </si>
  <si>
    <t>Margins are uninvolved</t>
  </si>
  <si>
    <t>TCGA-FY-A3I4</t>
  </si>
  <si>
    <t>Uninvolved by invasive carcinoma</t>
  </si>
  <si>
    <t>TCGA-FY-A40K</t>
  </si>
  <si>
    <t>TCGA-FY-A40L</t>
  </si>
  <si>
    <t>TCGA-H2-A3RH</t>
  </si>
  <si>
    <t>TCGA-IM-A3U2</t>
  </si>
  <si>
    <t>TCGA-IM-A3U3</t>
  </si>
  <si>
    <t>TCGA-J8-A3YG</t>
  </si>
  <si>
    <t>Classical (usual)</t>
  </si>
  <si>
    <t>TCGA-J8-A42S</t>
  </si>
  <si>
    <t>TCGA-J8-A4HY</t>
  </si>
  <si>
    <t>TCGA-QD-A8IV</t>
  </si>
  <si>
    <t>classical (usual)</t>
  </si>
  <si>
    <t>1.6cm</t>
  </si>
  <si>
    <t>Present, minimal</t>
  </si>
  <si>
    <t>TCGA-BJ-A0ZE</t>
  </si>
  <si>
    <t>II</t>
  </si>
  <si>
    <t>TCGA-DE-A4M8</t>
  </si>
  <si>
    <t>TCGA-DE-A69K</t>
  </si>
  <si>
    <t>I</t>
  </si>
  <si>
    <t>not identified</t>
  </si>
  <si>
    <t>positive for minimal extrathyroidal extension</t>
  </si>
  <si>
    <t>carcinoma involves the resection margin of the right superior pole</t>
  </si>
  <si>
    <t>TCGA-DJ-A2PT</t>
  </si>
  <si>
    <t>Focal invasion</t>
  </si>
  <si>
    <t>Invades: perithyroidal fibradipose tissue and skeletal muscle</t>
  </si>
  <si>
    <t>TCGA-EM-A1CT</t>
  </si>
  <si>
    <t>Present, extent widely invasive</t>
  </si>
  <si>
    <t>TCGA-FY-A3R6</t>
  </si>
  <si>
    <t>TCGA-FY-A4B4</t>
  </si>
  <si>
    <t>right peri-thyroid and central</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</si>
  <si>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</si>
  <si>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</si>
  <si>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</si>
  <si>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</si>
  <si>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</si>
  <si>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</si>
  <si>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</si>
  <si>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</si>
  <si>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</si>
  <si>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</si>
  <si>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</si>
  <si>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</si>
  <si>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</si>
  <si>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</si>
  <si>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</si>
  <si>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</si>
  <si>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</si>
  <si>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</si>
  <si>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</si>
  <si>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</si>
  <si>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</si>
  <si>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</si>
  <si>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</si>
  <si>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Papillary carcinoma</t>
  </si>
  <si>
    <t>6.5 cm</t>
  </si>
  <si>
    <t>pT2</t>
  </si>
  <si>
    <t>3.5 cm</t>
  </si>
  <si>
    <t>NX</t>
  </si>
  <si>
    <t>Follicular carcinoma</t>
  </si>
  <si>
    <t>2.8 cm</t>
  </si>
  <si>
    <t>pN0</t>
  </si>
  <si>
    <t>1.3 cm</t>
  </si>
  <si>
    <t>pT3</t>
  </si>
  <si>
    <t>pN1a</t>
  </si>
  <si>
    <t>Papillary carcinoma, tall cell variant</t>
  </si>
  <si>
    <t>6.0 cm</t>
  </si>
  <si>
    <t>BRAF V600E</t>
  </si>
  <si>
    <t>2.4 cm</t>
  </si>
  <si>
    <t>pNX</t>
  </si>
  <si>
    <t>5.7 cm</t>
  </si>
  <si>
    <t>2.5 cm</t>
  </si>
  <si>
    <t>0.7 cm</t>
  </si>
  <si>
    <t>All margins are free of tumor</t>
  </si>
  <si>
    <t>Tall cell variant</t>
  </si>
  <si>
    <t>3 cm</t>
  </si>
  <si>
    <t>1.0 cm</t>
  </si>
  <si>
    <t>pT1b</t>
  </si>
  <si>
    <t>1.5 cm</t>
  </si>
  <si>
    <t>0.2 mm</t>
  </si>
  <si>
    <t>not applicable</t>
  </si>
  <si>
    <t>mixed classical and follicular variant of papillary thyroid carcinoma</t>
  </si>
  <si>
    <t>Not mentioned</t>
  </si>
  <si>
    <t>Not applicable</t>
  </si>
  <si>
    <t>Papillary carcinoma, classical type</t>
  </si>
  <si>
    <t>2.2 cm</t>
  </si>
  <si>
    <t>Partially surrounded</t>
  </si>
  <si>
    <t>3.0 cm</t>
  </si>
  <si>
    <t>0.6 cm</t>
  </si>
  <si>
    <t>None Identified</t>
  </si>
  <si>
    <t>Right paratracheal</t>
  </si>
  <si>
    <t>0.8 cm</t>
  </si>
  <si>
    <t>2.1 cm</t>
  </si>
  <si>
    <t>year</t>
  </si>
  <si>
    <t>Invades: perithyroidal fibroadipose tissue</t>
  </si>
  <si>
    <t>Microcarcinoma (0.8 cm) is less than 0.5 mm from cauterized surgical margin (left lobe)</t>
  </si>
  <si>
    <t>2.0 cm</t>
  </si>
  <si>
    <t>1.2 cm</t>
  </si>
  <si>
    <t>2 cm</t>
  </si>
  <si>
    <t>0.5 cm</t>
  </si>
  <si>
    <t>1.8 cm</t>
  </si>
  <si>
    <t>1 cm</t>
  </si>
  <si>
    <t>pM1</t>
  </si>
  <si>
    <t>Focal poor differentiation (less than 5%)</t>
  </si>
  <si>
    <t>4.0 cm</t>
  </si>
  <si>
    <t>pN1b</t>
  </si>
  <si>
    <t>1.7 cm</t>
  </si>
  <si>
    <t>Tall cell variant, Follicular variant with sclerosis</t>
  </si>
  <si>
    <t>Papillary carcinoma, Classical (usual)</t>
  </si>
  <si>
    <t>Present: Focal (less than 4 vessels)</t>
  </si>
  <si>
    <t>Present: Widely invasive</t>
  </si>
  <si>
    <t>pT4a</t>
  </si>
  <si>
    <t>Cannot be assessed</t>
  </si>
  <si>
    <t>BRAF testing</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</si>
  <si>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</si>
  <si>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</si>
  <si>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</si>
  <si>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</si>
  <si>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</si>
  <si>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</si>
  <si>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</si>
  <si>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</si>
  <si>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</si>
  <si>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</si>
  <si>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</si>
  <si>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</si>
  <si>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</si>
  <si>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</si>
  <si>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</si>
  <si>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</si>
  <si>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</si>
  <si>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</si>
  <si>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</si>
  <si>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1.6 cm</t>
  </si>
  <si>
    <t>0.6cm</t>
  </si>
  <si>
    <t>Invades: peri-thyroid fibroadipose tissue</t>
  </si>
  <si>
    <t>Multiple</t>
  </si>
  <si>
    <t>Present, extensive extent (4 or more vessels)</t>
  </si>
  <si>
    <t>Present: Extensive (4 or more vessels)</t>
  </si>
  <si>
    <t>3.6 cm</t>
  </si>
  <si>
    <t>TCGA-DE-A4MB</t>
  </si>
  <si>
    <t>extensive invasion into perithyroidal soft tissues with invasion of skeletal muscle identified</t>
  </si>
  <si>
    <t>papillary and follicular variants</t>
  </si>
  <si>
    <t>Margins involved by carcinoma</t>
  </si>
  <si>
    <t>Papillary carcinoma, usual type</t>
  </si>
  <si>
    <t>4.4 cm</t>
  </si>
  <si>
    <t>Not answered</t>
  </si>
  <si>
    <t>N1</t>
  </si>
  <si>
    <t>2.1 cm (for the isthmic tumor) and 1.8 cm (for the right lobe tumor)</t>
  </si>
  <si>
    <t>Positive</t>
  </si>
  <si>
    <t>6 mm in left lobe and 2 mm in right lobe</t>
  </si>
  <si>
    <t>N/A</t>
  </si>
  <si>
    <t>III</t>
  </si>
  <si>
    <t>0</t>
  </si>
  <si>
    <t>1</t>
  </si>
  <si>
    <t>Papillary carcinoma with focal tall cell features</t>
  </si>
  <si>
    <t>Follicular Carcinoma</t>
  </si>
  <si>
    <t>papillary thyroid carcinoma</t>
  </si>
  <si>
    <t>Papillary thyroid carcinoma</t>
  </si>
  <si>
    <t>T4</t>
  </si>
  <si>
    <t>Margins of surgical resection negative for tumor involvement.</t>
  </si>
  <si>
    <t>Extrathyroid extension identified by surgeon at the time of surgery; tumor extends to inked cauterized edge of thyroidectomy specimen.</t>
  </si>
  <si>
    <t>No capsular invasion is seen</t>
  </si>
  <si>
    <t>Yes</t>
  </si>
  <si>
    <t>HRAS codon 61 mutation</t>
  </si>
  <si>
    <t>BRAF V600E mutation</t>
  </si>
  <si>
    <t>Identified</t>
  </si>
  <si>
    <t>Papillary carcinoma, encapsulated follicular variant</t>
  </si>
  <si>
    <t>With foci of transcapsular invasion</t>
  </si>
  <si>
    <t>BRAF, NRAS61, HRAS61, KRAS12/13 NOT identified. FISH test results are negative for RET/PTC rearrangement.</t>
  </si>
  <si>
    <t>Papillary Thyroid Carcinoma</t>
  </si>
  <si>
    <t>level 3, level 2</t>
  </si>
  <si>
    <t>carcinoma extensively involves the posterior resection margin (F5, F6, F7, F8, F9, F10, F11) ; carcinoma involves the inferior en face margin (F12); carcinoma is very close &lt;0.1 cm from the anterior resection margin (F5, F8, F9, F10)</t>
  </si>
  <si>
    <t>Not specified</t>
  </si>
  <si>
    <t>Classical type</t>
  </si>
  <si>
    <t>Right paratracheal node</t>
  </si>
  <si>
    <t>0.8cm</t>
  </si>
  <si>
    <t>Tall and classical variants</t>
  </si>
  <si>
    <t>Left para-tracheal, central compartment</t>
  </si>
  <si>
    <t>Present, Focal (&lt;4 vessels)</t>
  </si>
  <si>
    <t>Margins uninvolved by carcinoma, Distance of invasive carcinoma to closest margin: &lt;1 mm (capsule)</t>
  </si>
  <si>
    <t>Papillary carcinoma, classical (usual)</t>
  </si>
  <si>
    <t>Many areas are highly suspicious for vascular invasion; however unequivocal evidence is not found.</t>
  </si>
  <si>
    <t>Margins(s) involved by carcinoma</t>
  </si>
  <si>
    <t>Minimal</t>
  </si>
  <si>
    <t>pT2(m)</t>
  </si>
  <si>
    <t>Ancillary Studies: Not performed</t>
  </si>
  <si>
    <t>Not applicable. Tumor grossly noted to invade perithyroid tissue at the time of surgery.</t>
  </si>
  <si>
    <t>4.3 cm</t>
  </si>
  <si>
    <t>Level VI (pretracheal, paratracheal and prelaryngeal/Delphian)</t>
  </si>
  <si>
    <t>Right anterior neck, Right posterior neck</t>
  </si>
  <si>
    <t>IVB</t>
  </si>
  <si>
    <t>BRAF, NRAS61, HRAS61, KRAS12/13 NOT Identified and FISH test results are negative for RET/PTC rearrangement</t>
  </si>
  <si>
    <t>Angioinvasive</t>
  </si>
  <si>
    <t>No angioinvasive invasion</t>
  </si>
  <si>
    <t>low level</t>
  </si>
  <si>
    <t>Not provided</t>
  </si>
  <si>
    <t>Central Compartment</t>
  </si>
  <si>
    <t>Central compartment, right side, Right neck dissection, Right lateral compartment, Right neck dissection</t>
  </si>
  <si>
    <t>Papillary Thyroid Carcinoma, Tall Cell Variant</t>
  </si>
  <si>
    <t>Tall Cell Variant</t>
  </si>
  <si>
    <t>Right Lobe, Extensive squamous metaplasia in lymph node (right lateral compartment)</t>
  </si>
  <si>
    <t>BRAF V600E mutation, Mutations in NRAS61, HRAS61, KRAS12113, FISH test for RET/PTC rearrangement, MEC 1 Dual Color Break-apart Probe</t>
  </si>
  <si>
    <t>BRAF V600E mutation identified</t>
  </si>
  <si>
    <t>Follicular Variant</t>
  </si>
  <si>
    <t>BRAF, NRAS61, HRAS61, KRAS12/13, RET/PTC rearrangement</t>
  </si>
  <si>
    <t>Not identified (BRAF, NRAS61, HRAS61, KRAS12/13)</t>
  </si>
  <si>
    <t>Encapsulated</t>
  </si>
  <si>
    <t>Margins are free</t>
  </si>
  <si>
    <t>Microcarcinoma</t>
  </si>
  <si>
    <t>0.7 CM</t>
  </si>
  <si>
    <t>BRAF mutation POSITIVE (p.V600E, c.1799T&gt;A)</t>
  </si>
  <si>
    <t>B. NO EXTRACAPSULAR EXTENSION OR ANGIOLYMPHATIC INVASION.</t>
  </si>
  <si>
    <t>HRAS codon 61 mutation, BRAF, NRAS61, KRAS12/13, RET/PTC rearrangement</t>
  </si>
  <si>
    <t>Conventional with microscopic extrathyroidal extension</t>
  </si>
  <si>
    <t>Encapsulated Oncocytic Follicular Variant</t>
  </si>
  <si>
    <t>Right superior thyroid</t>
  </si>
  <si>
    <t>conventional and follicular</t>
  </si>
  <si>
    <t>3.2 cm (in the left lobe)</t>
  </si>
  <si>
    <t>negative; &lt;0.1 mm to the anterior margin, 0.1 mm to the posterior margin</t>
  </si>
  <si>
    <t>&lt;0.1 cm (for most), 0.7 cm (for one)</t>
  </si>
  <si>
    <t>3.1 cm</t>
  </si>
  <si>
    <t>usual variant</t>
  </si>
  <si>
    <t>level 3,4,5, Delphian, pretracheal and superior mediastinal, right paratracheal, right cricothyroid, additional Delphian, left paratracheal</t>
  </si>
  <si>
    <t>papillary, classical type</t>
  </si>
  <si>
    <t>classical</t>
  </si>
  <si>
    <t>pretracheal and superior mediastinal (identified)</t>
  </si>
  <si>
    <t>microcarcinoma</t>
  </si>
  <si>
    <t>Not mentioned in the provided clinical note</t>
  </si>
  <si>
    <t>Four separate foci</t>
  </si>
  <si>
    <t>Right paratracheal node, Right superior mediastinal lymph node</t>
  </si>
  <si>
    <t>Classical</t>
  </si>
  <si>
    <t>Central compartment, Left thyroid lobe</t>
  </si>
  <si>
    <t>Well differentiated</t>
  </si>
  <si>
    <t>N0, N1a, N1b</t>
  </si>
  <si>
    <t>Level 1-B, Level two-A, Level-three, Level-four, Right level seven</t>
  </si>
  <si>
    <t>2 cm, 1.1 cm, 1 cm, 1 cm</t>
  </si>
  <si>
    <t>Papillary thyroid cancer</t>
  </si>
  <si>
    <t>Left paratracheal</t>
  </si>
  <si>
    <t>perithyroid skeletal muscle</t>
  </si>
  <si>
    <t>Left lobe, Right lobe</t>
  </si>
  <si>
    <t>perithyroidal fibroadipose tissue</t>
  </si>
  <si>
    <t>Left level two, Left level three</t>
  </si>
  <si>
    <t>Tall cell</t>
  </si>
  <si>
    <t>Level 2,3,4 and 5, Level 4 and 5 additional nodes, Paratracheal</t>
  </si>
  <si>
    <t>Infiltrative</t>
  </si>
  <si>
    <t>Focal Invasion, single focus in extrathyroid vessel.</t>
  </si>
  <si>
    <t>lnvades: into adjacent perithyroid fibroadipose tissue.</t>
  </si>
  <si>
    <t>classical type with focal oncocytic/tall cell features</t>
  </si>
  <si>
    <t>Level 3</t>
  </si>
  <si>
    <t>Level 1, Right neck, Level II, Level III, Level IV, Level V</t>
  </si>
  <si>
    <t>Right tracheoesophageal groove and superior mediastinal content</t>
  </si>
  <si>
    <t>Perithyroidal fibradipose tissue</t>
  </si>
  <si>
    <t>pN1 b</t>
  </si>
  <si>
    <t>Right neck, Posterior triangle, Posterior apex</t>
  </si>
  <si>
    <t>Follicular architecture, Classical cytomorphology (for dominant tumor)</t>
  </si>
  <si>
    <t>Papillary carcinoma, microcarcinoma (occult, small or microscopic) variant (for second tumor)</t>
  </si>
  <si>
    <t>2.6cm (for dominant tumor)</t>
  </si>
  <si>
    <t>Present, extent minimal (for dominant tumor)</t>
  </si>
  <si>
    <t>Margins uninvolved by carcinoma (for both tumors)</t>
  </si>
  <si>
    <t>tall cell</t>
  </si>
  <si>
    <t>&lt;1 mm (anterior margin)</t>
  </si>
  <si>
    <t>Level 6, Left level 2</t>
  </si>
  <si>
    <t>Follicular and classical</t>
  </si>
  <si>
    <t>Central node</t>
  </si>
  <si>
    <t>Not identified, but multiple positive lymph nodes are identified.</t>
  </si>
  <si>
    <t>0.4 cm</t>
  </si>
  <si>
    <t>papillary carcinoma, classical variant</t>
  </si>
  <si>
    <t>positive posterior margin</t>
  </si>
  <si>
    <t>Level 1-4, Level 6, L 2,3,4</t>
  </si>
  <si>
    <t>diffuse sclerosing, tall cell, follicular</t>
  </si>
  <si>
    <t>Present and extensive (4 or more vessels)</t>
  </si>
  <si>
    <t>perithyroidal fibradipose tissue, jugular</t>
  </si>
  <si>
    <t>Multiple sites</t>
  </si>
  <si>
    <t>None</t>
  </si>
  <si>
    <t>Immunohistochemistry</t>
  </si>
  <si>
    <t>IgG, IgG4 (20/hpf), HBME1, Galectin 3, Ki67 proliferation index 5 % (A5) and 3% (Al 3)</t>
  </si>
  <si>
    <t>Focal lymphovascular Invasion Is present</t>
  </si>
  <si>
    <t>Tumor invades into posterior left lobe capsule</t>
  </si>
  <si>
    <t>Level VI (pretracheal, paratracheal, and prelaryngeal/Delphian)</t>
  </si>
  <si>
    <t>Left neck Level 2, Left neck Level 3, Left neck Level 4/5</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</si>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</sst>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46">
    <xf numFmtId="0" fontId="0" fillId="0" borderId="0"/>
    <xf numFmtId="0" fontId="3" fillId="0" borderId="0"/>
    <xf numFmtId="0" fontId="4" fillId="0" borderId="0"/>
    <xf numFmtId="0" fontId="2" fillId="0" borderId="0"/>
    <xf numFmtId="0" fontId="1" fillId="0" borderId="0"/>
    <xf numFmtId="0" fontId="10" fillId="0" borderId="0" applyNumberFormat="0" applyFill="0" applyBorder="0" applyAlignment="0" applyProtection="0"/>
    <xf numFmtId="0" fontId="11" fillId="0" borderId="7" applyNumberFormat="0" applyFill="0" applyAlignment="0" applyProtection="0"/>
    <xf numFmtId="0" fontId="12" fillId="0" borderId="8" applyNumberFormat="0" applyFill="0" applyAlignment="0" applyProtection="0"/>
    <xf numFmtId="0" fontId="13" fillId="0" borderId="9"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10" applyNumberFormat="0" applyAlignment="0" applyProtection="0"/>
    <xf numFmtId="0" fontId="17" fillId="8" borderId="11" applyNumberFormat="0" applyAlignment="0" applyProtection="0"/>
    <xf numFmtId="0" fontId="18" fillId="8" borderId="10" applyNumberFormat="0" applyAlignment="0" applyProtection="0"/>
    <xf numFmtId="0" fontId="19" fillId="0" borderId="12" applyNumberFormat="0" applyFill="0" applyAlignment="0" applyProtection="0"/>
    <xf numFmtId="0" fontId="20" fillId="9" borderId="13" applyNumberFormat="0" applyAlignment="0" applyProtection="0"/>
    <xf numFmtId="0" fontId="6" fillId="0" borderId="0" applyNumberFormat="0" applyFill="0" applyBorder="0" applyAlignment="0" applyProtection="0"/>
    <xf numFmtId="0" fontId="3" fillId="10" borderId="14" applyNumberFormat="0" applyFont="0" applyAlignment="0" applyProtection="0"/>
    <xf numFmtId="0" fontId="21" fillId="0" borderId="0" applyNumberFormat="0" applyFill="0" applyBorder="0" applyAlignment="0" applyProtection="0"/>
    <xf numFmtId="0" fontId="9" fillId="0" borderId="15"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5">
    <xf numFmtId="0" fontId="0" fillId="0" borderId="0" xfId="0"/>
    <xf numFmtId="0" fontId="0" fillId="0" borderId="0" xfId="0" applyAlignment="1">
      <alignment horizontal="center"/>
    </xf>
    <xf numFmtId="16" fontId="0" fillId="0" borderId="0" xfId="0" applyNumberFormat="1"/>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0" fontId="5" fillId="0" borderId="0" xfId="0" applyFont="1"/>
    <xf numFmtId="0" fontId="5" fillId="0" borderId="1" xfId="0" applyFont="1" applyBorder="1"/>
    <xf numFmtId="0" fontId="0" fillId="0" borderId="6" xfId="0" applyBorder="1"/>
    <xf numFmtId="0" fontId="5" fillId="0" borderId="2" xfId="0" applyFont="1" applyBorder="1" applyAlignment="1">
      <alignment horizontal="center"/>
    </xf>
    <xf numFmtId="0" fontId="5" fillId="0" borderId="4" xfId="0" applyFont="1" applyBorder="1" applyAlignment="1">
      <alignment horizont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3" xfId="0" applyFont="1" applyBorder="1" applyAlignment="1">
      <alignment horizontal="center"/>
    </xf>
    <xf numFmtId="0" fontId="5" fillId="0" borderId="5" xfId="0" applyFont="1" applyBorder="1" applyAlignment="1">
      <alignment horizontal="center"/>
    </xf>
    <xf numFmtId="0" fontId="5" fillId="0" borderId="16" xfId="0"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xf>
    <xf numFmtId="1" fontId="7" fillId="0" borderId="5" xfId="0" applyNumberFormat="1" applyFont="1" applyBorder="1" applyAlignment="1">
      <alignment horizontal="center" vertical="center" wrapText="1"/>
    </xf>
    <xf numFmtId="2" fontId="7" fillId="0" borderId="1" xfId="0" applyNumberFormat="1" applyFont="1" applyBorder="1" applyAlignment="1">
      <alignment horizontal="center" vertical="center" wrapText="1"/>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0" fontId="7" fillId="2" borderId="0" xfId="0" applyFont="1" applyFill="1" applyAlignment="1">
      <alignment horizontal="center"/>
    </xf>
    <xf numFmtId="1" fontId="7" fillId="3" borderId="4" xfId="0" applyNumberFormat="1" applyFont="1" applyFill="1" applyBorder="1" applyAlignment="1">
      <alignment horizontal="center"/>
    </xf>
  </cellXfs>
  <cellStyles count="46">
    <cellStyle name="20% - Accent1" xfId="22" builtinId="30" customBuiltin="1"/>
    <cellStyle name="20% - Accent2" xfId="25" builtinId="34" customBuiltin="1"/>
    <cellStyle name="20% - Accent3" xfId="28" builtinId="38" customBuiltin="1"/>
    <cellStyle name="20% - Accent4" xfId="31" builtinId="42" customBuiltin="1"/>
    <cellStyle name="20% - Accent5" xfId="34" builtinId="46" customBuiltin="1"/>
    <cellStyle name="20% - Accent6" xfId="37" builtinId="50" customBuiltin="1"/>
    <cellStyle name="40% - Accent1" xfId="23" builtinId="31" customBuiltin="1"/>
    <cellStyle name="40% - Accent2" xfId="26" builtinId="35" customBuiltin="1"/>
    <cellStyle name="40% - Accent3" xfId="29" builtinId="39" customBuiltin="1"/>
    <cellStyle name="40% - Accent4" xfId="32" builtinId="43" customBuiltin="1"/>
    <cellStyle name="40% - Accent5" xfId="35" builtinId="47" customBuiltin="1"/>
    <cellStyle name="40% - Accent6" xfId="38" builtinId="51" customBuiltin="1"/>
    <cellStyle name="60% - Accent1 2" xfId="40" xr:uid="{3B67EF73-6CB5-45D1-B48D-DC15A4533747}"/>
    <cellStyle name="60% - Accent2 2" xfId="41" xr:uid="{385A6F44-E6BC-46D1-A68B-97EE1D776313}"/>
    <cellStyle name="60% - Accent3 2" xfId="42" xr:uid="{2D1192F4-A3B7-401B-84CD-D3572CF12148}"/>
    <cellStyle name="60% - Accent4 2" xfId="43" xr:uid="{0C7C692E-7801-4734-9F73-43DB41881CE7}"/>
    <cellStyle name="60% - Accent5 2" xfId="44" xr:uid="{F1159CC6-874B-49B9-880D-1D76EBEAF34D}"/>
    <cellStyle name="60% - Accent6 2" xfId="45" xr:uid="{6C69AB8D-4893-419C-A829-5A60311112B9}"/>
    <cellStyle name="Accent1" xfId="21" builtinId="29" customBuiltin="1"/>
    <cellStyle name="Accent2" xfId="24" builtinId="33" customBuiltin="1"/>
    <cellStyle name="Accent3" xfId="27" builtinId="37" customBuiltin="1"/>
    <cellStyle name="Accent4" xfId="30" builtinId="41" customBuiltin="1"/>
    <cellStyle name="Accent5" xfId="33" builtinId="45" customBuiltin="1"/>
    <cellStyle name="Accent6" xfId="36" builtinId="49" customBuiltin="1"/>
    <cellStyle name="Bad" xfId="11" builtinId="27" customBuiltin="1"/>
    <cellStyle name="Calculation" xfId="14" builtinId="22" customBuiltin="1"/>
    <cellStyle name="Check Cell" xfId="16" builtinId="23" customBuiltin="1"/>
    <cellStyle name="Explanatory Text" xfId="19"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Input" xfId="12" builtinId="20" customBuiltin="1"/>
    <cellStyle name="Linked Cell" xfId="15" builtinId="24" customBuiltin="1"/>
    <cellStyle name="Neutral 2" xfId="39"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8" builtinId="10" customBuiltin="1"/>
    <cellStyle name="Output" xfId="13" builtinId="21" customBuiltin="1"/>
    <cellStyle name="Title" xfId="5" builtinId="15" customBuiltin="1"/>
    <cellStyle name="Total" xfId="20" builtinId="25" customBuiltin="1"/>
    <cellStyle name="Warning Text" xfId="17"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A7DE-1A9C-46A3-8B9D-02D93EE79230}">
  <dimension ref="A1:AT55"/>
  <sheetViews>
    <sheetView tabSelected="1" zoomScale="70" zoomScaleNormal="70" workbookViewId="0">
      <pane xSplit="1" topLeftCell="AB1" activePane="topRight" state="frozen"/>
      <selection activeCell="AA47" sqref="AA47"/>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39.265625" hidden="1" customWidth="1"/>
    <col min="12" max="12" width="29.1328125" hidden="1" customWidth="1"/>
    <col min="13" max="13" width="14.73046875" customWidth="1"/>
    <col min="14" max="14" width="98.06640625" bestFit="1" customWidth="1"/>
    <col min="15" max="15" width="53.86328125" bestFit="1" customWidth="1"/>
    <col min="16" max="16" width="34.33203125" hidden="1" customWidth="1"/>
    <col min="17" max="17" width="32.06640625" hidden="1" customWidth="1"/>
    <col min="18" max="18" width="10.9296875" customWidth="1"/>
    <col min="19" max="19" width="7.59765625" bestFit="1" customWidth="1"/>
    <col min="20" max="20" width="17.53125" bestFit="1" customWidth="1"/>
    <col min="21" max="21" width="29.86328125" customWidth="1"/>
    <col min="22" max="22" width="20" customWidth="1"/>
    <col min="23" max="23" width="11.59765625" customWidth="1"/>
    <col min="24" max="24" width="107.929687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1" customWidth="1"/>
    <col min="42" max="43" width="9.06640625" customWidth="1"/>
  </cols>
  <sheetData>
    <row r="1" spans="1:46">
      <c r="A1" s="33" t="s">
        <v>376</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
      <c r="AE1" s="31" t="s">
        <v>375</v>
      </c>
      <c r="AF1" s="32"/>
      <c r="AG1" s="32"/>
      <c r="AH1" s="32"/>
      <c r="AI1" s="32"/>
      <c r="AJ1" s="31" t="s">
        <v>197</v>
      </c>
      <c r="AK1" s="32"/>
      <c r="AL1" s="32"/>
      <c r="AM1" s="32"/>
      <c r="AN1" s="32"/>
      <c r="AO1" s="31" t="s">
        <v>198</v>
      </c>
      <c r="AP1" s="32"/>
      <c r="AQ1" s="32"/>
      <c r="AR1" s="32"/>
      <c r="AS1" s="34"/>
    </row>
    <row r="2" spans="1:46" ht="28.15">
      <c r="A2" s="4" t="s">
        <v>199</v>
      </c>
      <c r="B2" s="4" t="s">
        <v>200</v>
      </c>
      <c r="C2" s="4" t="s">
        <v>201</v>
      </c>
      <c r="D2" s="4" t="s">
        <v>202</v>
      </c>
      <c r="E2" s="4" t="s">
        <v>203</v>
      </c>
      <c r="F2" s="4" t="s">
        <v>0</v>
      </c>
      <c r="G2" s="4" t="s">
        <v>204</v>
      </c>
      <c r="H2" s="4" t="s">
        <v>1</v>
      </c>
      <c r="I2" s="4" t="s">
        <v>2</v>
      </c>
      <c r="J2" s="4" t="s">
        <v>3</v>
      </c>
      <c r="K2" s="4" t="s">
        <v>205</v>
      </c>
      <c r="L2" s="4" t="s">
        <v>373</v>
      </c>
      <c r="M2" s="30" t="s">
        <v>374</v>
      </c>
      <c r="N2" s="4" t="s">
        <v>4</v>
      </c>
      <c r="O2" s="4" t="s">
        <v>5</v>
      </c>
      <c r="P2" s="4" t="s">
        <v>206</v>
      </c>
      <c r="Q2" s="5" t="s">
        <v>371</v>
      </c>
      <c r="R2" s="30" t="s">
        <v>372</v>
      </c>
      <c r="S2" s="4" t="s">
        <v>6</v>
      </c>
      <c r="T2" s="4" t="s">
        <v>207</v>
      </c>
      <c r="U2" s="4" t="s">
        <v>7</v>
      </c>
      <c r="V2" s="5" t="s">
        <v>208</v>
      </c>
      <c r="W2" s="4" t="s">
        <v>8</v>
      </c>
      <c r="X2" s="4" t="s">
        <v>214</v>
      </c>
      <c r="Y2" s="4" t="s">
        <v>9</v>
      </c>
      <c r="Z2" s="4" t="s">
        <v>10</v>
      </c>
      <c r="AA2" s="4" t="s">
        <v>209</v>
      </c>
      <c r="AB2" s="4" t="s">
        <v>11</v>
      </c>
      <c r="AC2" s="4" t="s">
        <v>215</v>
      </c>
      <c r="AD2" s="6"/>
      <c r="AE2" s="8" t="s">
        <v>210</v>
      </c>
      <c r="AF2" s="13" t="s">
        <v>211</v>
      </c>
      <c r="AG2" s="7" t="s">
        <v>212</v>
      </c>
      <c r="AH2" s="7" t="s">
        <v>12</v>
      </c>
      <c r="AI2" s="13" t="s">
        <v>213</v>
      </c>
      <c r="AJ2" s="8" t="s">
        <v>210</v>
      </c>
      <c r="AK2" s="7" t="s">
        <v>211</v>
      </c>
      <c r="AL2" s="7" t="s">
        <v>212</v>
      </c>
      <c r="AM2" s="7" t="s">
        <v>12</v>
      </c>
      <c r="AN2" s="7" t="s">
        <v>213</v>
      </c>
      <c r="AO2" s="8" t="s">
        <v>210</v>
      </c>
      <c r="AP2" s="13" t="s">
        <v>211</v>
      </c>
      <c r="AQ2" s="7" t="s">
        <v>212</v>
      </c>
      <c r="AR2" s="7" t="s">
        <v>12</v>
      </c>
      <c r="AS2" s="29" t="s">
        <v>213</v>
      </c>
      <c r="AT2" s="14"/>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s="17"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output'!H2="","negative",IF(OR(ISNUMBER(SEARCH("lymph node",'Model output'!H2)), ISNUMBER(SEARCH("tracheal",'Model output'!H2)), ISNUMBER(SEARCH("Not mentioned",'Model output'!H2)), ISNUMBER(SEARCH("esophageal",'Model output'!H2)), ISNUMBER(SEARCH("Not applicable",'Model output'!H2))),"negative","positive"))</f>
        <v>negative</v>
      </c>
      <c r="I3">
        <f>IF(OR('Model output'!I2="",'Model output'!I2="Not answered",'Model output'!I2="Not mentioned"),"",IF(ISNUMBER('Model output'!I2),'Model output'!I2,1))</f>
        <v>5</v>
      </c>
      <c r="J3">
        <f>IF(OR('Model output'!J2="",'Model output'!J2="Not answered",'Model output'!J2="Not mentioned"),"",IF(AND(ISNUMBER('Model output'!J2),'Model output'!J2&lt;=I3),'Model output'!J2,IF(AND(ISNUMBER('Model output'!J2), 'Model output'!J2&gt;=DATE(2024,1,1)), MIN(DAY('Model output'!J2), MONTH('Model output'!J2), YEAR('Model output'!J2)), IF(ISNUMBER(SEARCH("0/",'Model output'!J2)),0,IF(ISNUMBER(SEARCH("/",'Model output'!J2)), VALUE(LEFT('Model output'!J2, SEARCH("/",'Model output'!J2)-1)),1)))))</f>
        <v>0</v>
      </c>
      <c r="K3" t="str" cm="1">
        <f t="array" ref="K3">IF(COUNT(FIND({0,1,2,3,4,5,6,7,8,9},'Model output'!K2))&gt;0,'Model output'!K2,"")</f>
        <v/>
      </c>
      <c r="L3" t="str">
        <f t="shared" ref="L3:L15" si="1">SUBSTITUTE(SUBSTITUTE(SUBSTITUTE(SUBSTITUTE(SUBSTITUTE(SUBSTITUTE(SUBSTITUTE(SUBSTITUTE(SUBSTITUTE(SUBSTITUTE(SUBSTITUTE(SUBSTITUTE(SUBSTITUTE(SUBSTITUTE(SUBSTITUTE(SUBSTITUTE(SUBSTITUTE(SUBSTITUTE(K3,"cm.","cm"), "up to", ""), "most", ""), "one", ""), "level 3", ""), "level 2", ""), "for", ""), "x", ","), "'", ""), "[", ""), "]", ""), "(D)", ""), "(C6)", ""), "(", ""), ")", ""), "&lt;", ""), "and",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 carcinoma</v>
      </c>
      <c r="O3" t="str">
        <f>IF('Model output'!M2="","",'Model output'!M2)</f>
        <v>follicular variant</v>
      </c>
      <c r="P3" t="str">
        <f>IF('Model output'!N2="","",'Model output'!N2)</f>
        <v>3.5 cm</v>
      </c>
      <c r="Q3" t="str">
        <f t="shared" ref="Q3:Q37" si="2">LOWER(SUBSTITUTE(SUBSTITUTE(SUBSTITUTE(SUBSTITUTE(SUBSTITUTE(SUBSTITUTE(SUBSTITUTE(SUBSTITUTE(SUBSTITUTE(SUBSTITUTE(SUBSTITUTE(SUBSTITUTE(SUBSTITUTE(SUBSTITUTE(SUBSTITUTE(SUBSTITUTE(SUBSTITUTE(SUBSTITUTE(SUBSTITUTE(SUBSTITUTE(P3,"cm.","cm"), "Not answered", ""), "the", ""), "tumor", ""), "nodule", ""), "Nodule", ""), "isthmic", ""), "lobe",""), "dominant", ""), "largest",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f>IF('Model output'!O2="","",'Model output'!O2)</f>
        <v>1</v>
      </c>
      <c r="U3" t="str">
        <f>IF('Model output'!Q2&lt;&gt;"",'Model output'!Q2,
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15" t="str">
        <f>IF('Model output'!S2="","",'Model output'!S2)</f>
        <v/>
      </c>
      <c r="Y3" t="str">
        <f>IF(OR('Model output'!S2="",ISNUMBER(SEARCH("Absent",'Model output'!S2)),ISNUMBER(SEARCH("Not identified",'Model output'!S2)),ISNUMBER(SEARCH("No",'Model output'!S2)),ISNUMBER(SEARCH("neagtive",'Model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muscle",X3)),ISNUMBER(SEARCH("larynx",X3)),AND(ISNUMBER(SEARCH("trachea",X3)),NOT(ISNUMBER(SEARCH("pretracheal",X3)))),ISNUMBER(SEARCH("esophagus",X3)),ISNUMBER(SEARCH("recurrent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9" t="str">
        <f>IF(OR('Model output'!V2="", AND(ISERROR(SEARCH("Positive",'Model output'!V2)), ISNUMBER(SEARCH("Negative",'Model output'!V2))), ISNUMBER(SEARCH("Uninvolved",'Model output'!V2)), ISNUMBER(SEARCH("Free",'Model output'!V2)), ISNUMBER(SEARCH("Focal",'Model output'!V2)), AND(ISERROR(SEARCH("extensive",'Model output'!V2)),ISNUMBER(SEARCH("1 mm",'Model output'!V2))), AND(ISERROR(SEARCH("extensive",'Model output'!V2)),ISNUMBER(SEARCH("0.1 CM",'Model output'!V2))), ISNUMBER(SEARCH("less than 0.5 mm",'Model output'!V2)), ISNUMBER(SEARCH("Focal",'Model output'!V2)), ISNUMBER(SEARCH("abut",'Model output'!V2))), "negative", "positive")</f>
        <v>negative</v>
      </c>
      <c r="AE3" s="26"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7" t="str">
        <f t="shared" ref="AF3:AF34" si="3">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7" t="str">
        <f t="shared" ref="AG3:AG34" si="4">IF(AND(ISNUMBER(J3),J3&gt;0),
IF(G3="lateral", "1b", "1a"),"0")</f>
        <v>0</v>
      </c>
      <c r="AH3" s="27">
        <f t="shared" ref="AH3:AH34" si="5">IF(OR(H3="unknown"),"x",IF(H3="negative",0,1))</f>
        <v>0</v>
      </c>
      <c r="AI3" s="28" t="str">
        <f t="shared" ref="AI3:AI34" si="6">IF(AND(B3&lt;55,AH3=0),"I",
IF(AND(B3&lt;55,AH3=1),"II",
IF(AH3=1,"IVB",
IF(AND(AF3="4b",AH3=0),"IVA",
IF(AND(AF3="4a",AH3=0),"III",
IF(AND(OR(AF3="3a",AF3="3b",AF3="3"),AH3=0),"II",
IF(AND(AF3="2",OR(AG3="1",AG3="1a",AG3="1b"),AH3=0),"II",
IF(AND(OR(AF3="1a",AF3="1b",AF3="1"),OR(AG3="1",AG3="1a",AG3="1b"),AH3=0),"II","I"
))))))))</f>
        <v>I</v>
      </c>
      <c r="AJ3" s="18" t="s">
        <v>26</v>
      </c>
      <c r="AK3" s="28" t="s">
        <v>364</v>
      </c>
      <c r="AL3" s="28" t="s">
        <v>236</v>
      </c>
      <c r="AM3" s="27">
        <v>0</v>
      </c>
      <c r="AN3" s="19" t="s">
        <v>102</v>
      </c>
      <c r="AO3" s="27">
        <f t="shared" ref="AO3:AO34" ca="1" si="7">IF(AE3=AJ3, 1, 0)</f>
        <v>1</v>
      </c>
      <c r="AP3" s="27">
        <f t="shared" ref="AP3:AP34" si="8">IF(AF3=AK3, 1, IF(AND(AF3="x", AK3="0"), 1, IF(AND(AF3="0", AK3="x"), 1, 0)))</f>
        <v>1</v>
      </c>
      <c r="AQ3" s="27">
        <f t="shared" ref="AQ3:AQ34" si="9">IF(AG3=AL3, 1, IF(AND(AG3="x", AL3="0"), 1, IF(AND(AG3="0", AL3="x"), 1, 0)))</f>
        <v>1</v>
      </c>
      <c r="AR3" s="27">
        <f t="shared" ref="AR3:AR34" si="10">IF(VALUE(AH3)=VALUE(AM3),1,0)</f>
        <v>1</v>
      </c>
      <c r="AS3" s="19">
        <f>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11">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output'!H3="","negative",IF(OR(ISNUMBER(SEARCH("lymph node",'Model output'!H3)), ISNUMBER(SEARCH("tracheal",'Model output'!H3)), ISNUMBER(SEARCH("Not mentioned",'Model output'!H3)), ISNUMBER(SEARCH("esophageal",'Model output'!H3)), ISNUMBER(SEARCH("Not applicable",'Model output'!H3))),"negative","positive"))</f>
        <v>positive</v>
      </c>
      <c r="I4">
        <f>IF(OR('Model output'!I3="",'Model output'!I3="Not answered",'Model output'!I3="Not mentioned"),"",IF(ISNUMBER('Model output'!I3),'Model output'!I3,1))</f>
        <v>0</v>
      </c>
      <c r="J4">
        <f>IF(OR('Model output'!J3="",'Model output'!J3="Not answered",'Model output'!J3="Not mentioned"),"",IF(AND(ISNUMBER('Model output'!J3),'Model output'!J3&lt;=I4),'Model output'!J3,IF(AND(ISNUMBER('Model output'!J3), 'Model output'!J3&gt;=DATE(2024,1,1)), MIN(DAY('Model output'!J3), MONTH('Model output'!J3), YEAR('Model output'!J3)), IF(ISNUMBER(SEARCH("0/",'Model output'!J3)),0,IF(ISNUMBER(SEARCH("/",'Model output'!J3)), VALUE(LEFT('Model output'!J3, SEARCH("/",'Model output'!J3)-1)),1)))))</f>
        <v>0</v>
      </c>
      <c r="K4" t="str" cm="1">
        <f t="array" ref="K4">IF(COUNT(FIND({0,1,2,3,4,5,6,7,8,9},'Model output'!K3))&gt;0,'Model output'!K3,"")</f>
        <v/>
      </c>
      <c r="L4" t="str">
        <f t="shared" si="1"/>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Angioinvasive</v>
      </c>
      <c r="P4" t="str">
        <f>IF('Model output'!N3="","",'Model output'!N3)</f>
        <v>2.8 cm</v>
      </c>
      <c r="Q4" t="str">
        <f t="shared" si="2"/>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f>IF('Model output'!O3="","",'Model output'!O3)</f>
        <v>1</v>
      </c>
      <c r="U4" t="str">
        <f>IF('Model output'!Q3&lt;&gt;"",'Model output'!Q3,
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5" t="str">
        <f>IF('Model output'!S3="","",'Model output'!S3)</f>
        <v/>
      </c>
      <c r="Y4" t="str">
        <f>IF(OR('Model output'!S3="",ISNUMBER(SEARCH("Absent",'Model output'!S3)),ISNUMBER(SEARCH("Not identified",'Model output'!S3)),ISNUMBER(SEARCH("No",'Model output'!S3)),ISNUMBER(SEARCH("neagtive",'Model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muscle",X4)),ISNUMBER(SEARCH("larynx",X4)),AND(ISNUMBER(SEARCH("trachea",X4)),NOT(ISNUMBER(SEARCH("pretracheal",X4)))),ISNUMBER(SEARCH("esophagus",X4)),ISNUMBER(SEARCH("recurrent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codon 61 mutation</v>
      </c>
      <c r="AC4" s="9" t="str">
        <f>IF(OR('Model output'!V3="", AND(ISERROR(SEARCH("Positive",'Model output'!V3)), ISNUMBER(SEARCH("Negative",'Model output'!V3))), ISNUMBER(SEARCH("Uninvolved",'Model output'!V3)), ISNUMBER(SEARCH("Free",'Model output'!V3)), ISNUMBER(SEARCH("Focal",'Model output'!V3)), AND(ISERROR(SEARCH("extensive",'Model output'!V3)),ISNUMBER(SEARCH("1 mm",'Model output'!V3))), AND(ISERROR(SEARCH("extensive",'Model output'!V3)),ISNUMBER(SEARCH("0.1 CM",'Model output'!V3))), ISNUMBER(SEARCH("less than 0.5 mm",'Model output'!V3)), ISNUMBER(SEARCH("Focal",'Model output'!V3)), ISNUMBER(SEARCH("abut",'Model output'!V3))), "negative", "positive")</f>
        <v>positive</v>
      </c>
      <c r="AE4" s="20"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27" t="str">
        <f t="shared" si="3"/>
        <v>2</v>
      </c>
      <c r="AG4" s="27" t="str">
        <f t="shared" si="4"/>
        <v>0</v>
      </c>
      <c r="AH4" s="27">
        <f t="shared" si="5"/>
        <v>1</v>
      </c>
      <c r="AI4" s="28" t="str">
        <f t="shared" si="6"/>
        <v>IVB</v>
      </c>
      <c r="AJ4" s="18" t="s">
        <v>18</v>
      </c>
      <c r="AK4" s="28" t="s">
        <v>364</v>
      </c>
      <c r="AL4" s="28" t="s">
        <v>365</v>
      </c>
      <c r="AM4" s="27" t="s">
        <v>237</v>
      </c>
      <c r="AN4" s="19" t="s">
        <v>274</v>
      </c>
      <c r="AO4" s="27">
        <f t="shared" si="7"/>
        <v>1</v>
      </c>
      <c r="AP4" s="27">
        <f t="shared" si="8"/>
        <v>1</v>
      </c>
      <c r="AQ4" s="27">
        <f t="shared" si="9"/>
        <v>1</v>
      </c>
      <c r="AR4" s="27">
        <f t="shared" si="10"/>
        <v>1</v>
      </c>
      <c r="AS4" s="19">
        <f t="shared" ref="AS4:AS52" si="12">IF(AI4=AN4,1,0)</f>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11"/>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output'!H4="","negative",IF(OR(ISNUMBER(SEARCH("lymph node",'Model output'!H4)), ISNUMBER(SEARCH("tracheal",'Model output'!H4)), ISNUMBER(SEARCH("Not mentioned",'Model output'!H4)), ISNUMBER(SEARCH("esophageal",'Model output'!H4)), ISNUMBER(SEARCH("Not applicable",'Model output'!H4))),"negative","positive"))</f>
        <v>negative</v>
      </c>
      <c r="I5">
        <f>IF(OR('Model output'!I4="",'Model output'!I4="Not answered",'Model output'!I4="Not mentioned"),"",IF(ISNUMBER('Model output'!I4),'Model output'!I4,1))</f>
        <v>3</v>
      </c>
      <c r="J5">
        <f>IF(OR('Model output'!J4="",'Model output'!J4="Not answered",'Model output'!J4="Not mentioned"),"",IF(AND(ISNUMBER('Model output'!J4),'Model output'!J4&lt;=I5),'Model output'!J4,IF(AND(ISNUMBER('Model output'!J4), 'Model output'!J4&gt;=DATE(2024,1,1)), MIN(DAY('Model output'!J4), MONTH('Model output'!J4), YEAR('Model output'!J4)), IF(ISNUMBER(SEARCH("0/",'Model output'!J4)),0,IF(ISNUMBER(SEARCH("/",'Model output'!J4)), VALUE(LEFT('Model output'!J4, SEARCH("/",'Model output'!J4)-1)),1)))))</f>
        <v>0</v>
      </c>
      <c r="K5" t="str" cm="1">
        <f t="array" ref="K5">IF(COUNT(FIND({0,1,2,3,4,5,6,7,8,9},'Model output'!K4))&gt;0,'Model output'!K4,"")</f>
        <v/>
      </c>
      <c r="L5" t="str">
        <f t="shared" si="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
      </c>
      <c r="P5" t="str">
        <f>IF('Model output'!N4="","",'Model output'!N4)</f>
        <v>1.3 cm</v>
      </c>
      <c r="Q5" t="str">
        <f t="shared" si="2"/>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
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5" t="str">
        <f>IF('Model output'!S4="","",'Model output'!S4)</f>
        <v/>
      </c>
      <c r="Y5" t="str">
        <f>IF(OR('Model output'!S4="",ISNUMBER(SEARCH("Absent",'Model output'!S4)),ISNUMBER(SEARCH("Not identified",'Model output'!S4)),ISNUMBER(SEARCH("No",'Model output'!S4)),ISNUMBER(SEARCH("neagtive",'Model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muscle",X5)),ISNUMBER(SEARCH("larynx",X5)),AND(ISNUMBER(SEARCH("trachea",X5)),NOT(ISNUMBER(SEARCH("pretracheal",X5)))),ISNUMBER(SEARCH("esophagus",X5)),ISNUMBER(SEARCH("recurrent laryngeal nerve",X5))),"positive","negative"))</f>
        <v>negative</v>
      </c>
      <c r="AA5" t="str">
        <f>IF('Model output'!T4="","",IF('Model output'!T4="Not mentioned", "No", "Yes"))</f>
        <v>Yes</v>
      </c>
      <c r="AB5" t="str">
        <f>IF(AA5&lt;&gt;"Yes","",IF(OR('Model output'!U4="",ISNUMBER(SEARCH("Not identified",'Model output'!U4))),"",'Model output'!U4))</f>
        <v>low level</v>
      </c>
      <c r="AC5" s="9" t="str">
        <f>IF(OR('Model output'!V4="", AND(ISERROR(SEARCH("Positive",'Model output'!V4)), ISNUMBER(SEARCH("Negative",'Model output'!V4))), ISNUMBER(SEARCH("Uninvolved",'Model output'!V4)), ISNUMBER(SEARCH("Free",'Model output'!V4)), ISNUMBER(SEARCH("Focal",'Model output'!V4)), AND(ISERROR(SEARCH("extensive",'Model output'!V4)),ISNUMBER(SEARCH("1 mm",'Model output'!V4))), AND(ISERROR(SEARCH("extensive",'Model output'!V4)),ISNUMBER(SEARCH("0.1 CM",'Model output'!V4))), ISNUMBER(SEARCH("less than 0.5 mm",'Model output'!V4)), ISNUMBER(SEARCH("Focal",'Model output'!V4)), ISNUMBER(SEARCH("abut",'Model output'!V4))), "negative", "positive")</f>
        <v>negative</v>
      </c>
      <c r="AE5" s="20"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7" t="str">
        <f t="shared" si="3"/>
        <v>1b</v>
      </c>
      <c r="AG5" s="27" t="str">
        <f t="shared" si="4"/>
        <v>0</v>
      </c>
      <c r="AH5" s="27">
        <f t="shared" si="5"/>
        <v>0</v>
      </c>
      <c r="AI5" s="28" t="str">
        <f t="shared" si="6"/>
        <v>I</v>
      </c>
      <c r="AJ5" s="18" t="s">
        <v>26</v>
      </c>
      <c r="AK5" s="28" t="s">
        <v>366</v>
      </c>
      <c r="AL5" s="28" t="s">
        <v>236</v>
      </c>
      <c r="AM5" s="27" t="s">
        <v>236</v>
      </c>
      <c r="AN5" s="19" t="s">
        <v>102</v>
      </c>
      <c r="AO5" s="27">
        <f t="shared" ca="1" si="7"/>
        <v>1</v>
      </c>
      <c r="AP5" s="27">
        <f t="shared" si="8"/>
        <v>1</v>
      </c>
      <c r="AQ5" s="27">
        <f t="shared" si="9"/>
        <v>1</v>
      </c>
      <c r="AR5" s="27">
        <f t="shared" si="10"/>
        <v>1</v>
      </c>
      <c r="AS5" s="19">
        <f t="shared" si="12"/>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1"/>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central</v>
      </c>
      <c r="H6" t="str">
        <f>IF('Model output'!H5="","negative",IF(OR(ISNUMBER(SEARCH("lymph node",'Model output'!H5)), ISNUMBER(SEARCH("tracheal",'Model output'!H5)), ISNUMBER(SEARCH("Not mentioned",'Model output'!H5)), ISNUMBER(SEARCH("esophageal",'Model output'!H5)), ISNUMBER(SEARCH("Not applicable",'Model output'!H5))),"negative","positive"))</f>
        <v>negative</v>
      </c>
      <c r="I6">
        <f>IF(OR('Model output'!I5="",'Model output'!I5="Not answered",'Model output'!I5="Not mentioned"),"",IF(ISNUMBER('Model output'!I5),'Model output'!I5,1))</f>
        <v>5</v>
      </c>
      <c r="J6">
        <f>IF(OR('Model output'!J5="",'Model output'!J5="Not answered",'Model output'!J5="Not mentioned"),"",IF(AND(ISNUMBER('Model output'!J5),'Model output'!J5&lt;=I6),'Model output'!J5,IF(AND(ISNUMBER('Model output'!J5), 'Model output'!J5&gt;=DATE(2024,1,1)), MIN(DAY('Model output'!J5), MONTH('Model output'!J5), YEAR('Model output'!J5)), IF(ISNUMBER(SEARCH("0/",'Model output'!J5)),0,IF(ISNUMBER(SEARCH("/",'Model output'!J5)), VALUE(LEFT('Model output'!J5, SEARCH("/",'Model output'!J5)-1)),1)))))</f>
        <v>4</v>
      </c>
      <c r="K6" t="str" cm="1">
        <f t="array" ref="K6">IF(COUNT(FIND({0,1,2,3,4,5,6,7,8,9},'Model output'!K5))&gt;0,'Model output'!K5,"")</f>
        <v/>
      </c>
      <c r="L6" t="str">
        <f t="shared" si="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 tall cell variant</v>
      </c>
      <c r="O6" t="str">
        <f>IF('Model output'!M5="","",'Model output'!M5)</f>
        <v/>
      </c>
      <c r="P6" t="str">
        <f>IF('Model output'!N5="","",'Model output'!N5)</f>
        <v>6.0 cm</v>
      </c>
      <c r="Q6" t="str">
        <f t="shared" si="2"/>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
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s="15" t="str">
        <f>IF('Model output'!S5="","",'Model output'!S5)</f>
        <v>Not provided</v>
      </c>
      <c r="Y6" t="str">
        <f>IF(OR('Model output'!S5="",ISNUMBER(SEARCH("Absent",'Model output'!S5)),ISNUMBER(SEARCH("Not identified",'Model output'!S5)),ISNUMBER(SEARCH("No",'Model output'!S5)),ISNUMBER(SEARCH("neagtive",'Model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muscle",X6)),ISNUMBER(SEARCH("larynx",X6)),AND(ISNUMBER(SEARCH("trachea",X6)),NOT(ISNUMBER(SEARCH("pretracheal",X6)))),ISNUMBER(SEARCH("esophagus",X6)),ISNUMBER(SEARCH("recurrent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v>
      </c>
      <c r="AC6" s="9" t="str">
        <f>IF(OR('Model output'!V5="", AND(ISERROR(SEARCH("Positive",'Model output'!V5)), ISNUMBER(SEARCH("Negative",'Model output'!V5))), ISNUMBER(SEARCH("Uninvolved",'Model output'!V5)), ISNUMBER(SEARCH("Free",'Model output'!V5)), ISNUMBER(SEARCH("Focal",'Model output'!V5)), AND(ISERROR(SEARCH("extensive",'Model output'!V5)),ISNUMBER(SEARCH("1 mm",'Model output'!V5))), AND(ISERROR(SEARCH("extensive",'Model output'!V5)),ISNUMBER(SEARCH("0.1 CM",'Model output'!V5))), ISNUMBER(SEARCH("less than 0.5 mm",'Model output'!V5)), ISNUMBER(SEARCH("Focal",'Model output'!V5)), ISNUMBER(SEARCH("abut",'Model output'!V5))), "negative", "positive")</f>
        <v>negative</v>
      </c>
      <c r="AE6" s="20"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27" t="str">
        <f t="shared" si="3"/>
        <v>3a</v>
      </c>
      <c r="AG6" s="27" t="str">
        <f t="shared" si="4"/>
        <v>1a</v>
      </c>
      <c r="AH6" s="27">
        <f t="shared" si="5"/>
        <v>0</v>
      </c>
      <c r="AI6" s="28" t="str">
        <f t="shared" si="6"/>
        <v>II</v>
      </c>
      <c r="AJ6" s="18" t="s">
        <v>37</v>
      </c>
      <c r="AK6" s="28" t="s">
        <v>367</v>
      </c>
      <c r="AL6" s="28" t="s">
        <v>368</v>
      </c>
      <c r="AM6" s="27" t="s">
        <v>236</v>
      </c>
      <c r="AN6" s="19" t="s">
        <v>99</v>
      </c>
      <c r="AO6" s="27">
        <f t="shared" ca="1" si="7"/>
        <v>1</v>
      </c>
      <c r="AP6" s="27">
        <f t="shared" si="8"/>
        <v>1</v>
      </c>
      <c r="AQ6" s="27">
        <f t="shared" si="9"/>
        <v>1</v>
      </c>
      <c r="AR6" s="27">
        <f t="shared" si="10"/>
        <v>1</v>
      </c>
      <c r="AS6" s="19">
        <f t="shared" si="12"/>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11"/>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output'!H6="","negative",IF(OR(ISNUMBER(SEARCH("lymph node",'Model output'!H6)), ISNUMBER(SEARCH("tracheal",'Model output'!H6)), ISNUMBER(SEARCH("Not mentioned",'Model output'!H6)), ISNUMBER(SEARCH("esophageal",'Model output'!H6)), ISNUMBER(SEARCH("Not applicable",'Model output'!H6))),"negative","positive"))</f>
        <v>negative</v>
      </c>
      <c r="I7">
        <f>IF(OR('Model output'!I6="",'Model output'!I6="Not answered",'Model output'!I6="Not mentioned"),"",IF(ISNUMBER('Model output'!I6),'Model output'!I6,1))</f>
        <v>17</v>
      </c>
      <c r="J7">
        <f>IF(OR('Model output'!J6="",'Model output'!J6="Not answered",'Model output'!J6="Not mentioned"),"",IF(AND(ISNUMBER('Model output'!J6),'Model output'!J6&lt;=I7),'Model output'!J6,IF(AND(ISNUMBER('Model output'!J6), 'Model output'!J6&gt;=DATE(2024,1,1)), MIN(DAY('Model output'!J6), MONTH('Model output'!J6), YEAR('Model output'!J6)), IF(ISNUMBER(SEARCH("0/",'Model output'!J6)),0,IF(ISNUMBER(SEARCH("/",'Model output'!J6)), VALUE(LEFT('Model output'!J6, SEARCH("/",'Model output'!J6)-1)),1)))))</f>
        <v>6</v>
      </c>
      <c r="K7" t="str" cm="1">
        <f t="array" ref="K7">IF(COUNT(FIND({0,1,2,3,4,5,6,7,8,9},'Model output'!K6))&gt;0,'Model output'!K6,"")</f>
        <v/>
      </c>
      <c r="L7" t="str">
        <f t="shared" si="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Thyroid Carcinoma, Tall Cell Variant</v>
      </c>
      <c r="O7" t="str">
        <f>IF('Model output'!M6="","",'Model output'!M6)</f>
        <v>Tall Cell Variant</v>
      </c>
      <c r="P7" t="str">
        <f>IF('Model output'!N6="","",'Model output'!N6)</f>
        <v>2.4 cm</v>
      </c>
      <c r="Q7" t="str">
        <f t="shared" si="2"/>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
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Not mentioned</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positive</v>
      </c>
      <c r="X7" s="15" t="str">
        <f>IF('Model output'!S6="","",'Model output'!S6)</f>
        <v>Right Lobe, Extensive squamous metaplasia in lymph node (right lateral compartment)</v>
      </c>
      <c r="Y7" t="str">
        <f>IF(OR('Model output'!S6="",ISNUMBER(SEARCH("Absent",'Model output'!S6)),ISNUMBER(SEARCH("Not identified",'Model output'!S6)),ISNUMBER(SEARCH("No",'Model output'!S6)),ISNUMBER(SEARCH("neagtive",'Model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muscle",X7)),ISNUMBER(SEARCH("larynx",X7)),AND(ISNUMBER(SEARCH("trachea",X7)),NOT(ISNUMBER(SEARCH("pretracheal",X7)))),ISNUMBER(SEARCH("esophagus",X7)),ISNUMBER(SEARCH("recurrent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 mutation identified</v>
      </c>
      <c r="AC7" s="9" t="str">
        <f>IF(OR('Model output'!V6="", AND(ISERROR(SEARCH("Positive",'Model output'!V6)), ISNUMBER(SEARCH("Negative",'Model output'!V6))), ISNUMBER(SEARCH("Uninvolved",'Model output'!V6)), ISNUMBER(SEARCH("Free",'Model output'!V6)), ISNUMBER(SEARCH("Focal",'Model output'!V6)), AND(ISERROR(SEARCH("extensive",'Model output'!V6)),ISNUMBER(SEARCH("1 mm",'Model output'!V6))), AND(ISERROR(SEARCH("extensive",'Model output'!V6)),ISNUMBER(SEARCH("0.1 CM",'Model output'!V6))), ISNUMBER(SEARCH("less than 0.5 mm",'Model output'!V6)), ISNUMBER(SEARCH("Focal",'Model output'!V6)), ISNUMBER(SEARCH("abut",'Model output'!V6))), "negative", "positive")</f>
        <v>positive</v>
      </c>
      <c r="AE7" s="20"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7" t="str">
        <f t="shared" si="3"/>
        <v>2</v>
      </c>
      <c r="AG7" s="27" t="str">
        <f t="shared" si="4"/>
        <v>1b</v>
      </c>
      <c r="AH7" s="27">
        <f t="shared" si="5"/>
        <v>0</v>
      </c>
      <c r="AI7" s="28" t="str">
        <f t="shared" si="6"/>
        <v>II</v>
      </c>
      <c r="AJ7" s="18" t="s">
        <v>18</v>
      </c>
      <c r="AK7" s="28" t="s">
        <v>364</v>
      </c>
      <c r="AL7" s="28" t="s">
        <v>366</v>
      </c>
      <c r="AM7" s="27" t="s">
        <v>236</v>
      </c>
      <c r="AN7" s="19" t="s">
        <v>99</v>
      </c>
      <c r="AO7" s="27">
        <f t="shared" si="7"/>
        <v>1</v>
      </c>
      <c r="AP7" s="27">
        <f t="shared" si="8"/>
        <v>1</v>
      </c>
      <c r="AQ7" s="27">
        <f t="shared" si="9"/>
        <v>1</v>
      </c>
      <c r="AR7" s="27">
        <f t="shared" si="10"/>
        <v>1</v>
      </c>
      <c r="AS7" s="19">
        <f t="shared" si="12"/>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1"/>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output'!H7="","negative",IF(OR(ISNUMBER(SEARCH("lymph node",'Model output'!H7)), ISNUMBER(SEARCH("tracheal",'Model output'!H7)), ISNUMBER(SEARCH("Not mentioned",'Model output'!H7)), ISNUMBER(SEARCH("esophageal",'Model output'!H7)), ISNUMBER(SEARCH("Not applicable",'Model output'!H7))),"negative","positive"))</f>
        <v>negative</v>
      </c>
      <c r="I8" t="str">
        <f>IF(OR('Model output'!I7="",'Model output'!I7="Not answered",'Model output'!I7="Not mentioned"),"",IF(ISNUMBER('Model output'!I7),'Model output'!I7,1))</f>
        <v/>
      </c>
      <c r="J8">
        <f>IF(OR('Model output'!J7="",'Model output'!J7="Not answered",'Model output'!J7="Not mentioned"),"",IF(AND(ISNUMBER('Model output'!J7),'Model output'!J7&lt;=I8),'Model output'!J7,IF(AND(ISNUMBER('Model output'!J7), 'Model output'!J7&gt;=DATE(2024,1,1)), MIN(DAY('Model output'!J7), MONTH('Model output'!J7), YEAR('Model output'!J7)), IF(ISNUMBER(SEARCH("0/",'Model output'!J7)),0,IF(ISNUMBER(SEARCH("/",'Model output'!J7)), VALUE(LEFT('Model output'!J7, SEARCH("/",'Model output'!J7)-1)),1)))))</f>
        <v>1</v>
      </c>
      <c r="K8" t="str" cm="1">
        <f t="array" ref="K8">IF(COUNT(FIND({0,1,2,3,4,5,6,7,8,9},'Model output'!K7))&gt;0,'Model output'!K7,"")</f>
        <v/>
      </c>
      <c r="L8" t="str">
        <f t="shared" si="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Thyroid Carcinoma</v>
      </c>
      <c r="O8" t="str">
        <f>IF('Model output'!M7="","",'Model output'!M7)</f>
        <v>Follicular Variant</v>
      </c>
      <c r="P8" t="str">
        <f>IF('Model output'!N7="","",'Model output'!N7)</f>
        <v>5.7 cm</v>
      </c>
      <c r="Q8" t="str">
        <f t="shared" si="2"/>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f>IF('Model output'!O7="","",'Model output'!O7)</f>
        <v>1</v>
      </c>
      <c r="U8" t="str">
        <f>IF('Model output'!Q7&lt;&gt;"",'Model output'!Q7,
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s="15" t="str">
        <f>IF('Model output'!S7="","",'Model output'!S7)</f>
        <v/>
      </c>
      <c r="Y8" t="str">
        <f>IF(OR('Model output'!S7="",ISNUMBER(SEARCH("Absent",'Model output'!S7)),ISNUMBER(SEARCH("Not identified",'Model output'!S7)),ISNUMBER(SEARCH("No",'Model output'!S7)),ISNUMBER(SEARCH("neagtive",'Model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muscle",X8)),ISNUMBER(SEARCH("larynx",X8)),AND(ISNUMBER(SEARCH("trachea",X8)),NOT(ISNUMBER(SEARCH("pretracheal",X8)))),ISNUMBER(SEARCH("esophagus",X8)),ISNUMBER(SEARCH("recurrent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9" t="str">
        <f>IF(OR('Model output'!V7="", AND(ISERROR(SEARCH("Positive",'Model output'!V7)), ISNUMBER(SEARCH("Negative",'Model output'!V7))), ISNUMBER(SEARCH("Uninvolved",'Model output'!V7)), ISNUMBER(SEARCH("Free",'Model output'!V7)), ISNUMBER(SEARCH("Focal",'Model output'!V7)), AND(ISERROR(SEARCH("extensive",'Model output'!V7)),ISNUMBER(SEARCH("1 mm",'Model output'!V7))), AND(ISERROR(SEARCH("extensive",'Model output'!V7)),ISNUMBER(SEARCH("0.1 CM",'Model output'!V7))), ISNUMBER(SEARCH("less than 0.5 mm",'Model output'!V7)), ISNUMBER(SEARCH("Focal",'Model output'!V7)), ISNUMBER(SEARCH("abut",'Model output'!V7))), "negative", "positive")</f>
        <v>positive</v>
      </c>
      <c r="AE8" s="20"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7" t="str">
        <f t="shared" si="3"/>
        <v>3a</v>
      </c>
      <c r="AG8" s="27" t="str">
        <f t="shared" si="4"/>
        <v>1a</v>
      </c>
      <c r="AH8" s="27">
        <f t="shared" si="5"/>
        <v>0</v>
      </c>
      <c r="AI8" s="28" t="str">
        <f t="shared" si="6"/>
        <v>II</v>
      </c>
      <c r="AJ8" s="18" t="s">
        <v>18</v>
      </c>
      <c r="AK8" s="28" t="s">
        <v>367</v>
      </c>
      <c r="AL8" s="28" t="s">
        <v>365</v>
      </c>
      <c r="AM8" s="27" t="s">
        <v>236</v>
      </c>
      <c r="AN8" s="19" t="s">
        <v>99</v>
      </c>
      <c r="AO8" s="27">
        <f t="shared" si="7"/>
        <v>1</v>
      </c>
      <c r="AP8" s="27">
        <f t="shared" si="8"/>
        <v>1</v>
      </c>
      <c r="AQ8" s="27">
        <f t="shared" si="9"/>
        <v>0</v>
      </c>
      <c r="AR8" s="27">
        <f t="shared" si="10"/>
        <v>1</v>
      </c>
      <c r="AS8" s="19">
        <f t="shared" si="12"/>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11"/>
        <v>positive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output'!H8="","negative",IF(OR(ISNUMBER(SEARCH("lymph node",'Model output'!H8)), ISNUMBER(SEARCH("tracheal",'Model output'!H8)), ISNUMBER(SEARCH("Not mentioned",'Model output'!H8)), ISNUMBER(SEARCH("esophageal",'Model output'!H8)), ISNUMBER(SEARCH("Not applicable",'Model output'!H8))),"negative","positive"))</f>
        <v>negative</v>
      </c>
      <c r="I9" t="str">
        <f>IF(OR('Model output'!I8="",'Model output'!I8="Not answered",'Model output'!I8="Not mentioned"),"",IF(ISNUMBER('Model output'!I8),'Model output'!I8,1))</f>
        <v/>
      </c>
      <c r="J9">
        <f>IF(OR('Model output'!J8="",'Model output'!J8="Not answered",'Model output'!J8="Not mentioned"),"",IF(AND(ISNUMBER('Model output'!J8),'Model output'!J8&lt;=I9),'Model output'!J8,IF(AND(ISNUMBER('Model output'!J8), 'Model output'!J8&gt;=DATE(2024,1,1)), MIN(DAY('Model output'!J8), MONTH('Model output'!J8), YEAR('Model output'!J8)), IF(ISNUMBER(SEARCH("0/",'Model output'!J8)),0,IF(ISNUMBER(SEARCH("/",'Model output'!J8)), VALUE(LEFT('Model output'!J8, SEARCH("/",'Model output'!J8)-1)),1)))))</f>
        <v>1</v>
      </c>
      <c r="K9" t="str" cm="1">
        <f t="array" ref="K9">IF(COUNT(FIND({0,1,2,3,4,5,6,7,8,9},'Model output'!K8))&gt;0,'Model output'!K8,"")</f>
        <v/>
      </c>
      <c r="L9" t="str">
        <f t="shared" si="1"/>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 Carcinoma</v>
      </c>
      <c r="O9" t="str">
        <f>IF('Model output'!M8="","",'Model output'!M8)</f>
        <v>Encapsulated</v>
      </c>
      <c r="P9" t="str">
        <f>IF('Model output'!N8="","",'Model output'!N8)</f>
        <v>2.5 cm</v>
      </c>
      <c r="Q9" t="str">
        <f t="shared" si="2"/>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3</v>
      </c>
      <c r="U9" t="str">
        <f>IF('Model output'!Q8&lt;&gt;"",'Model output'!Q8,
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positive</v>
      </c>
      <c r="X9" s="15" t="str">
        <f>IF('Model output'!S8="","",'Model output'!S8)</f>
        <v>Not identified</v>
      </c>
      <c r="Y9" t="str">
        <f>IF(OR('Model output'!S8="",ISNUMBER(SEARCH("Absent",'Model output'!S8)),ISNUMBER(SEARCH("Not identified",'Model output'!S8)),ISNUMBER(SEARCH("No",'Model output'!S8)),ISNUMBER(SEARCH("neagtive",'Model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muscle",X9)),ISNUMBER(SEARCH("larynx",X9)),AND(ISNUMBER(SEARCH("trachea",X9)),NOT(ISNUMBER(SEARCH("pretracheal",X9)))),ISNUMBER(SEARCH("esophagus",X9)),ISNUMBER(SEARCH("recurrent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9" t="str">
        <f>IF(OR('Model output'!V8="", AND(ISERROR(SEARCH("Positive",'Model output'!V8)), ISNUMBER(SEARCH("Negative",'Model output'!V8))), ISNUMBER(SEARCH("Uninvolved",'Model output'!V8)), ISNUMBER(SEARCH("Free",'Model output'!V8)), ISNUMBER(SEARCH("Focal",'Model output'!V8)), AND(ISERROR(SEARCH("extensive",'Model output'!V8)),ISNUMBER(SEARCH("1 mm",'Model output'!V8))), AND(ISERROR(SEARCH("extensive",'Model output'!V8)),ISNUMBER(SEARCH("0.1 CM",'Model output'!V8))), ISNUMBER(SEARCH("less than 0.5 mm",'Model output'!V8)), ISNUMBER(SEARCH("Focal",'Model output'!V8)), ISNUMBER(SEARCH("abut",'Model output'!V8))), "negative", "positive")</f>
        <v>negative</v>
      </c>
      <c r="AE9" s="20"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7" t="str">
        <f t="shared" si="3"/>
        <v>2</v>
      </c>
      <c r="AG9" s="27" t="str">
        <f t="shared" si="4"/>
        <v>1a</v>
      </c>
      <c r="AH9" s="27">
        <f t="shared" si="5"/>
        <v>0</v>
      </c>
      <c r="AI9" s="28" t="str">
        <f t="shared" si="6"/>
        <v>I</v>
      </c>
      <c r="AJ9" s="18" t="s">
        <v>26</v>
      </c>
      <c r="AK9" s="28" t="s">
        <v>364</v>
      </c>
      <c r="AL9" s="28" t="s">
        <v>365</v>
      </c>
      <c r="AM9" s="27" t="s">
        <v>236</v>
      </c>
      <c r="AN9" s="19" t="s">
        <v>102</v>
      </c>
      <c r="AO9" s="27">
        <f t="shared" ca="1" si="7"/>
        <v>1</v>
      </c>
      <c r="AP9" s="27">
        <f t="shared" si="8"/>
        <v>1</v>
      </c>
      <c r="AQ9" s="27">
        <f t="shared" si="9"/>
        <v>0</v>
      </c>
      <c r="AR9" s="27">
        <f t="shared" si="10"/>
        <v>1</v>
      </c>
      <c r="AS9" s="19">
        <f t="shared" si="12"/>
        <v>1</v>
      </c>
      <c r="AT9" s="1"/>
    </row>
    <row r="10" spans="1:46" ht="13.9" customHeight="1">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1</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X</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X</v>
      </c>
      <c r="F10" t="str">
        <f t="shared" si="11"/>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output'!H9="","negative",IF(OR(ISNUMBER(SEARCH("lymph node",'Model output'!H9)), ISNUMBER(SEARCH("tracheal",'Model output'!H9)), ISNUMBER(SEARCH("Not mentioned",'Model output'!H9)), ISNUMBER(SEARCH("esophageal",'Model output'!H9)), ISNUMBER(SEARCH("Not applicable",'Model output'!H9))),"negative","positive"))</f>
        <v>negative</v>
      </c>
      <c r="I10" t="str">
        <f>IF(OR('Model output'!I9="",'Model output'!I9="Not answered",'Model output'!I9="Not mentioned"),"",IF(ISNUMBER('Model output'!I9),'Model output'!I9,1))</f>
        <v/>
      </c>
      <c r="J10" t="str">
        <f>IF(OR('Model output'!J9="",'Model output'!J9="Not answered",'Model output'!J9="Not mentioned"),"",IF(AND(ISNUMBER('Model output'!J9),'Model output'!J9&lt;=I10),'Model output'!J9,IF(AND(ISNUMBER('Model output'!J9), 'Model output'!J9&gt;=DATE(2024,1,1)), MIN(DAY('Model output'!J9), MONTH('Model output'!J9), YEAR('Model output'!J9)), IF(ISNUMBER(SEARCH("0/",'Model output'!J9)),0,IF(ISNUMBER(SEARCH("/",'Model output'!J9)), VALUE(LEFT('Model output'!J9, SEARCH("/",'Model output'!J9)-1)),1)))))</f>
        <v/>
      </c>
      <c r="K10" t="str" cm="1">
        <f t="array" ref="K10">IF(COUNT(FIND({0,1,2,3,4,5,6,7,8,9},'Model output'!K9))&gt;0,'Model output'!K9,"")</f>
        <v/>
      </c>
      <c r="L10" t="str">
        <f t="shared" si="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Microcarcinoma</v>
      </c>
      <c r="P10" t="str">
        <f>IF('Model output'!N9="","",'Model output'!N9)</f>
        <v>0.7 CM</v>
      </c>
      <c r="Q10" t="str">
        <f t="shared" si="2"/>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
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5" t="str">
        <f>IF('Model output'!S9="","",'Model output'!S9)</f>
        <v/>
      </c>
      <c r="Y10" t="str">
        <f>IF(OR('Model output'!S9="",ISNUMBER(SEARCH("Absent",'Model output'!S9)),ISNUMBER(SEARCH("Not identified",'Model output'!S9)),ISNUMBER(SEARCH("No",'Model output'!S9)),ISNUMBER(SEARCH("neagtive",'Model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muscle",X10)),ISNUMBER(SEARCH("larynx",X10)),AND(ISNUMBER(SEARCH("trachea",X10)),NOT(ISNUMBER(SEARCH("pretracheal",X10)))),ISNUMBER(SEARCH("esophagus",X10)),ISNUMBER(SEARCH("recurrent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mutation POSITIVE (p.V600E, c.1799T&gt;A)</v>
      </c>
      <c r="AC10" s="9" t="str">
        <f>IF(OR('Model output'!V9="", AND(ISERROR(SEARCH("Positive",'Model output'!V9)), ISNUMBER(SEARCH("Negative",'Model output'!V9))), ISNUMBER(SEARCH("Uninvolved",'Model output'!V9)), ISNUMBER(SEARCH("Free",'Model output'!V9)), ISNUMBER(SEARCH("Focal",'Model output'!V9)), AND(ISERROR(SEARCH("extensive",'Model output'!V9)),ISNUMBER(SEARCH("1 mm",'Model output'!V9))), AND(ISERROR(SEARCH("extensive",'Model output'!V9)),ISNUMBER(SEARCH("0.1 CM",'Model output'!V9))), ISNUMBER(SEARCH("less than 0.5 mm",'Model output'!V9)), ISNUMBER(SEARCH("Focal",'Model output'!V9)), ISNUMBER(SEARCH("abut",'Model output'!V9))), "negative", "positive")</f>
        <v>negative</v>
      </c>
      <c r="AE10" s="20"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7" t="str">
        <f t="shared" si="3"/>
        <v>1a</v>
      </c>
      <c r="AG10" s="27" t="str">
        <f t="shared" si="4"/>
        <v>0</v>
      </c>
      <c r="AH10" s="27">
        <f t="shared" si="5"/>
        <v>0</v>
      </c>
      <c r="AI10" s="28" t="str">
        <f t="shared" si="6"/>
        <v>I</v>
      </c>
      <c r="AJ10" s="18" t="s">
        <v>26</v>
      </c>
      <c r="AK10" s="28" t="s">
        <v>368</v>
      </c>
      <c r="AL10" s="28" t="s">
        <v>365</v>
      </c>
      <c r="AM10" s="27" t="s">
        <v>236</v>
      </c>
      <c r="AN10" s="19" t="s">
        <v>102</v>
      </c>
      <c r="AO10" s="27">
        <f t="shared" ca="1" si="7"/>
        <v>1</v>
      </c>
      <c r="AP10" s="27">
        <f t="shared" si="8"/>
        <v>1</v>
      </c>
      <c r="AQ10" s="27">
        <f t="shared" si="9"/>
        <v>1</v>
      </c>
      <c r="AR10" s="27">
        <f t="shared" si="10"/>
        <v>1</v>
      </c>
      <c r="AS10" s="19">
        <f t="shared" si="12"/>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0</v>
      </c>
      <c r="F11" t="str">
        <f t="shared" si="11"/>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output'!H10="","negative",IF(OR(ISNUMBER(SEARCH("lymph node",'Model output'!H10)), ISNUMBER(SEARCH("tracheal",'Model output'!H10)), ISNUMBER(SEARCH("Not mentioned",'Model output'!H10)), ISNUMBER(SEARCH("esophageal",'Model output'!H10)), ISNUMBER(SEARCH("Not applicable",'Model output'!H10))),"negative","positive"))</f>
        <v>negative</v>
      </c>
      <c r="I11">
        <f>IF(OR('Model output'!I10="",'Model output'!I10="Not answered",'Model output'!I10="Not mentioned"),"",IF(ISNUMBER('Model output'!I10),'Model output'!I10,1))</f>
        <v>1</v>
      </c>
      <c r="J11">
        <f>IF(OR('Model output'!J10="",'Model output'!J10="Not answered",'Model output'!J10="Not mentioned"),"",IF(AND(ISNUMBER('Model output'!J10),'Model output'!J10&lt;=I11),'Model output'!J10,IF(AND(ISNUMBER('Model output'!J10), 'Model output'!J10&gt;=DATE(2024,1,1)), MIN(DAY('Model output'!J10), MONTH('Model output'!J10), YEAR('Model output'!J10)), IF(ISNUMBER(SEARCH("0/",'Model output'!J10)),0,IF(ISNUMBER(SEARCH("/",'Model output'!J10)), VALUE(LEFT('Model output'!J10, SEARCH("/",'Model output'!J10)-1)),1)))))</f>
        <v>0</v>
      </c>
      <c r="K11" t="str" cm="1">
        <f t="array" ref="K11">IF(COUNT(FIND({0,1,2,3,4,5,6,7,8,9},'Model output'!K10))&gt;0,'Model output'!K10,"")</f>
        <v/>
      </c>
      <c r="L11" t="str">
        <f t="shared" si="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 encapsulated follicular variant</v>
      </c>
      <c r="O11" t="str">
        <f>IF('Model output'!M10="","",'Model output'!M10)</f>
        <v/>
      </c>
      <c r="P11" t="str">
        <f>IF('Model output'!N10="","",'Model output'!N10)</f>
        <v>3.5 cm</v>
      </c>
      <c r="Q11" t="str">
        <f t="shared" si="2"/>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
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15" t="str">
        <f>IF('Model output'!S10="","",'Model output'!S10)</f>
        <v>Not identified</v>
      </c>
      <c r="Y11" t="str">
        <f>IF(OR('Model output'!S10="",ISNUMBER(SEARCH("Absent",'Model output'!S10)),ISNUMBER(SEARCH("Not identified",'Model output'!S10)),ISNUMBER(SEARCH("No",'Model output'!S10)),ISNUMBER(SEARCH("neagtive",'Model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muscle",X11)),ISNUMBER(SEARCH("larynx",X11)),AND(ISNUMBER(SEARCH("trachea",X11)),NOT(ISNUMBER(SEARCH("pretracheal",X11)))),ISNUMBER(SEARCH("esophagus",X11)),ISNUMBER(SEARCH("recurrent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HRAS codon 61 mutation</v>
      </c>
      <c r="AC11" s="9" t="str">
        <f>IF(OR('Model output'!V10="", AND(ISERROR(SEARCH("Positive",'Model output'!V10)), ISNUMBER(SEARCH("Negative",'Model output'!V10))), ISNUMBER(SEARCH("Uninvolved",'Model output'!V10)), ISNUMBER(SEARCH("Free",'Model output'!V10)), ISNUMBER(SEARCH("Focal",'Model output'!V10)), AND(ISERROR(SEARCH("extensive",'Model output'!V10)),ISNUMBER(SEARCH("1 mm",'Model output'!V10))), AND(ISERROR(SEARCH("extensive",'Model output'!V10)),ISNUMBER(SEARCH("0.1 CM",'Model output'!V10))), ISNUMBER(SEARCH("less than 0.5 mm",'Model output'!V10)), ISNUMBER(SEARCH("Focal",'Model output'!V10)), ISNUMBER(SEARCH("abut",'Model output'!V10))), "negative", "positive")</f>
        <v>negative</v>
      </c>
      <c r="AE11" s="20"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7" t="str">
        <f t="shared" si="3"/>
        <v>2</v>
      </c>
      <c r="AG11" s="27" t="str">
        <f t="shared" si="4"/>
        <v>0</v>
      </c>
      <c r="AH11" s="27">
        <f t="shared" si="5"/>
        <v>0</v>
      </c>
      <c r="AI11" s="28" t="str">
        <f t="shared" si="6"/>
        <v>I</v>
      </c>
      <c r="AJ11" s="18" t="s">
        <v>26</v>
      </c>
      <c r="AK11" s="28" t="s">
        <v>364</v>
      </c>
      <c r="AL11" s="28" t="s">
        <v>236</v>
      </c>
      <c r="AM11" s="27">
        <v>0</v>
      </c>
      <c r="AN11" s="19" t="s">
        <v>102</v>
      </c>
      <c r="AO11" s="27">
        <f t="shared" ca="1" si="7"/>
        <v>1</v>
      </c>
      <c r="AP11" s="27">
        <f t="shared" si="8"/>
        <v>1</v>
      </c>
      <c r="AQ11" s="27">
        <f t="shared" si="9"/>
        <v>1</v>
      </c>
      <c r="AR11" s="27">
        <f t="shared" si="10"/>
        <v>1</v>
      </c>
      <c r="AS11" s="19">
        <f t="shared" si="12"/>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0</v>
      </c>
      <c r="F12" t="str">
        <f t="shared" si="11"/>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output'!H11="","negative",IF(OR(ISNUMBER(SEARCH("lymph node",'Model output'!H11)), ISNUMBER(SEARCH("tracheal",'Model output'!H11)), ISNUMBER(SEARCH("Not mentioned",'Model output'!H11)), ISNUMBER(SEARCH("esophageal",'Model output'!H11)), ISNUMBER(SEARCH("Not applicable",'Model output'!H11))),"negative","positive"))</f>
        <v>negative</v>
      </c>
      <c r="I12">
        <f>IF(OR('Model output'!I11="",'Model output'!I11="Not answered",'Model output'!I11="Not mentioned"),"",IF(ISNUMBER('Model output'!I11),'Model output'!I11,1))</f>
        <v>4</v>
      </c>
      <c r="J12">
        <f>IF(OR('Model output'!J11="",'Model output'!J11="Not answered",'Model output'!J11="Not mentioned"),"",IF(AND(ISNUMBER('Model output'!J11),'Model output'!J11&lt;=I12),'Model output'!J11,IF(AND(ISNUMBER('Model output'!J11), 'Model output'!J11&gt;=DATE(2024,1,1)), MIN(DAY('Model output'!J11), MONTH('Model output'!J11), YEAR('Model output'!J11)), IF(ISNUMBER(SEARCH("0/",'Model output'!J11)),0,IF(ISNUMBER(SEARCH("/",'Model output'!J11)), VALUE(LEFT('Model output'!J11, SEARCH("/",'Model output'!J11)-1)),1)))))</f>
        <v>0</v>
      </c>
      <c r="K12" t="str" cm="1">
        <f t="array" ref="K12">IF(COUNT(FIND({0,1,2,3,4,5,6,7,8,9},'Model output'!K11))&gt;0,'Model output'!K11,"")</f>
        <v/>
      </c>
      <c r="L12" t="str">
        <f t="shared" si="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 carcinoma</v>
      </c>
      <c r="O12" t="str">
        <f>IF('Model output'!M11="","",'Model output'!M11)</f>
        <v>Tall cell variant</v>
      </c>
      <c r="P12" t="str">
        <f>IF('Model output'!N11="","",'Model output'!N11)</f>
        <v>3 cm</v>
      </c>
      <c r="Q12" t="str">
        <f t="shared" si="2"/>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
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5" t="str">
        <f>IF('Model output'!S11="","",'Model output'!S11)</f>
        <v>Not identified</v>
      </c>
      <c r="Y12" t="str">
        <f>IF(OR('Model output'!S11="",ISNUMBER(SEARCH("Absent",'Model output'!S11)),ISNUMBER(SEARCH("Not identified",'Model output'!S11)),ISNUMBER(SEARCH("No",'Model output'!S11)),ISNUMBER(SEARCH("neagtive",'Model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muscle",X12)),ISNUMBER(SEARCH("larynx",X12)),AND(ISNUMBER(SEARCH("trachea",X12)),NOT(ISNUMBER(SEARCH("pretracheal",X12)))),ISNUMBER(SEARCH("esophagus",X12)),ISNUMBER(SEARCH("recurrent laryngeal nerve",X12))),"positive","negative"))</f>
        <v>negative</v>
      </c>
      <c r="AA12" t="str">
        <f>IF('Model output'!T11="","",IF('Model output'!T11="Not mentioned", "No", "Yes"))</f>
        <v>No</v>
      </c>
      <c r="AB12" t="str">
        <f>IF(AA12&lt;&gt;"Yes","",IF(OR('Model output'!U11="",ISNUMBER(SEARCH("Not identified",'Model output'!U11))),"",'Model output'!U11))</f>
        <v/>
      </c>
      <c r="AC12" s="9" t="str">
        <f>IF(OR('Model output'!V11="", AND(ISERROR(SEARCH("Positive",'Model output'!V11)), ISNUMBER(SEARCH("Negative",'Model output'!V11))), ISNUMBER(SEARCH("Uninvolved",'Model output'!V11)), ISNUMBER(SEARCH("Free",'Model output'!V11)), ISNUMBER(SEARCH("Focal",'Model output'!V11)), AND(ISERROR(SEARCH("extensive",'Model output'!V11)),ISNUMBER(SEARCH("1 mm",'Model output'!V11))), AND(ISERROR(SEARCH("extensive",'Model output'!V11)),ISNUMBER(SEARCH("0.1 CM",'Model output'!V11))), ISNUMBER(SEARCH("less than 0.5 mm",'Model output'!V11)), ISNUMBER(SEARCH("Focal",'Model output'!V11)), ISNUMBER(SEARCH("abut",'Model output'!V11))), "negative", "positive")</f>
        <v>negative</v>
      </c>
      <c r="AE12" s="20"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27" t="str">
        <f t="shared" si="3"/>
        <v>2</v>
      </c>
      <c r="AG12" s="27" t="str">
        <f t="shared" si="4"/>
        <v>0</v>
      </c>
      <c r="AH12" s="27">
        <f t="shared" si="5"/>
        <v>0</v>
      </c>
      <c r="AI12" s="28" t="str">
        <f t="shared" si="6"/>
        <v>I</v>
      </c>
      <c r="AJ12" s="18" t="s">
        <v>37</v>
      </c>
      <c r="AK12" s="28" t="s">
        <v>364</v>
      </c>
      <c r="AL12" s="28" t="s">
        <v>236</v>
      </c>
      <c r="AM12" s="27" t="s">
        <v>236</v>
      </c>
      <c r="AN12" s="19" t="s">
        <v>102</v>
      </c>
      <c r="AO12" s="27">
        <f t="shared" ca="1" si="7"/>
        <v>1</v>
      </c>
      <c r="AP12" s="27">
        <f t="shared" si="8"/>
        <v>1</v>
      </c>
      <c r="AQ12" s="27">
        <f t="shared" si="9"/>
        <v>1</v>
      </c>
      <c r="AR12" s="27">
        <f t="shared" si="10"/>
        <v>1</v>
      </c>
      <c r="AS12" s="19">
        <f t="shared" si="12"/>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0</v>
      </c>
      <c r="F13" t="str">
        <f t="shared" si="11"/>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output'!H12="","negative",IF(OR(ISNUMBER(SEARCH("lymph node",'Model output'!H12)), ISNUMBER(SEARCH("tracheal",'Model output'!H12)), ISNUMBER(SEARCH("Not mentioned",'Model output'!H12)), ISNUMBER(SEARCH("esophageal",'Model output'!H12)), ISNUMBER(SEARCH("Not applicable",'Model output'!H12))),"negative","positive"))</f>
        <v>negative</v>
      </c>
      <c r="I13">
        <f>IF(OR('Model output'!I12="",'Model output'!I12="Not answered",'Model output'!I12="Not mentioned"),"",IF(ISNUMBER('Model output'!I12),'Model output'!I12,1))</f>
        <v>2</v>
      </c>
      <c r="J13">
        <f>IF(OR('Model output'!J12="",'Model output'!J12="Not answered",'Model output'!J12="Not mentioned"),"",IF(AND(ISNUMBER('Model output'!J12),'Model output'!J12&lt;=I13),'Model output'!J12,IF(AND(ISNUMBER('Model output'!J12), 'Model output'!J12&gt;=DATE(2024,1,1)), MIN(DAY('Model output'!J12), MONTH('Model output'!J12), YEAR('Model output'!J12)), IF(ISNUMBER(SEARCH("0/",'Model output'!J12)),0,IF(ISNUMBER(SEARCH("/",'Model output'!J12)), VALUE(LEFT('Model output'!J12, SEARCH("/",'Model output'!J12)-1)),1)))))</f>
        <v>0</v>
      </c>
      <c r="K13" t="str" cm="1">
        <f t="array" ref="K13">IF(COUNT(FIND({0,1,2,3,4,5,6,7,8,9},'Model output'!K12))&gt;0,'Model output'!K12,"")</f>
        <v/>
      </c>
      <c r="L13" t="str">
        <f t="shared" si="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Conventional with microscopic extrathyroidal extension</v>
      </c>
      <c r="P13" t="str">
        <f>IF('Model output'!N12="","",'Model output'!N12)</f>
        <v>1.0 cm</v>
      </c>
      <c r="Q13" t="str">
        <f t="shared" si="2"/>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
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positive</v>
      </c>
      <c r="X13" s="15" t="str">
        <f>IF('Model output'!S12="","",'Model output'!S12)</f>
        <v>Minimal</v>
      </c>
      <c r="Y13" t="str">
        <f>IF(OR('Model output'!S12="",ISNUMBER(SEARCH("Absent",'Model output'!S12)),ISNUMBER(SEARCH("Not identified",'Model output'!S12)),ISNUMBER(SEARCH("No",'Model output'!S12)),ISNUMBER(SEARCH("neagtive",'Model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muscle",X13)),ISNUMBER(SEARCH("larynx",X13)),AND(ISNUMBER(SEARCH("trachea",X13)),NOT(ISNUMBER(SEARCH("pretracheal",X13)))),ISNUMBER(SEARCH("esophagus",X13)),ISNUMBER(SEARCH("recurrent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9" t="str">
        <f>IF(OR('Model output'!V12="", AND(ISERROR(SEARCH("Positive",'Model output'!V12)), ISNUMBER(SEARCH("Negative",'Model output'!V12))), ISNUMBER(SEARCH("Uninvolved",'Model output'!V12)), ISNUMBER(SEARCH("Free",'Model output'!V12)), ISNUMBER(SEARCH("Focal",'Model output'!V12)), AND(ISERROR(SEARCH("extensive",'Model output'!V12)),ISNUMBER(SEARCH("1 mm",'Model output'!V12))), AND(ISERROR(SEARCH("extensive",'Model output'!V12)),ISNUMBER(SEARCH("0.1 CM",'Model output'!V12))), ISNUMBER(SEARCH("less than 0.5 mm",'Model output'!V12)), ISNUMBER(SEARCH("Focal",'Model output'!V12)), ISNUMBER(SEARCH("abut",'Model output'!V12))), "negative", "positive")</f>
        <v>negative</v>
      </c>
      <c r="AE13" s="20"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7" t="str">
        <f t="shared" si="3"/>
        <v>1a</v>
      </c>
      <c r="AG13" s="27" t="str">
        <f t="shared" si="4"/>
        <v>0</v>
      </c>
      <c r="AH13" s="27">
        <f t="shared" si="5"/>
        <v>0</v>
      </c>
      <c r="AI13" s="28" t="str">
        <f t="shared" si="6"/>
        <v>I</v>
      </c>
      <c r="AJ13" s="18" t="s">
        <v>37</v>
      </c>
      <c r="AK13" s="28" t="s">
        <v>368</v>
      </c>
      <c r="AL13" s="28" t="s">
        <v>236</v>
      </c>
      <c r="AM13" s="27" t="s">
        <v>236</v>
      </c>
      <c r="AN13" s="19" t="s">
        <v>102</v>
      </c>
      <c r="AO13" s="27">
        <f t="shared" ca="1" si="7"/>
        <v>1</v>
      </c>
      <c r="AP13" s="27">
        <f t="shared" si="8"/>
        <v>1</v>
      </c>
      <c r="AQ13" s="27">
        <f t="shared" si="9"/>
        <v>1</v>
      </c>
      <c r="AR13" s="27">
        <f t="shared" si="10"/>
        <v>1</v>
      </c>
      <c r="AS13" s="19">
        <f t="shared" si="12"/>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11"/>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output'!H13="","negative",IF(OR(ISNUMBER(SEARCH("lymph node",'Model output'!H13)), ISNUMBER(SEARCH("tracheal",'Model output'!H13)), ISNUMBER(SEARCH("Not mentioned",'Model output'!H13)), ISNUMBER(SEARCH("esophageal",'Model output'!H13)), ISNUMBER(SEARCH("Not applicable",'Model output'!H13))),"negative","positive"))</f>
        <v>negative</v>
      </c>
      <c r="I14" t="str">
        <f>IF(OR('Model output'!I13="",'Model output'!I13="Not answered",'Model output'!I13="Not mentioned"),"",IF(ISNUMBER('Model output'!I13),'Model output'!I13,1))</f>
        <v/>
      </c>
      <c r="J14" t="str">
        <f>IF(OR('Model output'!J13="",'Model output'!J13="Not answered",'Model output'!J13="Not mentioned"),"",IF(AND(ISNUMBER('Model output'!J13),'Model output'!J13&lt;=I14),'Model output'!J13,IF(AND(ISNUMBER('Model output'!J13), 'Model output'!J13&gt;=DATE(2024,1,1)), MIN(DAY('Model output'!J13), MONTH('Model output'!J13), YEAR('Model output'!J13)), IF(ISNUMBER(SEARCH("0/",'Model output'!J13)),0,IF(ISNUMBER(SEARCH("/",'Model output'!J13)), VALUE(LEFT('Model output'!J13, SEARCH("/",'Model output'!J13)-1)),1)))))</f>
        <v/>
      </c>
      <c r="K14" t="str" cm="1">
        <f t="array" ref="K14">IF(COUNT(FIND({0,1,2,3,4,5,6,7,8,9},'Model output'!K13))&gt;0,'Model output'!K13,"")</f>
        <v/>
      </c>
      <c r="L14" t="str">
        <f t="shared" si="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Thyroid Carcinoma</v>
      </c>
      <c r="O14" t="str">
        <f>IF('Model output'!M13="","",'Model output'!M13)</f>
        <v>Encapsulated Oncocytic Follicular Variant</v>
      </c>
      <c r="P14" t="str">
        <f>IF('Model output'!N13="","",'Model output'!N13)</f>
        <v>1.5 cm</v>
      </c>
      <c r="Q14" t="str">
        <f t="shared" si="2"/>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f>IF('Model output'!O13="","",'Model output'!O13)</f>
        <v>1</v>
      </c>
      <c r="U14" t="str">
        <f>IF('Model output'!Q13&lt;&gt;"",'Model output'!Q13,
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5" t="str">
        <f>IF('Model output'!S13="","",'Model output'!S13)</f>
        <v>Not identified</v>
      </c>
      <c r="Y14" t="str">
        <f>IF(OR('Model output'!S13="",ISNUMBER(SEARCH("Absent",'Model output'!S13)),ISNUMBER(SEARCH("Not identified",'Model output'!S13)),ISNUMBER(SEARCH("No",'Model output'!S13)),ISNUMBER(SEARCH("neagtive",'Model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muscle",X14)),ISNUMBER(SEARCH("larynx",X14)),AND(ISNUMBER(SEARCH("trachea",X14)),NOT(ISNUMBER(SEARCH("pretracheal",X14)))),ISNUMBER(SEARCH("esophagus",X14)),ISNUMBER(SEARCH("recurrent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9" t="str">
        <f>IF(OR('Model output'!V13="", AND(ISERROR(SEARCH("Positive",'Model output'!V13)), ISNUMBER(SEARCH("Negative",'Model output'!V13))), ISNUMBER(SEARCH("Uninvolved",'Model output'!V13)), ISNUMBER(SEARCH("Free",'Model output'!V13)), ISNUMBER(SEARCH("Focal",'Model output'!V13)), AND(ISERROR(SEARCH("extensive",'Model output'!V13)),ISNUMBER(SEARCH("1 mm",'Model output'!V13))), AND(ISERROR(SEARCH("extensive",'Model output'!V13)),ISNUMBER(SEARCH("0.1 CM",'Model output'!V13))), ISNUMBER(SEARCH("less than 0.5 mm",'Model output'!V13)), ISNUMBER(SEARCH("Focal",'Model output'!V13)), ISNUMBER(SEARCH("abut",'Model output'!V13))), "negative", "positive")</f>
        <v>negative</v>
      </c>
      <c r="AE14" s="20"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7" t="str">
        <f t="shared" si="3"/>
        <v>1b</v>
      </c>
      <c r="AG14" s="27" t="str">
        <f t="shared" si="4"/>
        <v>0</v>
      </c>
      <c r="AH14" s="27">
        <f t="shared" si="5"/>
        <v>0</v>
      </c>
      <c r="AI14" s="28" t="str">
        <f t="shared" si="6"/>
        <v>I</v>
      </c>
      <c r="AJ14" s="18" t="s">
        <v>26</v>
      </c>
      <c r="AK14" s="28" t="s">
        <v>366</v>
      </c>
      <c r="AL14" s="28" t="s">
        <v>365</v>
      </c>
      <c r="AM14" s="27" t="s">
        <v>236</v>
      </c>
      <c r="AN14" s="19" t="s">
        <v>102</v>
      </c>
      <c r="AO14" s="27">
        <f t="shared" ca="1" si="7"/>
        <v>1</v>
      </c>
      <c r="AP14" s="27">
        <f t="shared" si="8"/>
        <v>1</v>
      </c>
      <c r="AQ14" s="27">
        <f t="shared" si="9"/>
        <v>1</v>
      </c>
      <c r="AR14" s="27">
        <f t="shared" si="10"/>
        <v>1</v>
      </c>
      <c r="AS14" s="19">
        <f t="shared" si="12"/>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11"/>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output'!H14="","negative",IF(OR(ISNUMBER(SEARCH("lymph node",'Model output'!H14)), ISNUMBER(SEARCH("tracheal",'Model output'!H14)), ISNUMBER(SEARCH("Not mentioned",'Model output'!H14)), ISNUMBER(SEARCH("esophageal",'Model output'!H14)), ISNUMBER(SEARCH("Not applicable",'Model output'!H14))),"negative","positive"))</f>
        <v>negative</v>
      </c>
      <c r="I15">
        <f>IF(OR('Model output'!I14="",'Model output'!I14="Not answered",'Model output'!I14="Not mentioned"),"",IF(ISNUMBER('Model output'!I14),'Model output'!I14,1))</f>
        <v>3</v>
      </c>
      <c r="J15">
        <f>IF(OR('Model output'!J14="",'Model output'!J14="Not answered",'Model output'!J14="Not mentioned"),"",IF(AND(ISNUMBER('Model output'!J14),'Model output'!J14&lt;=I15),'Model output'!J14,IF(AND(ISNUMBER('Model output'!J14), 'Model output'!J14&gt;=DATE(2024,1,1)), MIN(DAY('Model output'!J14), MONTH('Model output'!J14), YEAR('Model output'!J14)), IF(ISNUMBER(SEARCH("0/",'Model output'!J14)),0,IF(ISNUMBER(SEARCH("/",'Model output'!J14)), VALUE(LEFT('Model output'!J14, SEARCH("/",'Model output'!J14)-1)),1)))))</f>
        <v>1</v>
      </c>
      <c r="K15" t="str" cm="1">
        <f t="array" ref="K15">IF(COUNT(FIND({0,1,2,3,4,5,6,7,8,9},'Model output'!K14))&gt;0,'Model output'!K14,"")</f>
        <v>0.2 mm</v>
      </c>
      <c r="L15" t="str">
        <f t="shared" si="1"/>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 thyroid carcinoma</v>
      </c>
      <c r="O15" t="str">
        <f>IF('Model output'!M14="","",'Model output'!M14)</f>
        <v>conventional and follicular</v>
      </c>
      <c r="P15" t="str">
        <f>IF('Model output'!N14="","",'Model output'!N14)</f>
        <v>3.2 cm (in the left lobe)</v>
      </c>
      <c r="Q15" t="str">
        <f t="shared" si="2"/>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t="str">
        <f>IF('Model output'!O14="","",'Model output'!O14)</f>
        <v/>
      </c>
      <c r="U15" t="str">
        <f>IF('Model output'!Q14&lt;&gt;"",'Model output'!Q14,
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5" t="str">
        <f>IF('Model output'!S14="","",'Model output'!S14)</f>
        <v>not identified</v>
      </c>
      <c r="Y15" t="str">
        <f>IF(OR('Model output'!S14="",ISNUMBER(SEARCH("Absent",'Model output'!S14)),ISNUMBER(SEARCH("Not identified",'Model output'!S14)),ISNUMBER(SEARCH("No",'Model output'!S14)),ISNUMBER(SEARCH("neagtive",'Model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muscle",X15)),ISNUMBER(SEARCH("larynx",X15)),AND(ISNUMBER(SEARCH("trachea",X15)),NOT(ISNUMBER(SEARCH("pretracheal",X15)))),ISNUMBER(SEARCH("esophagus",X15)),ISNUMBER(SEARCH("recurrent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9" t="str">
        <f>IF(OR('Model output'!V14="", AND(ISERROR(SEARCH("Positive",'Model output'!V14)), ISNUMBER(SEARCH("Negative",'Model output'!V14))), ISNUMBER(SEARCH("Uninvolved",'Model output'!V14)), ISNUMBER(SEARCH("Free",'Model output'!V14)), ISNUMBER(SEARCH("Focal",'Model output'!V14)), AND(ISERROR(SEARCH("extensive",'Model output'!V14)),ISNUMBER(SEARCH("1 mm",'Model output'!V14))), AND(ISERROR(SEARCH("extensive",'Model output'!V14)),ISNUMBER(SEARCH("0.1 CM",'Model output'!V14))), ISNUMBER(SEARCH("less than 0.5 mm",'Model output'!V14)), ISNUMBER(SEARCH("Focal",'Model output'!V14)), ISNUMBER(SEARCH("abut",'Model output'!V14))), "negative", "positive")</f>
        <v>negative</v>
      </c>
      <c r="AE15" s="20"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7" t="str">
        <f t="shared" si="3"/>
        <v>2</v>
      </c>
      <c r="AG15" s="27" t="str">
        <f t="shared" si="4"/>
        <v>1a</v>
      </c>
      <c r="AH15" s="27">
        <f t="shared" si="5"/>
        <v>0</v>
      </c>
      <c r="AI15" s="28" t="str">
        <f t="shared" si="6"/>
        <v>II</v>
      </c>
      <c r="AJ15" s="18" t="s">
        <v>26</v>
      </c>
      <c r="AK15" s="28" t="s">
        <v>364</v>
      </c>
      <c r="AL15" s="28" t="s">
        <v>368</v>
      </c>
      <c r="AM15" s="27" t="s">
        <v>236</v>
      </c>
      <c r="AN15" s="19" t="s">
        <v>99</v>
      </c>
      <c r="AO15" s="27">
        <f t="shared" ca="1" si="7"/>
        <v>1</v>
      </c>
      <c r="AP15" s="27">
        <f t="shared" si="8"/>
        <v>1</v>
      </c>
      <c r="AQ15" s="27">
        <f t="shared" si="9"/>
        <v>1</v>
      </c>
      <c r="AR15" s="27">
        <f t="shared" si="10"/>
        <v>1</v>
      </c>
      <c r="AS15" s="19">
        <f t="shared" si="12"/>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11"/>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output'!H15="","negative",IF(OR(ISNUMBER(SEARCH("lymph node",'Model output'!H15)), ISNUMBER(SEARCH("tracheal",'Model output'!H15)), ISNUMBER(SEARCH("Not mentioned",'Model output'!H15)), ISNUMBER(SEARCH("esophageal",'Model output'!H15)), ISNUMBER(SEARCH("Not applicable",'Model output'!H15))),"negative","positive"))</f>
        <v>negative</v>
      </c>
      <c r="I16">
        <f>IF(OR('Model output'!I15="",'Model output'!I15="Not answered",'Model output'!I15="Not mentioned"),"",IF(ISNUMBER('Model output'!I15),'Model output'!I15,1))</f>
        <v>36</v>
      </c>
      <c r="J16">
        <f>IF(OR('Model output'!J15="",'Model output'!J15="Not answered",'Model output'!J15="Not mentioned"),"",IF(AND(ISNUMBER('Model output'!J15),'Model output'!J15&lt;=I16),'Model output'!J15,IF(AND(ISNUMBER('Model output'!J15), 'Model output'!J15&gt;=DATE(2024,1,1)), MIN(DAY('Model output'!J15), MONTH('Model output'!J15), YEAR('Model output'!J15)), IF(ISNUMBER(SEARCH("0/",'Model output'!J15)),0,IF(ISNUMBER(SEARCH("/",'Model output'!J15)), VALUE(LEFT('Model output'!J15, SEARCH("/",'Model output'!J15)-1)),1)))))</f>
        <v>3</v>
      </c>
      <c r="K16" t="str" cm="1">
        <f t="array" ref="K16">IF(COUNT(FIND({0,1,2,3,4,5,6,7,8,9},'Model output'!K15))&gt;0,'Model output'!K15,"")</f>
        <v>&lt;0.1 cm (for most), 0.7 cm (for one)</v>
      </c>
      <c r="L16" t="str">
        <f>SUBSTITUTE(SUBSTITUTE(SUBSTITUTE(SUBSTITUTE(SUBSTITUTE(SUBSTITUTE(SUBSTITUTE(SUBSTITUTE(SUBSTITUTE(SUBSTITUTE(SUBSTITUTE(SUBSTITUTE(SUBSTITUTE(SUBSTITUTE(SUBSTITUTE(SUBSTITUTE(SUBSTITUTE(SUBSTITUTE(K16,"cm.","cm"), "up to", ""), "most", ""), "one", ""), "level 3", ""), "level 2", ""), "for", ""), "x", ","), "'", ""), "[", ""), "]", ""), "(D)", ""), "(C6)", ""), "(", ""), ")", ""), "&lt;", ""), "and", ","), " ", "")</f>
        <v>0.1cm,0.7cm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 thyroid carcinoma</v>
      </c>
      <c r="O16" t="str">
        <f>IF('Model output'!M15="","",'Model output'!M15)</f>
        <v>papillary and follicular variants</v>
      </c>
      <c r="P16" t="str">
        <f>IF('Model output'!N15="","",'Model output'!N15)</f>
        <v>4.4 cm</v>
      </c>
      <c r="Q16" t="str">
        <f t="shared" si="2"/>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f>IF('Model output'!O15="","",'Model output'!O15)</f>
        <v>1</v>
      </c>
      <c r="U16" t="str">
        <f>IF('Model output'!Q15&lt;&gt;"",'Model output'!Q15,
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5" t="str">
        <f>IF('Model output'!S15="","",'Model output'!S15)</f>
        <v>extensive invasion into perithyroidal soft tissues with invasion of skeletal muscle identified</v>
      </c>
      <c r="Y16" t="str">
        <f>IF(OR('Model output'!S15="",ISNUMBER(SEARCH("Absent",'Model output'!S15)),ISNUMBER(SEARCH("Not identified",'Model output'!S15)),ISNUMBER(SEARCH("No",'Model output'!S15)),ISNUMBER(SEARCH("neagtive",'Model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muscle",X16)),ISNUMBER(SEARCH("larynx",X16)),AND(ISNUMBER(SEARCH("trachea",X16)),NOT(ISNUMBER(SEARCH("pretracheal",X16)))),ISNUMBER(SEARCH("esophagus",X16)),ISNUMBER(SEARCH("recurrent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9" t="str">
        <f>IF(OR('Model output'!V15="", AND(ISERROR(SEARCH("Positive",'Model output'!V15)), ISNUMBER(SEARCH("Negative",'Model output'!V15))), ISNUMBER(SEARCH("Uninvolved",'Model output'!V15)), ISNUMBER(SEARCH("Free",'Model output'!V15)), ISNUMBER(SEARCH("Focal",'Model output'!V15)), AND(ISERROR(SEARCH("extensive",'Model output'!V15)),ISNUMBER(SEARCH("1 mm",'Model output'!V15))), AND(ISERROR(SEARCH("extensive",'Model output'!V15)),ISNUMBER(SEARCH("0.1 CM",'Model output'!V15))), ISNUMBER(SEARCH("less than 0.5 mm",'Model output'!V15)), ISNUMBER(SEARCH("Focal",'Model output'!V15)), ISNUMBER(SEARCH("abut",'Model output'!V15))), "negative", "positive")</f>
        <v>positive</v>
      </c>
      <c r="AE16" s="20"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7" t="str">
        <f t="shared" si="3"/>
        <v>3b</v>
      </c>
      <c r="AG16" s="27" t="str">
        <f t="shared" si="4"/>
        <v>1b</v>
      </c>
      <c r="AH16" s="27">
        <f t="shared" si="5"/>
        <v>0</v>
      </c>
      <c r="AI16" s="28" t="str">
        <f t="shared" si="6"/>
        <v>II</v>
      </c>
      <c r="AJ16" s="18" t="s">
        <v>18</v>
      </c>
      <c r="AK16" s="28" t="s">
        <v>369</v>
      </c>
      <c r="AL16" s="28" t="s">
        <v>366</v>
      </c>
      <c r="AM16" s="27" t="s">
        <v>236</v>
      </c>
      <c r="AN16" s="19" t="s">
        <v>99</v>
      </c>
      <c r="AO16" s="27">
        <f t="shared" si="7"/>
        <v>1</v>
      </c>
      <c r="AP16" s="27">
        <f t="shared" si="8"/>
        <v>1</v>
      </c>
      <c r="AQ16" s="27">
        <f t="shared" si="9"/>
        <v>1</v>
      </c>
      <c r="AR16" s="27">
        <f t="shared" si="10"/>
        <v>1</v>
      </c>
      <c r="AS16" s="19">
        <f t="shared" si="12"/>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X</v>
      </c>
      <c r="F17" t="str">
        <f t="shared" si="11"/>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output'!H16="","negative",IF(OR(ISNUMBER(SEARCH("lymph node",'Model output'!H16)), ISNUMBER(SEARCH("tracheal",'Model output'!H16)), ISNUMBER(SEARCH("Not mentioned",'Model output'!H16)), ISNUMBER(SEARCH("esophageal",'Model output'!H16)), ISNUMBER(SEARCH("Not applicable",'Model output'!H16))),"negative","positive"))</f>
        <v>negative</v>
      </c>
      <c r="I17">
        <f>IF(OR('Model output'!I16="",'Model output'!I16="Not answered",'Model output'!I16="Not mentioned"),"",IF(ISNUMBER('Model output'!I16),'Model output'!I16,1))</f>
        <v>5</v>
      </c>
      <c r="J17">
        <f>IF(OR('Model output'!J16="",'Model output'!J16="Not answered",'Model output'!J16="Not mentioned"),"",IF(AND(ISNUMBER('Model output'!J16),'Model output'!J16&lt;=I17),'Model output'!J16,IF(AND(ISNUMBER('Model output'!J16), 'Model output'!J16&gt;=DATE(2024,1,1)), MIN(DAY('Model output'!J16), MONTH('Model output'!J16), YEAR('Model output'!J16)), IF(ISNUMBER(SEARCH("0/",'Model output'!J16)),0,IF(ISNUMBER(SEARCH("/",'Model output'!J16)), VALUE(LEFT('Model output'!J16, SEARCH("/",'Model output'!J16)-1)),1)))))</f>
        <v>0</v>
      </c>
      <c r="K17" t="str" cm="1">
        <f t="array" ref="K17">IF(COUNT(FIND({0,1,2,3,4,5,6,7,8,9},'Model output'!K16))&gt;0,'Model output'!K16,"")</f>
        <v/>
      </c>
      <c r="L17" t="str">
        <f t="shared" ref="L17:L52" si="13">SUBSTITUTE(SUBSTITUTE(SUBSTITUTE(SUBSTITUTE(SUBSTITUTE(SUBSTITUTE(SUBSTITUTE(SUBSTITUTE(SUBSTITUTE(SUBSTITUTE(SUBSTITUTE(SUBSTITUTE(SUBSTITUTE(SUBSTITUTE(SUBSTITUTE(SUBSTITUTE(SUBSTITUTE(SUBSTITUTE(K17,"cm.","cm"), "up to", ""), "most", ""), "one", ""), "level 3", ""), "level 2", ""), "for", ""), "x", ","), "'", ""), "[", ""), "]", ""), "(D)", ""), "(C6)", ""), "(", ""), ")", ""), "&lt;", ""), "and", ","), " ", "")</f>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thyroid carcinoma</v>
      </c>
      <c r="O17" t="str">
        <f>IF('Model output'!M16="","",'Model output'!M16)</f>
        <v>mixed classical and follicular variant of papillary thyroid carcinoma</v>
      </c>
      <c r="P17" t="str">
        <f>IF('Model output'!N16="","",'Model output'!N16)</f>
        <v>3.1 cm</v>
      </c>
      <c r="Q17" t="str">
        <f t="shared" si="2"/>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
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5" t="str">
        <f>IF('Model output'!S16="","",'Model output'!S16)</f>
        <v>positive for minimal extrathyroidal extension</v>
      </c>
      <c r="Y17" t="str">
        <f>IF(OR('Model output'!S16="",ISNUMBER(SEARCH("Absent",'Model output'!S16)),ISNUMBER(SEARCH("Not identified",'Model output'!S16)),ISNUMBER(SEARCH("No",'Model output'!S16)),ISNUMBER(SEARCH("neagtive",'Model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muscle",X17)),ISNUMBER(SEARCH("larynx",X17)),AND(ISNUMBER(SEARCH("trachea",X17)),NOT(ISNUMBER(SEARCH("pretracheal",X17)))),ISNUMBER(SEARCH("esophagus",X17)),ISNUMBER(SEARCH("recurrent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9" t="str">
        <f>IF(OR('Model output'!V16="", AND(ISERROR(SEARCH("Positive",'Model output'!V16)), ISNUMBER(SEARCH("Negative",'Model output'!V16))), ISNUMBER(SEARCH("Uninvolved",'Model output'!V16)), ISNUMBER(SEARCH("Free",'Model output'!V16)), ISNUMBER(SEARCH("Focal",'Model output'!V16)), AND(ISERROR(SEARCH("extensive",'Model output'!V16)),ISNUMBER(SEARCH("1 mm",'Model output'!V16))), AND(ISERROR(SEARCH("extensive",'Model output'!V16)),ISNUMBER(SEARCH("0.1 CM",'Model output'!V16))), ISNUMBER(SEARCH("less than 0.5 mm",'Model output'!V16)), ISNUMBER(SEARCH("Focal",'Model output'!V16)), ISNUMBER(SEARCH("abut",'Model output'!V16))), "negative", "positive")</f>
        <v>positive</v>
      </c>
      <c r="AE17" s="20"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7" t="str">
        <f t="shared" si="3"/>
        <v>2</v>
      </c>
      <c r="AG17" s="27" t="str">
        <f t="shared" si="4"/>
        <v>0</v>
      </c>
      <c r="AH17" s="27">
        <f t="shared" si="5"/>
        <v>0</v>
      </c>
      <c r="AI17" s="28" t="str">
        <f t="shared" si="6"/>
        <v>I</v>
      </c>
      <c r="AJ17" s="18" t="s">
        <v>18</v>
      </c>
      <c r="AK17" s="28" t="s">
        <v>364</v>
      </c>
      <c r="AL17" s="28" t="s">
        <v>236</v>
      </c>
      <c r="AM17" s="27" t="s">
        <v>236</v>
      </c>
      <c r="AN17" s="19" t="s">
        <v>102</v>
      </c>
      <c r="AO17" s="27">
        <f t="shared" si="7"/>
        <v>1</v>
      </c>
      <c r="AP17" s="27">
        <f t="shared" si="8"/>
        <v>1</v>
      </c>
      <c r="AQ17" s="27">
        <f t="shared" si="9"/>
        <v>1</v>
      </c>
      <c r="AR17" s="27">
        <f t="shared" si="10"/>
        <v>1</v>
      </c>
      <c r="AS17" s="19">
        <f t="shared" si="12"/>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X</v>
      </c>
      <c r="F18" t="str">
        <f t="shared" si="11"/>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output'!H17="","negative",IF(OR(ISNUMBER(SEARCH("lymph node",'Model output'!H17)), ISNUMBER(SEARCH("tracheal",'Model output'!H17)), ISNUMBER(SEARCH("Not mentioned",'Model output'!H17)), ISNUMBER(SEARCH("esophageal",'Model output'!H17)), ISNUMBER(SEARCH("Not applicable",'Model output'!H17))),"negative","positive"))</f>
        <v>negative</v>
      </c>
      <c r="I18">
        <f>IF(OR('Model output'!I17="",'Model output'!I17="Not answered",'Model output'!I17="Not mentioned"),"",IF(ISNUMBER('Model output'!I17),'Model output'!I17,1))</f>
        <v>3</v>
      </c>
      <c r="J18">
        <f>IF(OR('Model output'!J17="",'Model output'!J17="Not answered",'Model output'!J17="Not mentioned"),"",IF(AND(ISNUMBER('Model output'!J17),'Model output'!J17&lt;=I18),'Model output'!J17,IF(AND(ISNUMBER('Model output'!J17), 'Model output'!J17&gt;=DATE(2024,1,1)), MIN(DAY('Model output'!J17), MONTH('Model output'!J17), YEAR('Model output'!J17)), IF(ISNUMBER(SEARCH("0/",'Model output'!J17)),0,IF(ISNUMBER(SEARCH("/",'Model output'!J17)), VALUE(LEFT('Model output'!J17, SEARCH("/",'Model output'!J17)-1)),1)))))</f>
        <v>0</v>
      </c>
      <c r="K18" t="str" cm="1">
        <f t="array" ref="K18">IF(COUNT(FIND({0,1,2,3,4,5,6,7,8,9},'Model output'!K17))&gt;0,'Model output'!K17,"")</f>
        <v/>
      </c>
      <c r="L18" t="str">
        <f t="shared" si="13"/>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thyroid carcinoma</v>
      </c>
      <c r="O18" t="str">
        <f>IF('Model output'!M17="","",'Model output'!M17)</f>
        <v>usual variant</v>
      </c>
      <c r="P18" t="str">
        <f>IF('Model output'!N17="","",'Model output'!N17)</f>
        <v>2.4 cm</v>
      </c>
      <c r="Q18" t="str">
        <f t="shared" si="2"/>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
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5" t="str">
        <f>IF('Model output'!S17="","",'Model output'!S17)</f>
        <v>Not identified</v>
      </c>
      <c r="Y18" t="str">
        <f>IF(OR('Model output'!S17="",ISNUMBER(SEARCH("Absent",'Model output'!S17)),ISNUMBER(SEARCH("Not identified",'Model output'!S17)),ISNUMBER(SEARCH("No",'Model output'!S17)),ISNUMBER(SEARCH("neagtive",'Model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muscle",X18)),ISNUMBER(SEARCH("larynx",X18)),AND(ISNUMBER(SEARCH("trachea",X18)),NOT(ISNUMBER(SEARCH("pretracheal",X18)))),ISNUMBER(SEARCH("esophagus",X18)),ISNUMBER(SEARCH("recurrent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9" t="str">
        <f>IF(OR('Model output'!V17="", AND(ISERROR(SEARCH("Positive",'Model output'!V17)), ISNUMBER(SEARCH("Negative",'Model output'!V17))), ISNUMBER(SEARCH("Uninvolved",'Model output'!V17)), ISNUMBER(SEARCH("Free",'Model output'!V17)), ISNUMBER(SEARCH("Focal",'Model output'!V17)), AND(ISERROR(SEARCH("extensive",'Model output'!V17)),ISNUMBER(SEARCH("1 mm",'Model output'!V17))), AND(ISERROR(SEARCH("extensive",'Model output'!V17)),ISNUMBER(SEARCH("0.1 CM",'Model output'!V17))), ISNUMBER(SEARCH("less than 0.5 mm",'Model output'!V17)), ISNUMBER(SEARCH("Focal",'Model output'!V17)), ISNUMBER(SEARCH("abut",'Model output'!V17))), "negative", "positive")</f>
        <v>positive</v>
      </c>
      <c r="AE18" s="20"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7" t="str">
        <f t="shared" si="3"/>
        <v>2</v>
      </c>
      <c r="AG18" s="27" t="str">
        <f t="shared" si="4"/>
        <v>0</v>
      </c>
      <c r="AH18" s="27">
        <f t="shared" si="5"/>
        <v>0</v>
      </c>
      <c r="AI18" s="28" t="str">
        <f t="shared" si="6"/>
        <v>I</v>
      </c>
      <c r="AJ18" s="18" t="s">
        <v>18</v>
      </c>
      <c r="AK18" s="28" t="s">
        <v>364</v>
      </c>
      <c r="AL18" s="28" t="s">
        <v>236</v>
      </c>
      <c r="AM18" s="27" t="s">
        <v>236</v>
      </c>
      <c r="AN18" s="19" t="s">
        <v>102</v>
      </c>
      <c r="AO18" s="27">
        <f t="shared" si="7"/>
        <v>1</v>
      </c>
      <c r="AP18" s="27">
        <f t="shared" si="8"/>
        <v>1</v>
      </c>
      <c r="AQ18" s="27">
        <f t="shared" si="9"/>
        <v>1</v>
      </c>
      <c r="AR18" s="27">
        <f t="shared" si="10"/>
        <v>1</v>
      </c>
      <c r="AS18" s="19">
        <f t="shared" si="12"/>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
      </c>
      <c r="F19" t="str">
        <f t="shared" si="11"/>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output'!H18="","negative",IF(OR(ISNUMBER(SEARCH("lymph node",'Model output'!H18)), ISNUMBER(SEARCH("tracheal",'Model output'!H18)), ISNUMBER(SEARCH("Not mentioned",'Model output'!H18)), ISNUMBER(SEARCH("esophageal",'Model output'!H18)), ISNUMBER(SEARCH("Not applicable",'Model output'!H18))),"negative","positive"))</f>
        <v>negative</v>
      </c>
      <c r="I19">
        <f>IF(OR('Model output'!I18="",'Model output'!I18="Not answered",'Model output'!I18="Not mentioned"),"",IF(ISNUMBER('Model output'!I18),'Model output'!I18,1))</f>
        <v>14</v>
      </c>
      <c r="J19">
        <f>IF(OR('Model output'!J18="",'Model output'!J18="Not answered",'Model output'!J18="Not mentioned"),"",IF(AND(ISNUMBER('Model output'!J18),'Model output'!J18&lt;=I19),'Model output'!J18,IF(AND(ISNUMBER('Model output'!J18), 'Model output'!J18&gt;=DATE(2024,1,1)), MIN(DAY('Model output'!J18), MONTH('Model output'!J18), YEAR('Model output'!J18)), IF(ISNUMBER(SEARCH("0/",'Model output'!J18)),0,IF(ISNUMBER(SEARCH("/",'Model output'!J18)), VALUE(LEFT('Model output'!J18, SEARCH("/",'Model output'!J18)-1)),1)))))</f>
        <v>9</v>
      </c>
      <c r="K19" t="str" cm="1">
        <f t="array" ref="K19">IF(COUNT(FIND({0,1,2,3,4,5,6,7,8,9},'Model output'!K18))&gt;0,'Model output'!K18,"")</f>
        <v>1.6cm</v>
      </c>
      <c r="L19" t="str">
        <f t="shared" si="13"/>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 classical type</v>
      </c>
      <c r="O19" t="str">
        <f>IF('Model output'!M18="","",'Model output'!M18)</f>
        <v>classical</v>
      </c>
      <c r="P19" t="str">
        <f>IF('Model output'!N18="","",'Model output'!N18)</f>
        <v>2.2 cm</v>
      </c>
      <c r="Q19" t="str">
        <f t="shared" si="2"/>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f>IF('Model output'!O18="","",'Model output'!O18)</f>
        <v>1</v>
      </c>
      <c r="U19" t="str">
        <f>IF('Model output'!Q18&lt;&gt;"",'Model output'!Q18,
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negative</v>
      </c>
      <c r="X19" s="15" t="str">
        <f>IF('Model output'!S18="","",'Model output'!S18)</f>
        <v>pretracheal and superior mediastinal (identified)</v>
      </c>
      <c r="Y19" t="str">
        <f>IF(OR('Model output'!S18="",ISNUMBER(SEARCH("Absent",'Model output'!S18)),ISNUMBER(SEARCH("Not identified",'Model output'!S18)),ISNUMBER(SEARCH("No",'Model output'!S18)),ISNUMBER(SEARCH("neagtive",'Model output'!S18))),"negative",IF(Z19="positive","gETE", "positive"))</f>
        <v>positive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muscle",X19)),ISNUMBER(SEARCH("larynx",X19)),AND(ISNUMBER(SEARCH("trachea",X19)),NOT(ISNUMBER(SEARCH("pretracheal",X19)))),ISNUMBER(SEARCH("esophagus",X19)),ISNUMBER(SEARCH("recurrent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9" t="str">
        <f>IF(OR('Model output'!V18="", AND(ISERROR(SEARCH("Positive",'Model output'!V18)), ISNUMBER(SEARCH("Negative",'Model output'!V18))), ISNUMBER(SEARCH("Uninvolved",'Model output'!V18)), ISNUMBER(SEARCH("Free",'Model output'!V18)), ISNUMBER(SEARCH("Focal",'Model output'!V18)), AND(ISERROR(SEARCH("extensive",'Model output'!V18)),ISNUMBER(SEARCH("1 mm",'Model output'!V18))), AND(ISERROR(SEARCH("extensive",'Model output'!V18)),ISNUMBER(SEARCH("0.1 CM",'Model output'!V18))), ISNUMBER(SEARCH("less than 0.5 mm",'Model output'!V18)), ISNUMBER(SEARCH("Focal",'Model output'!V18)), ISNUMBER(SEARCH("abut",'Model output'!V18))), "negative", "positive")</f>
        <v>negative</v>
      </c>
      <c r="AE19" s="20"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27" t="str">
        <f t="shared" si="3"/>
        <v>2</v>
      </c>
      <c r="AG19" s="27" t="str">
        <f t="shared" si="4"/>
        <v>1b</v>
      </c>
      <c r="AH19" s="27">
        <f t="shared" si="5"/>
        <v>0</v>
      </c>
      <c r="AI19" s="28" t="str">
        <f t="shared" si="6"/>
        <v>I</v>
      </c>
      <c r="AJ19" s="18" t="s">
        <v>37</v>
      </c>
      <c r="AK19" s="28" t="s">
        <v>364</v>
      </c>
      <c r="AL19" s="28" t="s">
        <v>366</v>
      </c>
      <c r="AM19" s="27" t="s">
        <v>236</v>
      </c>
      <c r="AN19" s="19" t="s">
        <v>102</v>
      </c>
      <c r="AO19" s="27">
        <f t="shared" ca="1" si="7"/>
        <v>1</v>
      </c>
      <c r="AP19" s="27">
        <f t="shared" si="8"/>
        <v>1</v>
      </c>
      <c r="AQ19" s="27">
        <f t="shared" si="9"/>
        <v>1</v>
      </c>
      <c r="AR19" s="27">
        <f t="shared" si="10"/>
        <v>1</v>
      </c>
      <c r="AS19" s="19">
        <f t="shared" si="12"/>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3</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X</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11"/>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output'!H19="","negative",IF(OR(ISNUMBER(SEARCH("lymph node",'Model output'!H19)), ISNUMBER(SEARCH("tracheal",'Model output'!H19)), ISNUMBER(SEARCH("Not mentioned",'Model output'!H19)), ISNUMBER(SEARCH("esophageal",'Model output'!H19)), ISNUMBER(SEARCH("Not applicable",'Model output'!H19))),"negative","positive"))</f>
        <v>negative</v>
      </c>
      <c r="I20">
        <f>IF(OR('Model output'!I19="",'Model output'!I19="Not answered",'Model output'!I19="Not mentioned"),"",IF(ISNUMBER('Model output'!I19),'Model output'!I19,1))</f>
        <v>1</v>
      </c>
      <c r="J20">
        <f>IF(OR('Model output'!J19="",'Model output'!J19="Not answered",'Model output'!J19="Not mentioned"),"",IF(AND(ISNUMBER('Model output'!J19),'Model output'!J19&lt;=I20),'Model output'!J19,IF(AND(ISNUMBER('Model output'!J19), 'Model output'!J19&gt;=DATE(2024,1,1)), MIN(DAY('Model output'!J19), MONTH('Model output'!J19), YEAR('Model output'!J19)), IF(ISNUMBER(SEARCH("0/",'Model output'!J19)),0,IF(ISNUMBER(SEARCH("/",'Model output'!J19)), VALUE(LEFT('Model output'!J19, SEARCH("/",'Model output'!J19)-1)),1)))))</f>
        <v>0</v>
      </c>
      <c r="K20" t="str" cm="1">
        <f t="array" ref="K20">IF(COUNT(FIND({0,1,2,3,4,5,6,7,8,9},'Model output'!K19))&gt;0,'Model output'!K19,"")</f>
        <v/>
      </c>
      <c r="L20" t="str">
        <f t="shared" si="13"/>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classical type</v>
      </c>
      <c r="P20" t="str">
        <f>IF('Model output'!N19="","",'Model output'!N19)</f>
        <v>3.0 cm</v>
      </c>
      <c r="Q20" t="str">
        <f t="shared" si="2"/>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1</v>
      </c>
      <c r="U20" t="str">
        <f>IF('Model output'!Q19&lt;&gt;"",'Model output'!Q19,
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positive</v>
      </c>
      <c r="X20" s="15" t="str">
        <f>IF('Model output'!S19="","",'Model output'!S19)</f>
        <v>Not Identified</v>
      </c>
      <c r="Y20" t="str">
        <f>IF(OR('Model output'!S19="",ISNUMBER(SEARCH("Absent",'Model output'!S19)),ISNUMBER(SEARCH("Not identified",'Model output'!S19)),ISNUMBER(SEARCH("No",'Model output'!S19)),ISNUMBER(SEARCH("neagtive",'Model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muscle",X20)),ISNUMBER(SEARCH("larynx",X20)),AND(ISNUMBER(SEARCH("trachea",X20)),NOT(ISNUMBER(SEARCH("pretracheal",X20)))),ISNUMBER(SEARCH("esophagus",X20)),ISNUMBER(SEARCH("recurrent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9" t="str">
        <f>IF(OR('Model output'!V19="", AND(ISERROR(SEARCH("Positive",'Model output'!V19)), ISNUMBER(SEARCH("Negative",'Model output'!V19))), ISNUMBER(SEARCH("Uninvolved",'Model output'!V19)), ISNUMBER(SEARCH("Free",'Model output'!V19)), ISNUMBER(SEARCH("Focal",'Model output'!V19)), AND(ISERROR(SEARCH("extensive",'Model output'!V19)),ISNUMBER(SEARCH("1 mm",'Model output'!V19))), AND(ISERROR(SEARCH("extensive",'Model output'!V19)),ISNUMBER(SEARCH("0.1 CM",'Model output'!V19))), ISNUMBER(SEARCH("less than 0.5 mm",'Model output'!V19)), ISNUMBER(SEARCH("Focal",'Model output'!V19)), ISNUMBER(SEARCH("abut",'Model output'!V19))), "negative", "positive")</f>
        <v>negative</v>
      </c>
      <c r="AE20" s="20"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27" t="str">
        <f t="shared" si="3"/>
        <v>2</v>
      </c>
      <c r="AG20" s="27" t="str">
        <f t="shared" si="4"/>
        <v>0</v>
      </c>
      <c r="AH20" s="27">
        <f t="shared" si="5"/>
        <v>0</v>
      </c>
      <c r="AI20" s="28" t="str">
        <f t="shared" si="6"/>
        <v>I</v>
      </c>
      <c r="AJ20" s="18" t="s">
        <v>26</v>
      </c>
      <c r="AK20" s="28" t="s">
        <v>364</v>
      </c>
      <c r="AL20" s="28" t="s">
        <v>365</v>
      </c>
      <c r="AM20" s="27" t="s">
        <v>236</v>
      </c>
      <c r="AN20" s="19" t="s">
        <v>102</v>
      </c>
      <c r="AO20" s="27">
        <f t="shared" ca="1" si="7"/>
        <v>1</v>
      </c>
      <c r="AP20" s="27">
        <f t="shared" si="8"/>
        <v>1</v>
      </c>
      <c r="AQ20" s="27">
        <f t="shared" si="9"/>
        <v>1</v>
      </c>
      <c r="AR20" s="27">
        <f t="shared" si="10"/>
        <v>1</v>
      </c>
      <c r="AS20" s="19">
        <f t="shared" si="12"/>
        <v>1</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1</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X</v>
      </c>
      <c r="F21" t="str">
        <f t="shared" si="11"/>
        <v>positive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output'!H20="","negative",IF(OR(ISNUMBER(SEARCH("lymph node",'Model output'!H20)), ISNUMBER(SEARCH("tracheal",'Model output'!H20)), ISNUMBER(SEARCH("Not mentioned",'Model output'!H20)), ISNUMBER(SEARCH("esophageal",'Model output'!H20)), ISNUMBER(SEARCH("Not applicable",'Model output'!H20))),"negative","positive"))</f>
        <v>negative</v>
      </c>
      <c r="I21">
        <f>IF(OR('Model output'!I20="",'Model output'!I20="Not answered",'Model output'!I20="Not mentioned"),"",IF(ISNUMBER('Model output'!I20),'Model output'!I20,1))</f>
        <v>2</v>
      </c>
      <c r="J21">
        <f>IF(OR('Model output'!J20="",'Model output'!J20="Not answered",'Model output'!J20="Not mentioned"),"",IF(AND(ISNUMBER('Model output'!J20),'Model output'!J20&lt;=I21),'Model output'!J20,IF(AND(ISNUMBER('Model output'!J20), 'Model output'!J20&gt;=DATE(2024,1,1)), MIN(DAY('Model output'!J20), MONTH('Model output'!J20), YEAR('Model output'!J20)), IF(ISNUMBER(SEARCH("0/",'Model output'!J20)),0,IF(ISNUMBER(SEARCH("/",'Model output'!J20)), VALUE(LEFT('Model output'!J20, SEARCH("/",'Model output'!J20)-1)),1)))))</f>
        <v>1</v>
      </c>
      <c r="K21" t="str" cm="1">
        <f t="array" ref="K21">IF(COUNT(FIND({0,1,2,3,4,5,6,7,8,9},'Model output'!K20))&gt;0,'Model output'!K20,"")</f>
        <v>0.7 cm</v>
      </c>
      <c r="L21" t="str">
        <f t="shared" si="13"/>
        <v>0.7cm</v>
      </c>
      <c r="M21" cm="1">
        <f t="array" ref="M21">IF(L21="","",IF(ISNUMBER(SEARCH("cm",L21)),MAX(VALUE(SUBSTITUTE(_xlfn.FILTERXML("&lt;t&gt;&lt;s&gt;"&amp;SUBSTITUTE(L21,",","&lt;/s&gt;&lt;s&gt;")&amp;"&lt;/s&gt;&lt;/t&gt;","//s"),"cm",""))),MAX(VALUE(SUBSTITUTE(_xlfn.FILTERXML("&lt;t&gt;&lt;s&gt;"&amp;SUBSTITUTE(L21,",","&lt;/s&gt;&lt;s&gt;")&amp;"&lt;/s&gt;&lt;/t&gt;","//s"),"mm","")))/10))</f>
        <v>0.7</v>
      </c>
      <c r="N21" t="str">
        <f>IF('Model output'!L20="","",'Model output'!L20)</f>
        <v>papillary</v>
      </c>
      <c r="O21" t="str">
        <f>IF('Model output'!M20="","",'Model output'!M20)</f>
        <v>microcarcinoma</v>
      </c>
      <c r="P21" t="str">
        <f>IF('Model output'!N20="","",'Model output'!N20)</f>
        <v>6 mm in left lobe and 2 mm in right lobe</v>
      </c>
      <c r="Q21" t="str">
        <f t="shared" si="2"/>
        <v>6mm,2mm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
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15" t="str">
        <f>IF('Model output'!S20="","",'Model output'!S20)</f>
        <v/>
      </c>
      <c r="Y21" t="str">
        <f>IF(OR('Model output'!S20="",ISNUMBER(SEARCH("Absent",'Model output'!S20)),ISNUMBER(SEARCH("Not identified",'Model output'!S20)),ISNUMBER(SEARCH("No",'Model output'!S20)),ISNUMBER(SEARCH("neagtive",'Model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muscle",X21)),ISNUMBER(SEARCH("larynx",X21)),AND(ISNUMBER(SEARCH("trachea",X21)),NOT(ISNUMBER(SEARCH("pretracheal",X21)))),ISNUMBER(SEARCH("esophagus",X21)),ISNUMBER(SEARCH("recurrent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9" t="str">
        <f>IF(OR('Model output'!V20="", AND(ISERROR(SEARCH("Positive",'Model output'!V20)), ISNUMBER(SEARCH("Negative",'Model output'!V20))), ISNUMBER(SEARCH("Uninvolved",'Model output'!V20)), ISNUMBER(SEARCH("Free",'Model output'!V20)), ISNUMBER(SEARCH("Focal",'Model output'!V20)), AND(ISERROR(SEARCH("extensive",'Model output'!V20)),ISNUMBER(SEARCH("1 mm",'Model output'!V20))), AND(ISERROR(SEARCH("extensive",'Model output'!V20)),ISNUMBER(SEARCH("0.1 CM",'Model output'!V20))), ISNUMBER(SEARCH("less than 0.5 mm",'Model output'!V20)), ISNUMBER(SEARCH("Focal",'Model output'!V20)), ISNUMBER(SEARCH("abut",'Model output'!V20))), "negative", "positive")</f>
        <v>negative</v>
      </c>
      <c r="AE21" s="20"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7" t="str">
        <f t="shared" si="3"/>
        <v>1a</v>
      </c>
      <c r="AG21" s="27" t="str">
        <f t="shared" si="4"/>
        <v>1a</v>
      </c>
      <c r="AH21" s="27">
        <f t="shared" si="5"/>
        <v>0</v>
      </c>
      <c r="AI21" s="28" t="str">
        <f t="shared" si="6"/>
        <v>I</v>
      </c>
      <c r="AJ21" s="18" t="s">
        <v>26</v>
      </c>
      <c r="AK21" s="28" t="s">
        <v>368</v>
      </c>
      <c r="AL21" s="28" t="s">
        <v>236</v>
      </c>
      <c r="AM21" s="27" t="s">
        <v>236</v>
      </c>
      <c r="AN21" s="19" t="s">
        <v>102</v>
      </c>
      <c r="AO21" s="27">
        <f t="shared" ca="1" si="7"/>
        <v>1</v>
      </c>
      <c r="AP21" s="27">
        <f t="shared" si="8"/>
        <v>1</v>
      </c>
      <c r="AQ21" s="27">
        <f t="shared" si="9"/>
        <v>0</v>
      </c>
      <c r="AR21" s="27">
        <f t="shared" si="10"/>
        <v>1</v>
      </c>
      <c r="AS21" s="19">
        <f t="shared" si="12"/>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X</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11"/>
        <v>positive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central</v>
      </c>
      <c r="H22" t="str">
        <f>IF('Model output'!H21="","negative",IF(OR(ISNUMBER(SEARCH("lymph node",'Model output'!H21)), ISNUMBER(SEARCH("tracheal",'Model output'!H21)), ISNUMBER(SEARCH("Not mentioned",'Model output'!H21)), ISNUMBER(SEARCH("esophageal",'Model output'!H21)), ISNUMBER(SEARCH("Not applicable",'Model output'!H21))),"negative","positive"))</f>
        <v>negative</v>
      </c>
      <c r="I22">
        <f>IF(OR('Model output'!I21="",'Model output'!I21="Not answered",'Model output'!I21="Not mentioned"),"",IF(ISNUMBER('Model output'!I21),'Model output'!I21,1))</f>
        <v>5</v>
      </c>
      <c r="J22">
        <f>IF(OR('Model output'!J21="",'Model output'!J21="Not answered",'Model output'!J21="Not mentioned"),"",IF(AND(ISNUMBER('Model output'!J21),'Model output'!J21&lt;=I22),'Model output'!J21,IF(AND(ISNUMBER('Model output'!J21), 'Model output'!J21&gt;=DATE(2024,1,1)), MIN(DAY('Model output'!J21), MONTH('Model output'!J21), YEAR('Model output'!J21)), IF(ISNUMBER(SEARCH("0/",'Model output'!J21)),0,IF(ISNUMBER(SEARCH("/",'Model output'!J21)), VALUE(LEFT('Model output'!J21, SEARCH("/",'Model output'!J21)-1)),1)))))</f>
        <v>1</v>
      </c>
      <c r="K22" t="str" cm="1">
        <f t="array" ref="K22">IF(COUNT(FIND({0,1,2,3,4,5,6,7,8,9},'Model output'!K21))&gt;0,'Model output'!K21,"")</f>
        <v>1.5 cm</v>
      </c>
      <c r="L22" t="str">
        <f t="shared" si="13"/>
        <v>1.5cm</v>
      </c>
      <c r="M22" cm="1">
        <f t="array" ref="M22">IF(L22="","",IF(ISNUMBER(SEARCH("cm",L22)),MAX(VALUE(SUBSTITUTE(_xlfn.FILTERXML("&lt;t&gt;&lt;s&gt;"&amp;SUBSTITUTE(L22,",","&lt;/s&gt;&lt;s&gt;")&amp;"&lt;/s&gt;&lt;/t&gt;","//s"),"cm",""))),MAX(VALUE(SUBSTITUTE(_xlfn.FILTERXML("&lt;t&gt;&lt;s&gt;"&amp;SUBSTITUTE(L22,",","&lt;/s&gt;&lt;s&gt;")&amp;"&lt;/s&gt;&lt;/t&gt;","//s"),"mm","")))/10))</f>
        <v>1.5</v>
      </c>
      <c r="N22" t="str">
        <f>IF('Model output'!L21="","",'Model output'!L21)</f>
        <v>Papillary carcinoma</v>
      </c>
      <c r="O22" t="str">
        <f>IF('Model output'!M21="","",'Model output'!M21)</f>
        <v>tall cell variant</v>
      </c>
      <c r="P22" t="str">
        <f>IF('Model output'!N21="","",'Model output'!N21)</f>
        <v>1.5 cm</v>
      </c>
      <c r="Q22" t="str">
        <f t="shared" si="2"/>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
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5" t="str">
        <f>IF('Model output'!S21="","",'Model output'!S21)</f>
        <v>Invades: perithyroidal fibradipose tissue and skeletal muscle</v>
      </c>
      <c r="Y22" t="str">
        <f>IF(OR('Model output'!S21="",ISNUMBER(SEARCH("Absent",'Model output'!S21)),ISNUMBER(SEARCH("Not identified",'Model output'!S21)),ISNUMBER(SEARCH("No",'Model output'!S21)),ISNUMBER(SEARCH("neagtive",'Model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muscle",X22)),ISNUMBER(SEARCH("larynx",X22)),AND(ISNUMBER(SEARCH("trachea",X22)),NOT(ISNUMBER(SEARCH("pretracheal",X22)))),ISNUMBER(SEARCH("esophagus",X22)),ISNUMBER(SEARCH("recurrent laryngeal nerve",X22))),"positive","negative"))</f>
        <v>positive</v>
      </c>
      <c r="AA22" t="str">
        <f>IF('Model output'!T21="","",IF('Model output'!T21="Not mentioned", "No", "Yes"))</f>
        <v>No</v>
      </c>
      <c r="AB22" t="str">
        <f>IF(AA22&lt;&gt;"Yes","",IF(OR('Model output'!U21="",ISNUMBER(SEARCH("Not identified",'Model output'!U21))),"",'Model output'!U21))</f>
        <v/>
      </c>
      <c r="AC22" s="9" t="str">
        <f>IF(OR('Model output'!V21="", AND(ISERROR(SEARCH("Positive",'Model output'!V21)), ISNUMBER(SEARCH("Negative",'Model output'!V21))), ISNUMBER(SEARCH("Uninvolved",'Model output'!V21)), ISNUMBER(SEARCH("Free",'Model output'!V21)), ISNUMBER(SEARCH("Focal",'Model output'!V21)), AND(ISERROR(SEARCH("extensive",'Model output'!V21)),ISNUMBER(SEARCH("1 mm",'Model output'!V21))), AND(ISERROR(SEARCH("extensive",'Model output'!V21)),ISNUMBER(SEARCH("0.1 CM",'Model output'!V21))), ISNUMBER(SEARCH("less than 0.5 mm",'Model output'!V21)), ISNUMBER(SEARCH("Focal",'Model output'!V21)), ISNUMBER(SEARCH("abut",'Model output'!V21))), "negative", "positive")</f>
        <v>negative</v>
      </c>
      <c r="AE22" s="20"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27" t="str">
        <f t="shared" si="3"/>
        <v>3b</v>
      </c>
      <c r="AG22" s="27" t="str">
        <f t="shared" si="4"/>
        <v>1a</v>
      </c>
      <c r="AH22" s="27">
        <f t="shared" si="5"/>
        <v>0</v>
      </c>
      <c r="AI22" s="28" t="str">
        <f t="shared" si="6"/>
        <v>II</v>
      </c>
      <c r="AJ22" s="18" t="s">
        <v>18</v>
      </c>
      <c r="AK22" s="28" t="s">
        <v>369</v>
      </c>
      <c r="AL22" s="28" t="s">
        <v>236</v>
      </c>
      <c r="AM22" s="27" t="s">
        <v>236</v>
      </c>
      <c r="AN22" s="19" t="s">
        <v>99</v>
      </c>
      <c r="AO22" s="27">
        <f t="shared" si="7"/>
        <v>1</v>
      </c>
      <c r="AP22" s="27">
        <f t="shared" si="8"/>
        <v>1</v>
      </c>
      <c r="AQ22" s="27">
        <f t="shared" si="9"/>
        <v>0</v>
      </c>
      <c r="AR22" s="27">
        <f t="shared" si="10"/>
        <v>1</v>
      </c>
      <c r="AS22" s="19">
        <f t="shared" si="12"/>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11"/>
        <v>positive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central</v>
      </c>
      <c r="H23" t="str">
        <f>IF('Model output'!H22="","negative",IF(OR(ISNUMBER(SEARCH("lymph node",'Model output'!H22)), ISNUMBER(SEARCH("tracheal",'Model output'!H22)), ISNUMBER(SEARCH("Not mentioned",'Model output'!H22)), ISNUMBER(SEARCH("esophageal",'Model output'!H22)), ISNUMBER(SEARCH("Not applicable",'Model output'!H22))),"negative","positive"))</f>
        <v>negative</v>
      </c>
      <c r="I23">
        <f>IF(OR('Model output'!I22="",'Model output'!I22="Not answered",'Model output'!I22="Not mentioned"),"",IF(ISNUMBER('Model output'!I22),'Model output'!I22,1))</f>
        <v>1</v>
      </c>
      <c r="J23">
        <f>IF(OR('Model output'!J22="",'Model output'!J22="Not answered",'Model output'!J22="Not mentioned"),"",IF(AND(ISNUMBER('Model output'!J22),'Model output'!J22&lt;=I23),'Model output'!J22,IF(AND(ISNUMBER('Model output'!J22), 'Model output'!J22&gt;=DATE(2024,1,1)), MIN(DAY('Model output'!J22), MONTH('Model output'!J22), YEAR('Model output'!J22)), IF(ISNUMBER(SEARCH("0/",'Model output'!J22)),0,IF(ISNUMBER(SEARCH("/",'Model output'!J22)), VALUE(LEFT('Model output'!J22, SEARCH("/",'Model output'!J22)-1)),1)))))</f>
        <v>1</v>
      </c>
      <c r="K23" t="str" cm="1">
        <f t="array" ref="K23">IF(COUNT(FIND({0,1,2,3,4,5,6,7,8,9},'Model output'!K22))&gt;0,'Model output'!K22,"")</f>
        <v/>
      </c>
      <c r="L23" t="str">
        <f t="shared" si="13"/>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v>
      </c>
      <c r="O23" t="str">
        <f>IF('Model output'!M22="","",'Model output'!M22)</f>
        <v>Classical type</v>
      </c>
      <c r="P23" t="str">
        <f>IF('Model output'!N22="","",'Model output'!N22)</f>
        <v>2.8 cm</v>
      </c>
      <c r="Q23" t="str">
        <f t="shared" si="2"/>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t="str">
        <f>IF('Model output'!O22="","",'Model output'!O22)</f>
        <v>Four separate foci</v>
      </c>
      <c r="U23" t="str">
        <f>IF('Model output'!Q22&lt;&gt;"",'Model output'!Q22,
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5" t="str">
        <f>IF('Model output'!S22="","",'Model output'!S22)</f>
        <v>Not identified</v>
      </c>
      <c r="Y23" t="str">
        <f>IF(OR('Model output'!S22="",ISNUMBER(SEARCH("Absent",'Model output'!S22)),ISNUMBER(SEARCH("Not identified",'Model output'!S22)),ISNUMBER(SEARCH("No",'Model output'!S22)),ISNUMBER(SEARCH("neagtive",'Model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muscle",X23)),ISNUMBER(SEARCH("larynx",X23)),AND(ISNUMBER(SEARCH("trachea",X23)),NOT(ISNUMBER(SEARCH("pretracheal",X23)))),ISNUMBER(SEARCH("esophagus",X23)),ISNUMBER(SEARCH("recurrent laryngeal nerve",X23))),"positive","negative"))</f>
        <v>negative</v>
      </c>
      <c r="AA23" t="str">
        <f>IF('Model output'!T22="","",IF('Model output'!T22="Not mentioned", "No", "Yes"))</f>
        <v>Yes</v>
      </c>
      <c r="AB23" t="str">
        <f>IF(AA23&lt;&gt;"Yes","",IF(OR('Model output'!U22="",ISNUMBER(SEARCH("Not identified",'Model output'!U22))),"",'Model output'!U22))</f>
        <v/>
      </c>
      <c r="AC23" s="9" t="str">
        <f>IF(OR('Model output'!V22="", AND(ISERROR(SEARCH("Positive",'Model output'!V22)), ISNUMBER(SEARCH("Negative",'Model output'!V22))), ISNUMBER(SEARCH("Uninvolved",'Model output'!V22)), ISNUMBER(SEARCH("Free",'Model output'!V22)), ISNUMBER(SEARCH("Focal",'Model output'!V22)), AND(ISERROR(SEARCH("extensive",'Model output'!V22)),ISNUMBER(SEARCH("1 mm",'Model output'!V22))), AND(ISERROR(SEARCH("extensive",'Model output'!V22)),ISNUMBER(SEARCH("0.1 CM",'Model output'!V22))), ISNUMBER(SEARCH("less than 0.5 mm",'Model output'!V22)), ISNUMBER(SEARCH("Focal",'Model output'!V22)), ISNUMBER(SEARCH("abut",'Model output'!V22))), "negative", "positive")</f>
        <v>negative</v>
      </c>
      <c r="AE23" s="20"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7" t="str">
        <f t="shared" si="3"/>
        <v>2</v>
      </c>
      <c r="AG23" s="27" t="str">
        <f t="shared" si="4"/>
        <v>1a</v>
      </c>
      <c r="AH23" s="27">
        <f t="shared" si="5"/>
        <v>0</v>
      </c>
      <c r="AI23" s="28" t="str">
        <f t="shared" si="6"/>
        <v>I</v>
      </c>
      <c r="AJ23" s="18" t="s">
        <v>26</v>
      </c>
      <c r="AK23" s="28" t="s">
        <v>364</v>
      </c>
      <c r="AL23" s="28" t="s">
        <v>236</v>
      </c>
      <c r="AM23" s="27" t="s">
        <v>236</v>
      </c>
      <c r="AN23" s="19" t="s">
        <v>102</v>
      </c>
      <c r="AO23" s="27">
        <f t="shared" ca="1" si="7"/>
        <v>1</v>
      </c>
      <c r="AP23" s="27">
        <f t="shared" si="8"/>
        <v>1</v>
      </c>
      <c r="AQ23" s="27">
        <f t="shared" si="9"/>
        <v>0</v>
      </c>
      <c r="AR23" s="27">
        <f t="shared" si="10"/>
        <v>1</v>
      </c>
      <c r="AS23" s="19">
        <f t="shared" si="12"/>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X</v>
      </c>
      <c r="F24" t="str">
        <f t="shared" si="11"/>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output'!H23="","negative",IF(OR(ISNUMBER(SEARCH("lymph node",'Model output'!H23)), ISNUMBER(SEARCH("tracheal",'Model output'!H23)), ISNUMBER(SEARCH("Not mentioned",'Model output'!H23)), ISNUMBER(SEARCH("esophageal",'Model output'!H23)), ISNUMBER(SEARCH("Not applicable",'Model output'!H23))),"negative","positive"))</f>
        <v>negative</v>
      </c>
      <c r="I24">
        <f>IF(OR('Model output'!I23="",'Model output'!I23="Not answered",'Model output'!I23="Not mentioned"),"",IF(ISNUMBER('Model output'!I23),'Model output'!I23,1))</f>
        <v>6</v>
      </c>
      <c r="J24">
        <f>IF(OR('Model output'!J23="",'Model output'!J23="Not answered",'Model output'!J23="Not mentioned"),"",IF(AND(ISNUMBER('Model output'!J23),'Model output'!J23&lt;=I24),'Model output'!J23,IF(AND(ISNUMBER('Model output'!J23), 'Model output'!J23&gt;=DATE(2024,1,1)), MIN(DAY('Model output'!J23), MONTH('Model output'!J23), YEAR('Model output'!J23)), IF(ISNUMBER(SEARCH("0/",'Model output'!J23)),0,IF(ISNUMBER(SEARCH("/",'Model output'!J23)), VALUE(LEFT('Model output'!J23, SEARCH("/",'Model output'!J23)-1)),1)))))</f>
        <v>1</v>
      </c>
      <c r="K24" t="str" cm="1">
        <f t="array" ref="K24">IF(COUNT(FIND({0,1,2,3,4,5,6,7,8,9},'Model output'!K23))&gt;0,'Model output'!K23,"")</f>
        <v>0.8cm</v>
      </c>
      <c r="L24" t="str">
        <f t="shared" si="13"/>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 carcinoma, classical type</v>
      </c>
      <c r="O24" t="str">
        <f>IF('Model output'!M23="","",'Model output'!M23)</f>
        <v>Classical</v>
      </c>
      <c r="P24" t="str">
        <f>IF('Model output'!N23="","",'Model output'!N23)</f>
        <v>1.3 cm</v>
      </c>
      <c r="Q24" t="str">
        <f t="shared" si="2"/>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1</v>
      </c>
      <c r="U24" t="str">
        <f>IF('Model output'!Q23&lt;&gt;"",'Model output'!Q23,
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5" t="str">
        <f>IF('Model output'!S23="","",'Model output'!S23)</f>
        <v>Not identified</v>
      </c>
      <c r="Y24" t="str">
        <f>IF(OR('Model output'!S23="",ISNUMBER(SEARCH("Absent",'Model output'!S23)),ISNUMBER(SEARCH("Not identified",'Model output'!S23)),ISNUMBER(SEARCH("No",'Model output'!S23)),ISNUMBER(SEARCH("neagtive",'Model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muscle",X24)),ISNUMBER(SEARCH("larynx",X24)),AND(ISNUMBER(SEARCH("trachea",X24)),NOT(ISNUMBER(SEARCH("pretracheal",X24)))),ISNUMBER(SEARCH("esophagus",X24)),ISNUMBER(SEARCH("recurrent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9" t="str">
        <f>IF(OR('Model output'!V23="", AND(ISERROR(SEARCH("Positive",'Model output'!V23)), ISNUMBER(SEARCH("Negative",'Model output'!V23))), ISNUMBER(SEARCH("Uninvolved",'Model output'!V23)), ISNUMBER(SEARCH("Free",'Model output'!V23)), ISNUMBER(SEARCH("Focal",'Model output'!V23)), AND(ISERROR(SEARCH("extensive",'Model output'!V23)),ISNUMBER(SEARCH("1 mm",'Model output'!V23))), AND(ISERROR(SEARCH("extensive",'Model output'!V23)),ISNUMBER(SEARCH("0.1 CM",'Model output'!V23))), ISNUMBER(SEARCH("less than 0.5 mm",'Model output'!V23)), ISNUMBER(SEARCH("Focal",'Model output'!V23)), ISNUMBER(SEARCH("abut",'Model output'!V23))), "negative", "positive")</f>
        <v>negative</v>
      </c>
      <c r="AE24" s="20"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7" t="str">
        <f t="shared" si="3"/>
        <v>1b</v>
      </c>
      <c r="AG24" s="27" t="str">
        <f t="shared" si="4"/>
        <v>1a</v>
      </c>
      <c r="AH24" s="27">
        <f t="shared" si="5"/>
        <v>0</v>
      </c>
      <c r="AI24" s="28" t="str">
        <f t="shared" si="6"/>
        <v>I</v>
      </c>
      <c r="AJ24" s="18" t="s">
        <v>26</v>
      </c>
      <c r="AK24" s="28" t="s">
        <v>366</v>
      </c>
      <c r="AL24" s="28" t="s">
        <v>368</v>
      </c>
      <c r="AM24" s="27" t="s">
        <v>236</v>
      </c>
      <c r="AN24" s="19" t="s">
        <v>102</v>
      </c>
      <c r="AO24" s="27">
        <f t="shared" ca="1" si="7"/>
        <v>1</v>
      </c>
      <c r="AP24" s="27">
        <f t="shared" si="8"/>
        <v>1</v>
      </c>
      <c r="AQ24" s="27">
        <f t="shared" si="9"/>
        <v>1</v>
      </c>
      <c r="AR24" s="27">
        <f t="shared" si="10"/>
        <v>1</v>
      </c>
      <c r="AS24" s="19">
        <f t="shared" si="12"/>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1</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11"/>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output'!H24="","negative",IF(OR(ISNUMBER(SEARCH("lymph node",'Model output'!H24)), ISNUMBER(SEARCH("tracheal",'Model output'!H24)), ISNUMBER(SEARCH("Not mentioned",'Model output'!H24)), ISNUMBER(SEARCH("esophageal",'Model output'!H24)), ISNUMBER(SEARCH("Not applicable",'Model output'!H24))),"negative","positive"))</f>
        <v>negative</v>
      </c>
      <c r="I25">
        <f>IF(OR('Model output'!I24="",'Model output'!I24="Not answered",'Model output'!I24="Not mentioned"),"",IF(ISNUMBER('Model output'!I24),'Model output'!I24,1))</f>
        <v>4</v>
      </c>
      <c r="J25">
        <f>IF(OR('Model output'!J24="",'Model output'!J24="Not answered",'Model output'!J24="Not mentioned"),"",IF(AND(ISNUMBER('Model output'!J24),'Model output'!J24&lt;=I25),'Model output'!J24,IF(AND(ISNUMBER('Model output'!J24), 'Model output'!J24&gt;=DATE(2024,1,1)), MIN(DAY('Model output'!J24), MONTH('Model output'!J24), YEAR('Model output'!J24)), IF(ISNUMBER(SEARCH("0/",'Model output'!J24)),0,IF(ISNUMBER(SEARCH("/",'Model output'!J24)), VALUE(LEFT('Model output'!J24, SEARCH("/",'Model output'!J24)-1)),1)))))</f>
        <v>1</v>
      </c>
      <c r="K25" t="str" cm="1">
        <f t="array" ref="K25">IF(COUNT(FIND({0,1,2,3,4,5,6,7,8,9},'Model output'!K24))&gt;0,'Model output'!K24,"")</f>
        <v>0.6cm</v>
      </c>
      <c r="L25" t="str">
        <f t="shared" si="13"/>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 carcinoma</v>
      </c>
      <c r="O25" t="str">
        <f>IF('Model output'!M24="","",'Model output'!M24)</f>
        <v>tall cell variant with squamous metaplasia</v>
      </c>
      <c r="P25" t="str">
        <f>IF('Model output'!N24="","",'Model output'!N24)</f>
        <v>1.5 cm</v>
      </c>
      <c r="Q25" t="str">
        <f t="shared" si="2"/>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
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15" t="str">
        <f>IF('Model output'!S24="","",'Model output'!S24)</f>
        <v>Not Identified</v>
      </c>
      <c r="Y25" t="str">
        <f>IF(OR('Model output'!S24="",ISNUMBER(SEARCH("Absent",'Model output'!S24)),ISNUMBER(SEARCH("Not identified",'Model output'!S24)),ISNUMBER(SEARCH("No",'Model output'!S24)),ISNUMBER(SEARCH("neagtive",'Model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muscle",X25)),ISNUMBER(SEARCH("larynx",X25)),AND(ISNUMBER(SEARCH("trachea",X25)),NOT(ISNUMBER(SEARCH("pretracheal",X25)))),ISNUMBER(SEARCH("esophagus",X25)),ISNUMBER(SEARCH("recurrent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9" t="str">
        <f>IF(OR('Model output'!V24="", AND(ISERROR(SEARCH("Positive",'Model output'!V24)), ISNUMBER(SEARCH("Negative",'Model output'!V24))), ISNUMBER(SEARCH("Uninvolved",'Model output'!V24)), ISNUMBER(SEARCH("Free",'Model output'!V24)), ISNUMBER(SEARCH("Focal",'Model output'!V24)), AND(ISERROR(SEARCH("extensive",'Model output'!V24)),ISNUMBER(SEARCH("1 mm",'Model output'!V24))), AND(ISERROR(SEARCH("extensive",'Model output'!V24)),ISNUMBER(SEARCH("0.1 CM",'Model output'!V24))), ISNUMBER(SEARCH("less than 0.5 mm",'Model output'!V24)), ISNUMBER(SEARCH("Focal",'Model output'!V24)), ISNUMBER(SEARCH("abut",'Model output'!V24))), "negative", "positive")</f>
        <v>negative</v>
      </c>
      <c r="AE25" s="20"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7" t="str">
        <f t="shared" si="3"/>
        <v>1b</v>
      </c>
      <c r="AG25" s="27" t="str">
        <f t="shared" si="4"/>
        <v>1a</v>
      </c>
      <c r="AH25" s="27">
        <f t="shared" si="5"/>
        <v>0</v>
      </c>
      <c r="AI25" s="28" t="str">
        <f t="shared" si="6"/>
        <v>II</v>
      </c>
      <c r="AJ25" s="18" t="s">
        <v>37</v>
      </c>
      <c r="AK25" s="28" t="s">
        <v>366</v>
      </c>
      <c r="AL25" s="28" t="s">
        <v>368</v>
      </c>
      <c r="AM25" s="27" t="s">
        <v>236</v>
      </c>
      <c r="AN25" s="19" t="s">
        <v>99</v>
      </c>
      <c r="AO25" s="27">
        <f t="shared" ca="1" si="7"/>
        <v>1</v>
      </c>
      <c r="AP25" s="27">
        <f t="shared" si="8"/>
        <v>1</v>
      </c>
      <c r="AQ25" s="27">
        <f t="shared" si="9"/>
        <v>1</v>
      </c>
      <c r="AR25" s="27">
        <f t="shared" si="10"/>
        <v>1</v>
      </c>
      <c r="AS25" s="19">
        <f t="shared" si="12"/>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2</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0</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0</v>
      </c>
      <c r="F26" t="str">
        <f t="shared" si="11"/>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central</v>
      </c>
      <c r="H26" t="str">
        <f>IF('Model output'!H25="","negative",IF(OR(ISNUMBER(SEARCH("lymph node",'Model output'!H25)), ISNUMBER(SEARCH("tracheal",'Model output'!H25)), ISNUMBER(SEARCH("Not mentioned",'Model output'!H25)), ISNUMBER(SEARCH("esophageal",'Model output'!H25)), ISNUMBER(SEARCH("Not applicable",'Model output'!H25))),"negative","positive"))</f>
        <v>negative</v>
      </c>
      <c r="I26">
        <f>IF(OR('Model output'!I25="",'Model output'!I25="Not answered",'Model output'!I25="Not mentioned"),"",IF(ISNUMBER('Model output'!I25),'Model output'!I25,1))</f>
        <v>16</v>
      </c>
      <c r="J26">
        <f>IF(OR('Model output'!J25="",'Model output'!J25="Not answered",'Model output'!J25="Not mentioned"),"",IF(AND(ISNUMBER('Model output'!J25),'Model output'!J25&lt;=I26),'Model output'!J25,IF(AND(ISNUMBER('Model output'!J25), 'Model output'!J25&gt;=DATE(2024,1,1)), MIN(DAY('Model output'!J25), MONTH('Model output'!J25), YEAR('Model output'!J25)), IF(ISNUMBER(SEARCH("0/",'Model output'!J25)),0,IF(ISNUMBER(SEARCH("/",'Model output'!J25)), VALUE(LEFT('Model output'!J25, SEARCH("/",'Model output'!J25)-1)),1)))))</f>
        <v>2</v>
      </c>
      <c r="K26" t="str" cm="1">
        <f t="array" ref="K26">IF(COUNT(FIND({0,1,2,3,4,5,6,7,8,9},'Model output'!K25))&gt;0,'Model output'!K25,"")</f>
        <v>0.8 cm</v>
      </c>
      <c r="L26" t="str">
        <f t="shared" si="13"/>
        <v>0.8cm</v>
      </c>
      <c r="M26" cm="1">
        <f t="array" ref="M26">IF(L26="","",IF(ISNUMBER(SEARCH("cm",L26)),MAX(VALUE(SUBSTITUTE(_xlfn.FILTERXML("&lt;t&gt;&lt;s&gt;"&amp;SUBSTITUTE(L26,",","&lt;/s&gt;&lt;s&gt;")&amp;"&lt;/s&gt;&lt;/t&gt;","//s"),"cm",""))),MAX(VALUE(SUBSTITUTE(_xlfn.FILTERXML("&lt;t&gt;&lt;s&gt;"&amp;SUBSTITUTE(L26,",","&lt;/s&gt;&lt;s&gt;")&amp;"&lt;/s&gt;&lt;/t&gt;","//s"),"mm","")))/10))</f>
        <v>0.8</v>
      </c>
      <c r="N26" t="str">
        <f>IF('Model output'!L25="","",'Model output'!L25)</f>
        <v>Papillary carcinoma, follicular variant</v>
      </c>
      <c r="O26" t="str">
        <f>IF('Model output'!M25="","",'Model output'!M25)</f>
        <v>Well differentiated</v>
      </c>
      <c r="P26" t="str">
        <f>IF('Model output'!N25="","",'Model output'!N25)</f>
        <v>2.1 cm</v>
      </c>
      <c r="Q26" t="str">
        <f t="shared" si="2"/>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
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15" t="str">
        <f>IF('Model output'!S25="","",'Model output'!S25)</f>
        <v>Not identified</v>
      </c>
      <c r="Y26" t="str">
        <f>IF(OR('Model output'!S25="",ISNUMBER(SEARCH("Absent",'Model output'!S25)),ISNUMBER(SEARCH("Not identified",'Model output'!S25)),ISNUMBER(SEARCH("No",'Model output'!S25)),ISNUMBER(SEARCH("neagtive",'Model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muscle",X26)),ISNUMBER(SEARCH("larynx",X26)),AND(ISNUMBER(SEARCH("trachea",X26)),NOT(ISNUMBER(SEARCH("pretracheal",X26)))),ISNUMBER(SEARCH("esophagus",X26)),ISNUMBER(SEARCH("recurrent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9" t="str">
        <f>IF(OR('Model output'!V25="", AND(ISERROR(SEARCH("Positive",'Model output'!V25)), ISNUMBER(SEARCH("Negative",'Model output'!V25))), ISNUMBER(SEARCH("Uninvolved",'Model output'!V25)), ISNUMBER(SEARCH("Free",'Model output'!V25)), ISNUMBER(SEARCH("Focal",'Model output'!V25)), AND(ISERROR(SEARCH("extensive",'Model output'!V25)),ISNUMBER(SEARCH("1 mm",'Model output'!V25))), AND(ISERROR(SEARCH("extensive",'Model output'!V25)),ISNUMBER(SEARCH("0.1 CM",'Model output'!V25))), ISNUMBER(SEARCH("less than 0.5 mm",'Model output'!V25)), ISNUMBER(SEARCH("Focal",'Model output'!V25)), ISNUMBER(SEARCH("abut",'Model output'!V25))), "negative", "positive")</f>
        <v>negative</v>
      </c>
      <c r="AE26" s="20"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27" t="str">
        <f t="shared" si="3"/>
        <v>2</v>
      </c>
      <c r="AG26" s="27" t="str">
        <f t="shared" si="4"/>
        <v>1a</v>
      </c>
      <c r="AH26" s="27">
        <f t="shared" si="5"/>
        <v>0</v>
      </c>
      <c r="AI26" s="28" t="str">
        <f t="shared" si="6"/>
        <v>I</v>
      </c>
      <c r="AJ26" s="18" t="s">
        <v>26</v>
      </c>
      <c r="AK26" s="28" t="s">
        <v>364</v>
      </c>
      <c r="AL26" s="28" t="s">
        <v>236</v>
      </c>
      <c r="AM26" s="27" t="s">
        <v>236</v>
      </c>
      <c r="AN26" s="19" t="s">
        <v>102</v>
      </c>
      <c r="AO26" s="27">
        <f t="shared" ca="1" si="7"/>
        <v>1</v>
      </c>
      <c r="AP26" s="27">
        <f t="shared" si="8"/>
        <v>1</v>
      </c>
      <c r="AQ26" s="27">
        <f t="shared" si="9"/>
        <v>0</v>
      </c>
      <c r="AR26" s="27">
        <f t="shared" si="10"/>
        <v>1</v>
      </c>
      <c r="AS26" s="19">
        <f t="shared" si="12"/>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0,</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0</v>
      </c>
      <c r="F27" t="str">
        <f t="shared" si="11"/>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output'!H26="","negative",IF(OR(ISNUMBER(SEARCH("lymph node",'Model output'!H26)), ISNUMBER(SEARCH("tracheal",'Model output'!H26)), ISNUMBER(SEARCH("Not mentioned",'Model output'!H26)), ISNUMBER(SEARCH("esophageal",'Model output'!H26)), ISNUMBER(SEARCH("Not applicable",'Model output'!H26))),"negative","positive"))</f>
        <v>negative</v>
      </c>
      <c r="I27">
        <f>IF(OR('Model output'!I26="",'Model output'!I26="Not answered",'Model output'!I26="Not mentioned"),"",IF(ISNUMBER('Model output'!I26),'Model output'!I26,1))</f>
        <v>6</v>
      </c>
      <c r="J27">
        <f>IF(OR('Model output'!J26="",'Model output'!J26="Not answered",'Model output'!J26="Not mentioned"),"",IF(AND(ISNUMBER('Model output'!J26),'Model output'!J26&lt;=I27),'Model output'!J26,IF(AND(ISNUMBER('Model output'!J26), 'Model output'!J26&gt;=DATE(2024,1,1)), MIN(DAY('Model output'!J26), MONTH('Model output'!J26), YEAR('Model output'!J26)), IF(ISNUMBER(SEARCH("0/",'Model output'!J26)),0,IF(ISNUMBER(SEARCH("/",'Model output'!J26)), VALUE(LEFT('Model output'!J26, SEARCH("/",'Model output'!J26)-1)),1)))))</f>
        <v>4</v>
      </c>
      <c r="K27" t="str" cm="1">
        <f t="array" ref="K27">IF(COUNT(FIND({0,1,2,3,4,5,6,7,8,9},'Model output'!K26))&gt;0,'Model output'!K26,"")</f>
        <v>2 cm, 1.1 cm, 1 cm, 1 cm</v>
      </c>
      <c r="L27" t="str">
        <f t="shared" si="13"/>
        <v>2cm,1.1cm,1cm,1cm</v>
      </c>
      <c r="M27" cm="1">
        <f t="array" ref="M27">IF(L27="","",IF(ISNUMBER(SEARCH("cm",L27)),MAX(VALUE(SUBSTITUTE(_xlfn.FILTERXML("&lt;t&gt;&lt;s&gt;"&amp;SUBSTITUTE(L27,",","&lt;/s&gt;&lt;s&gt;")&amp;"&lt;/s&gt;&lt;/t&gt;","//s"),"cm",""))),MAX(VALUE(SUBSTITUTE(_xlfn.FILTERXML("&lt;t&gt;&lt;s&gt;"&amp;SUBSTITUTE(L27,",","&lt;/s&gt;&lt;s&gt;")&amp;"&lt;/s&gt;&lt;/t&gt;","//s"),"mm","")))/10))</f>
        <v>2</v>
      </c>
      <c r="N27" t="str">
        <f>IF('Model output'!L26="","",'Model output'!L26)</f>
        <v>Papillary thyroid cancer</v>
      </c>
      <c r="O27" t="str">
        <f>IF('Model output'!M26="","",'Model output'!M26)</f>
        <v>Tall and classical variants</v>
      </c>
      <c r="P27" t="str">
        <f>IF('Model output'!N26="","",'Model output'!N26)</f>
        <v>2.1 cm (for the isthmic tumor) and 1.8 cm (for the right lobe tumor)</v>
      </c>
      <c r="Q27" t="str">
        <f t="shared" si="2"/>
        <v>2.1cm,1.8cm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
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15" t="str">
        <f>IF('Model output'!S26="","",'Model output'!S26)</f>
        <v>Invades: peri-thyroid fibroadipose tissue</v>
      </c>
      <c r="Y27" t="str">
        <f>IF(OR('Model output'!S26="",ISNUMBER(SEARCH("Absent",'Model output'!S26)),ISNUMBER(SEARCH("Not identified",'Model output'!S26)),ISNUMBER(SEARCH("No",'Model output'!S26)),ISNUMBER(SEARCH("neagtive",'Model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muscle",X27)),ISNUMBER(SEARCH("larynx",X27)),AND(ISNUMBER(SEARCH("trachea",X27)),NOT(ISNUMBER(SEARCH("pretracheal",X27)))),ISNUMBER(SEARCH("esophagus",X27)),ISNUMBER(SEARCH("recurrent laryngeal nerve",X27))),"positive","negative"))</f>
        <v>negative</v>
      </c>
      <c r="AA27" t="str">
        <f>IF('Model output'!T26="","",IF('Model output'!T26="Not mentioned", "No", "Yes"))</f>
        <v>No</v>
      </c>
      <c r="AB27" t="str">
        <f>IF(AA27&lt;&gt;"Yes","",IF(OR('Model output'!U26="",ISNUMBER(SEARCH("Not identified",'Model output'!U26))),"",'Model output'!U26))</f>
        <v/>
      </c>
      <c r="AC27" s="9" t="str">
        <f>IF(OR('Model output'!V26="", AND(ISERROR(SEARCH("Positive",'Model output'!V26)), ISNUMBER(SEARCH("Negative",'Model output'!V26))), ISNUMBER(SEARCH("Uninvolved",'Model output'!V26)), ISNUMBER(SEARCH("Free",'Model output'!V26)), ISNUMBER(SEARCH("Focal",'Model output'!V26)), AND(ISERROR(SEARCH("extensive",'Model output'!V26)),ISNUMBER(SEARCH("1 mm",'Model output'!V26))), AND(ISERROR(SEARCH("extensive",'Model output'!V26)),ISNUMBER(SEARCH("0.1 CM",'Model output'!V26))), ISNUMBER(SEARCH("less than 0.5 mm",'Model output'!V26)), ISNUMBER(SEARCH("Focal",'Model output'!V26)), ISNUMBER(SEARCH("abut",'Model output'!V26))), "negative", "positive")</f>
        <v>positive</v>
      </c>
      <c r="AE27" s="20"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7" t="str">
        <f t="shared" si="3"/>
        <v>2</v>
      </c>
      <c r="AG27" s="27" t="str">
        <f t="shared" si="4"/>
        <v>1b</v>
      </c>
      <c r="AH27" s="27">
        <f t="shared" si="5"/>
        <v>0</v>
      </c>
      <c r="AI27" s="28" t="str">
        <f t="shared" si="6"/>
        <v>II</v>
      </c>
      <c r="AJ27" s="18" t="s">
        <v>18</v>
      </c>
      <c r="AK27" s="28" t="s">
        <v>364</v>
      </c>
      <c r="AL27" s="27" t="s">
        <v>366</v>
      </c>
      <c r="AM27" s="27" t="s">
        <v>236</v>
      </c>
      <c r="AN27" s="19" t="s">
        <v>99</v>
      </c>
      <c r="AO27" s="27">
        <f t="shared" si="7"/>
        <v>1</v>
      </c>
      <c r="AP27" s="27">
        <f t="shared" si="8"/>
        <v>1</v>
      </c>
      <c r="AQ27" s="27">
        <f t="shared" si="9"/>
        <v>1</v>
      </c>
      <c r="AR27" s="27">
        <f t="shared" si="10"/>
        <v>1</v>
      </c>
      <c r="AS27" s="19">
        <f t="shared" si="12"/>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1</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0</v>
      </c>
      <c r="F28" t="str">
        <f t="shared" si="11"/>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output'!H27="","negative",IF(OR(ISNUMBER(SEARCH("lymph node",'Model output'!H27)), ISNUMBER(SEARCH("tracheal",'Model output'!H27)), ISNUMBER(SEARCH("Not mentioned",'Model output'!H27)), ISNUMBER(SEARCH("esophageal",'Model output'!H27)), ISNUMBER(SEARCH("Not applicable",'Model output'!H27))),"negative","positive"))</f>
        <v>negative</v>
      </c>
      <c r="I28">
        <f>IF(OR('Model output'!I27="",'Model output'!I27="Not answered",'Model output'!I27="Not mentioned"),"",IF(ISNUMBER('Model output'!I27),'Model output'!I27,1))</f>
        <v>5</v>
      </c>
      <c r="J28">
        <f>IF(OR('Model output'!J27="",'Model output'!J27="Not answered",'Model output'!J27="Not mentioned"),"",IF(AND(ISNUMBER('Model output'!J27),'Model output'!J27&lt;=I28),'Model output'!J27,IF(AND(ISNUMBER('Model output'!J27), 'Model output'!J27&gt;=DATE(2024,1,1)), MIN(DAY('Model output'!J27), MONTH('Model output'!J27), YEAR('Model output'!J27)), IF(ISNUMBER(SEARCH("0/",'Model output'!J27)),0,IF(ISNUMBER(SEARCH("/",'Model output'!J27)), VALUE(LEFT('Model output'!J27, SEARCH("/",'Model output'!J27)-1)),1)))))</f>
        <v>2</v>
      </c>
      <c r="K28" t="str" cm="1">
        <f t="array" ref="K28">IF(COUNT(FIND({0,1,2,3,4,5,6,7,8,9},'Model output'!K27))&gt;0,'Model output'!K27,"")</f>
        <v>0.6 cm</v>
      </c>
      <c r="L28" t="str">
        <f t="shared" si="13"/>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 carcinoma</v>
      </c>
      <c r="O28" t="str">
        <f>IF('Model output'!M27="","",'Model output'!M27)</f>
        <v>Tall cell variant</v>
      </c>
      <c r="P28" t="str">
        <f>IF('Model output'!N27="","",'Model output'!N27)</f>
        <v>1.3 cm</v>
      </c>
      <c r="Q28" t="str">
        <f t="shared" si="2"/>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
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15" t="str">
        <f>IF('Model output'!S27="","",'Model output'!S27)</f>
        <v>perithyroid skeletal muscle</v>
      </c>
      <c r="Y28" t="str">
        <f>IF(OR('Model output'!S27="",ISNUMBER(SEARCH("Absent",'Model output'!S27)),ISNUMBER(SEARCH("Not identified",'Model output'!S27)),ISNUMBER(SEARCH("No",'Model output'!S27)),ISNUMBER(SEARCH("neagtive",'Model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muscle",X28)),ISNUMBER(SEARCH("larynx",X28)),AND(ISNUMBER(SEARCH("trachea",X28)),NOT(ISNUMBER(SEARCH("pretracheal",X28)))),ISNUMBER(SEARCH("esophagus",X28)),ISNUMBER(SEARCH("recurrent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9" t="str">
        <f>IF(OR('Model output'!V27="", AND(ISERROR(SEARCH("Positive",'Model output'!V27)), ISNUMBER(SEARCH("Negative",'Model output'!V27))), ISNUMBER(SEARCH("Uninvolved",'Model output'!V27)), ISNUMBER(SEARCH("Free",'Model output'!V27)), ISNUMBER(SEARCH("Focal",'Model output'!V27)), AND(ISERROR(SEARCH("extensive",'Model output'!V27)),ISNUMBER(SEARCH("1 mm",'Model output'!V27))), AND(ISERROR(SEARCH("extensive",'Model output'!V27)),ISNUMBER(SEARCH("0.1 CM",'Model output'!V27))), ISNUMBER(SEARCH("less than 0.5 mm",'Model output'!V27)), ISNUMBER(SEARCH("Focal",'Model output'!V27)), ISNUMBER(SEARCH("abut",'Model output'!V27))), "negative", "positive")</f>
        <v>negative</v>
      </c>
      <c r="AE28" s="20"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7" t="str">
        <f t="shared" si="3"/>
        <v>3b</v>
      </c>
      <c r="AG28" s="27" t="str">
        <f t="shared" si="4"/>
        <v>1a</v>
      </c>
      <c r="AH28" s="27">
        <f t="shared" si="5"/>
        <v>0</v>
      </c>
      <c r="AI28" s="28" t="str">
        <f t="shared" si="6"/>
        <v>II</v>
      </c>
      <c r="AJ28" s="18" t="s">
        <v>18</v>
      </c>
      <c r="AK28" s="28" t="s">
        <v>369</v>
      </c>
      <c r="AL28" s="27" t="s">
        <v>368</v>
      </c>
      <c r="AM28" s="27" t="s">
        <v>236</v>
      </c>
      <c r="AN28" s="19" t="s">
        <v>99</v>
      </c>
      <c r="AO28" s="27">
        <f t="shared" si="7"/>
        <v>1</v>
      </c>
      <c r="AP28" s="27">
        <f t="shared" si="8"/>
        <v>1</v>
      </c>
      <c r="AQ28" s="27">
        <f t="shared" si="9"/>
        <v>1</v>
      </c>
      <c r="AR28" s="27">
        <f t="shared" si="10"/>
        <v>1</v>
      </c>
      <c r="AS28" s="19">
        <f t="shared" si="12"/>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2</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0</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X</v>
      </c>
      <c r="F29" t="str">
        <f t="shared" si="11"/>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output'!H28="","negative",IF(OR(ISNUMBER(SEARCH("lymph node",'Model output'!H28)), ISNUMBER(SEARCH("fibroadipose tissue",'Model output'!H28)), ISNUMBER(SEARCH("tracheal",'Model output'!H28)), ISNUMBER(SEARCH("Not mentioned",'Model output'!H28)), ISNUMBER(SEARCH("esophageal",'Model output'!H28)), ISNUMBER(SEARCH("Not applicable",'Model output'!H28))),"negative","positive"))</f>
        <v>negative</v>
      </c>
      <c r="I29">
        <f>IF(OR('Model output'!I28="",'Model output'!I28="Not answered",'Model output'!I28="Not mentioned"),"",IF(ISNUMBER('Model output'!I28),'Model output'!I28,1))</f>
        <v>2</v>
      </c>
      <c r="J29">
        <f>IF(OR('Model output'!J28="",'Model output'!J28="Not answered",'Model output'!J28="Not mentioned"),"",IF(AND(ISNUMBER('Model output'!J28),'Model output'!J28&lt;=I29),'Model output'!J28,IF(AND(ISNUMBER('Model output'!J28), 'Model output'!J28&gt;=DATE(2024,1,1)), MIN(DAY('Model output'!J28), MONTH('Model output'!J28), YEAR('Model output'!J28)), IF(ISNUMBER(SEARCH("0/",'Model output'!J28)),0,IF(ISNUMBER(SEARCH("/",'Model output'!J28)), VALUE(LEFT('Model output'!J28, SEARCH("/",'Model output'!J28)-1)),1)))))</f>
        <v>0</v>
      </c>
      <c r="K29" t="str" cm="1">
        <f t="array" ref="K29">IF(COUNT(FIND({0,1,2,3,4,5,6,7,8,9},'Model output'!K28))&gt;0,'Model output'!K28,"")</f>
        <v/>
      </c>
      <c r="L29" t="str">
        <f t="shared" si="13"/>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v>
      </c>
      <c r="O29" t="str">
        <f>IF('Model output'!M28="","",'Model output'!M28)</f>
        <v>tall cell variant</v>
      </c>
      <c r="P29" t="str">
        <f>IF('Model output'!N28="","",'Model output'!N28)</f>
        <v>2.2 cm</v>
      </c>
      <c r="Q29" t="str">
        <f t="shared" si="2"/>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
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Not mentioned</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15" t="str">
        <f>IF('Model output'!S28="","",'Model output'!S28)</f>
        <v>Invades: perithyroidal fibroadipose tissue</v>
      </c>
      <c r="Y29" t="str">
        <f>IF(OR('Model output'!S28="",ISNUMBER(SEARCH("Absent",'Model output'!S28)),ISNUMBER(SEARCH("Not identified",'Model output'!S28)),ISNUMBER(SEARCH("No",'Model output'!S28)),ISNUMBER(SEARCH("neagtive",'Model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muscle",X29)),ISNUMBER(SEARCH("larynx",X29)),AND(ISNUMBER(SEARCH("trachea",X29)),NOT(ISNUMBER(SEARCH("pretracheal",X29)))),ISNUMBER(SEARCH("esophagus",X29)),ISNUMBER(SEARCH("recurrent laryngeal nerve",X29))),"positive","negative"))</f>
        <v>negative</v>
      </c>
      <c r="AA29" t="str">
        <f>IF('Model output'!T28="","",IF('Model output'!T28="Not mentioned", "No", "Yes"))</f>
        <v>No</v>
      </c>
      <c r="AB29" t="str">
        <f>IF(AA29&lt;&gt;"Yes","",IF(OR('Model output'!U28="",ISNUMBER(SEARCH("Not identified",'Model output'!U28))),"",'Model output'!U28))</f>
        <v/>
      </c>
      <c r="AC29" s="9" t="str">
        <f>IF(OR('Model output'!V28="", AND(ISERROR(SEARCH("Positive",'Model output'!V28)), ISNUMBER(SEARCH("Negative",'Model output'!V28))), ISNUMBER(SEARCH("Uninvolved",'Model output'!V28)), ISNUMBER(SEARCH("Free",'Model output'!V28)), ISNUMBER(SEARCH("Focal",'Model output'!V28)), AND(ISERROR(SEARCH("extensive",'Model output'!V28)),ISNUMBER(SEARCH("1 mm",'Model output'!V28))), AND(ISERROR(SEARCH("extensive",'Model output'!V28)),ISNUMBER(SEARCH("0.1 CM",'Model output'!V28))), ISNUMBER(SEARCH("less than 0.5 mm",'Model output'!V28)), ISNUMBER(SEARCH("Focal",'Model output'!V28)), ISNUMBER(SEARCH("abut",'Model output'!V28))), "negative", "positive")</f>
        <v>negative</v>
      </c>
      <c r="AE29" s="20"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27" t="str">
        <f t="shared" si="3"/>
        <v>2</v>
      </c>
      <c r="AG29" s="27" t="str">
        <f t="shared" si="4"/>
        <v>0</v>
      </c>
      <c r="AH29" s="27">
        <f t="shared" si="5"/>
        <v>0</v>
      </c>
      <c r="AI29" s="28" t="str">
        <f t="shared" si="6"/>
        <v>I</v>
      </c>
      <c r="AJ29" s="18" t="s">
        <v>37</v>
      </c>
      <c r="AK29" s="28" t="s">
        <v>364</v>
      </c>
      <c r="AL29" s="27" t="s">
        <v>236</v>
      </c>
      <c r="AM29" s="27" t="s">
        <v>236</v>
      </c>
      <c r="AN29" s="19" t="s">
        <v>102</v>
      </c>
      <c r="AO29" s="27">
        <f t="shared" ca="1" si="7"/>
        <v>1</v>
      </c>
      <c r="AP29" s="27">
        <f t="shared" si="8"/>
        <v>1</v>
      </c>
      <c r="AQ29" s="27">
        <f t="shared" si="9"/>
        <v>1</v>
      </c>
      <c r="AR29" s="27">
        <f t="shared" si="10"/>
        <v>1</v>
      </c>
      <c r="AS29" s="19">
        <f t="shared" si="12"/>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1</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X</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0</v>
      </c>
      <c r="F30" t="str">
        <f t="shared" si="11"/>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lateral</v>
      </c>
      <c r="H30" t="str">
        <f>IF('Model output'!H29="","negative",IF(OR(ISNUMBER(SEARCH("lymph node",'Model output'!H29)), ISNUMBER(SEARCH("tracheal",'Model output'!H29)), ISNUMBER(SEARCH("Not mentioned",'Model output'!H29)), ISNUMBER(SEARCH("esophageal",'Model output'!H29)), ISNUMBER(SEARCH("Not applicable",'Model output'!H29))),"negative","positive"))</f>
        <v>negative</v>
      </c>
      <c r="I30">
        <f>IF(OR('Model output'!I29="",'Model output'!I29="Not answered",'Model output'!I29="Not mentioned"),"",IF(ISNUMBER('Model output'!I29),'Model output'!I29,1))</f>
        <v>6</v>
      </c>
      <c r="J30">
        <f>IF(OR('Model output'!J29="",'Model output'!J29="Not answered",'Model output'!J29="Not mentioned"),"",IF(AND(ISNUMBER('Model output'!J29),'Model output'!J29&lt;=I30),'Model output'!J29,IF(AND(ISNUMBER('Model output'!J29), 'Model output'!J29&gt;=DATE(2024,1,1)), MIN(DAY('Model output'!J29), MONTH('Model output'!J29), YEAR('Model output'!J29)), IF(ISNUMBER(SEARCH("0/",'Model output'!J29)),0,IF(ISNUMBER(SEARCH("/",'Model output'!J29)), VALUE(LEFT('Model output'!J29, SEARCH("/",'Model output'!J29)-1)),1)))))</f>
        <v>1</v>
      </c>
      <c r="K30" t="str" cm="1">
        <f t="array" ref="K30">IF(COUNT(FIND({0,1,2,3,4,5,6,7,8,9},'Model output'!K29))&gt;0,'Model output'!K29,"")</f>
        <v>1.3 cm</v>
      </c>
      <c r="L30" t="str">
        <f t="shared" si="13"/>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 carcinoma, classical type</v>
      </c>
      <c r="O30" t="str">
        <f>IF('Model output'!M29="","",'Model output'!M29)</f>
        <v>Tall cell</v>
      </c>
      <c r="P30" t="str">
        <f>IF('Model output'!N29="","",'Model output'!N29)</f>
        <v>2.0 cm</v>
      </c>
      <c r="Q30" t="str">
        <f t="shared" si="2"/>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f>IF('Model output'!O29="","",'Model output'!O29)</f>
        <v>2</v>
      </c>
      <c r="U30" t="str">
        <f>IF('Model output'!Q29&lt;&gt;"",'Model output'!Q29,
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5" t="str">
        <f>IF('Model output'!S29="","",'Model output'!S29)</f>
        <v>Not identified</v>
      </c>
      <c r="Y30" t="str">
        <f>IF(OR('Model output'!S29="",ISNUMBER(SEARCH("Absent",'Model output'!S29)),ISNUMBER(SEARCH("Not identified",'Model output'!S29)),ISNUMBER(SEARCH("No",'Model output'!S29)),ISNUMBER(SEARCH("neagtive",'Model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muscle",X30)),ISNUMBER(SEARCH("larynx",X30)),AND(ISNUMBER(SEARCH("trachea",X30)),NOT(ISNUMBER(SEARCH("pretracheal",X30)))),ISNUMBER(SEARCH("esophagus",X30)),ISNUMBER(SEARCH("recurrent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9" t="str">
        <f>IF(OR('Model output'!V29="", AND(ISERROR(SEARCH("Positive",'Model output'!V29)), ISNUMBER(SEARCH("Negative",'Model output'!V29))), ISNUMBER(SEARCH("Uninvolved",'Model output'!V29)), ISNUMBER(SEARCH("Free",'Model output'!V29)), ISNUMBER(SEARCH("Focal",'Model output'!V29)), AND(ISERROR(SEARCH("extensive",'Model output'!V29)),ISNUMBER(SEARCH("1 mm",'Model output'!V29))), AND(ISERROR(SEARCH("extensive",'Model output'!V29)),ISNUMBER(SEARCH("0.1 CM",'Model output'!V29))), ISNUMBER(SEARCH("less than 0.5 mm",'Model output'!V29)), ISNUMBER(SEARCH("Focal",'Model output'!V29)), ISNUMBER(SEARCH("abut",'Model output'!V29))), "negative", "positive")</f>
        <v>negative</v>
      </c>
      <c r="AE30" s="20"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intermediate</v>
      </c>
      <c r="AF30" s="27" t="str">
        <f t="shared" si="3"/>
        <v>1b</v>
      </c>
      <c r="AG30" s="27" t="str">
        <f t="shared" si="4"/>
        <v>1b</v>
      </c>
      <c r="AH30" s="27">
        <f t="shared" si="5"/>
        <v>0</v>
      </c>
      <c r="AI30" s="28" t="str">
        <f t="shared" si="6"/>
        <v>I</v>
      </c>
      <c r="AJ30" s="18" t="s">
        <v>37</v>
      </c>
      <c r="AK30" s="28" t="s">
        <v>366</v>
      </c>
      <c r="AL30" s="27" t="s">
        <v>368</v>
      </c>
      <c r="AM30" s="27" t="s">
        <v>236</v>
      </c>
      <c r="AN30" s="19" t="s">
        <v>102</v>
      </c>
      <c r="AO30" s="27">
        <f t="shared" ca="1" si="7"/>
        <v>1</v>
      </c>
      <c r="AP30" s="27">
        <f t="shared" si="8"/>
        <v>1</v>
      </c>
      <c r="AQ30" s="27">
        <f t="shared" si="9"/>
        <v>0</v>
      </c>
      <c r="AR30" s="27">
        <f t="shared" si="10"/>
        <v>1</v>
      </c>
      <c r="AS30" s="19">
        <f t="shared" si="12"/>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1</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0</v>
      </c>
      <c r="F31" t="str">
        <f t="shared" si="11"/>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output'!H30="","negative",IF(OR(ISNUMBER(SEARCH("lymph node",'Model output'!H30)), ISNUMBER(SEARCH("tracheal",'Model output'!H30)), ISNUMBER(SEARCH("Not mentioned",'Model output'!H30)), ISNUMBER(SEARCH("esophageal",'Model output'!H30)), ISNUMBER(SEARCH("Not applicable",'Model output'!H30))),"negative","positive"))</f>
        <v>negative</v>
      </c>
      <c r="I31">
        <f>IF(OR('Model output'!I30="",'Model output'!I30="Not answered",'Model output'!I30="Not mentioned"),"",IF(ISNUMBER('Model output'!I30),'Model output'!I30,1))</f>
        <v>5</v>
      </c>
      <c r="J31">
        <f>IF(OR('Model output'!J30="",'Model output'!J30="Not answered",'Model output'!J30="Not mentioned"),"",IF(AND(ISNUMBER('Model output'!J30),'Model output'!J30&lt;=I31),'Model output'!J30,IF(AND(ISNUMBER('Model output'!J30), 'Model output'!J30&gt;=DATE(2024,1,1)), MIN(DAY('Model output'!J30), MONTH('Model output'!J30), YEAR('Model output'!J30)), IF(ISNUMBER(SEARCH("0/",'Model output'!J30)),0,IF(ISNUMBER(SEARCH("/",'Model output'!J30)), VALUE(LEFT('Model output'!J30, SEARCH("/",'Model output'!J30)-1)),1)))))</f>
        <v>3</v>
      </c>
      <c r="K31" t="str" cm="1">
        <f t="array" ref="K31">IF(COUNT(FIND({0,1,2,3,4,5,6,7,8,9},'Model output'!K30))&gt;0,'Model output'!K30,"")</f>
        <v>0.8 cm</v>
      </c>
      <c r="L31" t="str">
        <f t="shared" si="13"/>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 carcinoma, classical type</v>
      </c>
      <c r="O31" t="str">
        <f>IF('Model output'!M30="","",'Model output'!M30)</f>
        <v/>
      </c>
      <c r="P31" t="str">
        <f>IF('Model output'!N30="","",'Model output'!N30)</f>
        <v>1.2 cm</v>
      </c>
      <c r="Q31" t="str">
        <f t="shared" si="2"/>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1</v>
      </c>
      <c r="U31" t="str">
        <f>IF('Model output'!Q30&lt;&gt;"",'Model output'!Q30,
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5" t="str">
        <f>IF('Model output'!S30="","",'Model output'!S30)</f>
        <v>Not Identified</v>
      </c>
      <c r="Y31" t="str">
        <f>IF(OR('Model output'!S30="",ISNUMBER(SEARCH("Absent",'Model output'!S30)),ISNUMBER(SEARCH("Not identified",'Model output'!S30)),ISNUMBER(SEARCH("No",'Model output'!S30)),ISNUMBER(SEARCH("neagtive",'Model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muscle",X31)),ISNUMBER(SEARCH("larynx",X31)),AND(ISNUMBER(SEARCH("trachea",X31)),NOT(ISNUMBER(SEARCH("pretracheal",X31)))),ISNUMBER(SEARCH("esophagus",X31)),ISNUMBER(SEARCH("recurrent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9" t="str">
        <f>IF(OR('Model output'!V30="", AND(ISERROR(SEARCH("Positive",'Model output'!V30)), ISNUMBER(SEARCH("Negative",'Model output'!V30))), ISNUMBER(SEARCH("Uninvolved",'Model output'!V30)), ISNUMBER(SEARCH("Free",'Model output'!V30)), ISNUMBER(SEARCH("Focal",'Model output'!V30)), AND(ISERROR(SEARCH("extensive",'Model output'!V30)),ISNUMBER(SEARCH("1 mm",'Model output'!V30))), AND(ISERROR(SEARCH("extensive",'Model output'!V30)),ISNUMBER(SEARCH("0.1 CM",'Model output'!V30))), ISNUMBER(SEARCH("less than 0.5 mm",'Model output'!V30)), ISNUMBER(SEARCH("Focal",'Model output'!V30)), ISNUMBER(SEARCH("abut",'Model output'!V30))), "negative", "positive")</f>
        <v>negative</v>
      </c>
      <c r="AE31" s="20"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7" t="str">
        <f t="shared" si="3"/>
        <v>1b</v>
      </c>
      <c r="AG31" s="27" t="str">
        <f t="shared" si="4"/>
        <v>1a</v>
      </c>
      <c r="AH31" s="27">
        <f t="shared" si="5"/>
        <v>0</v>
      </c>
      <c r="AI31" s="28" t="str">
        <f t="shared" si="6"/>
        <v>I</v>
      </c>
      <c r="AJ31" s="18" t="s">
        <v>26</v>
      </c>
      <c r="AK31" s="28" t="s">
        <v>366</v>
      </c>
      <c r="AL31" s="27" t="s">
        <v>368</v>
      </c>
      <c r="AM31" s="27" t="s">
        <v>236</v>
      </c>
      <c r="AN31" s="19" t="s">
        <v>102</v>
      </c>
      <c r="AO31" s="27">
        <f t="shared" ca="1" si="7"/>
        <v>1</v>
      </c>
      <c r="AP31" s="27">
        <f t="shared" si="8"/>
        <v>1</v>
      </c>
      <c r="AQ31" s="27">
        <f t="shared" si="9"/>
        <v>1</v>
      </c>
      <c r="AR31" s="27">
        <f t="shared" si="10"/>
        <v>1</v>
      </c>
      <c r="AS31" s="19">
        <f t="shared" si="12"/>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1</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0</v>
      </c>
      <c r="F32" t="str">
        <f t="shared" si="11"/>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output'!H31="","negative",IF(OR(ISNUMBER(SEARCH("lymph node",'Model output'!H31)), ISNUMBER(SEARCH("tracheal",'Model output'!H31)), ISNUMBER(SEARCH("Not mentioned",'Model output'!H31)), ISNUMBER(SEARCH("esophageal",'Model output'!H31)), ISNUMBER(SEARCH("Not applicable",'Model output'!H31))),"negative","positive"))</f>
        <v>negative</v>
      </c>
      <c r="I32">
        <f>IF(OR('Model output'!I31="",'Model output'!I31="Not answered",'Model output'!I31="Not mentioned"),"",IF(ISNUMBER('Model output'!I31),'Model output'!I31,1))</f>
        <v>11</v>
      </c>
      <c r="J32">
        <f>IF(OR('Model output'!J31="",'Model output'!J31="Not answered",'Model output'!J31="Not mentioned"),"",IF(AND(ISNUMBER('Model output'!J31),'Model output'!J31&lt;=I32),'Model output'!J31,IF(AND(ISNUMBER('Model output'!J31), 'Model output'!J31&gt;=DATE(2024,1,1)), MIN(DAY('Model output'!J31), MONTH('Model output'!J31), YEAR('Model output'!J31)), IF(ISNUMBER(SEARCH("0/",'Model output'!J31)),0,IF(ISNUMBER(SEARCH("/",'Model output'!J31)), VALUE(LEFT('Model output'!J31, SEARCH("/",'Model output'!J31)-1)),1)))))</f>
        <v>7</v>
      </c>
      <c r="K32" t="str" cm="1">
        <f t="array" ref="K32">IF(COUNT(FIND({0,1,2,3,4,5,6,7,8,9},'Model output'!K31))&gt;0,'Model output'!K31,"")</f>
        <v>2.4cm</v>
      </c>
      <c r="L32" t="str">
        <f t="shared" si="13"/>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 carcinoma, follicular variant</v>
      </c>
      <c r="O32" t="str">
        <f>IF('Model output'!M31="","",'Model output'!M31)</f>
        <v>Infiltrative</v>
      </c>
      <c r="P32" t="str">
        <f>IF('Model output'!N31="","",'Model output'!N31)</f>
        <v>2 cm</v>
      </c>
      <c r="Q32" t="str">
        <f t="shared" si="2"/>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f>IF('Model output'!Q31&lt;&gt;"",'Model output'!Q31,
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1</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5" t="str">
        <f>IF('Model output'!S31="","",'Model output'!S31)</f>
        <v>lnvades: into adjacent perithyroid fibroadipose tissue.</v>
      </c>
      <c r="Y32" t="str">
        <f>IF(OR('Model output'!S31="",ISNUMBER(SEARCH("Absent",'Model output'!S31)),ISNUMBER(SEARCH("Not identified",'Model output'!S31)),ISNUMBER(SEARCH("No",'Model output'!S31)),ISNUMBER(SEARCH("neagtive",'Model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muscle",X32)),ISNUMBER(SEARCH("larynx",X32)),AND(ISNUMBER(SEARCH("trachea",X32)),NOT(ISNUMBER(SEARCH("pretracheal",X32)))),ISNUMBER(SEARCH("esophagus",X32)),ISNUMBER(SEARCH("recurrent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9" t="str">
        <f>IF(OR('Model output'!V31="", AND(ISERROR(SEARCH("Positive",'Model output'!V31)), ISNUMBER(SEARCH("Negative",'Model output'!V31))), ISNUMBER(SEARCH("Uninvolved",'Model output'!V31)), ISNUMBER(SEARCH("Free",'Model output'!V31)), ISNUMBER(SEARCH("Focal",'Model output'!V31)), AND(ISERROR(SEARCH("extensive",'Model output'!V31)),ISNUMBER(SEARCH("1 mm",'Model output'!V31))), AND(ISERROR(SEARCH("extensive",'Model output'!V31)),ISNUMBER(SEARCH("0.1 CM",'Model output'!V31))), ISNUMBER(SEARCH("less than 0.5 mm",'Model output'!V31)), ISNUMBER(SEARCH("Focal",'Model output'!V31)), ISNUMBER(SEARCH("abut",'Model output'!V31))), "negative", "positive")</f>
        <v>negative</v>
      </c>
      <c r="AE32" s="20"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7" t="str">
        <f t="shared" si="3"/>
        <v>1b</v>
      </c>
      <c r="AG32" s="27" t="str">
        <f t="shared" si="4"/>
        <v>1b</v>
      </c>
      <c r="AH32" s="27">
        <f t="shared" si="5"/>
        <v>0</v>
      </c>
      <c r="AI32" s="28" t="str">
        <f t="shared" si="6"/>
        <v>I</v>
      </c>
      <c r="AJ32" s="18" t="s">
        <v>37</v>
      </c>
      <c r="AK32" s="28" t="s">
        <v>366</v>
      </c>
      <c r="AL32" s="27" t="s">
        <v>366</v>
      </c>
      <c r="AM32" s="27">
        <v>0</v>
      </c>
      <c r="AN32" s="19" t="s">
        <v>102</v>
      </c>
      <c r="AO32" s="27">
        <f t="shared" ca="1" si="7"/>
        <v>1</v>
      </c>
      <c r="AP32" s="27">
        <f t="shared" si="8"/>
        <v>1</v>
      </c>
      <c r="AQ32" s="27">
        <f t="shared" si="9"/>
        <v>1</v>
      </c>
      <c r="AR32" s="27">
        <f t="shared" si="10"/>
        <v>1</v>
      </c>
      <c r="AS32" s="19">
        <f t="shared" si="12"/>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X</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0</v>
      </c>
      <c r="F33" t="str">
        <f t="shared" si="11"/>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output'!H32="","negative",IF(OR(ISNUMBER(SEARCH("lymph node",'Model output'!H32)), ISNUMBER(SEARCH("tracheal",'Model output'!H32)), ISNUMBER(SEARCH("Not mentioned",'Model output'!H32)), ISNUMBER(SEARCH("esophageal",'Model output'!H32)), ISNUMBER(SEARCH("Not applicable",'Model output'!H32))),"negative","positive"))</f>
        <v>negative</v>
      </c>
      <c r="I33">
        <f>IF(OR('Model output'!I32="",'Model output'!I32="Not answered",'Model output'!I32="Not mentioned"),"",IF(ISNUMBER('Model output'!I32),'Model output'!I32,1))</f>
        <v>4</v>
      </c>
      <c r="J33">
        <f>IF(OR('Model output'!J32="",'Model output'!J32="Not answered",'Model output'!J32="Not mentioned"),"",IF(AND(ISNUMBER('Model output'!J32),'Model output'!J32&lt;=I33),'Model output'!J32,IF(AND(ISNUMBER('Model output'!J32), 'Model output'!J32&gt;=DATE(2024,1,1)), MIN(DAY('Model output'!J32), MONTH('Model output'!J32), YEAR('Model output'!J32)), IF(ISNUMBER(SEARCH("0/",'Model output'!J32)),0,IF(ISNUMBER(SEARCH("/",'Model output'!J32)), VALUE(LEFT('Model output'!J32, SEARCH("/",'Model output'!J32)-1)),1)))))</f>
        <v>1</v>
      </c>
      <c r="K33" t="str" cm="1">
        <f t="array" ref="K33">IF(COUNT(FIND({0,1,2,3,4,5,6,7,8,9},'Model output'!K32))&gt;0,'Model output'!K32,"")</f>
        <v>0.6 cm</v>
      </c>
      <c r="L33" t="str">
        <f t="shared" si="13"/>
        <v>0.6cm</v>
      </c>
      <c r="M33" cm="1">
        <f t="array" ref="M33">IF(L33="","",IF(ISNUMBER(SEARCH("cm",L33)),MAX(VALUE(SUBSTITUTE(_xlfn.FILTERXML("&lt;t&gt;&lt;s&gt;"&amp;SUBSTITUTE(L33,",","&lt;/s&gt;&lt;s&gt;")&amp;"&lt;/s&gt;&lt;/t&gt;","//s"),"cm",""))),MAX(VALUE(SUBSTITUTE(_xlfn.FILTERXML("&lt;t&gt;&lt;s&gt;"&amp;SUBSTITUTE(L33,",","&lt;/s&gt;&lt;s&gt;")&amp;"&lt;/s&gt;&lt;/t&gt;","//s"),"mm","")))/10))</f>
        <v>0.6</v>
      </c>
      <c r="N33" t="str">
        <f>IF('Model output'!L32="","",'Model output'!L32)</f>
        <v>Papillary carcinoma</v>
      </c>
      <c r="O33" t="str">
        <f>IF('Model output'!M32="","",'Model output'!M32)</f>
        <v>classical type with focal oncocytic/tall cell features</v>
      </c>
      <c r="P33" t="str">
        <f>IF('Model output'!N32="","",'Model output'!N32)</f>
        <v>1.0 cm</v>
      </c>
      <c r="Q33" t="str">
        <f t="shared" si="2"/>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1</v>
      </c>
      <c r="U33" t="str">
        <f>IF('Model output'!Q32&lt;&gt;"",'Model output'!Q32,
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15" t="str">
        <f>IF('Model output'!S32="","",'Model output'!S32)</f>
        <v>Not identified</v>
      </c>
      <c r="Y33" t="str">
        <f>IF(OR('Model output'!S32="",ISNUMBER(SEARCH("Absent",'Model output'!S32)),ISNUMBER(SEARCH("Not identified",'Model output'!S32)),ISNUMBER(SEARCH("No",'Model output'!S32)),ISNUMBER(SEARCH("neagtive",'Model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muscle",X33)),ISNUMBER(SEARCH("larynx",X33)),AND(ISNUMBER(SEARCH("trachea",X33)),NOT(ISNUMBER(SEARCH("pretracheal",X33)))),ISNUMBER(SEARCH("esophagus",X33)),ISNUMBER(SEARCH("recurrent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9" t="str">
        <f>IF(OR('Model output'!V32="", AND(ISERROR(SEARCH("Positive",'Model output'!V32)), ISNUMBER(SEARCH("Negative",'Model output'!V32))), ISNUMBER(SEARCH("Uninvolved",'Model output'!V32)), ISNUMBER(SEARCH("Free",'Model output'!V32)), ISNUMBER(SEARCH("Focal",'Model output'!V32)), AND(ISERROR(SEARCH("extensive",'Model output'!V32)),ISNUMBER(SEARCH("1 mm",'Model output'!V32))), AND(ISERROR(SEARCH("extensive",'Model output'!V32)),ISNUMBER(SEARCH("0.1 CM",'Model output'!V32))), ISNUMBER(SEARCH("less than 0.5 mm",'Model output'!V32)), ISNUMBER(SEARCH("Focal",'Model output'!V32)), ISNUMBER(SEARCH("abut",'Model output'!V32))), "negative", "positive")</f>
        <v>negative</v>
      </c>
      <c r="AE33" s="20"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27" t="str">
        <f t="shared" si="3"/>
        <v>1a</v>
      </c>
      <c r="AG33" s="27" t="str">
        <f t="shared" si="4"/>
        <v>1a</v>
      </c>
      <c r="AH33" s="27">
        <f t="shared" si="5"/>
        <v>0</v>
      </c>
      <c r="AI33" s="28" t="str">
        <f t="shared" si="6"/>
        <v>I</v>
      </c>
      <c r="AJ33" s="18" t="s">
        <v>37</v>
      </c>
      <c r="AK33" s="28" t="s">
        <v>368</v>
      </c>
      <c r="AL33" s="28" t="s">
        <v>365</v>
      </c>
      <c r="AM33" s="27" t="s">
        <v>236</v>
      </c>
      <c r="AN33" s="19" t="s">
        <v>102</v>
      </c>
      <c r="AO33" s="27">
        <f t="shared" ca="1" si="7"/>
        <v>1</v>
      </c>
      <c r="AP33" s="27">
        <f t="shared" si="8"/>
        <v>1</v>
      </c>
      <c r="AQ33" s="27">
        <f t="shared" si="9"/>
        <v>0</v>
      </c>
      <c r="AR33" s="27">
        <f t="shared" si="10"/>
        <v>1</v>
      </c>
      <c r="AS33" s="19">
        <f t="shared" si="12"/>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11"/>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output'!H33="","negative",IF(OR(ISNUMBER(SEARCH("lymph node",'Model output'!H33)), ISNUMBER(SEARCH("tracheal",'Model output'!H33)), ISNUMBER(SEARCH("Not mentioned",'Model output'!H33)), ISNUMBER(SEARCH("esophageal",'Model output'!H33)), ISNUMBER(SEARCH("Not applicable",'Model output'!H33))),"negative","positive"))</f>
        <v>negative</v>
      </c>
      <c r="I34">
        <f>IF(OR('Model output'!I33="",'Model output'!I33="Not answered",'Model output'!I33="Not mentioned"),"",IF(ISNUMBER('Model output'!I33),'Model output'!I33,1))</f>
        <v>5</v>
      </c>
      <c r="J34">
        <f>IF(OR('Model output'!J33="",'Model output'!J33="Not answered",'Model output'!J33="Not mentioned"),"",IF(AND(ISNUMBER('Model output'!J33),'Model output'!J33&lt;=I34),'Model output'!J33,IF(AND(ISNUMBER('Model output'!J33), 'Model output'!J33&gt;=DATE(2024,1,1)), MIN(DAY('Model output'!J33), MONTH('Model output'!J33), YEAR('Model output'!J33)), IF(ISNUMBER(SEARCH("0/",'Model output'!J33)),0,IF(ISNUMBER(SEARCH("/",'Model output'!J33)), VALUE(LEFT('Model output'!J33, SEARCH("/",'Model output'!J33)-1)),1)))))</f>
        <v>3</v>
      </c>
      <c r="K34" t="str" cm="1">
        <f t="array" ref="K34">IF(COUNT(FIND({0,1,2,3,4,5,6,7,8,9},'Model output'!K33))&gt;0,'Model output'!K33,"")</f>
        <v/>
      </c>
      <c r="L34" t="str">
        <f t="shared" si="13"/>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 carcinoma</v>
      </c>
      <c r="O34" t="str">
        <f>IF('Model output'!M33="","",'Model output'!M33)</f>
        <v>Classical</v>
      </c>
      <c r="P34" t="str">
        <f>IF('Model output'!N33="","",'Model output'!N33)</f>
        <v>1.8 cm</v>
      </c>
      <c r="Q34" t="str">
        <f t="shared" si="2"/>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
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15" t="str">
        <f>IF('Model output'!S33="","",'Model output'!S33)</f>
        <v>Not identified</v>
      </c>
      <c r="Y34" t="str">
        <f>IF(OR('Model output'!S33="",ISNUMBER(SEARCH("Absent",'Model output'!S33)),ISNUMBER(SEARCH("Not identified",'Model output'!S33)),ISNUMBER(SEARCH("No",'Model output'!S33)),ISNUMBER(SEARCH("neagtive",'Model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muscle",X34)),ISNUMBER(SEARCH("larynx",X34)),AND(ISNUMBER(SEARCH("trachea",X34)),NOT(ISNUMBER(SEARCH("pretracheal",X34)))),ISNUMBER(SEARCH("esophagus",X34)),ISNUMBER(SEARCH("recurrent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9" t="str">
        <f>IF(OR('Model output'!V33="", AND(ISERROR(SEARCH("Positive",'Model output'!V33)), ISNUMBER(SEARCH("Negative",'Model output'!V33))), ISNUMBER(SEARCH("Uninvolved",'Model output'!V33)), ISNUMBER(SEARCH("Free",'Model output'!V33)), ISNUMBER(SEARCH("Focal",'Model output'!V33)), AND(ISERROR(SEARCH("extensive",'Model output'!V33)),ISNUMBER(SEARCH("1 mm",'Model output'!V33))), AND(ISERROR(SEARCH("extensive",'Model output'!V33)),ISNUMBER(SEARCH("0.1 CM",'Model output'!V33))), ISNUMBER(SEARCH("less than 0.5 mm",'Model output'!V33)), ISNUMBER(SEARCH("Focal",'Model output'!V33)), ISNUMBER(SEARCH("abut",'Model output'!V33))), "negative", "positive")</f>
        <v>negative</v>
      </c>
      <c r="AE34" s="20"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7" t="str">
        <f t="shared" si="3"/>
        <v>1b</v>
      </c>
      <c r="AG34" s="27" t="str">
        <f t="shared" si="4"/>
        <v>1b</v>
      </c>
      <c r="AH34" s="27">
        <f t="shared" si="5"/>
        <v>0</v>
      </c>
      <c r="AI34" s="28" t="str">
        <f t="shared" si="6"/>
        <v>I</v>
      </c>
      <c r="AJ34" s="18" t="s">
        <v>37</v>
      </c>
      <c r="AK34" s="28" t="s">
        <v>366</v>
      </c>
      <c r="AL34" s="28" t="s">
        <v>366</v>
      </c>
      <c r="AM34" s="27">
        <v>0</v>
      </c>
      <c r="AN34" s="19" t="s">
        <v>102</v>
      </c>
      <c r="AO34" s="27">
        <f t="shared" ca="1" si="7"/>
        <v>1</v>
      </c>
      <c r="AP34" s="27">
        <f t="shared" si="8"/>
        <v>1</v>
      </c>
      <c r="AQ34" s="27">
        <f t="shared" si="9"/>
        <v>1</v>
      </c>
      <c r="AR34" s="27">
        <f t="shared" si="10"/>
        <v>1</v>
      </c>
      <c r="AS34" s="19">
        <f t="shared" si="12"/>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
      </c>
      <c r="F35" t="str">
        <f t="shared" si="11"/>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output'!H34="","negative",IF(OR(ISNUMBER(SEARCH("lymph node",'Model output'!H34)), ISNUMBER(SEARCH("tracheal",'Model output'!H34)), ISNUMBER(SEARCH("Not mentioned",'Model output'!H34)), ISNUMBER(SEARCH("esophageal",'Model output'!H34)), ISNUMBER(SEARCH("Not applicable",'Model output'!H34))),"negative","positive"))</f>
        <v>negative</v>
      </c>
      <c r="I35">
        <f>IF(OR('Model output'!I34="",'Model output'!I34="Not answered",'Model output'!I34="Not mentioned"),"",IF(ISNUMBER('Model output'!I34),'Model output'!I34,1))</f>
        <v>28</v>
      </c>
      <c r="J35">
        <f>IF(OR('Model output'!J34="",'Model output'!J34="Not answered",'Model output'!J34="Not mentioned"),"",IF(AND(ISNUMBER('Model output'!J34),'Model output'!J34&lt;=I35),'Model output'!J34,IF(AND(ISNUMBER('Model output'!J34), 'Model output'!J34&gt;=DATE(2024,1,1)), MIN(DAY('Model output'!J34), MONTH('Model output'!J34), YEAR('Model output'!J34)), IF(ISNUMBER(SEARCH("0/",'Model output'!J34)),0,IF(ISNUMBER(SEARCH("/",'Model output'!J34)), VALUE(LEFT('Model output'!J34, SEARCH("/",'Model output'!J34)-1)),1)))))</f>
        <v>13</v>
      </c>
      <c r="K35" t="str" cm="1">
        <f t="array" ref="K35">IF(COUNT(FIND({0,1,2,3,4,5,6,7,8,9},'Model output'!K34))&gt;0,'Model output'!K34,"")</f>
        <v>2.5 cm</v>
      </c>
      <c r="L35" t="str">
        <f t="shared" si="13"/>
        <v>2.5cm</v>
      </c>
      <c r="M35" cm="1">
        <f t="array" ref="M35">IF(L35="","",IF(ISNUMBER(SEARCH("cm",L35)),MAX(VALUE(SUBSTITUTE(_xlfn.FILTERXML("&lt;t&gt;&lt;s&gt;"&amp;SUBSTITUTE(L35,",","&lt;/s&gt;&lt;s&gt;")&amp;"&lt;/s&gt;&lt;/t&gt;","//s"),"cm",""))),MAX(VALUE(SUBSTITUTE(_xlfn.FILTERXML("&lt;t&gt;&lt;s&gt;"&amp;SUBSTITUTE(L35,",","&lt;/s&gt;&lt;s&gt;")&amp;"&lt;/s&gt;&lt;/t&gt;","//s"),"mm","")))/10))</f>
        <v>2.5</v>
      </c>
      <c r="N35" t="str">
        <f>IF('Model output'!L34="","",'Model output'!L34)</f>
        <v>Papillary</v>
      </c>
      <c r="O35" t="str">
        <f>IF('Model output'!M34="","",'Model output'!M34)</f>
        <v/>
      </c>
      <c r="P35" t="str">
        <f>IF('Model output'!N34="","",'Model output'!N34)</f>
        <v>1 cm</v>
      </c>
      <c r="Q35" t="str">
        <f t="shared" si="2"/>
        <v>1cm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t="str">
        <f>IF('Model output'!O34="","",'Model output'!O34)</f>
        <v>Multiple</v>
      </c>
      <c r="U35" t="str">
        <f>IF('Model output'!Q34&lt;&gt;"",'Model output'!Q34,
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positive</v>
      </c>
      <c r="X35" s="15" t="str">
        <f>IF('Model output'!S34="","",'Model output'!S34)</f>
        <v>Perithyroidal fibradipose tissue</v>
      </c>
      <c r="Y35" t="str">
        <f>IF(OR('Model output'!S34="",ISNUMBER(SEARCH("Absent",'Model output'!S34)),ISNUMBER(SEARCH("Not identified",'Model output'!S34)),ISNUMBER(SEARCH("No",'Model output'!S34)),ISNUMBER(SEARCH("neagtive",'Model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muscle",X35)),ISNUMBER(SEARCH("larynx",X35)),AND(ISNUMBER(SEARCH("trachea",X35)),NOT(ISNUMBER(SEARCH("pretracheal",X35)))),ISNUMBER(SEARCH("esophagus",X35)),ISNUMBER(SEARCH("recurrent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9" t="str">
        <f>IF(OR('Model output'!V34="", AND(ISERROR(SEARCH("Positive",'Model output'!V34)), ISNUMBER(SEARCH("Negative",'Model output'!V34))), ISNUMBER(SEARCH("Uninvolved",'Model output'!V34)), ISNUMBER(SEARCH("Free",'Model output'!V34)), ISNUMBER(SEARCH("Focal",'Model output'!V34)), AND(ISERROR(SEARCH("extensive",'Model output'!V34)),ISNUMBER(SEARCH("1 mm",'Model output'!V34))), AND(ISERROR(SEARCH("extensive",'Model output'!V34)),ISNUMBER(SEARCH("0.1 CM",'Model output'!V34))), ISNUMBER(SEARCH("less than 0.5 mm",'Model output'!V34)), ISNUMBER(SEARCH("Focal",'Model output'!V34)), ISNUMBER(SEARCH("abut",'Model output'!V34))), "negative", "positive")</f>
        <v>positive</v>
      </c>
      <c r="AE35" s="20"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7" t="str">
        <f t="shared" ref="AF35:AF52" si="14">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7" t="str">
        <f t="shared" ref="AG35:AG52" si="15">IF(AND(ISNUMBER(J35),J35&gt;0),
IF(G35="lateral", "1b", "1a"),"0")</f>
        <v>1b</v>
      </c>
      <c r="AH35" s="27">
        <f t="shared" ref="AH35:AH52" si="16">IF(OR(H35="unknown"),"x",IF(H35="negative",0,1))</f>
        <v>0</v>
      </c>
      <c r="AI35" s="28" t="str">
        <f t="shared" ref="AI35:AI52" si="17">IF(AND(B35&lt;55,AH35=0),"I",
IF(AND(B35&lt;55,AH35=1),"II",
IF(AH35=1,"IVB",
IF(AND(AF35="4b",AH35=0),"IVA",
IF(AND(AF35="4a",AH35=0),"III",
IF(AND(OR(AF35="3a",AF35="3b",AF35="3"),AH35=0),"II",
IF(AND(AF35="2",OR(AG35="1",AG35="1a",AG35="1b"),AH35=0),"II",
IF(AND(OR(AF35="1a",AF35="1b",AF35="1"),OR(AG35="1",AG35="1a",AG35="1b"),AH35=0),"II","I"
))))))))</f>
        <v>II</v>
      </c>
      <c r="AJ35" s="18" t="s">
        <v>18</v>
      </c>
      <c r="AK35" s="28" t="s">
        <v>368</v>
      </c>
      <c r="AL35" s="28" t="s">
        <v>366</v>
      </c>
      <c r="AM35" s="27">
        <v>0</v>
      </c>
      <c r="AN35" s="19" t="s">
        <v>99</v>
      </c>
      <c r="AO35" s="27">
        <f t="shared" ref="AO35:AO52" si="18">IF(AE35=AJ35, 1, 0)</f>
        <v>1</v>
      </c>
      <c r="AP35" s="27">
        <f t="shared" ref="AP35:AP52" si="19">IF(AF35=AK35, 1, IF(AND(AF35="x", AK35="0"), 1, IF(AND(AF35="0", AK35="x"), 1, 0)))</f>
        <v>1</v>
      </c>
      <c r="AQ35" s="27">
        <f t="shared" ref="AQ35:AQ52" si="20">IF(AG35=AL35, 1, IF(AND(AG35="x", AL35="0"), 1, IF(AND(AG35="0", AL35="x"), 1, 0)))</f>
        <v>1</v>
      </c>
      <c r="AR35" s="27">
        <f t="shared" ref="AR35:AR52" si="21">IF(VALUE(AH35)=VALUE(AM35),1,0)</f>
        <v>1</v>
      </c>
      <c r="AS35" s="19">
        <f t="shared" si="12"/>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11"/>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output'!H35="","negative",IF(OR(ISNUMBER(SEARCH("lymph node",'Model output'!H35)), ISNUMBER(SEARCH("tracheal",'Model output'!H35)), ISNUMBER(SEARCH("Not mentioned",'Model output'!H35)), ISNUMBER(SEARCH("esophageal",'Model output'!H35)), ISNUMBER(SEARCH("Not applicable",'Model output'!H35))),"negative","positive"))</f>
        <v>negative</v>
      </c>
      <c r="I36">
        <f>IF(OR('Model output'!I35="",'Model output'!I35="Not answered",'Model output'!I35="Not mentioned"),"",IF(ISNUMBER('Model output'!I35),'Model output'!I35,1))</f>
        <v>22</v>
      </c>
      <c r="J36">
        <f>IF(OR('Model output'!J35="",'Model output'!J35="Not answered",'Model output'!J35="Not mentioned"),"",IF(AND(ISNUMBER('Model output'!J35),'Model output'!J35&lt;=I36),'Model output'!J35,IF(AND(ISNUMBER('Model output'!J35), 'Model output'!J35&gt;=DATE(2024,1,1)), MIN(DAY('Model output'!J35), MONTH('Model output'!J35), YEAR('Model output'!J35)), IF(ISNUMBER(SEARCH("0/",'Model output'!J35)),0,IF(ISNUMBER(SEARCH("/",'Model output'!J35)), VALUE(LEFT('Model output'!J35, SEARCH("/",'Model output'!J35)-1)),1)))))</f>
        <v>1</v>
      </c>
      <c r="K36" t="str" cm="1">
        <f t="array" ref="K36">IF(COUNT(FIND({0,1,2,3,4,5,6,7,8,9},'Model output'!K35))&gt;0,'Model output'!K35,"")</f>
        <v/>
      </c>
      <c r="L36" t="str">
        <f t="shared" si="13"/>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v>
      </c>
      <c r="O36" t="str">
        <f>IF('Model output'!M35="","",'Model output'!M35)</f>
        <v>classical (usual)</v>
      </c>
      <c r="P36" t="str">
        <f>IF('Model output'!N35="","",'Model output'!N35)</f>
        <v>1.5 cm</v>
      </c>
      <c r="Q36" t="str">
        <f t="shared" si="2"/>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negative</v>
      </c>
      <c r="T36">
        <f>IF('Model output'!O35="","",'Model output'!O35)</f>
        <v>1</v>
      </c>
      <c r="U36" t="str">
        <f>IF('Model output'!Q35&lt;&gt;"",'Model output'!Q35,
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15" t="str">
        <f>IF('Model output'!S35="","",'Model output'!S35)</f>
        <v>Not identified</v>
      </c>
      <c r="Y36" t="str">
        <f>IF(OR('Model output'!S35="",ISNUMBER(SEARCH("Absent",'Model output'!S35)),ISNUMBER(SEARCH("Not identified",'Model output'!S35)),ISNUMBER(SEARCH("No",'Model output'!S35)),ISNUMBER(SEARCH("neagtive",'Model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muscle",X36)),ISNUMBER(SEARCH("larynx",X36)),AND(ISNUMBER(SEARCH("trachea",X36)),NOT(ISNUMBER(SEARCH("pretracheal",X36)))),ISNUMBER(SEARCH("esophagus",X36)),ISNUMBER(SEARCH("recurrent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9" t="str">
        <f>IF(OR('Model output'!V35="", AND(ISERROR(SEARCH("Positive",'Model output'!V35)), ISNUMBER(SEARCH("Negative",'Model output'!V35))), ISNUMBER(SEARCH("Uninvolved",'Model output'!V35)), ISNUMBER(SEARCH("Free",'Model output'!V35)), ISNUMBER(SEARCH("Focal",'Model output'!V35)), AND(ISERROR(SEARCH("extensive",'Model output'!V35)),ISNUMBER(SEARCH("1 mm",'Model output'!V35))), AND(ISERROR(SEARCH("extensive",'Model output'!V35)),ISNUMBER(SEARCH("0.1 CM",'Model output'!V35))), ISNUMBER(SEARCH("less than 0.5 mm",'Model output'!V35)), ISNUMBER(SEARCH("Focal",'Model output'!V35)), ISNUMBER(SEARCH("abut",'Model output'!V35))), "negative", "positive")</f>
        <v>positive</v>
      </c>
      <c r="AE36" s="20"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7" t="str">
        <f t="shared" si="14"/>
        <v>1b</v>
      </c>
      <c r="AG36" s="27" t="str">
        <f t="shared" si="15"/>
        <v>1b</v>
      </c>
      <c r="AH36" s="27">
        <f t="shared" si="16"/>
        <v>0</v>
      </c>
      <c r="AI36" s="28" t="str">
        <f t="shared" si="17"/>
        <v>II</v>
      </c>
      <c r="AJ36" s="18" t="s">
        <v>18</v>
      </c>
      <c r="AK36" s="28" t="s">
        <v>366</v>
      </c>
      <c r="AL36" s="28" t="s">
        <v>366</v>
      </c>
      <c r="AM36" s="27">
        <v>0</v>
      </c>
      <c r="AN36" s="19" t="s">
        <v>99</v>
      </c>
      <c r="AO36" s="27">
        <f t="shared" si="18"/>
        <v>1</v>
      </c>
      <c r="AP36" s="27">
        <f t="shared" si="19"/>
        <v>1</v>
      </c>
      <c r="AQ36" s="27">
        <f t="shared" si="20"/>
        <v>1</v>
      </c>
      <c r="AR36" s="27">
        <f t="shared" si="21"/>
        <v>1</v>
      </c>
      <c r="AS36" s="19">
        <f t="shared" si="12"/>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11"/>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output'!H36="","negative",IF(OR(ISNUMBER(SEARCH("lymph node",'Model output'!H36)), ISNUMBER(SEARCH("tracheal",'Model output'!H36)), ISNUMBER(SEARCH("Not mentioned",'Model output'!H36)), ISNUMBER(SEARCH("esophageal",'Model output'!H36)), ISNUMBER(SEARCH("Not applicable",'Model output'!H36))),"negative","positive"))</f>
        <v>positive</v>
      </c>
      <c r="I37">
        <f>IF(OR('Model output'!I36="",'Model output'!I36="Not answered",'Model output'!I36="Not mentioned"),"",IF(ISNUMBER('Model output'!I36),'Model output'!I36,1))</f>
        <v>3</v>
      </c>
      <c r="J37">
        <f>IF(OR('Model output'!J36="",'Model output'!J36="Not answered",'Model output'!J36="Not mentioned"),"",IF(AND(ISNUMBER('Model output'!J36),'Model output'!J36&lt;=I37),'Model output'!J36,IF(AND(ISNUMBER('Model output'!J36), 'Model output'!J36&gt;=DATE(2024,1,1)), MIN(DAY('Model output'!J36), MONTH('Model output'!J36), YEAR('Model output'!J36)), IF(ISNUMBER(SEARCH("0/",'Model output'!J36)),0,IF(ISNUMBER(SEARCH("/",'Model output'!J36)), VALUE(LEFT('Model output'!J36, SEARCH("/",'Model output'!J36)-1)),1)))))</f>
        <v>0</v>
      </c>
      <c r="K37" t="str" cm="1">
        <f t="array" ref="K37">IF(COUNT(FIND({0,1,2,3,4,5,6,7,8,9},'Model output'!K36))&gt;0,'Model output'!K36,"")</f>
        <v/>
      </c>
      <c r="L37" t="str">
        <f t="shared" si="13"/>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Focal poor differentiation (less than 5%)</v>
      </c>
      <c r="P37" t="str">
        <f>IF('Model output'!N36="","",'Model output'!N36)</f>
        <v>6.0cm</v>
      </c>
      <c r="Q37" t="str">
        <f t="shared" si="2"/>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f>IF('Model output'!O36="","",'Model output'!O36)</f>
        <v>1</v>
      </c>
      <c r="U37" t="str">
        <f>IF('Model output'!Q36&lt;&gt;"",'Model output'!Q36,
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&gt;4</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15" t="str">
        <f>IF('Model output'!S36="","",'Model output'!S36)</f>
        <v>Not identified</v>
      </c>
      <c r="Y37" t="str">
        <f>IF(OR('Model output'!S36="",ISNUMBER(SEARCH("Absent",'Model output'!S36)),ISNUMBER(SEARCH("Not identified",'Model output'!S36)),ISNUMBER(SEARCH("No",'Model output'!S36)),ISNUMBER(SEARCH("neagtive",'Model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muscle",X37)),ISNUMBER(SEARCH("larynx",X37)),AND(ISNUMBER(SEARCH("trachea",X37)),NOT(ISNUMBER(SEARCH("pretracheal",X37)))),ISNUMBER(SEARCH("esophagus",X37)),ISNUMBER(SEARCH("recurrent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9" t="str">
        <f>IF(OR('Model output'!V36="", AND(ISERROR(SEARCH("Positive",'Model output'!V36)), ISNUMBER(SEARCH("Negative",'Model output'!V36))), ISNUMBER(SEARCH("Uninvolved",'Model output'!V36)), ISNUMBER(SEARCH("Free",'Model output'!V36)), ISNUMBER(SEARCH("Focal",'Model output'!V36)), AND(ISERROR(SEARCH("extensive",'Model output'!V36)),ISNUMBER(SEARCH("1 mm",'Model output'!V36))), AND(ISERROR(SEARCH("extensive",'Model output'!V36)),ISNUMBER(SEARCH("0.1 CM",'Model output'!V36))), ISNUMBER(SEARCH("less than 0.5 mm",'Model output'!V36)), ISNUMBER(SEARCH("Focal",'Model output'!V36)), ISNUMBER(SEARCH("abut",'Model output'!V36))), "negative", "positive")</f>
        <v>negative</v>
      </c>
      <c r="AE37" s="20"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7" t="str">
        <f t="shared" si="14"/>
        <v>3a</v>
      </c>
      <c r="AG37" s="28" t="str">
        <f t="shared" si="15"/>
        <v>0</v>
      </c>
      <c r="AH37" s="27">
        <f t="shared" si="16"/>
        <v>1</v>
      </c>
      <c r="AI37" s="28" t="str">
        <f t="shared" si="17"/>
        <v>IVB</v>
      </c>
      <c r="AJ37" s="18" t="s">
        <v>18</v>
      </c>
      <c r="AK37" s="28" t="s">
        <v>367</v>
      </c>
      <c r="AL37" s="28" t="s">
        <v>236</v>
      </c>
      <c r="AM37" s="27" t="s">
        <v>237</v>
      </c>
      <c r="AN37" s="19" t="s">
        <v>274</v>
      </c>
      <c r="AO37" s="27">
        <f t="shared" si="18"/>
        <v>1</v>
      </c>
      <c r="AP37" s="27">
        <f t="shared" si="19"/>
        <v>1</v>
      </c>
      <c r="AQ37" s="27">
        <f t="shared" si="20"/>
        <v>1</v>
      </c>
      <c r="AR37" s="27">
        <f t="shared" si="21"/>
        <v>1</v>
      </c>
      <c r="AS37" s="19">
        <f t="shared" si="12"/>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0</v>
      </c>
      <c r="F38" t="str">
        <f t="shared" si="11"/>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output'!H37="","negative",IF(OR(ISNUMBER(SEARCH("lymph node",'Model output'!H37)), ISNUMBER(SEARCH("tracheal",'Model output'!H37)), ISNUMBER(SEARCH("Not mentioned",'Model output'!H37)), ISNUMBER(SEARCH("esophageal",'Model output'!H37)), ISNUMBER(SEARCH("Not applicable",'Model output'!H37))),"negative","positive"))</f>
        <v>negative</v>
      </c>
      <c r="I38">
        <f>IF(OR('Model output'!I37="",'Model output'!I37="Not answered",'Model output'!I37="Not mentioned"),"",IF(ISNUMBER('Model output'!I37),'Model output'!I37,1))</f>
        <v>3</v>
      </c>
      <c r="J38">
        <f>IF(OR('Model output'!J37="",'Model output'!J37="Not answered",'Model output'!J37="Not mentioned"),"",IF(AND(ISNUMBER('Model output'!J37),'Model output'!J37&lt;=I38),'Model output'!J37,IF(AND(ISNUMBER('Model output'!J37), 'Model output'!J37&gt;=DATE(2024,1,1)), MIN(DAY('Model output'!J37), MONTH('Model output'!J37), YEAR('Model output'!J37)), IF(ISNUMBER(SEARCH("0/",'Model output'!J37)),0,IF(ISNUMBER(SEARCH("/",'Model output'!J37)), VALUE(LEFT('Model output'!J37, SEARCH("/",'Model output'!J37)-1)),1)))))</f>
        <v>0</v>
      </c>
      <c r="K38" t="str" cm="1">
        <f t="array" ref="K38">IF(COUNT(FIND({0,1,2,3,4,5,6,7,8,9},'Model output'!K37))&gt;0,'Model output'!K37,"")</f>
        <v/>
      </c>
      <c r="L38" t="str">
        <f t="shared" si="13"/>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Follicular architecture, Classical cytomorphology (for dominant tumor)</v>
      </c>
      <c r="O38" t="str">
        <f>IF('Model output'!M37="","",'Model output'!M37)</f>
        <v>Papillary carcinoma, microcarcinoma (occult, small or microscopic) variant (for second tumor)</v>
      </c>
      <c r="P38" t="str">
        <f>IF('Model output'!N37="","",'Model output'!N37)</f>
        <v>2.6cm (for dominant tumor)</v>
      </c>
      <c r="Q38" t="str">
        <f>LOWER(SUBSTITUTE(SUBSTITUTE(SUBSTITUTE(SUBSTITUTE(SUBSTITUTE(SUBSTITUTE(SUBSTITUTE(SUBSTITUTE(SUBSTITUTE(SUBSTITUTE(SUBSTITUTE(SUBSTITUTE(SUBSTITUTE(SUBSTITUTE(SUBSTITUTE(SUBSTITUTE(SUBSTITUTE(SUBSTITUTE(SUBSTITUTE(SUBSTITUTE(P38,"cm.","cm"), "Not answered", ""), "the", ""), "tumor", ""), "nodule", ""), "Nodule", ""), "isthmic", ""), "lobe",""), "dominant", ""), "largest", ""), "left", ""), "right", ""), "for", ""), "in", ""), "and", ","), "(", ""), ")", ""), "A", ""), "x", ","), " ",""))</f>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f>IF('Model output'!O37="","",'Model output'!O37)</f>
        <v>2</v>
      </c>
      <c r="U38" t="str">
        <f>IF('Model output'!Q37&lt;&gt;"",'Model output'!Q37,
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15" t="str">
        <f>IF('Model output'!S37="","",'Model output'!S37)</f>
        <v>Not identified</v>
      </c>
      <c r="Y38" t="str">
        <f>IF(OR('Model output'!S37="",ISNUMBER(SEARCH("Absent",'Model output'!S37)),ISNUMBER(SEARCH("Not identified",'Model output'!S37)),ISNUMBER(SEARCH("No",'Model output'!S37)),ISNUMBER(SEARCH("neagtive",'Model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muscle",X38)),ISNUMBER(SEARCH("larynx",X38)),AND(ISNUMBER(SEARCH("trachea",X38)),NOT(ISNUMBER(SEARCH("pretracheal",X38)))),ISNUMBER(SEARCH("esophagus",X38)),ISNUMBER(SEARCH("recurrent laryngeal nerve",X38))),"positive","negative"))</f>
        <v>negative</v>
      </c>
      <c r="AA38" t="str">
        <f>IF('Model output'!T37="","",IF('Model output'!T37="Not mentioned", "No", "Yes"))</f>
        <v>No</v>
      </c>
      <c r="AB38" t="str">
        <f>IF(AA38&lt;&gt;"Yes","",IF(OR('Model output'!U37="",ISNUMBER(SEARCH("Not identified",'Model output'!U37))),"",'Model output'!U37))</f>
        <v/>
      </c>
      <c r="AC38" s="9" t="str">
        <f>IF(OR('Model output'!V37="", AND(ISERROR(SEARCH("Positive",'Model output'!V37)), ISNUMBER(SEARCH("Negative",'Model output'!V37))), ISNUMBER(SEARCH("Uninvolved",'Model output'!V37)), ISNUMBER(SEARCH("Free",'Model output'!V37)), ISNUMBER(SEARCH("Focal",'Model output'!V37)), AND(ISERROR(SEARCH("extensive",'Model output'!V37)),ISNUMBER(SEARCH("1 mm",'Model output'!V37))), AND(ISERROR(SEARCH("extensive",'Model output'!V37)),ISNUMBER(SEARCH("0.1 CM",'Model output'!V37))), ISNUMBER(SEARCH("less than 0.5 mm",'Model output'!V37)), ISNUMBER(SEARCH("Focal",'Model output'!V37)), ISNUMBER(SEARCH("abut",'Model output'!V37))), "negative", "positive")</f>
        <v>negative</v>
      </c>
      <c r="AE38" s="20"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7" t="str">
        <f t="shared" si="14"/>
        <v>2</v>
      </c>
      <c r="AG38" s="28" t="str">
        <f t="shared" si="15"/>
        <v>0</v>
      </c>
      <c r="AH38" s="27">
        <f t="shared" si="16"/>
        <v>0</v>
      </c>
      <c r="AI38" s="28" t="str">
        <f t="shared" si="17"/>
        <v>I</v>
      </c>
      <c r="AJ38" s="18" t="s">
        <v>26</v>
      </c>
      <c r="AK38" s="28" t="s">
        <v>364</v>
      </c>
      <c r="AL38" s="28" t="s">
        <v>236</v>
      </c>
      <c r="AM38" s="27">
        <v>0</v>
      </c>
      <c r="AN38" s="19" t="s">
        <v>102</v>
      </c>
      <c r="AO38" s="27">
        <f t="shared" ca="1" si="18"/>
        <v>1</v>
      </c>
      <c r="AP38" s="27">
        <f t="shared" si="19"/>
        <v>1</v>
      </c>
      <c r="AQ38" s="27">
        <f t="shared" si="20"/>
        <v>1</v>
      </c>
      <c r="AR38" s="27">
        <f t="shared" si="21"/>
        <v>1</v>
      </c>
      <c r="AS38" s="19">
        <f t="shared" si="12"/>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0</v>
      </c>
      <c r="F39" t="str">
        <f t="shared" si="11"/>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output'!H38="","negative",IF(OR(ISNUMBER(SEARCH("lymph node",'Model output'!H38)), ISNUMBER(SEARCH("tracheal",'Model output'!H38)), ISNUMBER(SEARCH("Not mentioned",'Model output'!H38)), ISNUMBER(SEARCH("esophageal",'Model output'!H38)), ISNUMBER(SEARCH("Not applicable",'Model output'!H38))),"negative","positive"))</f>
        <v>negative</v>
      </c>
      <c r="I39">
        <f>IF(OR('Model output'!I38="",'Model output'!I38="Not answered",'Model output'!I38="Not mentioned"),"",IF(ISNUMBER('Model output'!I38),'Model output'!I38,1))</f>
        <v>4</v>
      </c>
      <c r="J39">
        <f>IF(OR('Model output'!J38="",'Model output'!J38="Not answered",'Model output'!J38="Not mentioned"),"",IF(AND(ISNUMBER('Model output'!J38),'Model output'!J38&lt;=I39),'Model output'!J38,IF(AND(ISNUMBER('Model output'!J38), 'Model output'!J38&gt;=DATE(2024,1,1)), MIN(DAY('Model output'!J38), MONTH('Model output'!J38), YEAR('Model output'!J38)), IF(ISNUMBER(SEARCH("0/",'Model output'!J38)),0,IF(ISNUMBER(SEARCH("/",'Model output'!J38)), VALUE(LEFT('Model output'!J38, SEARCH("/",'Model output'!J38)-1)),1)))))</f>
        <v>0</v>
      </c>
      <c r="K39" t="str" cm="1">
        <f t="array" ref="K39">IF(COUNT(FIND({0,1,2,3,4,5,6,7,8,9},'Model output'!K38))&gt;0,'Model output'!K38,"")</f>
        <v/>
      </c>
      <c r="L39" t="str">
        <f t="shared" si="13"/>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 with focal tall cell features</v>
      </c>
      <c r="O39" t="str">
        <f>IF('Model output'!M38="","",'Model output'!M38)</f>
        <v>tall cell</v>
      </c>
      <c r="P39" t="str">
        <f>IF('Model output'!N38="","",'Model output'!N38)</f>
        <v>2.0 cm</v>
      </c>
      <c r="Q39" t="str">
        <f t="shared" ref="Q39:Q52" si="22">LOWER(SUBSTITUTE(SUBSTITUTE(SUBSTITUTE(SUBSTITUTE(SUBSTITUTE(SUBSTITUTE(SUBSTITUTE(SUBSTITUTE(SUBSTITUTE(SUBSTITUTE(SUBSTITUTE(SUBSTITUTE(SUBSTITUTE(SUBSTITUTE(SUBSTITUTE(SUBSTITUTE(SUBSTITUTE(SUBSTITUTE(SUBSTITUTE(SUBSTITUTE(P39,"cm.","cm"), "Not answered", ""), "the", ""), "tumor", ""), "nodule", ""), "Nodule", ""), "isthmic", ""), "lobe",""), "dominant", ""), "largest", ""), "left", ""), "right", ""), "for", ""), "in", ""), "and", ","), "(", ""), ")", ""), "A", ""), "x", ","), " ",""))</f>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
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5" t="str">
        <f>IF('Model output'!S38="","",'Model output'!S38)</f>
        <v>&lt;1 mm (anterior margin)</v>
      </c>
      <c r="Y39" t="str">
        <f>IF(OR('Model output'!S38="",ISNUMBER(SEARCH("Absent",'Model output'!S38)),ISNUMBER(SEARCH("Not identified",'Model output'!S38)),ISNUMBER(SEARCH("No",'Model output'!S38)),ISNUMBER(SEARCH("neagtive",'Model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muscle",X39)),ISNUMBER(SEARCH("larynx",X39)),AND(ISNUMBER(SEARCH("trachea",X39)),NOT(ISNUMBER(SEARCH("pretracheal",X39)))),ISNUMBER(SEARCH("esophagus",X39)),ISNUMBER(SEARCH("recurrent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9" t="str">
        <f>IF(OR('Model output'!V38="", AND(ISERROR(SEARCH("Positive",'Model output'!V38)), ISNUMBER(SEARCH("Negative",'Model output'!V38))), ISNUMBER(SEARCH("Uninvolved",'Model output'!V38)), ISNUMBER(SEARCH("Free",'Model output'!V38)), ISNUMBER(SEARCH("Focal",'Model output'!V38)), AND(ISERROR(SEARCH("extensive",'Model output'!V38)),ISNUMBER(SEARCH("1 mm",'Model output'!V38))), AND(ISERROR(SEARCH("extensive",'Model output'!V38)),ISNUMBER(SEARCH("0.1 CM",'Model output'!V38))), ISNUMBER(SEARCH("less than 0.5 mm",'Model output'!V38)), ISNUMBER(SEARCH("Focal",'Model output'!V38)), ISNUMBER(SEARCH("abut",'Model output'!V38))), "negative", "positive")</f>
        <v>negative</v>
      </c>
      <c r="AE39" s="20"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7" t="str">
        <f t="shared" si="14"/>
        <v>1b</v>
      </c>
      <c r="AG39" s="28" t="str">
        <f t="shared" si="15"/>
        <v>0</v>
      </c>
      <c r="AH39" s="27">
        <f t="shared" si="16"/>
        <v>0</v>
      </c>
      <c r="AI39" s="28" t="str">
        <f t="shared" si="17"/>
        <v>I</v>
      </c>
      <c r="AJ39" s="18" t="s">
        <v>37</v>
      </c>
      <c r="AK39" s="28" t="s">
        <v>366</v>
      </c>
      <c r="AL39" s="28" t="s">
        <v>236</v>
      </c>
      <c r="AM39" s="27">
        <v>0</v>
      </c>
      <c r="AN39" s="19" t="s">
        <v>102</v>
      </c>
      <c r="AO39" s="27">
        <f t="shared" ca="1" si="18"/>
        <v>1</v>
      </c>
      <c r="AP39" s="27">
        <f t="shared" si="19"/>
        <v>1</v>
      </c>
      <c r="AQ39" s="27">
        <f t="shared" si="20"/>
        <v>1</v>
      </c>
      <c r="AR39" s="27">
        <f t="shared" si="21"/>
        <v>1</v>
      </c>
      <c r="AS39" s="19">
        <f t="shared" si="12"/>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11"/>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output'!H39="","negative",IF(OR(ISNUMBER(SEARCH("lymph node",'Model output'!H39)), ISNUMBER(SEARCH("tracheal",'Model output'!H39)), ISNUMBER(SEARCH("Not mentioned",'Model output'!H39)), ISNUMBER(SEARCH("esophageal",'Model output'!H39)), ISNUMBER(SEARCH("Not applicable",'Model output'!H39))),"negative","positive"))</f>
        <v>negative</v>
      </c>
      <c r="I40">
        <f>IF(OR('Model output'!I39="",'Model output'!I39="Not answered",'Model output'!I39="Not mentioned"),"",IF(ISNUMBER('Model output'!I39),'Model output'!I39,1))</f>
        <v>1</v>
      </c>
      <c r="J40">
        <f>IF(OR('Model output'!J39="",'Model output'!J39="Not answered",'Model output'!J39="Not mentioned"),"",IF(AND(ISNUMBER('Model output'!J39),'Model output'!J39&lt;=I40),'Model output'!J39,IF(AND(ISNUMBER('Model output'!J39), 'Model output'!J39&gt;=DATE(2024,1,1)), MIN(DAY('Model output'!J39), MONTH('Model output'!J39), YEAR('Model output'!J39)), IF(ISNUMBER(SEARCH("0/",'Model output'!J39)),0,IF(ISNUMBER(SEARCH("/",'Model output'!J39)), VALUE(LEFT('Model output'!J39, SEARCH("/",'Model output'!J39)-1)),1)))))</f>
        <v>0</v>
      </c>
      <c r="K40" t="str" cm="1">
        <f t="array" ref="K40">IF(COUNT(FIND({0,1,2,3,4,5,6,7,8,9},'Model output'!K39))&gt;0,'Model output'!K39,"")</f>
        <v/>
      </c>
      <c r="L40" t="str">
        <f t="shared" si="13"/>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 carcinoma, usual type</v>
      </c>
      <c r="O40" t="str">
        <f>IF('Model output'!M39="","",'Model output'!M39)</f>
        <v/>
      </c>
      <c r="P40" t="str">
        <f>IF('Model output'!N39="","",'Model output'!N39)</f>
        <v>4.0 cm</v>
      </c>
      <c r="Q40" t="str">
        <f t="shared" si="22"/>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
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Focal</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5" t="str">
        <f>IF('Model output'!S39="","",'Model output'!S39)</f>
        <v>Not identified</v>
      </c>
      <c r="Y40" t="str">
        <f>IF(OR('Model output'!S39="",ISNUMBER(SEARCH("Absent",'Model output'!S39)),ISNUMBER(SEARCH("Not identified",'Model output'!S39)),ISNUMBER(SEARCH("No",'Model output'!S39)),ISNUMBER(SEARCH("neagtive",'Model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muscle",X40)),ISNUMBER(SEARCH("larynx",X40)),AND(ISNUMBER(SEARCH("trachea",X40)),NOT(ISNUMBER(SEARCH("pretracheal",X40)))),ISNUMBER(SEARCH("esophagus",X40)),ISNUMBER(SEARCH("recurrent laryngeal nerve",X40))),"positive","negative"))</f>
        <v>negative</v>
      </c>
      <c r="AA40" t="str">
        <f>IF('Model output'!T39="","",IF('Model output'!T39="Not mentioned", "No", "Yes"))</f>
        <v>No</v>
      </c>
      <c r="AB40" t="str">
        <f>IF(AA40&lt;&gt;"Yes","",IF(OR('Model output'!U39="",ISNUMBER(SEARCH("Not identified",'Model output'!U39))),"",'Model output'!U39))</f>
        <v/>
      </c>
      <c r="AC40" s="9" t="str">
        <f>IF(OR('Model output'!V39="", AND(ISERROR(SEARCH("Positive",'Model output'!V39)), ISNUMBER(SEARCH("Negative",'Model output'!V39))), ISNUMBER(SEARCH("Uninvolved",'Model output'!V39)), ISNUMBER(SEARCH("Free",'Model output'!V39)), ISNUMBER(SEARCH("Focal",'Model output'!V39)), AND(ISERROR(SEARCH("extensive",'Model output'!V39)),ISNUMBER(SEARCH("1 mm",'Model output'!V39))), AND(ISERROR(SEARCH("extensive",'Model output'!V39)),ISNUMBER(SEARCH("0.1 CM",'Model output'!V39))), ISNUMBER(SEARCH("less than 0.5 mm",'Model output'!V39)), ISNUMBER(SEARCH("Focal",'Model output'!V39)), ISNUMBER(SEARCH("abut",'Model output'!V39))), "negative", "positive")</f>
        <v>negative</v>
      </c>
      <c r="AE40" s="20"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7" t="str">
        <f t="shared" si="14"/>
        <v>2</v>
      </c>
      <c r="AG40" s="28" t="str">
        <f t="shared" si="15"/>
        <v>0</v>
      </c>
      <c r="AH40" s="27">
        <f t="shared" si="16"/>
        <v>0</v>
      </c>
      <c r="AI40" s="28" t="str">
        <f t="shared" si="17"/>
        <v>I</v>
      </c>
      <c r="AJ40" s="18" t="s">
        <v>37</v>
      </c>
      <c r="AK40" s="28" t="s">
        <v>364</v>
      </c>
      <c r="AL40" s="28" t="s">
        <v>236</v>
      </c>
      <c r="AM40" s="27" t="s">
        <v>236</v>
      </c>
      <c r="AN40" s="19" t="s">
        <v>102</v>
      </c>
      <c r="AO40" s="27">
        <f t="shared" ca="1" si="18"/>
        <v>1</v>
      </c>
      <c r="AP40" s="27">
        <f t="shared" si="19"/>
        <v>1</v>
      </c>
      <c r="AQ40" s="27">
        <f t="shared" si="20"/>
        <v>1</v>
      </c>
      <c r="AR40" s="27">
        <f t="shared" si="21"/>
        <v>1</v>
      </c>
      <c r="AS40" s="19">
        <f t="shared" si="12"/>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11"/>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output'!H40="","negative",IF(OR(ISNUMBER(SEARCH("lymph node",'Model output'!H40)), ISNUMBER(SEARCH("tracheal",'Model output'!H40)), ISNUMBER(SEARCH("Not mentioned",'Model output'!H40)), ISNUMBER(SEARCH("esophageal",'Model output'!H40)), ISNUMBER(SEARCH("Not applicable",'Model output'!H40))),"negative","positive"))</f>
        <v>negative</v>
      </c>
      <c r="I41">
        <f>IF(OR('Model output'!I40="",'Model output'!I40="Not answered",'Model output'!I40="Not mentioned"),"",IF(ISNUMBER('Model output'!I40),'Model output'!I40,1))</f>
        <v>30</v>
      </c>
      <c r="J41">
        <f>IF(OR('Model output'!J40="",'Model output'!J40="Not answered",'Model output'!J40="Not mentioned"),"",IF(AND(ISNUMBER('Model output'!J40),'Model output'!J40&lt;=I41),'Model output'!J40,IF(AND(ISNUMBER('Model output'!J40), 'Model output'!J40&gt;=DATE(2024,1,1)), MIN(DAY('Model output'!J40), MONTH('Model output'!J40), YEAR('Model output'!J40)), IF(ISNUMBER(SEARCH("0/",'Model output'!J40)),0,IF(ISNUMBER(SEARCH("/",'Model output'!J40)), VALUE(LEFT('Model output'!J40, SEARCH("/",'Model output'!J40)-1)),1)))))</f>
        <v>5</v>
      </c>
      <c r="K41" t="str" cm="1">
        <f t="array" ref="K41">IF(COUNT(FIND({0,1,2,3,4,5,6,7,8,9},'Model output'!K40))&gt;0,'Model output'!K40,"")</f>
        <v>2.5 cm</v>
      </c>
      <c r="L41" t="str">
        <f t="shared" si="13"/>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 carcinoma</v>
      </c>
      <c r="O41" t="str">
        <f>IF('Model output'!M40="","",'Model output'!M40)</f>
        <v>Follicular and classical</v>
      </c>
      <c r="P41" t="str">
        <f>IF('Model output'!N40="","",'Model output'!N40)</f>
        <v>2.2 cm</v>
      </c>
      <c r="Q41" t="str">
        <f t="shared" si="22"/>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f>IF('Model output'!O40="","",'Model output'!O40)</f>
        <v>2</v>
      </c>
      <c r="U41" t="str">
        <f>IF('Model output'!Q40&lt;&gt;"",'Model output'!Q40,
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5" t="str">
        <f>IF('Model output'!S40="","",'Model output'!S40)</f>
        <v>Not identified</v>
      </c>
      <c r="Y41" t="str">
        <f>IF(OR('Model output'!S40="",ISNUMBER(SEARCH("Absent",'Model output'!S40)),ISNUMBER(SEARCH("Not identified",'Model output'!S40)),ISNUMBER(SEARCH("No",'Model output'!S40)),ISNUMBER(SEARCH("neagtive",'Model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muscle",X41)),ISNUMBER(SEARCH("larynx",X41)),AND(ISNUMBER(SEARCH("trachea",X41)),NOT(ISNUMBER(SEARCH("pretracheal",X41)))),ISNUMBER(SEARCH("esophagus",X41)),ISNUMBER(SEARCH("recurrent laryngeal nerve",X41))),"positive","negative"))</f>
        <v>negative</v>
      </c>
      <c r="AA41" t="str">
        <f>IF('Model output'!T40="","",IF('Model output'!T40="Not mentioned", "No", "Yes"))</f>
        <v>Yes</v>
      </c>
      <c r="AB41" t="str">
        <f>IF(AA41&lt;&gt;"Yes","",IF(OR('Model output'!U40="",ISNUMBER(SEARCH("Not identified",'Model output'!U40))),"",'Model output'!U40))</f>
        <v/>
      </c>
      <c r="AC41" s="9" t="str">
        <f>IF(OR('Model output'!V40="", AND(ISERROR(SEARCH("Positive",'Model output'!V40)), ISNUMBER(SEARCH("Negative",'Model output'!V40))), ISNUMBER(SEARCH("Uninvolved",'Model output'!V40)), ISNUMBER(SEARCH("Free",'Model output'!V40)), ISNUMBER(SEARCH("Focal",'Model output'!V40)), AND(ISERROR(SEARCH("extensive",'Model output'!V40)),ISNUMBER(SEARCH("1 mm",'Model output'!V40))), AND(ISERROR(SEARCH("extensive",'Model output'!V40)),ISNUMBER(SEARCH("0.1 CM",'Model output'!V40))), ISNUMBER(SEARCH("less than 0.5 mm",'Model output'!V40)), ISNUMBER(SEARCH("Focal",'Model output'!V40)), ISNUMBER(SEARCH("abut",'Model output'!V40))), "negative", "positive")</f>
        <v>negative</v>
      </c>
      <c r="AE41" s="20"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7" t="str">
        <f t="shared" si="14"/>
        <v>2</v>
      </c>
      <c r="AG41" s="27" t="str">
        <f t="shared" si="15"/>
        <v>1b</v>
      </c>
      <c r="AH41" s="27">
        <f t="shared" si="16"/>
        <v>0</v>
      </c>
      <c r="AI41" s="28" t="str">
        <f t="shared" si="17"/>
        <v>II</v>
      </c>
      <c r="AJ41" s="18" t="s">
        <v>37</v>
      </c>
      <c r="AK41" s="28" t="s">
        <v>364</v>
      </c>
      <c r="AL41" s="28" t="s">
        <v>366</v>
      </c>
      <c r="AM41" s="27">
        <v>0</v>
      </c>
      <c r="AN41" s="19" t="s">
        <v>99</v>
      </c>
      <c r="AO41" s="27">
        <f t="shared" ca="1" si="18"/>
        <v>1</v>
      </c>
      <c r="AP41" s="27">
        <f t="shared" si="19"/>
        <v>1</v>
      </c>
      <c r="AQ41" s="27">
        <f t="shared" si="20"/>
        <v>1</v>
      </c>
      <c r="AR41" s="27">
        <f t="shared" si="21"/>
        <v>1</v>
      </c>
      <c r="AS41" s="19">
        <f t="shared" si="12"/>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0</v>
      </c>
      <c r="F42" t="str">
        <f t="shared" si="11"/>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output'!H41="","negative",IF(OR(ISNUMBER(SEARCH("lymph node",'Model output'!H41)), ISNUMBER(SEARCH("tracheal",'Model output'!H41)), ISNUMBER(SEARCH("Not mentioned",'Model output'!H41)), ISNUMBER(SEARCH("esophageal",'Model output'!H41)), ISNUMBER(SEARCH("Not applicable",'Model output'!H41))),"negative","positive"))</f>
        <v>negative</v>
      </c>
      <c r="I42">
        <f>IF(OR('Model output'!I41="",'Model output'!I41="Not answered",'Model output'!I41="Not mentioned"),"",IF(ISNUMBER('Model output'!I41),'Model output'!I41,1))</f>
        <v>4</v>
      </c>
      <c r="J42">
        <f>IF(OR('Model output'!J41="",'Model output'!J41="Not answered",'Model output'!J41="Not mentioned"),"",IF(AND(ISNUMBER('Model output'!J41),'Model output'!J41&lt;=I42),'Model output'!J41,IF(AND(ISNUMBER('Model output'!J41), 'Model output'!J41&gt;=DATE(2024,1,1)), MIN(DAY('Model output'!J41), MONTH('Model output'!J41), YEAR('Model output'!J41)), IF(ISNUMBER(SEARCH("0/",'Model output'!J41)),0,IF(ISNUMBER(SEARCH("/",'Model output'!J41)), VALUE(LEFT('Model output'!J41, SEARCH("/",'Model output'!J41)-1)),1)))))</f>
        <v>0</v>
      </c>
      <c r="K42" t="str" cm="1">
        <f t="array" ref="K42">IF(COUNT(FIND({0,1,2,3,4,5,6,7,8,9},'Model output'!K41))&gt;0,'Model output'!K41,"")</f>
        <v/>
      </c>
      <c r="L42" t="str">
        <f t="shared" si="13"/>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 thyroid carcinoma</v>
      </c>
      <c r="O42" t="str">
        <f>IF('Model output'!M41="","",'Model output'!M41)</f>
        <v/>
      </c>
      <c r="P42" t="str">
        <f>IF('Model output'!N41="","",'Model output'!N41)</f>
        <v>1 cm</v>
      </c>
      <c r="Q42" t="str">
        <f t="shared" si="22"/>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
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5" t="str">
        <f>IF('Model output'!S41="","",'Model output'!S41)</f>
        <v>Not identified</v>
      </c>
      <c r="Y42" t="str">
        <f>IF(OR('Model output'!S41="",ISNUMBER(SEARCH("Absent",'Model output'!S41)),ISNUMBER(SEARCH("Not identified",'Model output'!S41)),ISNUMBER(SEARCH("No",'Model output'!S41)),ISNUMBER(SEARCH("neagtive",'Model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muscle",X42)),ISNUMBER(SEARCH("larynx",X42)),AND(ISNUMBER(SEARCH("trachea",X42)),NOT(ISNUMBER(SEARCH("pretracheal",X42)))),ISNUMBER(SEARCH("esophagus",X42)),ISNUMBER(SEARCH("recurrent laryngeal nerve",X42))),"positive","negative"))</f>
        <v>negative</v>
      </c>
      <c r="AA42" t="str">
        <f>IF('Model output'!T41="","",IF('Model output'!T41="Not mentioned", "No", "Yes"))</f>
        <v>No</v>
      </c>
      <c r="AB42" t="str">
        <f>IF(AA42&lt;&gt;"Yes","",IF(OR('Model output'!U41="",ISNUMBER(SEARCH("Not identified",'Model output'!U41))),"",'Model output'!U41))</f>
        <v/>
      </c>
      <c r="AC42" s="9" t="str">
        <f>IF(OR('Model output'!V41="", AND(ISERROR(SEARCH("Positive",'Model output'!V41)), ISNUMBER(SEARCH("Negative",'Model output'!V41))), ISNUMBER(SEARCH("Uninvolved",'Model output'!V41)), ISNUMBER(SEARCH("Free",'Model output'!V41)), ISNUMBER(SEARCH("Focal",'Model output'!V41)), AND(ISERROR(SEARCH("extensive",'Model output'!V41)),ISNUMBER(SEARCH("1 mm",'Model output'!V41))), AND(ISERROR(SEARCH("extensive",'Model output'!V41)),ISNUMBER(SEARCH("0.1 CM",'Model output'!V41))), ISNUMBER(SEARCH("less than 0.5 mm",'Model output'!V41)), ISNUMBER(SEARCH("Focal",'Model output'!V41)), ISNUMBER(SEARCH("abut",'Model output'!V41))), "negative", "positive")</f>
        <v>negative</v>
      </c>
      <c r="AE42" s="20"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7" t="str">
        <f t="shared" si="14"/>
        <v>1a</v>
      </c>
      <c r="AG42" s="27" t="str">
        <f t="shared" si="15"/>
        <v>0</v>
      </c>
      <c r="AH42" s="27">
        <f t="shared" si="16"/>
        <v>0</v>
      </c>
      <c r="AI42" s="28" t="str">
        <f t="shared" si="17"/>
        <v>I</v>
      </c>
      <c r="AJ42" s="18" t="s">
        <v>26</v>
      </c>
      <c r="AK42" s="28" t="s">
        <v>368</v>
      </c>
      <c r="AL42" s="28" t="s">
        <v>236</v>
      </c>
      <c r="AM42" s="27">
        <v>0</v>
      </c>
      <c r="AN42" s="19" t="s">
        <v>102</v>
      </c>
      <c r="AO42" s="27">
        <f t="shared" ca="1" si="18"/>
        <v>1</v>
      </c>
      <c r="AP42" s="27">
        <f t="shared" si="19"/>
        <v>1</v>
      </c>
      <c r="AQ42" s="27">
        <f t="shared" si="20"/>
        <v>1</v>
      </c>
      <c r="AR42" s="27">
        <f t="shared" si="21"/>
        <v>1</v>
      </c>
      <c r="AS42" s="19">
        <f t="shared" si="12"/>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11"/>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output'!H42="","negative",IF(OR(ISNUMBER(SEARCH("lymph node",'Model output'!H42)), ISNUMBER(SEARCH("tracheal",'Model output'!H42)), ISNUMBER(SEARCH("Not mentioned",'Model output'!H42)), ISNUMBER(SEARCH("esophageal",'Model output'!H42)), ISNUMBER(SEARCH("Not applicable",'Model output'!H42))),"negative","positive"))</f>
        <v>negative</v>
      </c>
      <c r="I43">
        <f>IF(OR('Model output'!I42="",'Model output'!I42="Not answered",'Model output'!I42="Not mentioned"),"",IF(ISNUMBER('Model output'!I42),'Model output'!I42,1))</f>
        <v>3</v>
      </c>
      <c r="J43">
        <f>IF(OR('Model output'!J42="",'Model output'!J42="Not answered",'Model output'!J42="Not mentioned"),"",IF(AND(ISNUMBER('Model output'!J42),'Model output'!J42&lt;=I43),'Model output'!J42,IF(AND(ISNUMBER('Model output'!J42), 'Model output'!J42&gt;=DATE(2024,1,1)), MIN(DAY('Model output'!J42), MONTH('Model output'!J42), YEAR('Model output'!J42)), IF(ISNUMBER(SEARCH("0/",'Model output'!J42)),0,IF(ISNUMBER(SEARCH("/",'Model output'!J42)), VALUE(LEFT('Model output'!J42, SEARCH("/",'Model output'!J42)-1)),1)))))</f>
        <v>2</v>
      </c>
      <c r="K43" t="str" cm="1">
        <f t="array" ref="K43">IF(COUNT(FIND({0,1,2,3,4,5,6,7,8,9},'Model output'!K42))&gt;0,'Model output'!K42,"")</f>
        <v>0.5 cm</v>
      </c>
      <c r="L43" t="str">
        <f t="shared" si="13"/>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 thyroid carcinoma</v>
      </c>
      <c r="O43" t="str">
        <f>IF('Model output'!M42="","",'Model output'!M42)</f>
        <v/>
      </c>
      <c r="P43" t="str">
        <f>IF('Model output'!N42="","",'Model output'!N42)</f>
        <v>1.7 cm</v>
      </c>
      <c r="Q43" t="str">
        <f t="shared" si="22"/>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
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15" t="str">
        <f>IF('Model output'!S42="","",'Model output'!S42)</f>
        <v>Extrathyroid extension identified by surgeon at the time of surgery; tumor extends to inked cauterized edge of thyroidectomy specimen.</v>
      </c>
      <c r="Y43" t="str">
        <f>IF(OR('Model output'!S42="",ISNUMBER(SEARCH("Absent",'Model output'!S42)),ISNUMBER(SEARCH("Not identified",'Model output'!S42)),ISNUMBER(SEARCH("No",'Model output'!S42)),ISNUMBER(SEARCH("neagtive",'Model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muscle",X43)),ISNUMBER(SEARCH("larynx",X43)),AND(ISNUMBER(SEARCH("trachea",X43)),NOT(ISNUMBER(SEARCH("pretracheal",X43)))),ISNUMBER(SEARCH("esophagus",X43)),ISNUMBER(SEARCH("recurrent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9" t="str">
        <f>IF(OR('Model output'!V42="", AND(ISERROR(SEARCH("Positive",'Model output'!V42)), ISNUMBER(SEARCH("Negative",'Model output'!V42))), ISNUMBER(SEARCH("Uninvolved",'Model output'!V42)), ISNUMBER(SEARCH("Free",'Model output'!V42)), ISNUMBER(SEARCH("Focal",'Model output'!V42)), AND(ISERROR(SEARCH("extensive",'Model output'!V42)),ISNUMBER(SEARCH("1 mm",'Model output'!V42))), AND(ISERROR(SEARCH("extensive",'Model output'!V42)),ISNUMBER(SEARCH("0.1 CM",'Model output'!V42))), ISNUMBER(SEARCH("less than 0.5 mm",'Model output'!V42)), ISNUMBER(SEARCH("Focal",'Model output'!V42)), ISNUMBER(SEARCH("abut",'Model output'!V42))), "negative", "positive")</f>
        <v>negative</v>
      </c>
      <c r="AE43" s="20" t="str" cm="1">
        <f t="array" aca="1" ref="AE43" ca="1">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intermediate</v>
      </c>
      <c r="AF43" s="27" t="str">
        <f t="shared" si="14"/>
        <v>1b</v>
      </c>
      <c r="AG43" s="27" t="str">
        <f t="shared" si="15"/>
        <v>1a</v>
      </c>
      <c r="AH43" s="27">
        <f t="shared" si="16"/>
        <v>0</v>
      </c>
      <c r="AI43" s="28" t="str">
        <f t="shared" si="17"/>
        <v>II</v>
      </c>
      <c r="AJ43" s="18" t="s">
        <v>18</v>
      </c>
      <c r="AK43" s="28" t="s">
        <v>370</v>
      </c>
      <c r="AL43" s="28" t="s">
        <v>368</v>
      </c>
      <c r="AM43" s="27">
        <v>0</v>
      </c>
      <c r="AN43" s="19" t="s">
        <v>235</v>
      </c>
      <c r="AO43" s="27">
        <f t="shared" ca="1" si="18"/>
        <v>0</v>
      </c>
      <c r="AP43" s="27">
        <f t="shared" si="19"/>
        <v>0</v>
      </c>
      <c r="AQ43" s="27">
        <f t="shared" si="20"/>
        <v>1</v>
      </c>
      <c r="AR43" s="27">
        <f t="shared" si="21"/>
        <v>1</v>
      </c>
      <c r="AS43" s="19">
        <f t="shared" si="12"/>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0</v>
      </c>
      <c r="F44" t="str">
        <f t="shared" si="11"/>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output'!H43="","negative",IF(OR(ISNUMBER(SEARCH("lymph node",'Model output'!H43)), ISNUMBER(SEARCH("tracheal",'Model output'!H43)), ISNUMBER(SEARCH("Not mentioned",'Model output'!H43)), ISNUMBER(SEARCH("esophageal",'Model output'!H43)), ISNUMBER(SEARCH("Not applicable",'Model output'!H43))),"negative","positive"))</f>
        <v>negative</v>
      </c>
      <c r="I44">
        <f>IF(OR('Model output'!I43="",'Model output'!I43="Not answered",'Model output'!I43="Not mentioned"),"",IF(ISNUMBER('Model output'!I43),'Model output'!I43,1))</f>
        <v>3</v>
      </c>
      <c r="J44">
        <f>IF(OR('Model output'!J43="",'Model output'!J43="Not answered",'Model output'!J43="Not mentioned"),"",IF(AND(ISNUMBER('Model output'!J43),'Model output'!J43&lt;=I44),'Model output'!J43,IF(AND(ISNUMBER('Model output'!J43), 'Model output'!J43&gt;=DATE(2024,1,1)), MIN(DAY('Model output'!J43), MONTH('Model output'!J43), YEAR('Model output'!J43)), IF(ISNUMBER(SEARCH("0/",'Model output'!J43)),0,IF(ISNUMBER(SEARCH("/",'Model output'!J43)), VALUE(LEFT('Model output'!J43, SEARCH("/",'Model output'!J43)-1)),1)))))</f>
        <v>2</v>
      </c>
      <c r="K44" t="str" cm="1">
        <f t="array" ref="K44">IF(COUNT(FIND({0,1,2,3,4,5,6,7,8,9},'Model output'!K43))&gt;0,'Model output'!K43,"")</f>
        <v>0.4 cm</v>
      </c>
      <c r="L44" t="str">
        <f t="shared" si="13"/>
        <v>0.4cm</v>
      </c>
      <c r="M44" cm="1">
        <f t="array" ref="M44">IF(L44="","",IF(ISNUMBER(SEARCH("cm",L44)),MAX(VALUE(SUBSTITUTE(_xlfn.FILTERXML("&lt;t&gt;&lt;s&gt;"&amp;SUBSTITUTE(L44,",","&lt;/s&gt;&lt;s&gt;")&amp;"&lt;/s&gt;&lt;/t&gt;","//s"),"cm",""))),MAX(VALUE(SUBSTITUTE(_xlfn.FILTERXML("&lt;t&gt;&lt;s&gt;"&amp;SUBSTITUTE(L44,",","&lt;/s&gt;&lt;s&gt;")&amp;"&lt;/s&gt;&lt;/t&gt;","//s"),"mm","")))/10))</f>
        <v>0.4</v>
      </c>
      <c r="N44" t="str">
        <f>IF('Model output'!L43="","",'Model output'!L43)</f>
        <v>papillary carcinoma, classical variant</v>
      </c>
      <c r="O44" t="str">
        <f>IF('Model output'!M43="","",'Model output'!M43)</f>
        <v/>
      </c>
      <c r="P44" t="str">
        <f>IF('Model output'!N43="","",'Model output'!N43)</f>
        <v>1.8 cm</v>
      </c>
      <c r="Q44" t="str">
        <f t="shared" si="22"/>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
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negative</v>
      </c>
      <c r="X44" s="15" t="str">
        <f>IF('Model output'!S43="","",'Model output'!S43)</f>
        <v/>
      </c>
      <c r="Y44" t="str">
        <f>IF(OR('Model output'!S43="",ISNUMBER(SEARCH("Absent",'Model output'!S43)),ISNUMBER(SEARCH("Not identified",'Model output'!S43)),ISNUMBER(SEARCH("No",'Model output'!S43)),ISNUMBER(SEARCH("neagtive",'Model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muscle",X44)),ISNUMBER(SEARCH("larynx",X44)),AND(ISNUMBER(SEARCH("trachea",X44)),NOT(ISNUMBER(SEARCH("pretracheal",X44)))),ISNUMBER(SEARCH("esophagus",X44)),ISNUMBER(SEARCH("recurrent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9" t="str">
        <f>IF(OR('Model output'!V43="", AND(ISERROR(SEARCH("Positive",'Model output'!V43)), ISNUMBER(SEARCH("Negative",'Model output'!V43))), ISNUMBER(SEARCH("Uninvolved",'Model output'!V43)), ISNUMBER(SEARCH("Free",'Model output'!V43)), ISNUMBER(SEARCH("Focal",'Model output'!V43)), AND(ISERROR(SEARCH("extensive",'Model output'!V43)),ISNUMBER(SEARCH("1 mm",'Model output'!V43))), AND(ISERROR(SEARCH("extensive",'Model output'!V43)),ISNUMBER(SEARCH("0.1 CM",'Model output'!V43))), ISNUMBER(SEARCH("less than 0.5 mm",'Model output'!V43)), ISNUMBER(SEARCH("Focal",'Model output'!V43)), ISNUMBER(SEARCH("abut",'Model output'!V43))), "negative", "positive")</f>
        <v>positive</v>
      </c>
      <c r="AE44" s="20"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7" t="str">
        <f t="shared" si="14"/>
        <v>1b</v>
      </c>
      <c r="AG44" s="27" t="str">
        <f t="shared" si="15"/>
        <v>1a</v>
      </c>
      <c r="AH44" s="27">
        <f t="shared" si="16"/>
        <v>0</v>
      </c>
      <c r="AI44" s="28" t="str">
        <f t="shared" si="17"/>
        <v>II</v>
      </c>
      <c r="AJ44" s="18" t="s">
        <v>18</v>
      </c>
      <c r="AK44" s="28" t="s">
        <v>366</v>
      </c>
      <c r="AL44" s="28" t="s">
        <v>368</v>
      </c>
      <c r="AM44" s="27">
        <v>0</v>
      </c>
      <c r="AN44" s="19" t="s">
        <v>99</v>
      </c>
      <c r="AO44" s="27">
        <f t="shared" si="18"/>
        <v>1</v>
      </c>
      <c r="AP44" s="27">
        <f t="shared" si="19"/>
        <v>1</v>
      </c>
      <c r="AQ44" s="27">
        <f t="shared" si="20"/>
        <v>1</v>
      </c>
      <c r="AR44" s="27">
        <f t="shared" si="21"/>
        <v>1</v>
      </c>
      <c r="AS44" s="19">
        <f t="shared" si="12"/>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11"/>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output'!H44="","negative",IF(OR(ISNUMBER(SEARCH("lymph node",'Model output'!H44)), ISNUMBER(SEARCH("tracheal",'Model output'!H44)), ISNUMBER(SEARCH("Not mentioned",'Model output'!H44)), ISNUMBER(SEARCH("esophageal",'Model output'!H44)), ISNUMBER(SEARCH("Not applicable",'Model output'!H44))),"negative","positive"))</f>
        <v>negative</v>
      </c>
      <c r="I45">
        <f>IF(OR('Model output'!I44="",'Model output'!I44="Not answered",'Model output'!I44="Not mentioned"),"",IF(ISNUMBER('Model output'!I44),'Model output'!I44,1))</f>
        <v>3</v>
      </c>
      <c r="J45">
        <f>IF(OR('Model output'!J44="",'Model output'!J44="Not answered",'Model output'!J44="Not mentioned"),"",IF(AND(ISNUMBER('Model output'!J44),'Model output'!J44&lt;=I45),'Model output'!J44,IF(AND(ISNUMBER('Model output'!J44), 'Model output'!J44&gt;=DATE(2024,1,1)), MIN(DAY('Model output'!J44), MONTH('Model output'!J44), YEAR('Model output'!J44)), IF(ISNUMBER(SEARCH("0/",'Model output'!J44)),0,IF(ISNUMBER(SEARCH("/",'Model output'!J44)), VALUE(LEFT('Model output'!J44, SEARCH("/",'Model output'!J44)-1)),1)))))</f>
        <v>0</v>
      </c>
      <c r="K45" t="str" cm="1">
        <f t="array" ref="K45">IF(COUNT(FIND({0,1,2,3,4,5,6,7,8,9},'Model output'!K44))&gt;0,'Model output'!K44,"")</f>
        <v/>
      </c>
      <c r="L45" t="str">
        <f t="shared" si="13"/>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 follicular variant</v>
      </c>
      <c r="O45" t="str">
        <f>IF('Model output'!M44="","",'Model output'!M44)</f>
        <v/>
      </c>
      <c r="P45" t="str">
        <f>IF('Model output'!N44="","",'Model output'!N44)</f>
        <v>1.7 cm</v>
      </c>
      <c r="Q45" t="str">
        <f t="shared" si="22"/>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1</v>
      </c>
      <c r="U45" t="str">
        <f>IF('Model output'!Q44&lt;&gt;"",'Model output'!Q44,
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5" t="str">
        <f>IF('Model output'!S44="","",'Model output'!S44)</f>
        <v/>
      </c>
      <c r="Y45" t="str">
        <f>IF(OR('Model output'!S44="",ISNUMBER(SEARCH("Absent",'Model output'!S44)),ISNUMBER(SEARCH("Not identified",'Model output'!S44)),ISNUMBER(SEARCH("No",'Model output'!S44)),ISNUMBER(SEARCH("neagtive",'Model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muscle",X45)),ISNUMBER(SEARCH("larynx",X45)),AND(ISNUMBER(SEARCH("trachea",X45)),NOT(ISNUMBER(SEARCH("pretracheal",X45)))),ISNUMBER(SEARCH("esophagus",X45)),ISNUMBER(SEARCH("recurrent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9" t="str">
        <f>IF(OR('Model output'!V44="", AND(ISERROR(SEARCH("Positive",'Model output'!V44)), ISNUMBER(SEARCH("Negative",'Model output'!V44))), ISNUMBER(SEARCH("Uninvolved",'Model output'!V44)), ISNUMBER(SEARCH("Free",'Model output'!V44)), ISNUMBER(SEARCH("Focal",'Model output'!V44)), AND(ISERROR(SEARCH("extensive",'Model output'!V44)),ISNUMBER(SEARCH("1 mm",'Model output'!V44))), AND(ISERROR(SEARCH("extensive",'Model output'!V44)),ISNUMBER(SEARCH("0.1 CM",'Model output'!V44))), ISNUMBER(SEARCH("less than 0.5 mm",'Model output'!V44)), ISNUMBER(SEARCH("Focal",'Model output'!V44)), ISNUMBER(SEARCH("abut",'Model output'!V44))), "negative", "positive")</f>
        <v>negative</v>
      </c>
      <c r="AE45" s="20"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7" t="str">
        <f t="shared" si="14"/>
        <v>1b</v>
      </c>
      <c r="AG45" s="27" t="str">
        <f t="shared" si="15"/>
        <v>0</v>
      </c>
      <c r="AH45" s="27">
        <f t="shared" si="16"/>
        <v>0</v>
      </c>
      <c r="AI45" s="28" t="str">
        <f t="shared" si="17"/>
        <v>I</v>
      </c>
      <c r="AJ45" s="18" t="s">
        <v>26</v>
      </c>
      <c r="AK45" s="28" t="s">
        <v>366</v>
      </c>
      <c r="AL45" s="28" t="s">
        <v>236</v>
      </c>
      <c r="AM45" s="27" t="s">
        <v>236</v>
      </c>
      <c r="AN45" s="19" t="s">
        <v>102</v>
      </c>
      <c r="AO45" s="27">
        <f t="shared" ca="1" si="18"/>
        <v>1</v>
      </c>
      <c r="AP45" s="27">
        <f t="shared" si="19"/>
        <v>1</v>
      </c>
      <c r="AQ45" s="27">
        <f t="shared" si="20"/>
        <v>1</v>
      </c>
      <c r="AR45" s="27">
        <f t="shared" si="21"/>
        <v>1</v>
      </c>
      <c r="AS45" s="19">
        <f t="shared" si="12"/>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11"/>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output'!H45="","negative",IF(OR(ISNUMBER(SEARCH("lymph node",'Model output'!H45)), ISNUMBER(SEARCH("tracheal",'Model output'!H45)), ISNUMBER(SEARCH("Not mentioned",'Model output'!H45)), ISNUMBER(SEARCH("esophageal",'Model output'!H45)), ISNUMBER(SEARCH("Not applicable",'Model output'!H45))),"negative","positive"))</f>
        <v>negative</v>
      </c>
      <c r="I46">
        <f>IF(OR('Model output'!I45="",'Model output'!I45="Not answered",'Model output'!I45="Not mentioned"),"",IF(ISNUMBER('Model output'!I45),'Model output'!I45,1))</f>
        <v>63</v>
      </c>
      <c r="J46">
        <f>IF(OR('Model output'!J45="",'Model output'!J45="Not answered",'Model output'!J45="Not mentioned"),"",IF(AND(ISNUMBER('Model output'!J45),'Model output'!J45&lt;=I46),'Model output'!J45,IF(AND(ISNUMBER('Model output'!J45), 'Model output'!J45&gt;=DATE(2024,1,1)), MIN(DAY('Model output'!J45), MONTH('Model output'!J45), YEAR('Model output'!J45)), IF(ISNUMBER(SEARCH("0/",'Model output'!J45)),0,IF(ISNUMBER(SEARCH("/",'Model output'!J45)), VALUE(LEFT('Model output'!J45, SEARCH("/",'Model output'!J45)-1)),1)))))</f>
        <v>31</v>
      </c>
      <c r="K46" t="str" cm="1">
        <f t="array" ref="K46">IF(COUNT(FIND({0,1,2,3,4,5,6,7,8,9},'Model output'!K45))&gt;0,'Model output'!K45,"")</f>
        <v>3.0 cm</v>
      </c>
      <c r="L46" t="str">
        <f t="shared" si="13"/>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 carcinoma</v>
      </c>
      <c r="O46" t="str">
        <f>IF('Model output'!M45="","",'Model output'!M45)</f>
        <v>diffuse sclerosing, tall cell, follicular</v>
      </c>
      <c r="P46" t="str">
        <f>IF('Model output'!N45="","",'Model output'!N45)</f>
        <v>4.3 cm</v>
      </c>
      <c r="Q46" t="str">
        <f t="shared" si="22"/>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f>IF('Model output'!O45="","",'Model output'!O45)</f>
        <v>1</v>
      </c>
      <c r="U46" t="str">
        <f>IF('Model output'!Q45&lt;&gt;"",'Model output'!Q45,
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Not mentioned</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15" t="str">
        <f>IF('Model output'!S45="","",'Model output'!S45)</f>
        <v>perithyroidal fibradipose tissue, jugular</v>
      </c>
      <c r="Y46" t="str">
        <f>IF(OR('Model output'!S45="",ISNUMBER(SEARCH("Absent",'Model output'!S45)),ISNUMBER(SEARCH("Not identified",'Model output'!S45)),ISNUMBER(SEARCH("No",'Model output'!S45)),ISNUMBER(SEARCH("neagtive",'Model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muscle",X46)),ISNUMBER(SEARCH("larynx",X46)),AND(ISNUMBER(SEARCH("trachea",X46)),NOT(ISNUMBER(SEARCH("pretracheal",X46)))),ISNUMBER(SEARCH("esophagus",X46)),ISNUMBER(SEARCH("recurrent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9" t="str">
        <f>IF(OR('Model output'!V45="", AND(ISERROR(SEARCH("Positive",'Model output'!V45)), ISNUMBER(SEARCH("Negative",'Model output'!V45))), ISNUMBER(SEARCH("Uninvolved",'Model output'!V45)), ISNUMBER(SEARCH("Free",'Model output'!V45)), ISNUMBER(SEARCH("Focal",'Model output'!V45)), AND(ISERROR(SEARCH("extensive",'Model output'!V45)),ISNUMBER(SEARCH("1 mm",'Model output'!V45))), AND(ISERROR(SEARCH("extensive",'Model output'!V45)),ISNUMBER(SEARCH("0.1 CM",'Model output'!V45))), ISNUMBER(SEARCH("less than 0.5 mm",'Model output'!V45)), ISNUMBER(SEARCH("Focal",'Model output'!V45)), ISNUMBER(SEARCH("abut",'Model output'!V45))), "negative", "positive")</f>
        <v>positive</v>
      </c>
      <c r="AE46" s="20"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7" t="str">
        <f t="shared" si="14"/>
        <v>3a</v>
      </c>
      <c r="AG46" s="27" t="str">
        <f t="shared" si="15"/>
        <v>1b</v>
      </c>
      <c r="AH46" s="27">
        <f t="shared" si="16"/>
        <v>0</v>
      </c>
      <c r="AI46" s="28" t="str">
        <f t="shared" si="17"/>
        <v>II</v>
      </c>
      <c r="AJ46" s="18" t="s">
        <v>18</v>
      </c>
      <c r="AK46" s="28" t="s">
        <v>367</v>
      </c>
      <c r="AL46" s="28" t="s">
        <v>366</v>
      </c>
      <c r="AM46" s="27">
        <v>0</v>
      </c>
      <c r="AN46" s="19" t="s">
        <v>99</v>
      </c>
      <c r="AO46" s="27">
        <f t="shared" si="18"/>
        <v>1</v>
      </c>
      <c r="AP46" s="27">
        <f t="shared" si="19"/>
        <v>1</v>
      </c>
      <c r="AQ46" s="27">
        <f t="shared" si="20"/>
        <v>1</v>
      </c>
      <c r="AR46" s="27">
        <f t="shared" si="21"/>
        <v>1</v>
      </c>
      <c r="AS46" s="19">
        <f t="shared" si="12"/>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1"/>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output'!H46="","negative",IF(OR(ISNUMBER(SEARCH("lymph node",'Model output'!H46)), ISNUMBER(SEARCH("tracheal",'Model output'!H46)), ISNUMBER(SEARCH("Not mentioned",'Model output'!H46)), ISNUMBER(SEARCH("esophageal",'Model output'!H46)), ISNUMBER(SEARCH("Not applicable",'Model output'!H46))),"negative","positive"))</f>
        <v>negative</v>
      </c>
      <c r="I47">
        <f>IF(OR('Model output'!I46="",'Model output'!I46="Not answered",'Model output'!I46="Not mentioned"),"",IF(ISNUMBER('Model output'!I46),'Model output'!I46,1))</f>
        <v>8</v>
      </c>
      <c r="J47">
        <f>IF(OR('Model output'!J46="",'Model output'!J46="Not answered",'Model output'!J46="Not mentioned"),"",IF(AND(ISNUMBER('Model output'!J46),'Model output'!J46&lt;=I47),'Model output'!J46,IF(AND(ISNUMBER('Model output'!J46), 'Model output'!J46&gt;=DATE(2024,1,1)), MIN(DAY('Model output'!J46), MONTH('Model output'!J46), YEAR('Model output'!J46)), IF(ISNUMBER(SEARCH("0/",'Model output'!J46)),0,IF(ISNUMBER(SEARCH("/",'Model output'!J46)), VALUE(LEFT('Model output'!J46, SEARCH("/",'Model output'!J46)-1)),1)))))</f>
        <v>0</v>
      </c>
      <c r="K47" t="str" cm="1">
        <f t="array" ref="K47">IF(COUNT(FIND({0,1,2,3,4,5,6,7,8,9},'Model output'!K46))&gt;0,'Model output'!K46,"")</f>
        <v/>
      </c>
      <c r="L47" t="str">
        <f t="shared" si="13"/>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 carcinoma</v>
      </c>
      <c r="O47" t="str">
        <f>IF('Model output'!M46="","",'Model output'!M46)</f>
        <v>Tall cell variant, Follicular variant with sclerosis</v>
      </c>
      <c r="P47" t="str">
        <f>IF('Model output'!N46="","",'Model output'!N46)</f>
        <v>1.3 cm</v>
      </c>
      <c r="Q47" t="str">
        <f t="shared" si="22"/>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2</v>
      </c>
      <c r="U47" t="str">
        <f>IF('Model output'!Q46&lt;&gt;"",'Model output'!Q46,
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&gt;4</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5" t="str">
        <f>IF('Model output'!S46="","",'Model output'!S46)</f>
        <v>Not identified</v>
      </c>
      <c r="Y47" t="str">
        <f>IF(OR('Model output'!S46="",ISNUMBER(SEARCH("Absent",'Model output'!S46)),ISNUMBER(SEARCH("Not identified",'Model output'!S46)),ISNUMBER(SEARCH("No",'Model output'!S46)),ISNUMBER(SEARCH("neagtive",'Model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muscle",X47)),ISNUMBER(SEARCH("larynx",X47)),AND(ISNUMBER(SEARCH("trachea",X47)),NOT(ISNUMBER(SEARCH("pretracheal",X47)))),ISNUMBER(SEARCH("esophagus",X47)),ISNUMBER(SEARCH("recurrent laryngeal nerve",X47))),"positive","negative"))</f>
        <v>negative</v>
      </c>
      <c r="AA47" t="str">
        <f>IF('Model output'!T46="","",IF('Model output'!T46="Not mentioned", "No", "Yes"))</f>
        <v>Yes</v>
      </c>
      <c r="AB47" t="str">
        <f>IF(AA47&lt;&gt;"Yes","",IF(OR('Model output'!U46="",ISNUMBER(SEARCH("Not identified",'Model output'!U46))),"",'Model output'!U46))</f>
        <v>IgG, IgG4 (20/hpf), HBME1, Galectin 3, Ki67 proliferation index 5 % (A5) and 3% (Al 3)</v>
      </c>
      <c r="AC47" s="9" t="str">
        <f>IF(OR('Model output'!V46="", AND(ISERROR(SEARCH("Positive",'Model output'!V46)), ISNUMBER(SEARCH("Negative",'Model output'!V46))), ISNUMBER(SEARCH("Uninvolved",'Model output'!V46)), ISNUMBER(SEARCH("Free",'Model output'!V46)), ISNUMBER(SEARCH("Focal",'Model output'!V46)), AND(ISERROR(SEARCH("extensive",'Model output'!V46)),ISNUMBER(SEARCH("1 mm",'Model output'!V46))), AND(ISERROR(SEARCH("extensive",'Model output'!V46)),ISNUMBER(SEARCH("0.1 CM",'Model output'!V46))), ISNUMBER(SEARCH("less than 0.5 mm",'Model output'!V46)), ISNUMBER(SEARCH("Focal",'Model output'!V46)), ISNUMBER(SEARCH("abut",'Model output'!V46))), "negative", "positive")</f>
        <v>negative</v>
      </c>
      <c r="AE47" s="20"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7" t="str">
        <f t="shared" si="14"/>
        <v>1b</v>
      </c>
      <c r="AG47" s="27" t="str">
        <f t="shared" si="15"/>
        <v>0</v>
      </c>
      <c r="AH47" s="27">
        <f t="shared" si="16"/>
        <v>0</v>
      </c>
      <c r="AI47" s="28" t="str">
        <f t="shared" si="17"/>
        <v>I</v>
      </c>
      <c r="AJ47" s="18" t="s">
        <v>37</v>
      </c>
      <c r="AK47" s="28" t="s">
        <v>366</v>
      </c>
      <c r="AL47" s="28" t="s">
        <v>236</v>
      </c>
      <c r="AM47" s="27">
        <v>0</v>
      </c>
      <c r="AN47" s="19" t="s">
        <v>102</v>
      </c>
      <c r="AO47" s="27">
        <f t="shared" ca="1" si="18"/>
        <v>1</v>
      </c>
      <c r="AP47" s="27">
        <f t="shared" si="19"/>
        <v>1</v>
      </c>
      <c r="AQ47" s="27">
        <f t="shared" si="20"/>
        <v>1</v>
      </c>
      <c r="AR47" s="27">
        <f t="shared" si="21"/>
        <v>1</v>
      </c>
      <c r="AS47" s="19">
        <f t="shared" si="12"/>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11"/>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output'!H47="","negative",IF(OR(ISNUMBER(SEARCH("lymph node",'Model output'!H47)), ISNUMBER(SEARCH("tracheal",'Model output'!H47)), ISNUMBER(SEARCH("Not mentioned",'Model output'!H47)), ISNUMBER(SEARCH("esophageal",'Model output'!H47)), ISNUMBER(SEARCH("Not applicable",'Model output'!H47))),"negative","positive"))</f>
        <v>negative</v>
      </c>
      <c r="I48">
        <f>IF(OR('Model output'!I47="",'Model output'!I47="Not answered",'Model output'!I47="Not mentioned"),"",IF(ISNUMBER('Model output'!I47),'Model output'!I47,1))</f>
        <v>9</v>
      </c>
      <c r="J48">
        <f>IF(OR('Model output'!J47="",'Model output'!J47="Not answered",'Model output'!J47="Not mentioned"),"",IF(AND(ISNUMBER('Model output'!J47),'Model output'!J47&lt;=I48),'Model output'!J47,IF(AND(ISNUMBER('Model output'!J47), 'Model output'!J47&gt;=DATE(2024,1,1)), MIN(DAY('Model output'!J47), MONTH('Model output'!J47), YEAR('Model output'!J47)), IF(ISNUMBER(SEARCH("0/",'Model output'!J47)),0,IF(ISNUMBER(SEARCH("/",'Model output'!J47)), VALUE(LEFT('Model output'!J47, SEARCH("/",'Model output'!J47)-1)),1)))))</f>
        <v>6</v>
      </c>
      <c r="K48" t="str" cm="1">
        <f t="array" ref="K48">IF(COUNT(FIND({0,1,2,3,4,5,6,7,8,9},'Model output'!K47))&gt;0,'Model output'!K47,"")</f>
        <v/>
      </c>
      <c r="L48" t="str">
        <f t="shared" si="13"/>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 carcinoma, Classical (usual)</v>
      </c>
      <c r="O48" t="str">
        <f>IF('Model output'!M47="","",'Model output'!M47)</f>
        <v>Not specified</v>
      </c>
      <c r="P48" t="str">
        <f>IF('Model output'!N47="","",'Model output'!N47)</f>
        <v>2.5 cm</v>
      </c>
      <c r="Q48" t="str">
        <f t="shared" si="22"/>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2</v>
      </c>
      <c r="U48" t="str">
        <f>IF('Model output'!Q47&lt;&gt;"",'Model output'!Q47,
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&lt;4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5" t="str">
        <f>IF('Model output'!S47="","",'Model output'!S47)</f>
        <v>Not Identified</v>
      </c>
      <c r="Y48" t="str">
        <f>IF(OR('Model output'!S47="",ISNUMBER(SEARCH("Absent",'Model output'!S47)),ISNUMBER(SEARCH("Not identified",'Model output'!S47)),ISNUMBER(SEARCH("No",'Model output'!S47)),ISNUMBER(SEARCH("neagtive",'Model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muscle",X48)),ISNUMBER(SEARCH("larynx",X48)),AND(ISNUMBER(SEARCH("trachea",X48)),NOT(ISNUMBER(SEARCH("pretracheal",X48)))),ISNUMBER(SEARCH("esophagus",X48)),ISNUMBER(SEARCH("recurrent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9" t="str">
        <f>IF(OR('Model output'!V47="", AND(ISERROR(SEARCH("Positive",'Model output'!V47)), ISNUMBER(SEARCH("Negative",'Model output'!V47))), ISNUMBER(SEARCH("Uninvolved",'Model output'!V47)), ISNUMBER(SEARCH("Free",'Model output'!V47)), ISNUMBER(SEARCH("Focal",'Model output'!V47)), AND(ISERROR(SEARCH("extensive",'Model output'!V47)),ISNUMBER(SEARCH("1 mm",'Model output'!V47))), AND(ISERROR(SEARCH("extensive",'Model output'!V47)),ISNUMBER(SEARCH("0.1 CM",'Model output'!V47))), ISNUMBER(SEARCH("less than 0.5 mm",'Model output'!V47)), ISNUMBER(SEARCH("Focal",'Model output'!V47)), ISNUMBER(SEARCH("abut",'Model output'!V47))), "negative", "positive")</f>
        <v>negative</v>
      </c>
      <c r="AE48" s="20"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7" t="str">
        <f t="shared" si="14"/>
        <v>2</v>
      </c>
      <c r="AG48" s="27" t="str">
        <f t="shared" si="15"/>
        <v>1a</v>
      </c>
      <c r="AH48" s="27">
        <f t="shared" si="16"/>
        <v>0</v>
      </c>
      <c r="AI48" s="28" t="str">
        <f t="shared" si="17"/>
        <v>I</v>
      </c>
      <c r="AJ48" s="18" t="s">
        <v>37</v>
      </c>
      <c r="AK48" s="28" t="s">
        <v>364</v>
      </c>
      <c r="AL48" s="28" t="s">
        <v>368</v>
      </c>
      <c r="AM48" s="27" t="s">
        <v>236</v>
      </c>
      <c r="AN48" s="19" t="s">
        <v>102</v>
      </c>
      <c r="AO48" s="27">
        <f t="shared" ca="1" si="18"/>
        <v>1</v>
      </c>
      <c r="AP48" s="27">
        <f t="shared" si="19"/>
        <v>1</v>
      </c>
      <c r="AQ48" s="27">
        <f t="shared" si="20"/>
        <v>1</v>
      </c>
      <c r="AR48" s="27">
        <f t="shared" si="21"/>
        <v>1</v>
      </c>
      <c r="AS48" s="19">
        <f t="shared" si="12"/>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X</v>
      </c>
      <c r="F49" t="str">
        <f t="shared" si="11"/>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output'!H48="","negative",IF(OR(ISNUMBER(SEARCH("lymph node",'Model output'!H48)), ISNUMBER(SEARCH("tracheal",'Model output'!H48)), ISNUMBER(SEARCH("Not mentioned",'Model output'!H48)), ISNUMBER(SEARCH("esophageal",'Model output'!H48)), ISNUMBER(SEARCH("Not applicable",'Model output'!H48))),"negative","positive"))</f>
        <v>negative</v>
      </c>
      <c r="I49">
        <f>IF(OR('Model output'!I48="",'Model output'!I48="Not answered",'Model output'!I48="Not mentioned"),"",IF(ISNUMBER('Model output'!I48),'Model output'!I48,1))</f>
        <v>1</v>
      </c>
      <c r="J49">
        <f>IF(OR('Model output'!J48="",'Model output'!J48="Not answered",'Model output'!J48="Not mentioned"),"",IF(AND(ISNUMBER('Model output'!J48),'Model output'!J48&lt;=I49),'Model output'!J48,IF(AND(ISNUMBER('Model output'!J48), 'Model output'!J48&gt;=DATE(2024,1,1)), MIN(DAY('Model output'!J48), MONTH('Model output'!J48), YEAR('Model output'!J48)), IF(ISNUMBER(SEARCH("0/",'Model output'!J48)),0,IF(ISNUMBER(SEARCH("/",'Model output'!J48)), VALUE(LEFT('Model output'!J48, SEARCH("/",'Model output'!J48)-1)),1)))))</f>
        <v>1</v>
      </c>
      <c r="K49" t="str" cm="1">
        <f t="array" ref="K49">IF(COUNT(FIND({0,1,2,3,4,5,6,7,8,9},'Model output'!K48))&gt;0,'Model output'!K48,"")</f>
        <v/>
      </c>
      <c r="L49" t="str">
        <f t="shared" si="13"/>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v>
      </c>
      <c r="O49" t="str">
        <f>IF('Model output'!M48="","",'Model output'!M48)</f>
        <v>Classical (usual)</v>
      </c>
      <c r="P49" t="str">
        <f>IF('Model output'!N48="","",'Model output'!N48)</f>
        <v>1.5 cm</v>
      </c>
      <c r="Q49" t="str">
        <f t="shared" si="22"/>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
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5" t="str">
        <f>IF('Model output'!S48="","",'Model output'!S48)</f>
        <v>Not Identified</v>
      </c>
      <c r="Y49" t="str">
        <f>IF(OR('Model output'!S48="",ISNUMBER(SEARCH("Absent",'Model output'!S48)),ISNUMBER(SEARCH("Not identified",'Model output'!S48)),ISNUMBER(SEARCH("No",'Model output'!S48)),ISNUMBER(SEARCH("neagtive",'Model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muscle",X49)),ISNUMBER(SEARCH("larynx",X49)),AND(ISNUMBER(SEARCH("trachea",X49)),NOT(ISNUMBER(SEARCH("pretracheal",X49)))),ISNUMBER(SEARCH("esophagus",X49)),ISNUMBER(SEARCH("recurrent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9" t="str">
        <f>IF(OR('Model output'!V48="", AND(ISERROR(SEARCH("Positive",'Model output'!V48)), ISNUMBER(SEARCH("Negative",'Model output'!V48))), ISNUMBER(SEARCH("Uninvolved",'Model output'!V48)), ISNUMBER(SEARCH("Free",'Model output'!V48)), ISNUMBER(SEARCH("Focal",'Model output'!V48)), AND(ISERROR(SEARCH("extensive",'Model output'!V48)),ISNUMBER(SEARCH("1 mm",'Model output'!V48))), AND(ISERROR(SEARCH("extensive",'Model output'!V48)),ISNUMBER(SEARCH("0.1 CM",'Model output'!V48))), ISNUMBER(SEARCH("less than 0.5 mm",'Model output'!V48)), ISNUMBER(SEARCH("Focal",'Model output'!V48)), ISNUMBER(SEARCH("abut",'Model output'!V48))), "negative", "positive")</f>
        <v>negative</v>
      </c>
      <c r="AE49" s="20"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27" t="str">
        <f t="shared" si="14"/>
        <v>1b</v>
      </c>
      <c r="AG49" s="27" t="str">
        <f t="shared" si="15"/>
        <v>1a</v>
      </c>
      <c r="AH49" s="27">
        <f t="shared" si="16"/>
        <v>0</v>
      </c>
      <c r="AI49" s="28" t="str">
        <f t="shared" si="17"/>
        <v>I</v>
      </c>
      <c r="AJ49" s="18" t="s">
        <v>37</v>
      </c>
      <c r="AK49" s="28" t="s">
        <v>366</v>
      </c>
      <c r="AL49" s="28" t="s">
        <v>368</v>
      </c>
      <c r="AM49" s="27">
        <v>0</v>
      </c>
      <c r="AN49" s="19" t="s">
        <v>102</v>
      </c>
      <c r="AO49" s="27">
        <f t="shared" ca="1" si="18"/>
        <v>1</v>
      </c>
      <c r="AP49" s="27">
        <f t="shared" si="19"/>
        <v>1</v>
      </c>
      <c r="AQ49" s="27">
        <f t="shared" si="20"/>
        <v>1</v>
      </c>
      <c r="AR49" s="27">
        <f t="shared" si="21"/>
        <v>1</v>
      </c>
      <c r="AS49" s="19">
        <f t="shared" si="12"/>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1"/>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output'!H49="","negative",IF(OR(ISNUMBER(SEARCH("lymph node",'Model output'!H49)), ISNUMBER(SEARCH("tracheal",'Model output'!H49)), ISNUMBER(SEARCH("Not mentioned",'Model output'!H49)), ISNUMBER(SEARCH("esophageal",'Model output'!H49)), ISNUMBER(SEARCH("Not applicable",'Model output'!H49))),"negative","positive"))</f>
        <v>negative</v>
      </c>
      <c r="I50">
        <f>IF(OR('Model output'!I49="",'Model output'!I49="Not answered",'Model output'!I49="Not mentioned"),"",IF(ISNUMBER('Model output'!I49),'Model output'!I49,1))</f>
        <v>8</v>
      </c>
      <c r="J50">
        <f>IF(OR('Model output'!J49="",'Model output'!J49="Not answered",'Model output'!J49="Not mentioned"),"",IF(AND(ISNUMBER('Model output'!J49),'Model output'!J49&lt;=I50),'Model output'!J49,IF(AND(ISNUMBER('Model output'!J49), 'Model output'!J49&gt;=DATE(2024,1,1)), MIN(DAY('Model output'!J49), MONTH('Model output'!J49), YEAR('Model output'!J49)), IF(ISNUMBER(SEARCH("0/",'Model output'!J49)),0,IF(ISNUMBER(SEARCH("/",'Model output'!J49)), VALUE(LEFT('Model output'!J49, SEARCH("/",'Model output'!J49)-1)),1)))))</f>
        <v>7</v>
      </c>
      <c r="K50" t="str" cm="1">
        <f t="array" ref="K50">IF(COUNT(FIND({0,1,2,3,4,5,6,7,8,9},'Model output'!K49))&gt;0,'Model output'!K49,"")</f>
        <v>1.8 cm</v>
      </c>
      <c r="L50" t="str">
        <f t="shared" si="13"/>
        <v>1.8cm</v>
      </c>
      <c r="M50" cm="1">
        <f t="array" ref="M50">IF(L50="","",IF(ISNUMBER(SEARCH("cm",L50)),MAX(VALUE(SUBSTITUTE(_xlfn.FILTERXML("&lt;t&gt;&lt;s&gt;"&amp;SUBSTITUTE(L50,",","&lt;/s&gt;&lt;s&gt;")&amp;"&lt;/s&gt;&lt;/t&gt;","//s"),"cm",""))),MAX(VALUE(SUBSTITUTE(_xlfn.FILTERXML("&lt;t&gt;&lt;s&gt;"&amp;SUBSTITUTE(L50,",","&lt;/s&gt;&lt;s&gt;")&amp;"&lt;/s&gt;&lt;/t&gt;","//s"),"mm","")))/10))</f>
        <v>1.8</v>
      </c>
      <c r="N50" t="str">
        <f>IF('Model output'!L49="","",'Model output'!L49)</f>
        <v>Papillary carcinoma, Classical (usual)</v>
      </c>
      <c r="O50" t="str">
        <f>IF('Model output'!M49="","",'Model output'!M49)</f>
        <v/>
      </c>
      <c r="P50" t="str">
        <f>IF('Model output'!N49="","",'Model output'!N49)</f>
        <v>3.0 cm</v>
      </c>
      <c r="Q50" t="str">
        <f t="shared" si="22"/>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
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5" t="str">
        <f>IF('Model output'!S49="","",'Model output'!S49)</f>
        <v>Not Identified</v>
      </c>
      <c r="Y50" t="str">
        <f>IF(OR('Model output'!S49="",ISNUMBER(SEARCH("Absent",'Model output'!S49)),ISNUMBER(SEARCH("Not identified",'Model output'!S49)),ISNUMBER(SEARCH("No",'Model output'!S49)),ISNUMBER(SEARCH("neagtive",'Model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muscle",X50)),ISNUMBER(SEARCH("larynx",X50)),AND(ISNUMBER(SEARCH("trachea",X50)),NOT(ISNUMBER(SEARCH("pretracheal",X50)))),ISNUMBER(SEARCH("esophagus",X50)),ISNUMBER(SEARCH("recurrent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9" t="str">
        <f>IF(OR('Model output'!V49="", AND(ISERROR(SEARCH("Positive",'Model output'!V49)), ISNUMBER(SEARCH("Negative",'Model output'!V49))), ISNUMBER(SEARCH("Uninvolved",'Model output'!V49)), ISNUMBER(SEARCH("Free",'Model output'!V49)), ISNUMBER(SEARCH("Focal",'Model output'!V49)), AND(ISERROR(SEARCH("extensive",'Model output'!V49)),ISNUMBER(SEARCH("1 mm",'Model output'!V49))), AND(ISERROR(SEARCH("extensive",'Model output'!V49)),ISNUMBER(SEARCH("0.1 CM",'Model output'!V49))), ISNUMBER(SEARCH("less than 0.5 mm",'Model output'!V49)), ISNUMBER(SEARCH("Focal",'Model output'!V49)), ISNUMBER(SEARCH("abut",'Model output'!V49))), "negative", "positive")</f>
        <v>negative</v>
      </c>
      <c r="AE50" s="20"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7" t="str">
        <f t="shared" si="14"/>
        <v>2</v>
      </c>
      <c r="AG50" s="27" t="str">
        <f t="shared" si="15"/>
        <v>1a</v>
      </c>
      <c r="AH50" s="27">
        <f t="shared" si="16"/>
        <v>0</v>
      </c>
      <c r="AI50" s="28" t="str">
        <f t="shared" si="17"/>
        <v>II</v>
      </c>
      <c r="AJ50" s="18" t="s">
        <v>37</v>
      </c>
      <c r="AK50" s="28" t="s">
        <v>364</v>
      </c>
      <c r="AL50" s="28" t="s">
        <v>368</v>
      </c>
      <c r="AM50" s="27" t="s">
        <v>236</v>
      </c>
      <c r="AN50" s="19" t="s">
        <v>99</v>
      </c>
      <c r="AO50" s="27">
        <f t="shared" ca="1" si="18"/>
        <v>1</v>
      </c>
      <c r="AP50" s="27">
        <f t="shared" si="19"/>
        <v>1</v>
      </c>
      <c r="AQ50" s="27">
        <f t="shared" si="20"/>
        <v>1</v>
      </c>
      <c r="AR50" s="27">
        <f t="shared" si="21"/>
        <v>1</v>
      </c>
      <c r="AS50" s="19">
        <f t="shared" si="12"/>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0</v>
      </c>
      <c r="F51" t="str">
        <f t="shared" si="11"/>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output'!H50="","negative",IF(OR(ISNUMBER(SEARCH("lymph node",'Model output'!H50)), ISNUMBER(SEARCH("tracheal",'Model output'!H50)), ISNUMBER(SEARCH("Not mentioned",'Model output'!H50)), ISNUMBER(SEARCH("esophageal",'Model output'!H50)), ISNUMBER(SEARCH("Not applicable",'Model output'!H50))),"negative","positive"))</f>
        <v>negative</v>
      </c>
      <c r="I51">
        <f>IF(OR('Model output'!I50="",'Model output'!I50="Not answered",'Model output'!I50="Not mentioned"),"",IF(ISNUMBER('Model output'!I50),'Model output'!I50,1))</f>
        <v>40</v>
      </c>
      <c r="J51">
        <f>IF(OR('Model output'!J50="",'Model output'!J50="Not answered",'Model output'!J50="Not mentioned"),"",IF(AND(ISNUMBER('Model output'!J50),'Model output'!J50&lt;=I51),'Model output'!J50,IF(AND(ISNUMBER('Model output'!J50), 'Model output'!J50&gt;=DATE(2024,1,1)), MIN(DAY('Model output'!J50), MONTH('Model output'!J50), YEAR('Model output'!J50)), IF(ISNUMBER(SEARCH("0/",'Model output'!J50)),0,IF(ISNUMBER(SEARCH("/",'Model output'!J50)), VALUE(LEFT('Model output'!J50, SEARCH("/",'Model output'!J50)-1)),1)))))</f>
        <v>13</v>
      </c>
      <c r="K51" t="str" cm="1">
        <f t="array" ref="K51">IF(COUNT(FIND({0,1,2,3,4,5,6,7,8,9},'Model output'!K50))&gt;0,'Model output'!K50,"")</f>
        <v>3.6 cm</v>
      </c>
      <c r="L51" t="str">
        <f t="shared" si="13"/>
        <v>3.6cm</v>
      </c>
      <c r="M51" cm="1">
        <f t="array" ref="M51">IF(L51="","",IF(ISNUMBER(SEARCH("cm",L51)),MAX(VALUE(SUBSTITUTE(_xlfn.FILTERXML("&lt;t&gt;&lt;s&gt;"&amp;SUBSTITUTE(L51,",","&lt;/s&gt;&lt;s&gt;")&amp;"&lt;/s&gt;&lt;/t&gt;","//s"),"cm",""))),MAX(VALUE(SUBSTITUTE(_xlfn.FILTERXML("&lt;t&gt;&lt;s&gt;"&amp;SUBSTITUTE(L51,",","&lt;/s&gt;&lt;s&gt;")&amp;"&lt;/s&gt;&lt;/t&gt;","//s"),"mm","")))/10))</f>
        <v>3.6</v>
      </c>
      <c r="N51" t="str">
        <f>IF('Model output'!L50="","",'Model output'!L50)</f>
        <v>Papillary carcinoma</v>
      </c>
      <c r="O51" t="str">
        <f>IF('Model output'!M50="","",'Model output'!M50)</f>
        <v/>
      </c>
      <c r="P51" t="str">
        <f>IF('Model output'!N50="","",'Model output'!N50)</f>
        <v>6.5 cm</v>
      </c>
      <c r="Q51" t="str">
        <f t="shared" si="22"/>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
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15" t="str">
        <f>IF('Model output'!S50="","",'Model output'!S50)</f>
        <v>Present</v>
      </c>
      <c r="Y51" t="str">
        <f>IF(OR('Model output'!S50="",ISNUMBER(SEARCH("Absent",'Model output'!S50)),ISNUMBER(SEARCH("Not identified",'Model output'!S50)),ISNUMBER(SEARCH("No",'Model output'!S50)),ISNUMBER(SEARCH("neagtive",'Model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muscle",X51)),ISNUMBER(SEARCH("larynx",X51)),AND(ISNUMBER(SEARCH("trachea",X51)),NOT(ISNUMBER(SEARCH("pretracheal",X51)))),ISNUMBER(SEARCH("esophagus",X51)),ISNUMBER(SEARCH("recurrent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9" t="str">
        <f>IF(OR('Model output'!V50="", AND(ISERROR(SEARCH("Positive",'Model output'!V50)), ISNUMBER(SEARCH("Negative",'Model output'!V50))), ISNUMBER(SEARCH("Uninvolved",'Model output'!V50)), ISNUMBER(SEARCH("Free",'Model output'!V50)), ISNUMBER(SEARCH("Focal",'Model output'!V50)), AND(ISERROR(SEARCH("extensive",'Model output'!V50)),ISNUMBER(SEARCH("1 mm",'Model output'!V50))), AND(ISERROR(SEARCH("extensive",'Model output'!V50)),ISNUMBER(SEARCH("0.1 CM",'Model output'!V50))), ISNUMBER(SEARCH("less than 0.5 mm",'Model output'!V50)), ISNUMBER(SEARCH("Focal",'Model output'!V50)), ISNUMBER(SEARCH("abut",'Model output'!V50))), "negative", "positive")</f>
        <v>negative</v>
      </c>
      <c r="AE51" s="20" t="str" cm="1">
        <f t="array" ref="AE5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high</v>
      </c>
      <c r="AF51" s="27" t="str">
        <f t="shared" si="14"/>
        <v>3a</v>
      </c>
      <c r="AG51" s="27" t="str">
        <f t="shared" si="15"/>
        <v>1b</v>
      </c>
      <c r="AH51" s="27">
        <f t="shared" si="16"/>
        <v>0</v>
      </c>
      <c r="AI51" s="28" t="str">
        <f t="shared" si="17"/>
        <v>II</v>
      </c>
      <c r="AJ51" s="18" t="s">
        <v>18</v>
      </c>
      <c r="AK51" s="28" t="s">
        <v>370</v>
      </c>
      <c r="AL51" s="28" t="s">
        <v>366</v>
      </c>
      <c r="AM51" s="27">
        <v>0</v>
      </c>
      <c r="AN51" s="19" t="s">
        <v>235</v>
      </c>
      <c r="AO51" s="27">
        <f t="shared" si="18"/>
        <v>1</v>
      </c>
      <c r="AP51" s="27">
        <f t="shared" si="19"/>
        <v>0</v>
      </c>
      <c r="AQ51" s="27">
        <f t="shared" si="20"/>
        <v>1</v>
      </c>
      <c r="AR51" s="27">
        <f t="shared" si="21"/>
        <v>1</v>
      </c>
      <c r="AS51" s="19">
        <f t="shared" si="12"/>
        <v>0</v>
      </c>
      <c r="AT51" s="1"/>
    </row>
    <row r="52" spans="1:46">
      <c r="A52" s="12" t="str">
        <f>'Model output'!A51</f>
        <v>TCGA-QD-A8IV</v>
      </c>
      <c r="B52" s="10">
        <v>50</v>
      </c>
      <c r="C52" s="10"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0"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0"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0</v>
      </c>
      <c r="F52" s="12" t="str">
        <f t="shared" si="11"/>
        <v>positive</v>
      </c>
      <c r="G52" s="1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2" t="str">
        <f>IF('Model output'!H51="","negative",IF(OR(ISNUMBER(SEARCH("lymph node",'Model output'!H51)), ISNUMBER(SEARCH("tracheal",'Model output'!H51)), ISNUMBER(SEARCH("Not mentioned",'Model output'!H51)), ISNUMBER(SEARCH("esophageal",'Model output'!H51)), ISNUMBER(SEARCH("Not applicable",'Model output'!H51))),"negative","positive"))</f>
        <v>negative</v>
      </c>
      <c r="I52" s="12">
        <f>IF(OR('Model output'!I51="",'Model output'!I51="Not answered",'Model output'!I51="Not mentioned"),"",IF(ISNUMBER('Model output'!I51),'Model output'!I51,1))</f>
        <v>38</v>
      </c>
      <c r="J52" s="12">
        <f>IF(OR('Model output'!J51="",'Model output'!J51="Not answered",'Model output'!J51="Not mentioned"),"",IF(AND(ISNUMBER('Model output'!J51),'Model output'!J51&lt;=I52),'Model output'!J51,IF(AND(ISNUMBER('Model output'!J51), 'Model output'!J51&gt;=DATE(2024,1,1)), MIN(DAY('Model output'!J51), MONTH('Model output'!J51), YEAR('Model output'!J51)), IF(ISNUMBER(SEARCH("0/",'Model output'!J51)),0,IF(ISNUMBER(SEARCH("/",'Model output'!J51)), VALUE(LEFT('Model output'!J51, SEARCH("/",'Model output'!J51)-1)),1)))))</f>
        <v>15</v>
      </c>
      <c r="K52" s="12" t="str" cm="1">
        <f t="array" ref="K52">IF(COUNT(FIND({0,1,2,3,4,5,6,7,8,9},'Model output'!K51))&gt;0,'Model output'!K51,"")</f>
        <v/>
      </c>
      <c r="L52" s="12" t="str">
        <f t="shared" si="13"/>
        <v/>
      </c>
      <c r="M52" s="12" t="str" cm="1">
        <f t="array" ref="M52">IF(L52="","",IF(ISNUMBER(SEARCH("cm",L52)),MAX(VALUE(SUBSTITUTE(_xlfn.FILTERXML("&lt;t&gt;&lt;s&gt;"&amp;SUBSTITUTE(L52,",","&lt;/s&gt;&lt;s&gt;")&amp;"&lt;/s&gt;&lt;/t&gt;","//s"),"cm",""))),MAX(VALUE(SUBSTITUTE(_xlfn.FILTERXML("&lt;t&gt;&lt;s&gt;"&amp;SUBSTITUTE(L52,",","&lt;/s&gt;&lt;s&gt;")&amp;"&lt;/s&gt;&lt;/t&gt;","//s"),"mm","")))/10))</f>
        <v/>
      </c>
      <c r="N52" s="12" t="str">
        <f>IF('Model output'!L51="","",'Model output'!L51)</f>
        <v>Papillary carcinoma, classical (usual)</v>
      </c>
      <c r="O52" s="12" t="str">
        <f>IF('Model output'!M51="","",'Model output'!M51)</f>
        <v>Not mentioned</v>
      </c>
      <c r="P52" s="12" t="str">
        <f>IF('Model output'!N51="","",'Model output'!N51)</f>
        <v>1.6 cm</v>
      </c>
      <c r="Q52" s="12" t="str">
        <f t="shared" si="22"/>
        <v>1.6cm</v>
      </c>
      <c r="R52" s="12" cm="1">
        <f t="array" ref="R52">IF(Q52="","",IF(ISNUMBER(SEARCH("cm",Q52)),MAX(VALUE(SUBSTITUTE(_xlfn.FILTERXML("&lt;t&gt;&lt;s&gt;"&amp;SUBSTITUTE(Q52,",","&lt;/s&gt;&lt;s&gt;")&amp;"&lt;/s&gt;&lt;/t&gt;","//s"),"cm",""))),MAX(VALUE(SUBSTITUTE(_xlfn.FILTERXML("&lt;t&gt;&lt;s&gt;"&amp;SUBSTITUTE(Q52,",","&lt;/s&gt;&lt;s&gt;")&amp;"&lt;/s&gt;&lt;/t&gt;","//s"),"mm","")))/10))</f>
        <v>1.6</v>
      </c>
      <c r="S52" s="12" t="str">
        <f>IF(OR('Model output'!P51="",ISNUMBER(SEARCH("Not identified", 'Model output'!P51)),ISNUMBER(SEARCH("Absent",'Model output'!P51)),ISNUMBER(SEARCH("No",'Model output'!P51)),ISNUMBER(SEARCH("Negative",'Model output'!P51))),"negative","positive")</f>
        <v>negative</v>
      </c>
      <c r="T52" s="12">
        <f>IF('Model output'!O51="","",'Model output'!O51)</f>
        <v>2</v>
      </c>
      <c r="U52" s="12" t="str">
        <f>IF('Model output'!Q51&lt;&gt;"",'Model output'!Q51,
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Not mentioned</v>
      </c>
      <c r="V52" s="1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6" t="str">
        <f>IF('Model output'!S51="","",'Model output'!S51)</f>
        <v>Present, minimal</v>
      </c>
      <c r="Y52" s="12" t="str">
        <f>IF(OR('Model output'!S51="",ISNUMBER(SEARCH("Absent",'Model output'!S51)),ISNUMBER(SEARCH("Not identified",'Model output'!S51)),ISNUMBER(SEARCH("No",'Model output'!S51)),ISNUMBER(SEARCH("neagtive",'Model output'!S51))),"negative",IF(Z52="positive","gETE", "positive"))</f>
        <v>positive</v>
      </c>
      <c r="Z52" s="1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muscle",X52)),ISNUMBER(SEARCH("larynx",X52)),AND(ISNUMBER(SEARCH("trachea",X52)),NOT(ISNUMBER(SEARCH("pretracheal",X52)))),ISNUMBER(SEARCH("esophagus",X52)),ISNUMBER(SEARCH("recurrent laryngeal nerve",X52))),"positive","negative"))</f>
        <v>negative</v>
      </c>
      <c r="AA52" s="12" t="str">
        <f>IF('Model output'!T51="","",IF('Model output'!T51="Not mentioned", "No", "Yes"))</f>
        <v>Yes</v>
      </c>
      <c r="AB52" s="12" t="str">
        <f>IF(AA52&lt;&gt;"Yes","",IF(OR('Model output'!U51="",ISNUMBER(SEARCH("Not identified",'Model output'!U51))),"",'Model output'!U51))</f>
        <v>Not mentioned</v>
      </c>
      <c r="AC52" s="11" t="str">
        <f>IF(OR('Model output'!V51="", AND(ISERROR(SEARCH("Positive",'Model output'!V51)), ISNUMBER(SEARCH("Negative",'Model output'!V51))), ISNUMBER(SEARCH("Uninvolved",'Model output'!V51)), ISNUMBER(SEARCH("Free",'Model output'!V51)), ISNUMBER(SEARCH("Focal",'Model output'!V51)), AND(ISERROR(SEARCH("extensive",'Model output'!V51)),ISNUMBER(SEARCH("1 mm",'Model output'!V51))), AND(ISERROR(SEARCH("extensive",'Model output'!V51)),ISNUMBER(SEARCH("0.1 CM",'Model output'!V51))), ISNUMBER(SEARCH("less than 0.5 mm",'Model output'!V51)), ISNUMBER(SEARCH("Focal",'Model output'!V51)), ISNUMBER(SEARCH("abut",'Model output'!V51))), "negative", "positive")</f>
        <v>positive</v>
      </c>
      <c r="AD52" s="12"/>
      <c r="AE52" s="21" t="str" cm="1">
        <f t="array" ref="AE52">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high</v>
      </c>
      <c r="AF52" s="22" t="str">
        <f t="shared" si="14"/>
        <v>1b</v>
      </c>
      <c r="AG52" s="22" t="str">
        <f t="shared" si="15"/>
        <v>1b</v>
      </c>
      <c r="AH52" s="22">
        <f t="shared" si="16"/>
        <v>0</v>
      </c>
      <c r="AI52" s="23" t="str">
        <f t="shared" si="17"/>
        <v>I</v>
      </c>
      <c r="AJ52" s="24" t="s">
        <v>18</v>
      </c>
      <c r="AK52" s="23" t="s">
        <v>366</v>
      </c>
      <c r="AL52" s="23" t="s">
        <v>366</v>
      </c>
      <c r="AM52" s="22">
        <v>0</v>
      </c>
      <c r="AN52" s="25" t="s">
        <v>102</v>
      </c>
      <c r="AO52" s="21">
        <f t="shared" si="18"/>
        <v>1</v>
      </c>
      <c r="AP52" s="22">
        <f t="shared" si="19"/>
        <v>1</v>
      </c>
      <c r="AQ52" s="22">
        <f t="shared" si="20"/>
        <v>1</v>
      </c>
      <c r="AR52" s="22">
        <f t="shared" si="21"/>
        <v>1</v>
      </c>
      <c r="AS52" s="25">
        <f t="shared" si="12"/>
        <v>1</v>
      </c>
    </row>
    <row r="55" spans="1:46">
      <c r="I55" s="2"/>
    </row>
  </sheetData>
  <mergeCells count="4">
    <mergeCell ref="AE1:AI1"/>
    <mergeCell ref="AJ1:AN1"/>
    <mergeCell ref="A1:AC1"/>
    <mergeCell ref="AO1:AS1"/>
  </mergeCells>
  <conditionalFormatting sqref="AH1">
    <cfRule type="containsText" dxfId="1" priority="1" operator="containsText" text="x">
      <formula>NOT(ISERROR(SEARCH("x",AH1)))</formula>
    </cfRule>
  </conditionalFormatting>
  <conditionalFormatting sqref="AM1">
    <cfRule type="containsText" dxfId="0" priority="3" operator="containsText" text="x">
      <formula>NOT(ISERROR(SEARCH("x",AM1)))</formula>
    </cfRule>
  </conditionalFormatting>
  <pageMargins left="0.7" right="0.7" top="0.75" bottom="0.75" header="0.3" footer="0.3"/>
  <ignoredErrors>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3683D-9D62-41E3-B9DB-3B7A27D358FC}">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8" max="8" width="16.1992187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115</v>
      </c>
      <c r="B1" t="s">
        <v>116</v>
      </c>
      <c r="C1" t="s">
        <v>117</v>
      </c>
      <c r="D1" t="s">
        <v>118</v>
      </c>
      <c r="E1" t="s">
        <v>119</v>
      </c>
      <c r="F1" t="s">
        <v>120</v>
      </c>
      <c r="G1" t="s">
        <v>121</v>
      </c>
      <c r="H1" t="s">
        <v>122</v>
      </c>
      <c r="I1" t="s">
        <v>123</v>
      </c>
      <c r="J1" t="s">
        <v>124</v>
      </c>
      <c r="K1" t="s">
        <v>125</v>
      </c>
      <c r="L1" t="s">
        <v>126</v>
      </c>
      <c r="M1" t="s">
        <v>127</v>
      </c>
      <c r="N1" t="s">
        <v>128</v>
      </c>
      <c r="O1" t="s">
        <v>129</v>
      </c>
      <c r="P1" t="s">
        <v>130</v>
      </c>
      <c r="Q1" t="s">
        <v>131</v>
      </c>
      <c r="R1" t="s">
        <v>132</v>
      </c>
      <c r="S1" t="s">
        <v>133</v>
      </c>
      <c r="T1" t="s">
        <v>134</v>
      </c>
      <c r="U1" t="s">
        <v>135</v>
      </c>
      <c r="V1" t="s">
        <v>136</v>
      </c>
    </row>
    <row r="2" spans="1:22">
      <c r="A2" t="s">
        <v>20</v>
      </c>
      <c r="B2" t="s">
        <v>229</v>
      </c>
      <c r="D2" t="s">
        <v>23</v>
      </c>
      <c r="E2" t="s">
        <v>22</v>
      </c>
      <c r="F2" t="s">
        <v>21</v>
      </c>
      <c r="I2">
        <v>5</v>
      </c>
      <c r="J2">
        <v>0</v>
      </c>
      <c r="L2" t="s">
        <v>137</v>
      </c>
      <c r="M2" t="s">
        <v>32</v>
      </c>
      <c r="N2" t="s">
        <v>140</v>
      </c>
      <c r="O2">
        <v>1</v>
      </c>
      <c r="P2" t="s">
        <v>24</v>
      </c>
      <c r="R2" t="s">
        <v>245</v>
      </c>
      <c r="T2" t="s">
        <v>275</v>
      </c>
      <c r="V2" t="s">
        <v>25</v>
      </c>
    </row>
    <row r="3" spans="1:22">
      <c r="A3" t="s">
        <v>27</v>
      </c>
      <c r="B3" t="s">
        <v>165</v>
      </c>
      <c r="C3" t="s">
        <v>165</v>
      </c>
      <c r="D3" t="s">
        <v>139</v>
      </c>
      <c r="E3" t="s">
        <v>141</v>
      </c>
      <c r="F3" t="s">
        <v>28</v>
      </c>
      <c r="H3" t="s">
        <v>29</v>
      </c>
      <c r="I3">
        <v>0</v>
      </c>
      <c r="J3">
        <v>0</v>
      </c>
      <c r="L3" t="s">
        <v>142</v>
      </c>
      <c r="M3" t="s">
        <v>276</v>
      </c>
      <c r="N3" t="s">
        <v>143</v>
      </c>
      <c r="O3">
        <v>1</v>
      </c>
      <c r="P3" t="s">
        <v>30</v>
      </c>
      <c r="R3" t="s">
        <v>249</v>
      </c>
      <c r="T3" t="s">
        <v>246</v>
      </c>
      <c r="U3" t="s">
        <v>247</v>
      </c>
      <c r="V3" t="s">
        <v>226</v>
      </c>
    </row>
    <row r="4" spans="1:22">
      <c r="A4" t="s">
        <v>31</v>
      </c>
      <c r="D4" t="s">
        <v>43</v>
      </c>
      <c r="E4" t="s">
        <v>22</v>
      </c>
      <c r="F4" t="s">
        <v>21</v>
      </c>
      <c r="I4">
        <v>3</v>
      </c>
      <c r="J4">
        <v>0</v>
      </c>
      <c r="L4" t="s">
        <v>44</v>
      </c>
      <c r="N4" t="s">
        <v>145</v>
      </c>
      <c r="O4">
        <v>2</v>
      </c>
      <c r="P4" t="s">
        <v>24</v>
      </c>
      <c r="R4" t="s">
        <v>277</v>
      </c>
      <c r="T4" t="s">
        <v>248</v>
      </c>
      <c r="U4" t="s">
        <v>278</v>
      </c>
      <c r="V4" t="s">
        <v>25</v>
      </c>
    </row>
    <row r="5" spans="1:22">
      <c r="A5" t="s">
        <v>33</v>
      </c>
      <c r="B5" t="s">
        <v>279</v>
      </c>
      <c r="D5" t="s">
        <v>35</v>
      </c>
      <c r="E5" t="s">
        <v>34</v>
      </c>
      <c r="F5" t="s">
        <v>21</v>
      </c>
      <c r="G5" t="s">
        <v>280</v>
      </c>
      <c r="I5">
        <v>5</v>
      </c>
      <c r="J5">
        <v>4</v>
      </c>
      <c r="L5" t="s">
        <v>148</v>
      </c>
      <c r="N5" t="s">
        <v>149</v>
      </c>
      <c r="O5">
        <v>1</v>
      </c>
      <c r="P5" t="s">
        <v>24</v>
      </c>
      <c r="R5" t="s">
        <v>30</v>
      </c>
      <c r="S5" t="s">
        <v>279</v>
      </c>
      <c r="T5" t="s">
        <v>246</v>
      </c>
      <c r="U5" t="s">
        <v>150</v>
      </c>
      <c r="V5" t="s">
        <v>25</v>
      </c>
    </row>
    <row r="6" spans="1:22">
      <c r="A6" t="s">
        <v>38</v>
      </c>
      <c r="B6" t="s">
        <v>165</v>
      </c>
      <c r="D6" t="s">
        <v>35</v>
      </c>
      <c r="E6" t="s">
        <v>14</v>
      </c>
      <c r="F6" t="s">
        <v>21</v>
      </c>
      <c r="G6" t="s">
        <v>281</v>
      </c>
      <c r="I6">
        <v>17</v>
      </c>
      <c r="J6">
        <v>6</v>
      </c>
      <c r="K6" t="s">
        <v>165</v>
      </c>
      <c r="L6" t="s">
        <v>282</v>
      </c>
      <c r="M6" t="s">
        <v>283</v>
      </c>
      <c r="N6" t="s">
        <v>151</v>
      </c>
      <c r="O6">
        <v>1</v>
      </c>
      <c r="P6" t="s">
        <v>246</v>
      </c>
      <c r="Q6" t="s">
        <v>165</v>
      </c>
      <c r="R6" t="s">
        <v>246</v>
      </c>
      <c r="S6" t="s">
        <v>284</v>
      </c>
      <c r="T6" t="s">
        <v>285</v>
      </c>
      <c r="U6" t="s">
        <v>286</v>
      </c>
      <c r="V6" t="s">
        <v>246</v>
      </c>
    </row>
    <row r="7" spans="1:22">
      <c r="A7" t="s">
        <v>98</v>
      </c>
      <c r="B7" t="s">
        <v>229</v>
      </c>
      <c r="C7">
        <v>1</v>
      </c>
      <c r="D7" t="s">
        <v>146</v>
      </c>
      <c r="E7" t="s">
        <v>152</v>
      </c>
      <c r="J7">
        <v>1</v>
      </c>
      <c r="L7" t="s">
        <v>253</v>
      </c>
      <c r="M7" t="s">
        <v>287</v>
      </c>
      <c r="N7" t="s">
        <v>153</v>
      </c>
      <c r="O7">
        <v>1</v>
      </c>
      <c r="P7" t="s">
        <v>41</v>
      </c>
      <c r="R7" t="s">
        <v>246</v>
      </c>
      <c r="T7" t="s">
        <v>288</v>
      </c>
      <c r="U7" t="s">
        <v>289</v>
      </c>
      <c r="V7" t="s">
        <v>246</v>
      </c>
    </row>
    <row r="8" spans="1:22">
      <c r="A8" t="s">
        <v>40</v>
      </c>
      <c r="B8" t="s">
        <v>229</v>
      </c>
      <c r="D8" t="s">
        <v>139</v>
      </c>
      <c r="E8" t="s">
        <v>152</v>
      </c>
      <c r="F8" t="s">
        <v>166</v>
      </c>
      <c r="I8" t="s">
        <v>229</v>
      </c>
      <c r="J8">
        <v>1</v>
      </c>
      <c r="L8" t="s">
        <v>239</v>
      </c>
      <c r="M8" t="s">
        <v>290</v>
      </c>
      <c r="N8" t="s">
        <v>154</v>
      </c>
      <c r="O8">
        <v>3</v>
      </c>
      <c r="P8" t="s">
        <v>41</v>
      </c>
      <c r="R8" t="s">
        <v>251</v>
      </c>
      <c r="S8" t="s">
        <v>41</v>
      </c>
      <c r="T8" t="s">
        <v>246</v>
      </c>
      <c r="U8" t="s">
        <v>252</v>
      </c>
      <c r="V8" t="s">
        <v>291</v>
      </c>
    </row>
    <row r="9" spans="1:22">
      <c r="A9" t="s">
        <v>42</v>
      </c>
      <c r="D9" t="s">
        <v>43</v>
      </c>
      <c r="E9" t="s">
        <v>141</v>
      </c>
      <c r="F9" t="s">
        <v>21</v>
      </c>
      <c r="L9" t="s">
        <v>16</v>
      </c>
      <c r="M9" t="s">
        <v>292</v>
      </c>
      <c r="N9" t="s">
        <v>293</v>
      </c>
      <c r="O9">
        <v>1</v>
      </c>
      <c r="P9" t="s">
        <v>165</v>
      </c>
      <c r="R9" t="s">
        <v>165</v>
      </c>
      <c r="T9" t="s">
        <v>246</v>
      </c>
      <c r="U9" t="s">
        <v>294</v>
      </c>
      <c r="V9" t="s">
        <v>156</v>
      </c>
    </row>
    <row r="10" spans="1:22">
      <c r="A10" t="s">
        <v>45</v>
      </c>
      <c r="B10" t="s">
        <v>229</v>
      </c>
      <c r="D10" t="s">
        <v>139</v>
      </c>
      <c r="E10" t="s">
        <v>144</v>
      </c>
      <c r="F10" t="s">
        <v>166</v>
      </c>
      <c r="I10">
        <v>1</v>
      </c>
      <c r="J10">
        <v>0</v>
      </c>
      <c r="L10" t="s">
        <v>250</v>
      </c>
      <c r="N10" t="s">
        <v>140</v>
      </c>
      <c r="O10">
        <v>2</v>
      </c>
      <c r="P10" t="s">
        <v>41</v>
      </c>
      <c r="R10" t="s">
        <v>295</v>
      </c>
      <c r="S10" t="s">
        <v>41</v>
      </c>
      <c r="T10" t="s">
        <v>296</v>
      </c>
      <c r="U10" t="s">
        <v>247</v>
      </c>
      <c r="V10" t="s">
        <v>25</v>
      </c>
    </row>
    <row r="11" spans="1:22">
      <c r="A11" t="s">
        <v>47</v>
      </c>
      <c r="B11" t="s">
        <v>165</v>
      </c>
      <c r="C11" t="s">
        <v>165</v>
      </c>
      <c r="D11" t="s">
        <v>139</v>
      </c>
      <c r="E11" t="s">
        <v>144</v>
      </c>
      <c r="F11" t="s">
        <v>166</v>
      </c>
      <c r="I11">
        <v>4</v>
      </c>
      <c r="J11">
        <v>0</v>
      </c>
      <c r="L11" t="s">
        <v>137</v>
      </c>
      <c r="M11" t="s">
        <v>157</v>
      </c>
      <c r="N11" t="s">
        <v>158</v>
      </c>
      <c r="O11">
        <v>2</v>
      </c>
      <c r="P11" t="s">
        <v>41</v>
      </c>
      <c r="R11" t="s">
        <v>165</v>
      </c>
      <c r="S11" t="s">
        <v>41</v>
      </c>
      <c r="T11" t="s">
        <v>165</v>
      </c>
      <c r="U11" t="s">
        <v>165</v>
      </c>
      <c r="V11" t="s">
        <v>25</v>
      </c>
    </row>
    <row r="12" spans="1:22">
      <c r="A12" t="s">
        <v>48</v>
      </c>
      <c r="D12" t="s">
        <v>146</v>
      </c>
      <c r="E12" t="s">
        <v>144</v>
      </c>
      <c r="F12" t="s">
        <v>166</v>
      </c>
      <c r="I12">
        <v>2</v>
      </c>
      <c r="J12">
        <v>0</v>
      </c>
      <c r="L12" t="s">
        <v>137</v>
      </c>
      <c r="M12" t="s">
        <v>297</v>
      </c>
      <c r="N12" t="s">
        <v>159</v>
      </c>
      <c r="O12">
        <v>3</v>
      </c>
      <c r="P12" t="s">
        <v>41</v>
      </c>
      <c r="R12" t="s">
        <v>30</v>
      </c>
      <c r="S12" t="s">
        <v>267</v>
      </c>
      <c r="V12" t="s">
        <v>25</v>
      </c>
    </row>
    <row r="13" spans="1:22">
      <c r="A13" t="s">
        <v>49</v>
      </c>
      <c r="D13" t="s">
        <v>50</v>
      </c>
      <c r="E13" t="s">
        <v>141</v>
      </c>
      <c r="L13" t="s">
        <v>253</v>
      </c>
      <c r="M13" t="s">
        <v>298</v>
      </c>
      <c r="N13" t="s">
        <v>161</v>
      </c>
      <c r="O13">
        <v>1</v>
      </c>
      <c r="P13" t="s">
        <v>51</v>
      </c>
      <c r="R13" t="s">
        <v>19</v>
      </c>
      <c r="S13" t="s">
        <v>41</v>
      </c>
      <c r="V13" t="s">
        <v>25</v>
      </c>
    </row>
    <row r="14" spans="1:22">
      <c r="A14" t="s">
        <v>100</v>
      </c>
      <c r="D14" t="s">
        <v>23</v>
      </c>
      <c r="E14" t="s">
        <v>230</v>
      </c>
      <c r="G14" t="s">
        <v>299</v>
      </c>
      <c r="I14">
        <v>3</v>
      </c>
      <c r="J14">
        <v>1</v>
      </c>
      <c r="K14" t="s">
        <v>162</v>
      </c>
      <c r="L14" t="s">
        <v>240</v>
      </c>
      <c r="M14" t="s">
        <v>300</v>
      </c>
      <c r="N14" t="s">
        <v>301</v>
      </c>
      <c r="P14" t="s">
        <v>103</v>
      </c>
      <c r="R14" t="s">
        <v>163</v>
      </c>
      <c r="S14" t="s">
        <v>103</v>
      </c>
      <c r="V14" t="s">
        <v>302</v>
      </c>
    </row>
    <row r="15" spans="1:22">
      <c r="A15" t="s">
        <v>223</v>
      </c>
      <c r="D15" t="s">
        <v>146</v>
      </c>
      <c r="E15" t="s">
        <v>188</v>
      </c>
      <c r="G15" t="s">
        <v>254</v>
      </c>
      <c r="I15">
        <v>36</v>
      </c>
      <c r="J15">
        <v>3</v>
      </c>
      <c r="K15" t="s">
        <v>303</v>
      </c>
      <c r="L15" t="s">
        <v>240</v>
      </c>
      <c r="M15" t="s">
        <v>225</v>
      </c>
      <c r="N15" t="s">
        <v>228</v>
      </c>
      <c r="O15">
        <v>1</v>
      </c>
      <c r="P15" t="s">
        <v>103</v>
      </c>
      <c r="R15" t="s">
        <v>163</v>
      </c>
      <c r="S15" t="s">
        <v>224</v>
      </c>
      <c r="V15" t="s">
        <v>255</v>
      </c>
    </row>
    <row r="16" spans="1:22">
      <c r="A16" t="s">
        <v>101</v>
      </c>
      <c r="D16" t="s">
        <v>35</v>
      </c>
      <c r="E16" t="s">
        <v>22</v>
      </c>
      <c r="F16" t="s">
        <v>21</v>
      </c>
      <c r="I16">
        <v>5</v>
      </c>
      <c r="J16">
        <v>0</v>
      </c>
      <c r="L16" t="s">
        <v>240</v>
      </c>
      <c r="M16" t="s">
        <v>164</v>
      </c>
      <c r="N16" t="s">
        <v>304</v>
      </c>
      <c r="O16">
        <v>3</v>
      </c>
      <c r="P16" t="s">
        <v>103</v>
      </c>
      <c r="R16" t="s">
        <v>163</v>
      </c>
      <c r="S16" t="s">
        <v>104</v>
      </c>
      <c r="V16" t="s">
        <v>105</v>
      </c>
    </row>
    <row r="17" spans="1:22">
      <c r="A17" t="s">
        <v>52</v>
      </c>
      <c r="D17" t="s">
        <v>23</v>
      </c>
      <c r="E17" t="s">
        <v>22</v>
      </c>
      <c r="F17" t="s">
        <v>21</v>
      </c>
      <c r="I17">
        <v>3</v>
      </c>
      <c r="J17">
        <v>0</v>
      </c>
      <c r="L17" t="s">
        <v>241</v>
      </c>
      <c r="M17" t="s">
        <v>305</v>
      </c>
      <c r="N17" t="s">
        <v>151</v>
      </c>
      <c r="O17">
        <v>1</v>
      </c>
      <c r="P17" t="s">
        <v>30</v>
      </c>
      <c r="R17" t="s">
        <v>166</v>
      </c>
      <c r="S17" t="s">
        <v>41</v>
      </c>
      <c r="V17" t="s">
        <v>232</v>
      </c>
    </row>
    <row r="18" spans="1:22">
      <c r="A18" t="s">
        <v>53</v>
      </c>
      <c r="G18" t="s">
        <v>306</v>
      </c>
      <c r="I18">
        <v>14</v>
      </c>
      <c r="J18">
        <v>9</v>
      </c>
      <c r="K18" t="s">
        <v>96</v>
      </c>
      <c r="L18" t="s">
        <v>307</v>
      </c>
      <c r="M18" t="s">
        <v>308</v>
      </c>
      <c r="N18" t="s">
        <v>168</v>
      </c>
      <c r="O18">
        <v>1</v>
      </c>
      <c r="S18" t="s">
        <v>309</v>
      </c>
      <c r="V18" t="s">
        <v>55</v>
      </c>
    </row>
    <row r="19" spans="1:22">
      <c r="A19" t="s">
        <v>56</v>
      </c>
      <c r="D19" t="s">
        <v>35</v>
      </c>
      <c r="E19" t="s">
        <v>141</v>
      </c>
      <c r="F19" t="s">
        <v>21</v>
      </c>
      <c r="I19">
        <v>1</v>
      </c>
      <c r="J19">
        <v>0</v>
      </c>
      <c r="L19" t="s">
        <v>137</v>
      </c>
      <c r="M19" t="s">
        <v>54</v>
      </c>
      <c r="N19" t="s">
        <v>170</v>
      </c>
      <c r="O19">
        <v>1</v>
      </c>
      <c r="P19" t="s">
        <v>51</v>
      </c>
      <c r="R19" t="s">
        <v>169</v>
      </c>
      <c r="S19" t="s">
        <v>51</v>
      </c>
      <c r="V19" t="s">
        <v>55</v>
      </c>
    </row>
    <row r="20" spans="1:22">
      <c r="A20" t="s">
        <v>57</v>
      </c>
      <c r="D20" t="s">
        <v>43</v>
      </c>
      <c r="E20" t="s">
        <v>141</v>
      </c>
      <c r="F20" t="s">
        <v>21</v>
      </c>
      <c r="I20">
        <v>2</v>
      </c>
      <c r="J20">
        <v>1</v>
      </c>
      <c r="K20" t="s">
        <v>155</v>
      </c>
      <c r="L20" t="s">
        <v>59</v>
      </c>
      <c r="M20" t="s">
        <v>310</v>
      </c>
      <c r="N20" t="s">
        <v>233</v>
      </c>
      <c r="O20">
        <v>2</v>
      </c>
      <c r="P20" t="s">
        <v>41</v>
      </c>
      <c r="R20" t="s">
        <v>51</v>
      </c>
      <c r="V20" t="s">
        <v>55</v>
      </c>
    </row>
    <row r="21" spans="1:22">
      <c r="A21" t="s">
        <v>106</v>
      </c>
      <c r="B21" t="s">
        <v>165</v>
      </c>
      <c r="D21" t="s">
        <v>43</v>
      </c>
      <c r="E21" t="s">
        <v>141</v>
      </c>
      <c r="F21" t="s">
        <v>13</v>
      </c>
      <c r="G21" t="s">
        <v>173</v>
      </c>
      <c r="I21">
        <v>5</v>
      </c>
      <c r="J21">
        <v>1</v>
      </c>
      <c r="K21" t="s">
        <v>161</v>
      </c>
      <c r="L21" t="s">
        <v>137</v>
      </c>
      <c r="M21" t="s">
        <v>36</v>
      </c>
      <c r="N21" t="s">
        <v>161</v>
      </c>
      <c r="O21">
        <v>1</v>
      </c>
      <c r="P21" t="s">
        <v>73</v>
      </c>
      <c r="R21" t="s">
        <v>172</v>
      </c>
      <c r="S21" t="s">
        <v>108</v>
      </c>
      <c r="T21" t="s">
        <v>165</v>
      </c>
      <c r="V21" t="s">
        <v>55</v>
      </c>
    </row>
    <row r="22" spans="1:22">
      <c r="A22" t="s">
        <v>60</v>
      </c>
      <c r="B22" t="s">
        <v>311</v>
      </c>
      <c r="C22" t="s">
        <v>311</v>
      </c>
      <c r="D22" t="s">
        <v>23</v>
      </c>
      <c r="E22" t="s">
        <v>22</v>
      </c>
      <c r="F22" t="s">
        <v>13</v>
      </c>
      <c r="G22" t="s">
        <v>258</v>
      </c>
      <c r="I22">
        <v>1</v>
      </c>
      <c r="J22">
        <v>2</v>
      </c>
      <c r="L22" t="s">
        <v>137</v>
      </c>
      <c r="M22" t="s">
        <v>257</v>
      </c>
      <c r="N22" t="s">
        <v>143</v>
      </c>
      <c r="O22" t="s">
        <v>312</v>
      </c>
      <c r="P22" t="s">
        <v>41</v>
      </c>
      <c r="R22" t="s">
        <v>41</v>
      </c>
      <c r="S22" t="s">
        <v>41</v>
      </c>
      <c r="T22" t="s">
        <v>311</v>
      </c>
      <c r="V22" t="s">
        <v>55</v>
      </c>
    </row>
    <row r="23" spans="1:22">
      <c r="A23" t="s">
        <v>61</v>
      </c>
      <c r="D23" t="s">
        <v>43</v>
      </c>
      <c r="E23" t="s">
        <v>230</v>
      </c>
      <c r="F23" t="s">
        <v>21</v>
      </c>
      <c r="G23" t="s">
        <v>313</v>
      </c>
      <c r="I23">
        <v>6</v>
      </c>
      <c r="J23">
        <v>1</v>
      </c>
      <c r="K23" t="s">
        <v>259</v>
      </c>
      <c r="L23" t="s">
        <v>167</v>
      </c>
      <c r="M23" t="s">
        <v>314</v>
      </c>
      <c r="N23" t="s">
        <v>145</v>
      </c>
      <c r="O23">
        <v>1</v>
      </c>
      <c r="P23" t="s">
        <v>41</v>
      </c>
      <c r="R23" t="s">
        <v>107</v>
      </c>
      <c r="S23" t="s">
        <v>41</v>
      </c>
      <c r="V23" t="s">
        <v>55</v>
      </c>
    </row>
    <row r="24" spans="1:22">
      <c r="A24" t="s">
        <v>62</v>
      </c>
      <c r="D24" t="s">
        <v>43</v>
      </c>
      <c r="G24" t="s">
        <v>173</v>
      </c>
      <c r="I24">
        <v>4</v>
      </c>
      <c r="J24">
        <v>1</v>
      </c>
      <c r="K24" t="s">
        <v>217</v>
      </c>
      <c r="L24" t="s">
        <v>137</v>
      </c>
      <c r="M24" t="s">
        <v>63</v>
      </c>
      <c r="N24" t="s">
        <v>161</v>
      </c>
      <c r="O24">
        <v>2</v>
      </c>
      <c r="P24" t="s">
        <v>51</v>
      </c>
      <c r="R24" t="s">
        <v>169</v>
      </c>
      <c r="S24" t="s">
        <v>51</v>
      </c>
      <c r="V24" t="s">
        <v>55</v>
      </c>
    </row>
    <row r="25" spans="1:22">
      <c r="A25" t="s">
        <v>64</v>
      </c>
      <c r="B25" t="s">
        <v>165</v>
      </c>
      <c r="D25" t="s">
        <v>23</v>
      </c>
      <c r="E25" t="s">
        <v>22</v>
      </c>
      <c r="F25" t="s">
        <v>13</v>
      </c>
      <c r="G25" t="s">
        <v>315</v>
      </c>
      <c r="I25">
        <v>16</v>
      </c>
      <c r="J25">
        <v>2</v>
      </c>
      <c r="K25" t="s">
        <v>174</v>
      </c>
      <c r="L25" t="s">
        <v>44</v>
      </c>
      <c r="M25" t="s">
        <v>316</v>
      </c>
      <c r="N25" t="s">
        <v>175</v>
      </c>
      <c r="O25">
        <v>1</v>
      </c>
      <c r="P25" t="s">
        <v>51</v>
      </c>
      <c r="R25" t="s">
        <v>41</v>
      </c>
      <c r="S25" t="s">
        <v>41</v>
      </c>
      <c r="V25" t="s">
        <v>55</v>
      </c>
    </row>
    <row r="26" spans="1:22">
      <c r="A26" t="s">
        <v>65</v>
      </c>
      <c r="D26" t="s">
        <v>165</v>
      </c>
      <c r="E26" t="s">
        <v>317</v>
      </c>
      <c r="F26" t="s">
        <v>13</v>
      </c>
      <c r="G26" t="s">
        <v>318</v>
      </c>
      <c r="I26">
        <v>6</v>
      </c>
      <c r="J26">
        <v>4</v>
      </c>
      <c r="K26" t="s">
        <v>319</v>
      </c>
      <c r="L26" t="s">
        <v>320</v>
      </c>
      <c r="M26" t="s">
        <v>260</v>
      </c>
      <c r="N26" t="s">
        <v>231</v>
      </c>
      <c r="O26">
        <v>2</v>
      </c>
      <c r="P26" t="s">
        <v>51</v>
      </c>
      <c r="R26" t="s">
        <v>169</v>
      </c>
      <c r="S26" t="s">
        <v>218</v>
      </c>
      <c r="T26" t="s">
        <v>165</v>
      </c>
      <c r="U26" t="s">
        <v>165</v>
      </c>
      <c r="V26" t="s">
        <v>66</v>
      </c>
    </row>
    <row r="27" spans="1:22">
      <c r="A27" t="s">
        <v>67</v>
      </c>
      <c r="C27" t="s">
        <v>176</v>
      </c>
      <c r="D27" t="s">
        <v>242</v>
      </c>
      <c r="E27" t="s">
        <v>230</v>
      </c>
      <c r="F27" t="s">
        <v>13</v>
      </c>
      <c r="G27" t="s">
        <v>321</v>
      </c>
      <c r="I27">
        <v>5</v>
      </c>
      <c r="J27">
        <v>2</v>
      </c>
      <c r="K27" t="s">
        <v>171</v>
      </c>
      <c r="L27" t="s">
        <v>137</v>
      </c>
      <c r="M27" t="s">
        <v>157</v>
      </c>
      <c r="N27" t="s">
        <v>145</v>
      </c>
      <c r="O27">
        <v>2</v>
      </c>
      <c r="P27" t="s">
        <v>41</v>
      </c>
      <c r="R27" t="s">
        <v>169</v>
      </c>
      <c r="S27" t="s">
        <v>322</v>
      </c>
      <c r="V27" t="s">
        <v>55</v>
      </c>
    </row>
    <row r="28" spans="1:22">
      <c r="A28" t="s">
        <v>68</v>
      </c>
      <c r="B28" t="s">
        <v>165</v>
      </c>
      <c r="C28" t="s">
        <v>176</v>
      </c>
      <c r="D28" t="s">
        <v>23</v>
      </c>
      <c r="E28" t="s">
        <v>22</v>
      </c>
      <c r="F28" t="s">
        <v>21</v>
      </c>
      <c r="G28" t="s">
        <v>323</v>
      </c>
      <c r="H28" t="s">
        <v>324</v>
      </c>
      <c r="I28">
        <v>2</v>
      </c>
      <c r="J28">
        <v>0</v>
      </c>
      <c r="L28" t="s">
        <v>137</v>
      </c>
      <c r="M28" t="s">
        <v>36</v>
      </c>
      <c r="N28" t="s">
        <v>168</v>
      </c>
      <c r="O28">
        <v>1</v>
      </c>
      <c r="P28" t="s">
        <v>73</v>
      </c>
      <c r="Q28" t="s">
        <v>165</v>
      </c>
      <c r="R28" t="s">
        <v>172</v>
      </c>
      <c r="S28" t="s">
        <v>177</v>
      </c>
      <c r="T28" t="s">
        <v>165</v>
      </c>
      <c r="V28" t="s">
        <v>178</v>
      </c>
    </row>
    <row r="29" spans="1:22">
      <c r="A29" t="s">
        <v>70</v>
      </c>
      <c r="D29" t="s">
        <v>43</v>
      </c>
      <c r="E29" t="s">
        <v>141</v>
      </c>
      <c r="F29" t="s">
        <v>13</v>
      </c>
      <c r="G29" t="s">
        <v>325</v>
      </c>
      <c r="I29">
        <v>6</v>
      </c>
      <c r="J29">
        <v>1</v>
      </c>
      <c r="K29" t="s">
        <v>145</v>
      </c>
      <c r="L29" t="s">
        <v>167</v>
      </c>
      <c r="M29" t="s">
        <v>326</v>
      </c>
      <c r="N29" t="s">
        <v>179</v>
      </c>
      <c r="O29">
        <v>2</v>
      </c>
      <c r="P29" t="s">
        <v>41</v>
      </c>
      <c r="R29" t="s">
        <v>73</v>
      </c>
      <c r="S29" t="s">
        <v>41</v>
      </c>
      <c r="V29" t="s">
        <v>55</v>
      </c>
    </row>
    <row r="30" spans="1:22">
      <c r="A30" t="s">
        <v>71</v>
      </c>
      <c r="D30" t="s">
        <v>43</v>
      </c>
      <c r="E30" t="s">
        <v>230</v>
      </c>
      <c r="F30" t="s">
        <v>13</v>
      </c>
      <c r="G30" t="s">
        <v>261</v>
      </c>
      <c r="I30">
        <v>5</v>
      </c>
      <c r="J30">
        <v>3</v>
      </c>
      <c r="K30" t="s">
        <v>174</v>
      </c>
      <c r="L30" t="s">
        <v>167</v>
      </c>
      <c r="N30" t="s">
        <v>180</v>
      </c>
      <c r="O30">
        <v>1</v>
      </c>
      <c r="P30" t="s">
        <v>41</v>
      </c>
      <c r="R30" t="s">
        <v>172</v>
      </c>
      <c r="S30" t="s">
        <v>51</v>
      </c>
      <c r="V30" t="s">
        <v>55</v>
      </c>
    </row>
    <row r="31" spans="1:22">
      <c r="A31" t="s">
        <v>72</v>
      </c>
      <c r="D31" t="s">
        <v>242</v>
      </c>
      <c r="E31" t="s">
        <v>230</v>
      </c>
      <c r="F31" t="s">
        <v>13</v>
      </c>
      <c r="G31" t="s">
        <v>327</v>
      </c>
      <c r="I31">
        <v>11</v>
      </c>
      <c r="J31">
        <v>7</v>
      </c>
      <c r="K31" t="s">
        <v>39</v>
      </c>
      <c r="L31" t="s">
        <v>44</v>
      </c>
      <c r="M31" t="s">
        <v>328</v>
      </c>
      <c r="N31" t="s">
        <v>181</v>
      </c>
      <c r="O31">
        <v>1</v>
      </c>
      <c r="P31" t="s">
        <v>329</v>
      </c>
      <c r="R31" t="s">
        <v>172</v>
      </c>
      <c r="S31" t="s">
        <v>330</v>
      </c>
      <c r="V31" t="s">
        <v>55</v>
      </c>
    </row>
    <row r="32" spans="1:22">
      <c r="A32" t="s">
        <v>74</v>
      </c>
      <c r="D32" t="s">
        <v>43</v>
      </c>
      <c r="E32" t="s">
        <v>141</v>
      </c>
      <c r="F32" t="s">
        <v>13</v>
      </c>
      <c r="I32">
        <v>4</v>
      </c>
      <c r="J32">
        <v>1</v>
      </c>
      <c r="K32" t="s">
        <v>171</v>
      </c>
      <c r="L32" t="s">
        <v>137</v>
      </c>
      <c r="M32" t="s">
        <v>331</v>
      </c>
      <c r="N32" t="s">
        <v>159</v>
      </c>
      <c r="O32">
        <v>1</v>
      </c>
      <c r="P32" t="s">
        <v>41</v>
      </c>
      <c r="R32" t="s">
        <v>51</v>
      </c>
      <c r="S32" t="s">
        <v>41</v>
      </c>
      <c r="V32" t="s">
        <v>55</v>
      </c>
    </row>
    <row r="33" spans="1:22">
      <c r="A33" t="s">
        <v>75</v>
      </c>
      <c r="D33" t="s">
        <v>160</v>
      </c>
      <c r="E33" t="s">
        <v>188</v>
      </c>
      <c r="F33" t="s">
        <v>166</v>
      </c>
      <c r="G33" t="s">
        <v>332</v>
      </c>
      <c r="I33">
        <v>5</v>
      </c>
      <c r="J33">
        <v>3</v>
      </c>
      <c r="L33" t="s">
        <v>137</v>
      </c>
      <c r="M33" t="s">
        <v>314</v>
      </c>
      <c r="N33" t="s">
        <v>183</v>
      </c>
      <c r="O33">
        <v>1</v>
      </c>
      <c r="P33" t="s">
        <v>262</v>
      </c>
      <c r="R33" t="s">
        <v>30</v>
      </c>
      <c r="S33" t="s">
        <v>41</v>
      </c>
      <c r="V33" t="s">
        <v>263</v>
      </c>
    </row>
    <row r="34" spans="1:22">
      <c r="A34" t="s">
        <v>76</v>
      </c>
      <c r="D34" t="s">
        <v>15</v>
      </c>
      <c r="E34" t="s">
        <v>14</v>
      </c>
      <c r="G34" t="s">
        <v>333</v>
      </c>
      <c r="H34" t="s">
        <v>334</v>
      </c>
      <c r="I34">
        <v>28</v>
      </c>
      <c r="J34">
        <v>13</v>
      </c>
      <c r="K34" t="s">
        <v>154</v>
      </c>
      <c r="L34" t="s">
        <v>16</v>
      </c>
      <c r="N34" t="s">
        <v>184</v>
      </c>
      <c r="O34" t="s">
        <v>219</v>
      </c>
      <c r="P34" t="s">
        <v>24</v>
      </c>
      <c r="R34" t="s">
        <v>30</v>
      </c>
      <c r="S34" t="s">
        <v>335</v>
      </c>
      <c r="V34" t="s">
        <v>226</v>
      </c>
    </row>
    <row r="35" spans="1:22">
      <c r="A35" t="s">
        <v>109</v>
      </c>
      <c r="D35" t="s">
        <v>160</v>
      </c>
      <c r="E35" t="s">
        <v>336</v>
      </c>
      <c r="G35" t="s">
        <v>337</v>
      </c>
      <c r="I35">
        <v>22</v>
      </c>
      <c r="J35">
        <v>1</v>
      </c>
      <c r="L35" t="s">
        <v>137</v>
      </c>
      <c r="M35" t="s">
        <v>95</v>
      </c>
      <c r="N35" t="s">
        <v>161</v>
      </c>
      <c r="O35">
        <v>1</v>
      </c>
      <c r="P35" t="s">
        <v>265</v>
      </c>
      <c r="R35" t="s">
        <v>110</v>
      </c>
      <c r="S35" t="s">
        <v>41</v>
      </c>
      <c r="V35" t="s">
        <v>266</v>
      </c>
    </row>
    <row r="36" spans="1:22">
      <c r="A36" t="s">
        <v>77</v>
      </c>
      <c r="B36" t="s">
        <v>165</v>
      </c>
      <c r="D36" t="s">
        <v>146</v>
      </c>
      <c r="E36" t="s">
        <v>144</v>
      </c>
      <c r="F36" t="s">
        <v>185</v>
      </c>
      <c r="H36" t="s">
        <v>78</v>
      </c>
      <c r="I36">
        <v>3</v>
      </c>
      <c r="J36">
        <v>0</v>
      </c>
      <c r="L36" t="s">
        <v>44</v>
      </c>
      <c r="M36" t="s">
        <v>186</v>
      </c>
      <c r="N36" t="s">
        <v>79</v>
      </c>
      <c r="O36">
        <v>1</v>
      </c>
      <c r="P36" t="s">
        <v>220</v>
      </c>
      <c r="R36" t="s">
        <v>110</v>
      </c>
      <c r="S36" t="s">
        <v>41</v>
      </c>
      <c r="V36" t="s">
        <v>25</v>
      </c>
    </row>
    <row r="37" spans="1:22">
      <c r="A37" t="s">
        <v>80</v>
      </c>
      <c r="B37" t="s">
        <v>165</v>
      </c>
      <c r="D37" t="s">
        <v>139</v>
      </c>
      <c r="E37" t="s">
        <v>144</v>
      </c>
      <c r="F37" t="s">
        <v>166</v>
      </c>
      <c r="I37">
        <v>3</v>
      </c>
      <c r="J37">
        <v>0</v>
      </c>
      <c r="L37" t="s">
        <v>338</v>
      </c>
      <c r="M37" t="s">
        <v>339</v>
      </c>
      <c r="N37" t="s">
        <v>340</v>
      </c>
      <c r="O37">
        <v>2</v>
      </c>
      <c r="P37" t="s">
        <v>41</v>
      </c>
      <c r="R37" t="s">
        <v>341</v>
      </c>
      <c r="S37" t="s">
        <v>41</v>
      </c>
      <c r="T37" t="s">
        <v>165</v>
      </c>
      <c r="U37" t="s">
        <v>165</v>
      </c>
      <c r="V37" t="s">
        <v>342</v>
      </c>
    </row>
    <row r="38" spans="1:22">
      <c r="A38" t="s">
        <v>81</v>
      </c>
      <c r="D38" t="s">
        <v>35</v>
      </c>
      <c r="E38" t="s">
        <v>22</v>
      </c>
      <c r="F38" t="s">
        <v>13</v>
      </c>
      <c r="I38">
        <v>4</v>
      </c>
      <c r="J38">
        <v>0</v>
      </c>
      <c r="L38" t="s">
        <v>238</v>
      </c>
      <c r="M38" t="s">
        <v>343</v>
      </c>
      <c r="N38" t="s">
        <v>179</v>
      </c>
      <c r="O38">
        <v>1</v>
      </c>
      <c r="P38" t="s">
        <v>24</v>
      </c>
      <c r="S38" t="s">
        <v>344</v>
      </c>
      <c r="V38" t="s">
        <v>82</v>
      </c>
    </row>
    <row r="39" spans="1:22">
      <c r="A39" t="s">
        <v>83</v>
      </c>
      <c r="B39" t="s">
        <v>165</v>
      </c>
      <c r="D39" t="s">
        <v>139</v>
      </c>
      <c r="E39" t="s">
        <v>144</v>
      </c>
      <c r="F39" t="s">
        <v>13</v>
      </c>
      <c r="I39">
        <v>1</v>
      </c>
      <c r="J39">
        <v>0</v>
      </c>
      <c r="L39" t="s">
        <v>227</v>
      </c>
      <c r="N39" t="s">
        <v>187</v>
      </c>
      <c r="O39">
        <v>1</v>
      </c>
      <c r="P39" t="s">
        <v>246</v>
      </c>
      <c r="Q39" t="s">
        <v>69</v>
      </c>
      <c r="S39" t="s">
        <v>41</v>
      </c>
      <c r="T39" t="s">
        <v>165</v>
      </c>
      <c r="V39" t="s">
        <v>84</v>
      </c>
    </row>
    <row r="40" spans="1:22">
      <c r="A40" t="s">
        <v>111</v>
      </c>
      <c r="D40" t="s">
        <v>268</v>
      </c>
      <c r="E40" t="s">
        <v>188</v>
      </c>
      <c r="F40" t="s">
        <v>21</v>
      </c>
      <c r="G40" t="s">
        <v>345</v>
      </c>
      <c r="I40">
        <v>30</v>
      </c>
      <c r="J40">
        <v>5</v>
      </c>
      <c r="K40" t="s">
        <v>154</v>
      </c>
      <c r="L40" t="s">
        <v>137</v>
      </c>
      <c r="M40" t="s">
        <v>346</v>
      </c>
      <c r="N40" t="s">
        <v>168</v>
      </c>
      <c r="O40">
        <v>2</v>
      </c>
      <c r="P40" t="s">
        <v>41</v>
      </c>
      <c r="R40" t="s">
        <v>166</v>
      </c>
      <c r="S40" t="s">
        <v>41</v>
      </c>
      <c r="T40" t="s">
        <v>269</v>
      </c>
      <c r="V40" t="s">
        <v>243</v>
      </c>
    </row>
    <row r="41" spans="1:22">
      <c r="A41" t="s">
        <v>85</v>
      </c>
      <c r="B41" t="s">
        <v>165</v>
      </c>
      <c r="D41" t="s">
        <v>58</v>
      </c>
      <c r="E41" t="s">
        <v>22</v>
      </c>
      <c r="F41" t="s">
        <v>166</v>
      </c>
      <c r="I41">
        <v>4</v>
      </c>
      <c r="J41">
        <v>0</v>
      </c>
      <c r="L41" t="s">
        <v>241</v>
      </c>
      <c r="N41" t="s">
        <v>184</v>
      </c>
      <c r="O41">
        <v>2</v>
      </c>
      <c r="P41" t="s">
        <v>41</v>
      </c>
      <c r="R41" t="s">
        <v>165</v>
      </c>
      <c r="S41" t="s">
        <v>41</v>
      </c>
      <c r="T41" t="s">
        <v>165</v>
      </c>
      <c r="V41" t="s">
        <v>46</v>
      </c>
    </row>
    <row r="42" spans="1:22">
      <c r="A42" t="s">
        <v>86</v>
      </c>
      <c r="D42" t="s">
        <v>194</v>
      </c>
      <c r="E42" t="s">
        <v>188</v>
      </c>
      <c r="G42" t="s">
        <v>347</v>
      </c>
      <c r="I42">
        <v>3</v>
      </c>
      <c r="J42">
        <v>2</v>
      </c>
      <c r="K42" t="s">
        <v>182</v>
      </c>
      <c r="L42" t="s">
        <v>241</v>
      </c>
      <c r="N42" t="s">
        <v>189</v>
      </c>
      <c r="O42">
        <v>3</v>
      </c>
      <c r="P42" t="s">
        <v>348</v>
      </c>
      <c r="R42" t="s">
        <v>270</v>
      </c>
      <c r="S42" t="s">
        <v>244</v>
      </c>
    </row>
    <row r="43" spans="1:22">
      <c r="A43" t="s">
        <v>112</v>
      </c>
      <c r="D43" t="s">
        <v>50</v>
      </c>
      <c r="E43" t="s">
        <v>34</v>
      </c>
      <c r="F43" t="s">
        <v>234</v>
      </c>
      <c r="G43" t="s">
        <v>113</v>
      </c>
      <c r="I43">
        <v>3</v>
      </c>
      <c r="J43">
        <v>2</v>
      </c>
      <c r="K43" t="s">
        <v>349</v>
      </c>
      <c r="L43" t="s">
        <v>350</v>
      </c>
      <c r="N43" t="s">
        <v>183</v>
      </c>
      <c r="O43">
        <v>1</v>
      </c>
      <c r="P43" t="s">
        <v>41</v>
      </c>
      <c r="R43" t="s">
        <v>41</v>
      </c>
      <c r="V43" t="s">
        <v>351</v>
      </c>
    </row>
    <row r="44" spans="1:22">
      <c r="A44" t="s">
        <v>87</v>
      </c>
      <c r="D44" t="s">
        <v>50</v>
      </c>
      <c r="E44" t="s">
        <v>144</v>
      </c>
      <c r="F44" t="s">
        <v>13</v>
      </c>
      <c r="I44">
        <v>3</v>
      </c>
      <c r="J44">
        <v>0</v>
      </c>
      <c r="L44" t="s">
        <v>44</v>
      </c>
      <c r="N44" t="s">
        <v>189</v>
      </c>
      <c r="O44">
        <v>1</v>
      </c>
      <c r="P44" t="s">
        <v>46</v>
      </c>
      <c r="V44" t="s">
        <v>46</v>
      </c>
    </row>
    <row r="45" spans="1:22">
      <c r="A45" t="s">
        <v>88</v>
      </c>
      <c r="B45" t="s">
        <v>165</v>
      </c>
      <c r="D45" t="s">
        <v>146</v>
      </c>
      <c r="E45" t="s">
        <v>188</v>
      </c>
      <c r="F45" t="s">
        <v>21</v>
      </c>
      <c r="G45" t="s">
        <v>352</v>
      </c>
      <c r="I45">
        <v>63</v>
      </c>
      <c r="J45">
        <v>31</v>
      </c>
      <c r="K45" t="s">
        <v>170</v>
      </c>
      <c r="L45" t="s">
        <v>137</v>
      </c>
      <c r="M45" t="s">
        <v>353</v>
      </c>
      <c r="N45" t="s">
        <v>271</v>
      </c>
      <c r="O45">
        <v>1</v>
      </c>
      <c r="P45" t="s">
        <v>354</v>
      </c>
      <c r="Q45" t="s">
        <v>165</v>
      </c>
      <c r="R45" t="s">
        <v>17</v>
      </c>
      <c r="S45" t="s">
        <v>355</v>
      </c>
      <c r="V45" t="s">
        <v>356</v>
      </c>
    </row>
    <row r="46" spans="1:22">
      <c r="A46" t="s">
        <v>89</v>
      </c>
      <c r="D46" t="s">
        <v>50</v>
      </c>
      <c r="E46" t="s">
        <v>22</v>
      </c>
      <c r="F46" t="s">
        <v>21</v>
      </c>
      <c r="I46">
        <v>8</v>
      </c>
      <c r="J46">
        <v>0</v>
      </c>
      <c r="L46" t="s">
        <v>137</v>
      </c>
      <c r="M46" t="s">
        <v>190</v>
      </c>
      <c r="N46" t="s">
        <v>145</v>
      </c>
      <c r="O46">
        <v>2</v>
      </c>
      <c r="P46" t="s">
        <v>221</v>
      </c>
      <c r="R46" t="s">
        <v>357</v>
      </c>
      <c r="S46" t="s">
        <v>41</v>
      </c>
      <c r="T46" t="s">
        <v>358</v>
      </c>
      <c r="U46" t="s">
        <v>359</v>
      </c>
      <c r="V46" t="s">
        <v>25</v>
      </c>
    </row>
    <row r="47" spans="1:22">
      <c r="A47" t="s">
        <v>90</v>
      </c>
      <c r="D47" t="s">
        <v>139</v>
      </c>
      <c r="E47" t="s">
        <v>147</v>
      </c>
      <c r="F47" t="s">
        <v>166</v>
      </c>
      <c r="G47" t="s">
        <v>272</v>
      </c>
      <c r="I47">
        <v>9</v>
      </c>
      <c r="J47">
        <v>6</v>
      </c>
      <c r="L47" t="s">
        <v>191</v>
      </c>
      <c r="M47" t="s">
        <v>256</v>
      </c>
      <c r="N47" t="s">
        <v>154</v>
      </c>
      <c r="O47">
        <v>2</v>
      </c>
      <c r="P47" t="s">
        <v>192</v>
      </c>
      <c r="R47" t="s">
        <v>256</v>
      </c>
      <c r="S47" t="s">
        <v>51</v>
      </c>
      <c r="V47" t="s">
        <v>25</v>
      </c>
    </row>
    <row r="48" spans="1:22">
      <c r="A48" t="s">
        <v>92</v>
      </c>
      <c r="D48" t="s">
        <v>160</v>
      </c>
      <c r="E48" t="s">
        <v>147</v>
      </c>
      <c r="F48" t="s">
        <v>21</v>
      </c>
      <c r="G48" t="s">
        <v>272</v>
      </c>
      <c r="I48">
        <v>1</v>
      </c>
      <c r="J48">
        <v>1</v>
      </c>
      <c r="L48" t="s">
        <v>137</v>
      </c>
      <c r="M48" t="s">
        <v>91</v>
      </c>
      <c r="N48" t="s">
        <v>161</v>
      </c>
      <c r="O48">
        <v>3</v>
      </c>
      <c r="P48" t="s">
        <v>360</v>
      </c>
      <c r="R48" t="s">
        <v>361</v>
      </c>
      <c r="S48" t="s">
        <v>51</v>
      </c>
      <c r="V48" t="s">
        <v>25</v>
      </c>
    </row>
    <row r="49" spans="1:22">
      <c r="A49" t="s">
        <v>114</v>
      </c>
      <c r="D49" t="s">
        <v>139</v>
      </c>
      <c r="E49" t="s">
        <v>147</v>
      </c>
      <c r="F49" t="s">
        <v>166</v>
      </c>
      <c r="G49" t="s">
        <v>362</v>
      </c>
      <c r="I49">
        <v>8</v>
      </c>
      <c r="J49">
        <v>7</v>
      </c>
      <c r="K49" t="s">
        <v>183</v>
      </c>
      <c r="L49" t="s">
        <v>191</v>
      </c>
      <c r="N49" t="s">
        <v>170</v>
      </c>
      <c r="O49">
        <v>3</v>
      </c>
      <c r="P49" t="s">
        <v>51</v>
      </c>
      <c r="R49" t="s">
        <v>193</v>
      </c>
      <c r="S49" t="s">
        <v>51</v>
      </c>
      <c r="V49" t="s">
        <v>25</v>
      </c>
    </row>
    <row r="50" spans="1:22">
      <c r="A50" t="s">
        <v>93</v>
      </c>
      <c r="D50" t="s">
        <v>194</v>
      </c>
      <c r="E50" t="s">
        <v>188</v>
      </c>
      <c r="F50" t="s">
        <v>166</v>
      </c>
      <c r="G50" t="s">
        <v>273</v>
      </c>
      <c r="I50">
        <v>40</v>
      </c>
      <c r="J50">
        <v>13</v>
      </c>
      <c r="K50" t="s">
        <v>222</v>
      </c>
      <c r="L50" t="s">
        <v>137</v>
      </c>
      <c r="N50" t="s">
        <v>138</v>
      </c>
      <c r="O50">
        <v>1</v>
      </c>
      <c r="P50" t="s">
        <v>51</v>
      </c>
      <c r="R50" t="s">
        <v>30</v>
      </c>
      <c r="S50" t="s">
        <v>30</v>
      </c>
      <c r="V50" t="s">
        <v>25</v>
      </c>
    </row>
    <row r="51" spans="1:22">
      <c r="A51" t="s">
        <v>94</v>
      </c>
      <c r="B51" t="s">
        <v>165</v>
      </c>
      <c r="C51" t="s">
        <v>165</v>
      </c>
      <c r="D51" t="s">
        <v>146</v>
      </c>
      <c r="E51" t="s">
        <v>188</v>
      </c>
      <c r="F51" t="s">
        <v>166</v>
      </c>
      <c r="G51" t="s">
        <v>363</v>
      </c>
      <c r="H51" t="s">
        <v>321</v>
      </c>
      <c r="I51">
        <v>38</v>
      </c>
      <c r="J51">
        <v>15</v>
      </c>
      <c r="K51" t="s">
        <v>165</v>
      </c>
      <c r="L51" t="s">
        <v>264</v>
      </c>
      <c r="M51" t="s">
        <v>165</v>
      </c>
      <c r="N51" t="s">
        <v>216</v>
      </c>
      <c r="O51">
        <v>2</v>
      </c>
      <c r="P51" t="s">
        <v>41</v>
      </c>
      <c r="Q51" t="s">
        <v>165</v>
      </c>
      <c r="R51" t="s">
        <v>195</v>
      </c>
      <c r="S51" t="s">
        <v>97</v>
      </c>
      <c r="T51" t="s">
        <v>196</v>
      </c>
      <c r="U51" t="s">
        <v>165</v>
      </c>
      <c r="V51"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2024-12-06T17:00:03Z</dcterms:modified>
  <cp:category/>
  <cp:contentStatus/>
</cp:coreProperties>
</file>