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School Work et. al\Fall 2018\ABE 557\"/>
    </mc:Choice>
  </mc:AlternateContent>
  <xr:revisionPtr revIDLastSave="0" documentId="13_ncr:1_{872DF508-DF08-4837-8387-050AE17E50A2}" xr6:coauthVersionLast="36" xr6:coauthVersionMax="36" xr10:uidLastSave="{00000000-0000-0000-0000-000000000000}"/>
  <bookViews>
    <workbookView xWindow="0" yWindow="0" windowWidth="23040" windowHeight="9060" activeTab="3" xr2:uid="{7051D7A1-0B2D-4A79-B230-739E9F92FE8F}"/>
  </bookViews>
  <sheets>
    <sheet name="Problem 5.2-3" sheetId="1" r:id="rId1"/>
    <sheet name="Problem 5.4-5" sheetId="2" r:id="rId2"/>
    <sheet name="Problem 9.12-5" sheetId="3" r:id="rId3"/>
    <sheet name="Problem 9.12-6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2" l="1"/>
  <c r="B17" i="2"/>
  <c r="B9" i="2"/>
  <c r="B10" i="2" s="1"/>
  <c r="B6" i="2"/>
  <c r="B4" i="2"/>
  <c r="I3" i="2" s="1"/>
  <c r="B2" i="2"/>
  <c r="B14" i="2" s="1"/>
  <c r="G3" i="2" l="1"/>
  <c r="O3" i="2" s="1"/>
  <c r="E3" i="2"/>
  <c r="M3" i="2" s="1"/>
  <c r="H3" i="2"/>
  <c r="P3" i="2" s="1"/>
  <c r="B13" i="2"/>
  <c r="B15" i="2"/>
  <c r="D4" i="2" s="1"/>
  <c r="D5" i="2" s="1"/>
  <c r="Q3" i="2"/>
  <c r="H4" i="2"/>
  <c r="J3" i="2"/>
  <c r="F3" i="2"/>
  <c r="N3" i="2" s="1"/>
  <c r="I3" i="4"/>
  <c r="I2" i="4"/>
  <c r="F8" i="4"/>
  <c r="F3" i="4"/>
  <c r="F4" i="4"/>
  <c r="F5" i="4"/>
  <c r="F6" i="4"/>
  <c r="F2" i="4"/>
  <c r="E3" i="4"/>
  <c r="E4" i="4"/>
  <c r="E5" i="4"/>
  <c r="E6" i="4"/>
  <c r="E7" i="4"/>
  <c r="E2" i="4"/>
  <c r="D3" i="4"/>
  <c r="D4" i="4"/>
  <c r="D5" i="4"/>
  <c r="D6" i="4"/>
  <c r="D7" i="4"/>
  <c r="D2" i="4"/>
  <c r="B18" i="2" l="1"/>
  <c r="L4" i="2"/>
  <c r="D6" i="2"/>
  <c r="L5" i="2"/>
  <c r="P4" i="2"/>
  <c r="R3" i="2"/>
  <c r="I4" i="2"/>
  <c r="F4" i="2"/>
  <c r="N4" i="2" s="1"/>
  <c r="E4" i="2"/>
  <c r="G4" i="2"/>
  <c r="J4" i="2"/>
  <c r="C3" i="4"/>
  <c r="C4" i="4"/>
  <c r="C5" i="4"/>
  <c r="C6" i="4"/>
  <c r="C7" i="4"/>
  <c r="C2" i="4"/>
  <c r="E7" i="3"/>
  <c r="D4" i="3"/>
  <c r="D9" i="3" s="1"/>
  <c r="D5" i="3"/>
  <c r="D6" i="3"/>
  <c r="D7" i="3"/>
  <c r="D8" i="3"/>
  <c r="D3" i="3"/>
  <c r="C3" i="3"/>
  <c r="E4" i="3" s="1"/>
  <c r="C4" i="3"/>
  <c r="E5" i="3" s="1"/>
  <c r="C5" i="3"/>
  <c r="E6" i="3" s="1"/>
  <c r="C6" i="3"/>
  <c r="C7" i="3"/>
  <c r="E8" i="3" s="1"/>
  <c r="C8" i="3"/>
  <c r="C2" i="3"/>
  <c r="E3" i="3" s="1"/>
  <c r="B11" i="1"/>
  <c r="B10" i="1"/>
  <c r="B9" i="1"/>
  <c r="R4" i="2" l="1"/>
  <c r="I5" i="2"/>
  <c r="J5" i="2"/>
  <c r="Q4" i="2"/>
  <c r="H5" i="2"/>
  <c r="F5" i="2"/>
  <c r="N5" i="2" s="1"/>
  <c r="O4" i="2"/>
  <c r="D7" i="2"/>
  <c r="L6" i="2"/>
  <c r="M4" i="2"/>
  <c r="E5" i="2"/>
  <c r="G5" i="2"/>
  <c r="E9" i="3"/>
  <c r="F6" i="2" l="1"/>
  <c r="N6" i="2" s="1"/>
  <c r="O5" i="2"/>
  <c r="D8" i="2"/>
  <c r="L7" i="2"/>
  <c r="M5" i="2"/>
  <c r="E6" i="2"/>
  <c r="I6" i="2"/>
  <c r="R5" i="2"/>
  <c r="J6" i="2"/>
  <c r="Q5" i="2"/>
  <c r="H6" i="2"/>
  <c r="G6" i="2"/>
  <c r="P5" i="2"/>
  <c r="E7" i="2" l="1"/>
  <c r="M6" i="2"/>
  <c r="R6" i="2"/>
  <c r="I7" i="2"/>
  <c r="J7" i="2"/>
  <c r="F7" i="2"/>
  <c r="N7" i="2" s="1"/>
  <c r="O6" i="2"/>
  <c r="P6" i="2"/>
  <c r="G7" i="2"/>
  <c r="Q6" i="2"/>
  <c r="H7" i="2"/>
  <c r="D9" i="2"/>
  <c r="L9" i="2" s="1"/>
  <c r="L8" i="2"/>
  <c r="F8" i="2" l="1"/>
  <c r="N8" i="2" s="1"/>
  <c r="O7" i="2"/>
  <c r="R7" i="2"/>
  <c r="J8" i="2"/>
  <c r="I8" i="2"/>
  <c r="E8" i="2"/>
  <c r="M7" i="2"/>
  <c r="Q7" i="2"/>
  <c r="H8" i="2"/>
  <c r="P7" i="2"/>
  <c r="G8" i="2"/>
  <c r="E9" i="2" l="1"/>
  <c r="M9" i="2" s="1"/>
  <c r="M8" i="2"/>
  <c r="G9" i="2"/>
  <c r="O9" i="2" s="1"/>
  <c r="P8" i="2"/>
  <c r="H9" i="2"/>
  <c r="P9" i="2" s="1"/>
  <c r="Q8" i="2"/>
  <c r="R8" i="2"/>
  <c r="I9" i="2"/>
  <c r="Q9" i="2" s="1"/>
  <c r="J9" i="2"/>
  <c r="R9" i="2" s="1"/>
  <c r="F9" i="2"/>
  <c r="N9" i="2" s="1"/>
  <c r="O8" i="2"/>
</calcChain>
</file>

<file path=xl/sharedStrings.xml><?xml version="1.0" encoding="utf-8"?>
<sst xmlns="http://schemas.openxmlformats.org/spreadsheetml/2006/main" count="56" uniqueCount="53">
  <si>
    <t>U, W/m^2-K</t>
  </si>
  <si>
    <t>A, m^2</t>
  </si>
  <si>
    <t>T desired</t>
  </si>
  <si>
    <t>Volume, m^3</t>
  </si>
  <si>
    <t>To, K</t>
  </si>
  <si>
    <t>Ts, K</t>
  </si>
  <si>
    <t>Cp, J/kg-K</t>
  </si>
  <si>
    <t>ρ, kg/m^3</t>
  </si>
  <si>
    <t>logorithm</t>
  </si>
  <si>
    <t>Big Constant</t>
  </si>
  <si>
    <t>Time (s)</t>
  </si>
  <si>
    <t>Time (min)</t>
  </si>
  <si>
    <r>
      <t>T (</t>
    </r>
    <r>
      <rPr>
        <sz val="11"/>
        <color theme="1"/>
        <rFont val="Calibri"/>
        <family val="2"/>
      </rPr>
      <t>°F)</t>
    </r>
  </si>
  <si>
    <r>
      <t>T (</t>
    </r>
    <r>
      <rPr>
        <sz val="11"/>
        <color theme="1"/>
        <rFont val="Calibri"/>
        <family val="2"/>
      </rPr>
      <t>°C)</t>
    </r>
  </si>
  <si>
    <r>
      <t>z (</t>
    </r>
    <r>
      <rPr>
        <sz val="11"/>
        <color theme="1"/>
        <rFont val="Calibri"/>
        <family val="2"/>
      </rPr>
      <t>°F)</t>
    </r>
  </si>
  <si>
    <r>
      <t>z (</t>
    </r>
    <r>
      <rPr>
        <sz val="11"/>
        <color theme="1"/>
        <rFont val="Calibri"/>
        <family val="2"/>
      </rPr>
      <t>°C)</t>
    </r>
  </si>
  <si>
    <t>Fo (min)</t>
  </si>
  <si>
    <t>F' (°F)</t>
  </si>
  <si>
    <t>F' (°C)</t>
  </si>
  <si>
    <t>N</t>
  </si>
  <si>
    <r>
      <t>Temp (</t>
    </r>
    <r>
      <rPr>
        <i/>
        <sz val="11"/>
        <color theme="1"/>
        <rFont val="Calibri"/>
        <family val="2"/>
      </rPr>
      <t>°C)</t>
    </r>
  </si>
  <si>
    <r>
      <t>Temp (K</t>
    </r>
    <r>
      <rPr>
        <i/>
        <sz val="11"/>
        <color theme="1"/>
        <rFont val="Calibri"/>
        <family val="2"/>
      </rPr>
      <t>)</t>
    </r>
  </si>
  <si>
    <t>k(T)</t>
  </si>
  <si>
    <t>k-mid(T)</t>
  </si>
  <si>
    <t>Area</t>
  </si>
  <si>
    <t>N0</t>
  </si>
  <si>
    <t>Thickness, L (mm)</t>
  </si>
  <si>
    <t>Thickness, L (m)</t>
  </si>
  <si>
    <t>To, meat, (C)</t>
  </si>
  <si>
    <t>Tair, (K)</t>
  </si>
  <si>
    <t>Tair, (C)</t>
  </si>
  <si>
    <t>h, conv. (W/m^2-K)</t>
  </si>
  <si>
    <t>To, meat, (K)</t>
  </si>
  <si>
    <t>k, cond. (W/m-k)</t>
  </si>
  <si>
    <t>num slices</t>
  </si>
  <si>
    <t>M</t>
  </si>
  <si>
    <r>
      <t xml:space="preserve">diffusivity, </t>
    </r>
    <r>
      <rPr>
        <i/>
        <sz val="11"/>
        <color theme="1"/>
        <rFont val="Calibri"/>
        <family val="2"/>
      </rPr>
      <t>α, m^2/h</t>
    </r>
  </si>
  <si>
    <t>Δt</t>
  </si>
  <si>
    <t>Δx</t>
  </si>
  <si>
    <t>num,time</t>
  </si>
  <si>
    <t>t,final (hrs)</t>
  </si>
  <si>
    <t>t,final (s)</t>
  </si>
  <si>
    <t>t\n</t>
  </si>
  <si>
    <t>Conduction in Slab (K)</t>
  </si>
  <si>
    <t>Conduction in Slab (C)</t>
  </si>
  <si>
    <t>diffusivity, α, m^2/s</t>
  </si>
  <si>
    <t>t = 324 s</t>
  </si>
  <si>
    <t>t = 162 s</t>
  </si>
  <si>
    <t>t = 0 s</t>
  </si>
  <si>
    <t>t = 486 s</t>
  </si>
  <si>
    <t>t = 648 s</t>
  </si>
  <si>
    <t>t = 810 s</t>
  </si>
  <si>
    <t>t = 972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</si>
</sst>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1" fillId="0" borderId="0" xfId="0" applyFont="1"/>
    <xf numFmtId="11" fontId="0" fillId="0" borderId="0" xfId="0" applyNumberFormat="1"/>
    <xf numFmtId="0" fontId="3" fillId="0" borderId="1" xfId="0" applyFont="1" applyBorder="1"/>
    <xf numFmtId="0" fontId="0" fillId="0" borderId="2" xfId="0" applyBorder="1"/>
    <xf numFmtId="0" fontId="3" fillId="0" borderId="3" xfId="0" applyFont="1" applyBorder="1"/>
    <xf numFmtId="0" fontId="0" fillId="0" borderId="4" xfId="0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Temp</a:t>
            </a:r>
            <a:r>
              <a:rPr lang="en-US" baseline="0"/>
              <a:t> v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08333333333334"/>
          <c:y val="0.17222258675998833"/>
          <c:w val="0.80969444444444449"/>
          <c:h val="0.597592228054826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'Problem 5.4-5'!$L$11</c:f>
              <c:strCache>
                <c:ptCount val="1"/>
                <c:pt idx="0">
                  <c:v>t = 0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5.4-5'!$K$12:$K$17</c:f>
              <c:numCache>
                <c:formatCode>General</c:formatCode>
                <c:ptCount val="6"/>
                <c:pt idx="0">
                  <c:v>45.7</c:v>
                </c:pt>
                <c:pt idx="1">
                  <c:v>36.56</c:v>
                </c:pt>
                <c:pt idx="2">
                  <c:v>27.42</c:v>
                </c:pt>
                <c:pt idx="3">
                  <c:v>18.28</c:v>
                </c:pt>
                <c:pt idx="4">
                  <c:v>9.14</c:v>
                </c:pt>
                <c:pt idx="5">
                  <c:v>0</c:v>
                </c:pt>
              </c:numCache>
            </c:numRef>
          </c:xVal>
          <c:yVal>
            <c:numRef>
              <c:f>'Problem 5.4-5'!$L$12:$L$17</c:f>
              <c:numCache>
                <c:formatCode>General</c:formatCode>
                <c:ptCount val="6"/>
                <c:pt idx="0">
                  <c:v>37.779999999999973</c:v>
                </c:pt>
                <c:pt idx="1">
                  <c:v>37.779999999999973</c:v>
                </c:pt>
                <c:pt idx="2">
                  <c:v>37.779999999999973</c:v>
                </c:pt>
                <c:pt idx="3">
                  <c:v>37.779999999999973</c:v>
                </c:pt>
                <c:pt idx="4">
                  <c:v>37.779999999999973</c:v>
                </c:pt>
                <c:pt idx="5">
                  <c:v>37.779999999999973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E-4848-AF56-8D74CE0AA1DD}"/>
            </c:ext>
          </c:extLst>
        </c:ser>
        <c:ser>
          <c:idx val="1"/>
          <c:order val="1"/>
          <c:tx>
            <c:strRef>
              <c:f>'Problem 5.4-5'!$M$11</c:f>
              <c:strCache>
                <c:ptCount val="1"/>
                <c:pt idx="0">
                  <c:v>t = 162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 5.4-5'!$K$12:$K$17</c:f>
              <c:numCache>
                <c:formatCode>General</c:formatCode>
                <c:ptCount val="6"/>
                <c:pt idx="0">
                  <c:v>45.7</c:v>
                </c:pt>
                <c:pt idx="1">
                  <c:v>36.56</c:v>
                </c:pt>
                <c:pt idx="2">
                  <c:v>27.42</c:v>
                </c:pt>
                <c:pt idx="3">
                  <c:v>18.28</c:v>
                </c:pt>
                <c:pt idx="4">
                  <c:v>9.14</c:v>
                </c:pt>
                <c:pt idx="5">
                  <c:v>0</c:v>
                </c:pt>
              </c:numCache>
            </c:numRef>
          </c:xVal>
          <c:yVal>
            <c:numRef>
              <c:f>'Problem 5.4-5'!$M$12:$M$17</c:f>
              <c:numCache>
                <c:formatCode>General</c:formatCode>
                <c:ptCount val="6"/>
                <c:pt idx="0">
                  <c:v>37.779999999999973</c:v>
                </c:pt>
                <c:pt idx="1">
                  <c:v>37.779999999999973</c:v>
                </c:pt>
                <c:pt idx="2">
                  <c:v>37.779999999999973</c:v>
                </c:pt>
                <c:pt idx="3">
                  <c:v>37.779999999999973</c:v>
                </c:pt>
                <c:pt idx="4">
                  <c:v>37.779999999999973</c:v>
                </c:pt>
                <c:pt idx="5">
                  <c:v>24.218479116465858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5E-4848-AF56-8D74CE0AA1DD}"/>
            </c:ext>
          </c:extLst>
        </c:ser>
        <c:ser>
          <c:idx val="2"/>
          <c:order val="2"/>
          <c:tx>
            <c:strRef>
              <c:f>'Problem 5.4-5'!$N$11</c:f>
              <c:strCache>
                <c:ptCount val="1"/>
                <c:pt idx="0">
                  <c:v>t = 324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 5.4-5'!$K$12:$K$17</c:f>
              <c:numCache>
                <c:formatCode>General</c:formatCode>
                <c:ptCount val="6"/>
                <c:pt idx="0">
                  <c:v>45.7</c:v>
                </c:pt>
                <c:pt idx="1">
                  <c:v>36.56</c:v>
                </c:pt>
                <c:pt idx="2">
                  <c:v>27.42</c:v>
                </c:pt>
                <c:pt idx="3">
                  <c:v>18.28</c:v>
                </c:pt>
                <c:pt idx="4">
                  <c:v>9.14</c:v>
                </c:pt>
                <c:pt idx="5">
                  <c:v>0</c:v>
                </c:pt>
              </c:numCache>
            </c:numRef>
          </c:xVal>
          <c:yVal>
            <c:numRef>
              <c:f>'Problem 5.4-5'!$N$12:$N$17</c:f>
              <c:numCache>
                <c:formatCode>General</c:formatCode>
                <c:ptCount val="6"/>
                <c:pt idx="0">
                  <c:v>37.779999999999973</c:v>
                </c:pt>
                <c:pt idx="1">
                  <c:v>37.779999999999973</c:v>
                </c:pt>
                <c:pt idx="2">
                  <c:v>37.779999999999973</c:v>
                </c:pt>
                <c:pt idx="3">
                  <c:v>37.779999999999973</c:v>
                </c:pt>
                <c:pt idx="4">
                  <c:v>34.389619779116458</c:v>
                </c:pt>
                <c:pt idx="5">
                  <c:v>22.166822523362498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5E-4848-AF56-8D74CE0AA1DD}"/>
            </c:ext>
          </c:extLst>
        </c:ser>
        <c:ser>
          <c:idx val="3"/>
          <c:order val="3"/>
          <c:tx>
            <c:strRef>
              <c:f>'Problem 5.4-5'!$O$11</c:f>
              <c:strCache>
                <c:ptCount val="1"/>
                <c:pt idx="0">
                  <c:v>t = 486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 5.4-5'!$K$12:$K$17</c:f>
              <c:numCache>
                <c:formatCode>General</c:formatCode>
                <c:ptCount val="6"/>
                <c:pt idx="0">
                  <c:v>45.7</c:v>
                </c:pt>
                <c:pt idx="1">
                  <c:v>36.56</c:v>
                </c:pt>
                <c:pt idx="2">
                  <c:v>27.42</c:v>
                </c:pt>
                <c:pt idx="3">
                  <c:v>18.28</c:v>
                </c:pt>
                <c:pt idx="4">
                  <c:v>9.14</c:v>
                </c:pt>
                <c:pt idx="5">
                  <c:v>0</c:v>
                </c:pt>
              </c:numCache>
            </c:numRef>
          </c:xVal>
          <c:yVal>
            <c:numRef>
              <c:f>'Problem 5.4-5'!$O$12:$O$17</c:f>
              <c:numCache>
                <c:formatCode>General</c:formatCode>
                <c:ptCount val="6"/>
                <c:pt idx="0">
                  <c:v>37.779999999999973</c:v>
                </c:pt>
                <c:pt idx="1">
                  <c:v>37.779999999999973</c:v>
                </c:pt>
                <c:pt idx="2">
                  <c:v>37.779999999999973</c:v>
                </c:pt>
                <c:pt idx="3">
                  <c:v>36.93240494477908</c:v>
                </c:pt>
                <c:pt idx="4">
                  <c:v>32.181515520398875</c:v>
                </c:pt>
                <c:pt idx="5">
                  <c:v>20.161247256847673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5E-4848-AF56-8D74CE0AA1DD}"/>
            </c:ext>
          </c:extLst>
        </c:ser>
        <c:ser>
          <c:idx val="4"/>
          <c:order val="4"/>
          <c:tx>
            <c:strRef>
              <c:f>'Problem 5.4-5'!$P$11</c:f>
              <c:strCache>
                <c:ptCount val="1"/>
                <c:pt idx="0">
                  <c:v>t = 648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'Problem 5.4-5'!$K$12:$K$17</c:f>
              <c:numCache>
                <c:formatCode>General</c:formatCode>
                <c:ptCount val="6"/>
                <c:pt idx="0">
                  <c:v>45.7</c:v>
                </c:pt>
                <c:pt idx="1">
                  <c:v>36.56</c:v>
                </c:pt>
                <c:pt idx="2">
                  <c:v>27.42</c:v>
                </c:pt>
                <c:pt idx="3">
                  <c:v>18.28</c:v>
                </c:pt>
                <c:pt idx="4">
                  <c:v>9.14</c:v>
                </c:pt>
                <c:pt idx="5">
                  <c:v>0</c:v>
                </c:pt>
              </c:numCache>
            </c:numRef>
          </c:xVal>
          <c:yVal>
            <c:numRef>
              <c:f>'Problem 5.4-5'!$P$12:$P$17</c:f>
              <c:numCache>
                <c:formatCode>General</c:formatCode>
                <c:ptCount val="6"/>
                <c:pt idx="0">
                  <c:v>37.779999999999973</c:v>
                </c:pt>
                <c:pt idx="1">
                  <c:v>37.779999999999973</c:v>
                </c:pt>
                <c:pt idx="2">
                  <c:v>37.568101236194764</c:v>
                </c:pt>
                <c:pt idx="3">
                  <c:v>35.956581352489252</c:v>
                </c:pt>
                <c:pt idx="4">
                  <c:v>30.36417081060614</c:v>
                </c:pt>
                <c:pt idx="5">
                  <c:v>18.753781391385985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5E-4848-AF56-8D74CE0AA1DD}"/>
            </c:ext>
          </c:extLst>
        </c:ser>
        <c:ser>
          <c:idx val="5"/>
          <c:order val="5"/>
          <c:tx>
            <c:strRef>
              <c:f>'Problem 5.4-5'!$Q$11</c:f>
              <c:strCache>
                <c:ptCount val="1"/>
                <c:pt idx="0">
                  <c:v>t = 810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'Problem 5.4-5'!$K$12:$K$17</c:f>
              <c:numCache>
                <c:formatCode>General</c:formatCode>
                <c:ptCount val="6"/>
                <c:pt idx="0">
                  <c:v>45.7</c:v>
                </c:pt>
                <c:pt idx="1">
                  <c:v>36.56</c:v>
                </c:pt>
                <c:pt idx="2">
                  <c:v>27.42</c:v>
                </c:pt>
                <c:pt idx="3">
                  <c:v>18.28</c:v>
                </c:pt>
                <c:pt idx="4">
                  <c:v>9.14</c:v>
                </c:pt>
                <c:pt idx="5">
                  <c:v>0</c:v>
                </c:pt>
              </c:numCache>
            </c:numRef>
          </c:xVal>
          <c:yVal>
            <c:numRef>
              <c:f>'Problem 5.4-5'!$Q$12:$Q$17</c:f>
              <c:numCache>
                <c:formatCode>General</c:formatCode>
                <c:ptCount val="6"/>
                <c:pt idx="0">
                  <c:v>37.779999999999973</c:v>
                </c:pt>
                <c:pt idx="1">
                  <c:v>37.727025309048656</c:v>
                </c:pt>
                <c:pt idx="2">
                  <c:v>37.218195956219688</c:v>
                </c:pt>
                <c:pt idx="3">
                  <c:v>34.961358687944823</c:v>
                </c:pt>
                <c:pt idx="4">
                  <c:v>28.859676091271922</c:v>
                </c:pt>
                <c:pt idx="5">
                  <c:v>17.632180365196689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5E-4848-AF56-8D74CE0AA1DD}"/>
            </c:ext>
          </c:extLst>
        </c:ser>
        <c:ser>
          <c:idx val="6"/>
          <c:order val="6"/>
          <c:tx>
            <c:strRef>
              <c:f>'Problem 5.4-5'!$R$11</c:f>
              <c:strCache>
                <c:ptCount val="1"/>
                <c:pt idx="0">
                  <c:v>t = 972 s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'Problem 5.4-5'!$K$12:$K$17</c:f>
              <c:numCache>
                <c:formatCode>General</c:formatCode>
                <c:ptCount val="6"/>
                <c:pt idx="0">
                  <c:v>45.7</c:v>
                </c:pt>
                <c:pt idx="1">
                  <c:v>36.56</c:v>
                </c:pt>
                <c:pt idx="2">
                  <c:v>27.42</c:v>
                </c:pt>
                <c:pt idx="3">
                  <c:v>18.28</c:v>
                </c:pt>
                <c:pt idx="4">
                  <c:v>9.14</c:v>
                </c:pt>
                <c:pt idx="5">
                  <c:v>0</c:v>
                </c:pt>
              </c:numCache>
            </c:numRef>
          </c:xVal>
          <c:yVal>
            <c:numRef>
              <c:f>'Problem 5.4-5'!$R$12:$R$17</c:f>
              <c:numCache>
                <c:formatCode>General</c:formatCode>
                <c:ptCount val="6"/>
                <c:pt idx="0">
                  <c:v>37.753512654524343</c:v>
                </c:pt>
                <c:pt idx="1">
                  <c:v>37.613061643579272</c:v>
                </c:pt>
                <c:pt idx="2">
                  <c:v>36.781193977358214</c:v>
                </c:pt>
                <c:pt idx="3">
                  <c:v>34.000147355845343</c:v>
                </c:pt>
                <c:pt idx="4">
                  <c:v>27.578222808921339</c:v>
                </c:pt>
                <c:pt idx="5">
                  <c:v>16.7102514366278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5E-4848-AF56-8D74CE0AA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89784"/>
        <c:axId val="645689456"/>
      </c:scatterChart>
      <c:valAx>
        <c:axId val="6456897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Depth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689456"/>
        <c:crosses val="autoZero"/>
        <c:crossBetween val="midCat"/>
      </c:valAx>
      <c:valAx>
        <c:axId val="64568945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6897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222222222222225"/>
          <c:y val="0.28382509477981921"/>
          <c:w val="0.15833333333333333"/>
          <c:h val="0.45806722076407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k(T)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9.12-6'!$D$1</c:f>
              <c:strCache>
                <c:ptCount val="1"/>
                <c:pt idx="0">
                  <c:v>k(T)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'Problem 9.12-6'!$A$2:$A$7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'Problem 9.12-6'!$D$2:$D$7</c:f>
              <c:numCache>
                <c:formatCode>0.00E+00</c:formatCode>
                <c:ptCount val="6"/>
                <c:pt idx="0">
                  <c:v>4.4002236954487427E-2</c:v>
                </c:pt>
                <c:pt idx="1">
                  <c:v>0.49494196569796456</c:v>
                </c:pt>
                <c:pt idx="2">
                  <c:v>4.9220242623800923</c:v>
                </c:pt>
                <c:pt idx="3">
                  <c:v>4.9220242623800923</c:v>
                </c:pt>
                <c:pt idx="4">
                  <c:v>0.49494196569796456</c:v>
                </c:pt>
                <c:pt idx="5">
                  <c:v>4.4002236954487427E-2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C-46FD-8D5E-32C8AEE8F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78816"/>
        <c:axId val="651776520"/>
      </c:scatterChart>
      <c:valAx>
        <c:axId val="6517788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1776520"/>
        <c:crossesAt val="1.0000000000000002E-2"/>
        <c:crossBetween val="midCat"/>
      </c:valAx>
      <c:valAx>
        <c:axId val="651776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k(T) (min-1)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17788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9</xdr:row>
      <xdr:rowOff>160020</xdr:rowOff>
    </xdr:from>
    <xdr:to>
      <xdr:col>9</xdr:col>
      <xdr:colOff>472440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C06999-BC96-467C-A090-9B0CA3E30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190499</xdr:rowOff>
    </xdr:from>
    <xdr:to>
      <xdr:col>5</xdr:col>
      <xdr:colOff>790575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AD015-F004-4D07-A90B-00C752EE3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8B1C0-24F5-402D-B022-4AA663A70121}">
  <dimension ref="A1:B11"/>
  <sheetViews>
    <sheetView workbookViewId="0">
      <selection activeCell="P6" sqref="P6"/>
    </sheetView>
  </sheetViews>
  <sheetFormatPr defaultRowHeight="14.4" x14ac:dyDescent="0.3"/>
  <cols>
    <col min="1" max="1" width="11.6640625" bestFit="1" customWidth="1"/>
  </cols>
  <sheetData>
    <row r="1" spans="1:2" x14ac:dyDescent="0.3">
      <c r="A1" s="1" t="s">
        <v>3</v>
      </c>
      <c r="B1">
        <v>2.8299999999999999E-2</v>
      </c>
    </row>
    <row r="2" spans="1:2" x14ac:dyDescent="0.3">
      <c r="A2" s="1" t="s">
        <v>4</v>
      </c>
      <c r="B2">
        <v>288.8</v>
      </c>
    </row>
    <row r="3" spans="1:2" x14ac:dyDescent="0.3">
      <c r="A3" s="1" t="s">
        <v>5</v>
      </c>
      <c r="B3">
        <v>377.6</v>
      </c>
    </row>
    <row r="4" spans="1:2" x14ac:dyDescent="0.3">
      <c r="A4" s="1" t="s">
        <v>0</v>
      </c>
      <c r="B4">
        <v>1136</v>
      </c>
    </row>
    <row r="5" spans="1:2" x14ac:dyDescent="0.3">
      <c r="A5" s="1" t="s">
        <v>1</v>
      </c>
      <c r="B5">
        <v>0.372</v>
      </c>
    </row>
    <row r="6" spans="1:2" x14ac:dyDescent="0.3">
      <c r="A6" s="1" t="s">
        <v>2</v>
      </c>
      <c r="B6">
        <v>338.7</v>
      </c>
    </row>
    <row r="7" spans="1:2" x14ac:dyDescent="0.3">
      <c r="A7" s="1" t="s">
        <v>6</v>
      </c>
      <c r="B7">
        <v>4200</v>
      </c>
    </row>
    <row r="8" spans="1:2" x14ac:dyDescent="0.3">
      <c r="A8" s="2" t="s">
        <v>7</v>
      </c>
      <c r="B8">
        <v>1000</v>
      </c>
    </row>
    <row r="9" spans="1:2" x14ac:dyDescent="0.3">
      <c r="A9" s="2" t="s">
        <v>8</v>
      </c>
      <c r="B9">
        <f>LN((B3-B6)/(B3-B2))</f>
        <v>-0.825392399373723</v>
      </c>
    </row>
    <row r="10" spans="1:2" x14ac:dyDescent="0.3">
      <c r="A10" s="2" t="s">
        <v>9</v>
      </c>
      <c r="B10">
        <f>-1*(B4*B5)/(B7*B8*B1)</f>
        <v>-3.55537607269056E-3</v>
      </c>
    </row>
    <row r="11" spans="1:2" x14ac:dyDescent="0.3">
      <c r="A11" s="3" t="s">
        <v>10</v>
      </c>
      <c r="B11" s="4">
        <f>B9/B10</f>
        <v>232.15333132089751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6F54-4AE3-47B8-BA74-B673E9963FBD}">
  <dimension ref="A1:R18"/>
  <sheetViews>
    <sheetView zoomScaleNormal="100" workbookViewId="0">
      <selection activeCell="V29" sqref="V29"/>
    </sheetView>
  </sheetViews>
  <sheetFormatPr defaultRowHeight="14.4" x14ac:dyDescent="0.3"/>
  <cols>
    <col min="1" max="1" width="18.33203125" bestFit="1" customWidth="1"/>
    <col min="2" max="2" width="12" bestFit="1" customWidth="1"/>
  </cols>
  <sheetData>
    <row r="1" spans="1:18" ht="15" thickBot="1" x14ac:dyDescent="0.35">
      <c r="A1" s="1" t="s">
        <v>26</v>
      </c>
      <c r="B1">
        <v>45.7</v>
      </c>
      <c r="D1" s="14" t="s">
        <v>43</v>
      </c>
      <c r="E1" s="14"/>
      <c r="F1" s="14"/>
      <c r="G1" s="14"/>
      <c r="H1" s="14"/>
      <c r="I1" s="14"/>
      <c r="J1" s="14"/>
      <c r="L1" s="14" t="s">
        <v>44</v>
      </c>
      <c r="M1" s="14"/>
      <c r="N1" s="14"/>
      <c r="O1" s="14"/>
      <c r="P1" s="14"/>
      <c r="Q1" s="14"/>
      <c r="R1" s="14"/>
    </row>
    <row r="2" spans="1:18" x14ac:dyDescent="0.3">
      <c r="A2" s="1" t="s">
        <v>27</v>
      </c>
      <c r="B2">
        <f>B1/1000</f>
        <v>4.5700000000000005E-2</v>
      </c>
      <c r="D2" t="s">
        <v>42</v>
      </c>
      <c r="E2" s="11">
        <v>6</v>
      </c>
      <c r="F2" s="12">
        <v>5</v>
      </c>
      <c r="G2" s="12">
        <v>4</v>
      </c>
      <c r="H2" s="12">
        <v>3</v>
      </c>
      <c r="I2" s="12">
        <v>2</v>
      </c>
      <c r="J2" s="13">
        <v>1</v>
      </c>
      <c r="L2" t="s">
        <v>42</v>
      </c>
      <c r="M2" s="11">
        <v>1</v>
      </c>
      <c r="N2" s="12">
        <v>2</v>
      </c>
      <c r="O2" s="12">
        <v>3</v>
      </c>
      <c r="P2" s="12">
        <v>4</v>
      </c>
      <c r="Q2" s="12">
        <v>5</v>
      </c>
      <c r="R2" s="13">
        <v>6</v>
      </c>
    </row>
    <row r="3" spans="1:18" x14ac:dyDescent="0.3">
      <c r="A3" s="1" t="s">
        <v>28</v>
      </c>
      <c r="B3">
        <v>37.78</v>
      </c>
      <c r="D3">
        <v>0</v>
      </c>
      <c r="E3">
        <f>$B$4</f>
        <v>310.77999999999997</v>
      </c>
      <c r="F3">
        <f t="shared" ref="F3:J3" si="0">$B$4</f>
        <v>310.77999999999997</v>
      </c>
      <c r="G3">
        <f t="shared" si="0"/>
        <v>310.77999999999997</v>
      </c>
      <c r="H3">
        <f t="shared" si="0"/>
        <v>310.77999999999997</v>
      </c>
      <c r="I3">
        <f t="shared" si="0"/>
        <v>310.77999999999997</v>
      </c>
      <c r="J3">
        <f t="shared" si="0"/>
        <v>310.77999999999997</v>
      </c>
      <c r="L3">
        <f t="shared" ref="L3:L9" si="1">D3</f>
        <v>0</v>
      </c>
      <c r="M3">
        <f t="shared" ref="M3:M9" si="2">E3-273</f>
        <v>37.779999999999973</v>
      </c>
      <c r="N3">
        <f t="shared" ref="N3:Q3" si="3">F3-273</f>
        <v>37.779999999999973</v>
      </c>
      <c r="O3">
        <f t="shared" si="3"/>
        <v>37.779999999999973</v>
      </c>
      <c r="P3">
        <f t="shared" si="3"/>
        <v>37.779999999999973</v>
      </c>
      <c r="Q3">
        <f t="shared" si="3"/>
        <v>37.779999999999973</v>
      </c>
      <c r="R3">
        <f>J3-273</f>
        <v>37.779999999999973</v>
      </c>
    </row>
    <row r="4" spans="1:18" x14ac:dyDescent="0.3">
      <c r="A4" s="1" t="s">
        <v>32</v>
      </c>
      <c r="B4">
        <f>B3+273</f>
        <v>310.77999999999997</v>
      </c>
      <c r="D4">
        <f t="shared" ref="D4:D9" si="4">D3+$B$15</f>
        <v>162.03801724137932</v>
      </c>
      <c r="E4">
        <f>(1/$B$12)*(($B$12-2)*E3+2*F3)</f>
        <v>310.77999999999997</v>
      </c>
      <c r="F4">
        <f>(1/$B$12)*(G3+($B$12-2)*F3+E3)</f>
        <v>310.77999999999997</v>
      </c>
      <c r="G4">
        <f t="shared" ref="G4:I4" si="5">(1/$B$12)*(H3+($B$12-2)*G3+F3)</f>
        <v>310.77999999999997</v>
      </c>
      <c r="H4">
        <f t="shared" si="5"/>
        <v>310.77999999999997</v>
      </c>
      <c r="I4">
        <f t="shared" si="5"/>
        <v>310.77999999999997</v>
      </c>
      <c r="J4">
        <f>(1/$B$12)*(2*$B$13*(-1.11+273) + ($B$12 - (2*$B$13 + 2))*J3 + 2*I3)</f>
        <v>297.21847911646586</v>
      </c>
      <c r="L4">
        <f t="shared" si="1"/>
        <v>162.03801724137932</v>
      </c>
      <c r="M4">
        <f t="shared" si="2"/>
        <v>37.779999999999973</v>
      </c>
      <c r="N4">
        <f t="shared" ref="N4:Q9" si="6">F4-273</f>
        <v>37.779999999999973</v>
      </c>
      <c r="O4">
        <f t="shared" si="6"/>
        <v>37.779999999999973</v>
      </c>
      <c r="P4">
        <f t="shared" si="6"/>
        <v>37.779999999999973</v>
      </c>
      <c r="Q4">
        <f t="shared" si="6"/>
        <v>37.779999999999973</v>
      </c>
      <c r="R4">
        <f t="shared" ref="R4:R9" si="7">J4-273</f>
        <v>24.218479116465858</v>
      </c>
    </row>
    <row r="5" spans="1:18" x14ac:dyDescent="0.3">
      <c r="A5" s="1" t="s">
        <v>30</v>
      </c>
      <c r="B5">
        <v>-1.1100000000000001</v>
      </c>
      <c r="D5">
        <f t="shared" si="4"/>
        <v>324.07603448275864</v>
      </c>
      <c r="E5">
        <f t="shared" ref="E5:E9" si="8">(1/$B$12)*(($B$12-2)*E4+2*F4)</f>
        <v>310.77999999999997</v>
      </c>
      <c r="F5">
        <f t="shared" ref="F5:F9" si="9">(1/$B$12)*(G4+($B$12-2)*F4+E4)</f>
        <v>310.77999999999997</v>
      </c>
      <c r="G5">
        <f t="shared" ref="G5:G9" si="10">(1/$B$12)*(H4+($B$12-2)*G4+F4)</f>
        <v>310.77999999999997</v>
      </c>
      <c r="H5">
        <f t="shared" ref="H5:H9" si="11">(1/$B$12)*(I4+($B$12-2)*H4+G4)</f>
        <v>310.77999999999997</v>
      </c>
      <c r="I5">
        <f t="shared" ref="I5:I9" si="12">(1/$B$12)*(J4+($B$12-2)*I4+H4)</f>
        <v>307.38961977911646</v>
      </c>
      <c r="J5">
        <f t="shared" ref="J5:J9" si="13">(1/$B$12)*(2*$B$13*(-1.11+273) + ($B$12 - (2*$B$13 + 2))*J4 + 2*I4)</f>
        <v>295.1668225233625</v>
      </c>
      <c r="L5">
        <f t="shared" si="1"/>
        <v>324.07603448275864</v>
      </c>
      <c r="M5">
        <f t="shared" si="2"/>
        <v>37.779999999999973</v>
      </c>
      <c r="N5">
        <f t="shared" si="6"/>
        <v>37.779999999999973</v>
      </c>
      <c r="O5">
        <f t="shared" si="6"/>
        <v>37.779999999999973</v>
      </c>
      <c r="P5">
        <f t="shared" si="6"/>
        <v>37.779999999999973</v>
      </c>
      <c r="Q5">
        <f t="shared" si="6"/>
        <v>34.389619779116458</v>
      </c>
      <c r="R5">
        <f t="shared" si="7"/>
        <v>22.166822523362498</v>
      </c>
    </row>
    <row r="6" spans="1:18" x14ac:dyDescent="0.3">
      <c r="A6" s="1" t="s">
        <v>29</v>
      </c>
      <c r="B6">
        <f>B5+273</f>
        <v>271.89</v>
      </c>
      <c r="D6">
        <f t="shared" si="4"/>
        <v>486.11405172413799</v>
      </c>
      <c r="E6">
        <f t="shared" si="8"/>
        <v>310.77999999999997</v>
      </c>
      <c r="F6">
        <f t="shared" si="9"/>
        <v>310.77999999999997</v>
      </c>
      <c r="G6">
        <f t="shared" si="10"/>
        <v>310.77999999999997</v>
      </c>
      <c r="H6">
        <f t="shared" si="11"/>
        <v>309.93240494477908</v>
      </c>
      <c r="I6">
        <f t="shared" si="12"/>
        <v>305.18151552039888</v>
      </c>
      <c r="J6">
        <f t="shared" si="13"/>
        <v>293.16124725684767</v>
      </c>
      <c r="L6">
        <f t="shared" si="1"/>
        <v>486.11405172413799</v>
      </c>
      <c r="M6">
        <f t="shared" si="2"/>
        <v>37.779999999999973</v>
      </c>
      <c r="N6">
        <f t="shared" si="6"/>
        <v>37.779999999999973</v>
      </c>
      <c r="O6">
        <f t="shared" si="6"/>
        <v>37.779999999999973</v>
      </c>
      <c r="P6">
        <f t="shared" si="6"/>
        <v>36.93240494477908</v>
      </c>
      <c r="Q6">
        <f t="shared" si="6"/>
        <v>32.181515520398875</v>
      </c>
      <c r="R6">
        <f t="shared" si="7"/>
        <v>20.161247256847673</v>
      </c>
    </row>
    <row r="7" spans="1:18" x14ac:dyDescent="0.3">
      <c r="A7" s="1" t="s">
        <v>31</v>
      </c>
      <c r="B7">
        <v>38</v>
      </c>
      <c r="D7">
        <f t="shared" si="4"/>
        <v>648.15206896551729</v>
      </c>
      <c r="E7">
        <f t="shared" si="8"/>
        <v>310.77999999999997</v>
      </c>
      <c r="F7">
        <f t="shared" si="9"/>
        <v>310.77999999999997</v>
      </c>
      <c r="G7">
        <f t="shared" si="10"/>
        <v>310.56810123619476</v>
      </c>
      <c r="H7">
        <f t="shared" si="11"/>
        <v>308.95658135248925</v>
      </c>
      <c r="I7">
        <f t="shared" si="12"/>
        <v>303.36417081060614</v>
      </c>
      <c r="J7">
        <f t="shared" si="13"/>
        <v>291.75378139138598</v>
      </c>
      <c r="L7">
        <f t="shared" si="1"/>
        <v>648.15206896551729</v>
      </c>
      <c r="M7">
        <f t="shared" si="2"/>
        <v>37.779999999999973</v>
      </c>
      <c r="N7">
        <f t="shared" si="6"/>
        <v>37.779999999999973</v>
      </c>
      <c r="O7">
        <f t="shared" si="6"/>
        <v>37.568101236194764</v>
      </c>
      <c r="P7">
        <f t="shared" si="6"/>
        <v>35.956581352489252</v>
      </c>
      <c r="Q7">
        <f t="shared" si="6"/>
        <v>30.36417081060614</v>
      </c>
      <c r="R7">
        <f t="shared" si="7"/>
        <v>18.753781391385985</v>
      </c>
    </row>
    <row r="8" spans="1:18" x14ac:dyDescent="0.3">
      <c r="A8" s="1" t="s">
        <v>33</v>
      </c>
      <c r="B8">
        <v>0.498</v>
      </c>
      <c r="D8">
        <f t="shared" si="4"/>
        <v>810.19008620689658</v>
      </c>
      <c r="E8">
        <f t="shared" si="8"/>
        <v>310.77999999999997</v>
      </c>
      <c r="F8">
        <f t="shared" si="9"/>
        <v>310.72702530904866</v>
      </c>
      <c r="G8">
        <f t="shared" si="10"/>
        <v>310.21819595621969</v>
      </c>
      <c r="H8">
        <f t="shared" si="11"/>
        <v>307.96135868794482</v>
      </c>
      <c r="I8">
        <f t="shared" si="12"/>
        <v>301.85967609127192</v>
      </c>
      <c r="J8">
        <f t="shared" si="13"/>
        <v>290.63218036519669</v>
      </c>
      <c r="L8">
        <f t="shared" si="1"/>
        <v>810.19008620689658</v>
      </c>
      <c r="M8">
        <f t="shared" si="2"/>
        <v>37.779999999999973</v>
      </c>
      <c r="N8">
        <f t="shared" si="6"/>
        <v>37.727025309048656</v>
      </c>
      <c r="O8">
        <f t="shared" si="6"/>
        <v>37.218195956219688</v>
      </c>
      <c r="P8">
        <f t="shared" si="6"/>
        <v>34.961358687944823</v>
      </c>
      <c r="Q8">
        <f t="shared" si="6"/>
        <v>28.859676091271922</v>
      </c>
      <c r="R8">
        <f t="shared" si="7"/>
        <v>17.632180365196689</v>
      </c>
    </row>
    <row r="9" spans="1:18" x14ac:dyDescent="0.3">
      <c r="A9" s="1" t="s">
        <v>36</v>
      </c>
      <c r="B9">
        <f>0.000464</f>
        <v>4.64E-4</v>
      </c>
      <c r="D9">
        <f t="shared" si="4"/>
        <v>972.22810344827587</v>
      </c>
      <c r="E9">
        <f t="shared" si="8"/>
        <v>310.75351265452434</v>
      </c>
      <c r="F9">
        <f t="shared" si="9"/>
        <v>310.61306164357927</v>
      </c>
      <c r="G9">
        <f t="shared" si="10"/>
        <v>309.78119397735821</v>
      </c>
      <c r="H9">
        <f t="shared" si="11"/>
        <v>307.00014735584534</v>
      </c>
      <c r="I9">
        <f t="shared" si="12"/>
        <v>300.57822280892134</v>
      </c>
      <c r="J9">
        <f t="shared" si="13"/>
        <v>289.7102514366278</v>
      </c>
      <c r="L9">
        <f t="shared" si="1"/>
        <v>972.22810344827587</v>
      </c>
      <c r="M9">
        <f t="shared" si="2"/>
        <v>37.753512654524343</v>
      </c>
      <c r="N9">
        <f t="shared" si="6"/>
        <v>37.613061643579272</v>
      </c>
      <c r="O9">
        <f t="shared" si="6"/>
        <v>36.781193977358214</v>
      </c>
      <c r="P9">
        <f t="shared" si="6"/>
        <v>34.000147355845343</v>
      </c>
      <c r="Q9">
        <f t="shared" si="6"/>
        <v>27.578222808921339</v>
      </c>
      <c r="R9">
        <f t="shared" si="7"/>
        <v>16.7102514366278</v>
      </c>
    </row>
    <row r="10" spans="1:18" x14ac:dyDescent="0.3">
      <c r="A10" s="1" t="s">
        <v>45</v>
      </c>
      <c r="B10">
        <f>B9/3600</f>
        <v>1.288888888888889E-7</v>
      </c>
    </row>
    <row r="11" spans="1:18" x14ac:dyDescent="0.3">
      <c r="A11" s="1" t="s">
        <v>34</v>
      </c>
      <c r="B11">
        <v>5</v>
      </c>
      <c r="L11" t="s">
        <v>48</v>
      </c>
      <c r="M11" t="s">
        <v>47</v>
      </c>
      <c r="N11" t="s">
        <v>46</v>
      </c>
      <c r="O11" t="s">
        <v>49</v>
      </c>
      <c r="P11" t="s">
        <v>50</v>
      </c>
      <c r="Q11" t="s">
        <v>51</v>
      </c>
      <c r="R11" t="s">
        <v>52</v>
      </c>
    </row>
    <row r="12" spans="1:18" x14ac:dyDescent="0.3">
      <c r="A12" s="1" t="s">
        <v>35</v>
      </c>
      <c r="B12">
        <v>4</v>
      </c>
      <c r="K12">
        <v>45.7</v>
      </c>
      <c r="L12">
        <v>37.779999999999973</v>
      </c>
      <c r="M12">
        <v>37.779999999999973</v>
      </c>
      <c r="N12">
        <v>37.779999999999973</v>
      </c>
      <c r="O12">
        <v>37.779999999999973</v>
      </c>
      <c r="P12">
        <v>37.779999999999973</v>
      </c>
      <c r="Q12">
        <v>37.779999999999973</v>
      </c>
      <c r="R12">
        <v>37.753512654524343</v>
      </c>
    </row>
    <row r="13" spans="1:18" x14ac:dyDescent="0.3">
      <c r="A13" s="1" t="s">
        <v>19</v>
      </c>
      <c r="B13">
        <f>B7*B14/B8</f>
        <v>0.69742971887550209</v>
      </c>
      <c r="K13">
        <v>36.56</v>
      </c>
      <c r="L13">
        <v>37.779999999999973</v>
      </c>
      <c r="M13">
        <v>37.779999999999973</v>
      </c>
      <c r="N13">
        <v>37.779999999999973</v>
      </c>
      <c r="O13">
        <v>37.779999999999973</v>
      </c>
      <c r="P13">
        <v>37.779999999999973</v>
      </c>
      <c r="Q13">
        <v>37.727025309048656</v>
      </c>
      <c r="R13">
        <v>37.613061643579272</v>
      </c>
    </row>
    <row r="14" spans="1:18" x14ac:dyDescent="0.3">
      <c r="A14" s="2" t="s">
        <v>38</v>
      </c>
      <c r="B14">
        <f>B2/B11</f>
        <v>9.1400000000000006E-3</v>
      </c>
      <c r="K14">
        <v>27.42</v>
      </c>
      <c r="L14">
        <v>37.779999999999973</v>
      </c>
      <c r="M14">
        <v>37.779999999999973</v>
      </c>
      <c r="N14">
        <v>37.779999999999973</v>
      </c>
      <c r="O14">
        <v>37.779999999999973</v>
      </c>
      <c r="P14">
        <v>37.568101236194764</v>
      </c>
      <c r="Q14">
        <v>37.218195956219688</v>
      </c>
      <c r="R14">
        <v>36.781193977358214</v>
      </c>
    </row>
    <row r="15" spans="1:18" x14ac:dyDescent="0.3">
      <c r="A15" s="2" t="s">
        <v>37</v>
      </c>
      <c r="B15">
        <f>B14^2/(B10*B12)</f>
        <v>162.03801724137932</v>
      </c>
      <c r="K15">
        <v>18.28</v>
      </c>
      <c r="L15">
        <v>37.779999999999973</v>
      </c>
      <c r="M15">
        <v>37.779999999999973</v>
      </c>
      <c r="N15">
        <v>37.779999999999973</v>
      </c>
      <c r="O15">
        <v>36.93240494477908</v>
      </c>
      <c r="P15">
        <v>35.956581352489252</v>
      </c>
      <c r="Q15">
        <v>34.961358687944823</v>
      </c>
      <c r="R15">
        <v>34.000147355845343</v>
      </c>
    </row>
    <row r="16" spans="1:18" x14ac:dyDescent="0.3">
      <c r="A16" s="2" t="s">
        <v>40</v>
      </c>
      <c r="B16">
        <v>0.27</v>
      </c>
      <c r="K16">
        <v>9.14</v>
      </c>
      <c r="L16">
        <v>37.779999999999973</v>
      </c>
      <c r="M16">
        <v>37.779999999999973</v>
      </c>
      <c r="N16">
        <v>34.389619779116458</v>
      </c>
      <c r="O16">
        <v>32.181515520398875</v>
      </c>
      <c r="P16">
        <v>30.36417081060614</v>
      </c>
      <c r="Q16">
        <v>28.859676091271922</v>
      </c>
      <c r="R16">
        <v>27.578222808921339</v>
      </c>
    </row>
    <row r="17" spans="1:18" x14ac:dyDescent="0.3">
      <c r="A17" s="2" t="s">
        <v>41</v>
      </c>
      <c r="B17">
        <f>B16*60*60</f>
        <v>972.00000000000023</v>
      </c>
      <c r="K17">
        <v>0</v>
      </c>
      <c r="L17">
        <v>37.779999999999973</v>
      </c>
      <c r="M17">
        <v>24.218479116465858</v>
      </c>
      <c r="N17">
        <v>22.166822523362498</v>
      </c>
      <c r="O17">
        <v>20.161247256847673</v>
      </c>
      <c r="P17">
        <v>18.753781391385985</v>
      </c>
      <c r="Q17">
        <v>17.632180365196689</v>
      </c>
      <c r="R17">
        <v>16.7102514366278</v>
      </c>
    </row>
    <row r="18" spans="1:18" ht="15" customHeight="1" x14ac:dyDescent="0.3">
      <c r="A18" s="2" t="s">
        <v>39</v>
      </c>
      <c r="B18">
        <f>B17/B15</f>
        <v>5.9985922843777093</v>
      </c>
    </row>
  </sheetData>
  <mergeCells count="2">
    <mergeCell ref="D1:J1"/>
    <mergeCell ref="L1:R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510ED-C789-484D-8B94-9E2BDA57B018}">
  <dimension ref="A1:E13"/>
  <sheetViews>
    <sheetView workbookViewId="0">
      <selection activeCell="H23" sqref="H23"/>
    </sheetView>
  </sheetViews>
  <sheetFormatPr defaultRowHeight="14.4" x14ac:dyDescent="0.3"/>
  <cols>
    <col min="1" max="1" width="10.6640625" customWidth="1"/>
    <col min="4" max="4" width="11" bestFit="1" customWidth="1"/>
    <col min="5" max="5" width="12" bestFit="1" customWidth="1"/>
  </cols>
  <sheetData>
    <row r="1" spans="1:5" x14ac:dyDescent="0.3">
      <c r="A1" t="s">
        <v>11</v>
      </c>
      <c r="B1" t="s">
        <v>12</v>
      </c>
      <c r="C1" t="s">
        <v>13</v>
      </c>
      <c r="D1" t="s">
        <v>17</v>
      </c>
      <c r="E1" t="s">
        <v>18</v>
      </c>
    </row>
    <row r="2" spans="1:5" x14ac:dyDescent="0.3">
      <c r="A2">
        <v>0</v>
      </c>
      <c r="B2">
        <v>110</v>
      </c>
      <c r="C2">
        <f>5/9*(B2-32)</f>
        <v>43.333333333333336</v>
      </c>
    </row>
    <row r="3" spans="1:5" x14ac:dyDescent="0.3">
      <c r="A3">
        <v>20</v>
      </c>
      <c r="B3">
        <v>165</v>
      </c>
      <c r="C3">
        <f t="shared" ref="C3:C8" si="0">5/9*(B3-32)</f>
        <v>73.888888888888886</v>
      </c>
      <c r="D3">
        <f t="shared" ref="D3:D8" si="1">(A3-A2)*10^((B2-250)/$B$11)</f>
        <v>3.3362010744001097E-7</v>
      </c>
      <c r="E3">
        <f>(A3-A2)*10^((C2-121)/$B$12)</f>
        <v>3.4226566083235687E-7</v>
      </c>
    </row>
    <row r="4" spans="1:5" x14ac:dyDescent="0.3">
      <c r="A4">
        <v>40</v>
      </c>
      <c r="B4">
        <v>205</v>
      </c>
      <c r="C4">
        <f t="shared" si="0"/>
        <v>96.111111111111114</v>
      </c>
      <c r="D4">
        <f t="shared" si="1"/>
        <v>3.7914713048127485E-4</v>
      </c>
      <c r="E4">
        <f t="shared" ref="E4:E8" si="2">(A4-A3)*10^((C3-121)/$B$12)</f>
        <v>3.8897248778747167E-4</v>
      </c>
    </row>
    <row r="5" spans="1:5" x14ac:dyDescent="0.3">
      <c r="A5">
        <v>60</v>
      </c>
      <c r="B5">
        <v>228</v>
      </c>
      <c r="C5">
        <f t="shared" si="0"/>
        <v>108.8888888888889</v>
      </c>
      <c r="D5">
        <f t="shared" si="1"/>
        <v>6.3245553203367527E-2</v>
      </c>
      <c r="E5">
        <f t="shared" si="2"/>
        <v>6.4884521583432636E-2</v>
      </c>
    </row>
    <row r="6" spans="1:5" x14ac:dyDescent="0.3">
      <c r="A6">
        <v>80</v>
      </c>
      <c r="B6">
        <v>232</v>
      </c>
      <c r="C6">
        <f t="shared" si="0"/>
        <v>111.11111111111111</v>
      </c>
      <c r="D6">
        <f t="shared" si="1"/>
        <v>1.1989685006378812</v>
      </c>
      <c r="E6">
        <f t="shared" si="2"/>
        <v>1.2300390085504449</v>
      </c>
    </row>
    <row r="7" spans="1:5" x14ac:dyDescent="0.3">
      <c r="A7">
        <v>90</v>
      </c>
      <c r="B7">
        <v>225</v>
      </c>
      <c r="C7">
        <f t="shared" si="0"/>
        <v>107.22222222222223</v>
      </c>
      <c r="D7">
        <f t="shared" si="1"/>
        <v>1</v>
      </c>
      <c r="E7">
        <f t="shared" si="2"/>
        <v>1.0259143654700105</v>
      </c>
    </row>
    <row r="8" spans="1:5" x14ac:dyDescent="0.3">
      <c r="A8">
        <v>100</v>
      </c>
      <c r="B8">
        <v>160</v>
      </c>
      <c r="C8">
        <f t="shared" si="0"/>
        <v>71.111111111111114</v>
      </c>
      <c r="D8">
        <f t="shared" si="1"/>
        <v>0.40842386526745206</v>
      </c>
      <c r="E8">
        <f t="shared" si="2"/>
        <v>0.41900791057866754</v>
      </c>
    </row>
    <row r="9" spans="1:5" x14ac:dyDescent="0.3">
      <c r="D9" s="5">
        <f>SUM(D3:D8)</f>
        <v>2.6710173998592892</v>
      </c>
      <c r="E9" s="5">
        <f>SUM(E3:E8)</f>
        <v>2.7402351209360041</v>
      </c>
    </row>
    <row r="11" spans="1:5" x14ac:dyDescent="0.3">
      <c r="A11" t="s">
        <v>14</v>
      </c>
      <c r="B11">
        <v>18</v>
      </c>
    </row>
    <row r="12" spans="1:5" x14ac:dyDescent="0.3">
      <c r="A12" t="s">
        <v>15</v>
      </c>
      <c r="B12">
        <v>10</v>
      </c>
    </row>
    <row r="13" spans="1:5" x14ac:dyDescent="0.3">
      <c r="A13" t="s">
        <v>16</v>
      </c>
      <c r="B13">
        <v>2.6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EAC21-1146-429F-8F56-ACFCE06A8066}">
  <dimension ref="A1:I8"/>
  <sheetViews>
    <sheetView tabSelected="1" workbookViewId="0">
      <selection activeCell="J6" sqref="J6"/>
    </sheetView>
  </sheetViews>
  <sheetFormatPr defaultRowHeight="14.4" x14ac:dyDescent="0.3"/>
  <cols>
    <col min="1" max="1" width="11.88671875" customWidth="1"/>
    <col min="3" max="3" width="10.109375" customWidth="1"/>
    <col min="4" max="4" width="10.33203125" bestFit="1" customWidth="1"/>
    <col min="5" max="5" width="12.6640625" bestFit="1" customWidth="1"/>
    <col min="6" max="6" width="12" bestFit="1" customWidth="1"/>
    <col min="9" max="9" width="12" bestFit="1" customWidth="1"/>
  </cols>
  <sheetData>
    <row r="1" spans="1:9" ht="15" thickBot="1" x14ac:dyDescent="0.35">
      <c r="A1" s="1" t="s">
        <v>11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9" x14ac:dyDescent="0.3">
      <c r="A2">
        <v>0</v>
      </c>
      <c r="B2">
        <v>100</v>
      </c>
      <c r="C2">
        <f>B2+273</f>
        <v>373</v>
      </c>
      <c r="D2" s="6">
        <f>7.94E+38*EXP(-68700/(1.987*C2))</f>
        <v>4.4002236954487427E-2</v>
      </c>
      <c r="E2">
        <f>(D3+D2)/2</f>
        <v>0.26947210132622601</v>
      </c>
      <c r="F2">
        <f>E2*(A3-A2)</f>
        <v>2.6947210132622601</v>
      </c>
      <c r="H2" s="7" t="s">
        <v>25</v>
      </c>
      <c r="I2" s="8">
        <f>1000000000000</f>
        <v>1000000000000</v>
      </c>
    </row>
    <row r="3" spans="1:9" ht="15" thickBot="1" x14ac:dyDescent="0.35">
      <c r="A3">
        <v>10</v>
      </c>
      <c r="B3">
        <v>110</v>
      </c>
      <c r="C3">
        <f t="shared" ref="C3:C7" si="0">B3+273</f>
        <v>383</v>
      </c>
      <c r="D3" s="6">
        <f t="shared" ref="D3:D7" si="1">7.94E+38*EXP(-68700/(1.987*C3))</f>
        <v>0.49494196569796456</v>
      </c>
      <c r="E3">
        <f t="shared" ref="E3:E7" si="2">(D4+D3)/2</f>
        <v>2.7084831140390282</v>
      </c>
      <c r="F3">
        <f t="shared" ref="F3:F6" si="3">E3*(A4-A3)</f>
        <v>27.084831140390282</v>
      </c>
      <c r="H3" s="9" t="s">
        <v>19</v>
      </c>
      <c r="I3" s="10">
        <f>I2/EXP(F8)</f>
        <v>8.1717929525876974E-19</v>
      </c>
    </row>
    <row r="4" spans="1:9" x14ac:dyDescent="0.3">
      <c r="A4">
        <v>20</v>
      </c>
      <c r="B4">
        <v>120</v>
      </c>
      <c r="C4">
        <f t="shared" si="0"/>
        <v>393</v>
      </c>
      <c r="D4" s="6">
        <f t="shared" si="1"/>
        <v>4.9220242623800923</v>
      </c>
      <c r="E4">
        <f t="shared" si="2"/>
        <v>4.9220242623800923</v>
      </c>
      <c r="F4">
        <f t="shared" si="3"/>
        <v>24.61012131190046</v>
      </c>
    </row>
    <row r="5" spans="1:9" x14ac:dyDescent="0.3">
      <c r="A5">
        <v>25</v>
      </c>
      <c r="B5">
        <v>120</v>
      </c>
      <c r="C5">
        <f t="shared" si="0"/>
        <v>393</v>
      </c>
      <c r="D5" s="6">
        <f t="shared" si="1"/>
        <v>4.9220242623800923</v>
      </c>
      <c r="E5">
        <f t="shared" si="2"/>
        <v>2.7084831140390282</v>
      </c>
      <c r="F5">
        <f t="shared" si="3"/>
        <v>13.542415570195141</v>
      </c>
    </row>
    <row r="6" spans="1:9" x14ac:dyDescent="0.3">
      <c r="A6">
        <v>30</v>
      </c>
      <c r="B6">
        <v>110</v>
      </c>
      <c r="C6">
        <f t="shared" si="0"/>
        <v>383</v>
      </c>
      <c r="D6" s="6">
        <f t="shared" si="1"/>
        <v>0.49494196569796456</v>
      </c>
      <c r="E6">
        <f t="shared" si="2"/>
        <v>0.26947210132622601</v>
      </c>
      <c r="F6">
        <f t="shared" si="3"/>
        <v>1.3473605066311301</v>
      </c>
    </row>
    <row r="7" spans="1:9" x14ac:dyDescent="0.3">
      <c r="A7">
        <v>35</v>
      </c>
      <c r="B7">
        <v>100</v>
      </c>
      <c r="C7">
        <f t="shared" si="0"/>
        <v>373</v>
      </c>
      <c r="D7" s="6">
        <f t="shared" si="1"/>
        <v>4.4002236954487427E-2</v>
      </c>
      <c r="E7">
        <f t="shared" si="2"/>
        <v>2.2001118477243713E-2</v>
      </c>
    </row>
    <row r="8" spans="1:9" x14ac:dyDescent="0.3">
      <c r="F8" s="4">
        <f>SUM(F2:F6)</f>
        <v>69.279449542379282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5.2-3</vt:lpstr>
      <vt:lpstr>Problem 5.4-5</vt:lpstr>
      <vt:lpstr>Problem 9.12-5</vt:lpstr>
      <vt:lpstr>Problem 9.12-6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2018-09-19T19:09:22Z</dcterms:created>
  <dcterms:modified xsi:type="dcterms:W3CDTF">2018-09-21T17:44:52Z</dcterms:modified>
</cp:coreProperties>
</file>