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\Documents\School Work et. al\Spring 2019\ABE 55800\Senior Design\phase2\"/>
    </mc:Choice>
  </mc:AlternateContent>
  <xr:revisionPtr revIDLastSave="0" documentId="13_ncr:1_{E2741408-7AA6-4035-A986-B4DB52C4CB93}" xr6:coauthVersionLast="43" xr6:coauthVersionMax="43" xr10:uidLastSave="{00000000-0000-0000-0000-000000000000}"/>
  <bookViews>
    <workbookView xWindow="1920" yWindow="1920" windowWidth="17280" windowHeight="9108" activeTab="1" xr2:uid="{94562B81-1E2E-44D9-B45A-7ED78C84B24C}"/>
  </bookViews>
  <sheets>
    <sheet name="Experimental Results" sheetId="1" r:id="rId1"/>
    <sheet name="Process PlantCo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H12" i="2"/>
  <c r="H13" i="2"/>
  <c r="H9" i="2"/>
  <c r="G13" i="2"/>
  <c r="G12" i="2"/>
  <c r="G9" i="2"/>
  <c r="G8" i="2"/>
  <c r="F13" i="2"/>
  <c r="F12" i="2"/>
  <c r="F9" i="2"/>
  <c r="F3" i="2"/>
  <c r="C14" i="2" s="1"/>
  <c r="C17" i="2" l="1"/>
  <c r="C16" i="2"/>
  <c r="C15" i="2"/>
  <c r="C13" i="2" s="1"/>
  <c r="F9" i="1"/>
  <c r="F5" i="1"/>
  <c r="F3" i="1"/>
  <c r="I4" i="1"/>
  <c r="I5" i="1"/>
  <c r="I6" i="1"/>
  <c r="I7" i="1"/>
  <c r="I8" i="1"/>
  <c r="I9" i="1"/>
  <c r="I10" i="1"/>
  <c r="I11" i="1"/>
  <c r="I3" i="1"/>
  <c r="E6" i="1"/>
  <c r="F6" i="1" s="1"/>
  <c r="E7" i="1"/>
  <c r="F7" i="1" s="1"/>
  <c r="E8" i="1"/>
  <c r="F8" i="1" s="1"/>
  <c r="E9" i="1"/>
  <c r="E10" i="1"/>
  <c r="F10" i="1" s="1"/>
  <c r="E11" i="1"/>
  <c r="F11" i="1" s="1"/>
  <c r="E4" i="1"/>
  <c r="F4" i="1" s="1"/>
  <c r="E5" i="1"/>
  <c r="E3" i="1"/>
  <c r="C19" i="2" l="1"/>
  <c r="C18" i="2" s="1"/>
  <c r="C7" i="2" s="1"/>
  <c r="C8" i="2" s="1"/>
</calcChain>
</file>

<file path=xl/sharedStrings.xml><?xml version="1.0" encoding="utf-8"?>
<sst xmlns="http://schemas.openxmlformats.org/spreadsheetml/2006/main" count="39" uniqueCount="32">
  <si>
    <t>Talc</t>
  </si>
  <si>
    <t>Dextrose</t>
  </si>
  <si>
    <t>Total</t>
  </si>
  <si>
    <t>Diameter of Beaker (cm)</t>
  </si>
  <si>
    <t>Height of Pile (cm)</t>
  </si>
  <si>
    <t>Angle of Repose, Θ (deg)</t>
  </si>
  <si>
    <t xml:space="preserve"> </t>
  </si>
  <si>
    <t>Mass Fraction of Variable (g/g)</t>
  </si>
  <si>
    <t>Fiber</t>
  </si>
  <si>
    <t>Vacuum Conveyor</t>
  </si>
  <si>
    <t>Capsule Filler</t>
  </si>
  <si>
    <t>Mixer</t>
  </si>
  <si>
    <t>Cost</t>
  </si>
  <si>
    <t>Total Capital Investment</t>
  </si>
  <si>
    <t>Cash Flow</t>
  </si>
  <si>
    <t>Internal Rate of Returns</t>
  </si>
  <si>
    <t>Direct Costs</t>
  </si>
  <si>
    <t>Indirect Costs</t>
  </si>
  <si>
    <t>Equipment</t>
  </si>
  <si>
    <t>Installation</t>
  </si>
  <si>
    <t>Piping</t>
  </si>
  <si>
    <t>Electrical</t>
  </si>
  <si>
    <t>Supervision</t>
  </si>
  <si>
    <t>Working Capital</t>
  </si>
  <si>
    <t>Inulin</t>
  </si>
  <si>
    <t>Cost0</t>
  </si>
  <si>
    <t>Quant0</t>
  </si>
  <si>
    <t>Quant</t>
  </si>
  <si>
    <t>n</t>
  </si>
  <si>
    <t>cost/hr</t>
  </si>
  <si>
    <t>cost/yr</t>
  </si>
  <si>
    <t>Total Product Cost ($/yr)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</si>
</sst>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_);[Red]\(&quot;$&quot;#,##0.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1" fillId="0" borderId="0" xfId="0" applyFont="1"/>
    <xf numFmtId="2" fontId="0" fillId="0" borderId="2" xfId="0" applyNumberFormat="1" applyBorder="1"/>
    <xf numFmtId="2" fontId="0" fillId="0" borderId="0" xfId="0" applyNumberFormat="1"/>
    <xf numFmtId="2" fontId="0" fillId="0" borderId="1" xfId="0" applyNumberFormat="1" applyBorder="1"/>
    <xf numFmtId="6" fontId="0" fillId="0" borderId="0" xfId="0" applyNumberFormat="1"/>
    <xf numFmtId="8" fontId="0" fillId="0" borderId="0" xfId="0" applyNumberFormat="1"/>
    <xf numFmtId="164" fontId="0" fillId="0" borderId="0" xfId="0" applyNumberFormat="1"/>
    <xf numFmtId="6" fontId="1" fillId="0" borderId="0" xfId="0" applyNumberFormat="1" applyFont="1"/>
    <xf numFmtId="0" fontId="2" fillId="0" borderId="0" xfId="0" applyFont="1"/>
    <xf numFmtId="0" fontId="0" fillId="0" borderId="0" xfId="0" applyFont="1"/>
    <xf numFmtId="8" fontId="1" fillId="0" borderId="0" xfId="0" applyNumberFormat="1" applyFont="1"/>
    <xf numFmtId="0" fontId="2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350467267540924"/>
          <c:y val="5.0925925925925923E-2"/>
          <c:w val="0.74850934772393962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'Experimental Results'!$B$2</c:f>
              <c:strCache>
                <c:ptCount val="1"/>
                <c:pt idx="0">
                  <c:v>Talc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'Experimental Results'!$F$3:$F$5</c:f>
              <c:numCache>
                <c:formatCode>0.00</c:formatCode>
                <c:ptCount val="3"/>
                <c:pt idx="0">
                  <c:v>0.22222222222222221</c:v>
                </c:pt>
                <c:pt idx="1">
                  <c:v>0.3</c:v>
                </c:pt>
                <c:pt idx="2">
                  <c:v>0.41666666666666669</c:v>
                </c:pt>
              </c:numCache>
            </c:numRef>
          </c:xVal>
          <c:yVal>
            <c:numRef>
              <c:f>'Experimental Results'!$I$3:$I$5</c:f>
              <c:numCache>
                <c:formatCode>0.00</c:formatCode>
                <c:ptCount val="3"/>
                <c:pt idx="0">
                  <c:v>26.56505117707799</c:v>
                </c:pt>
                <c:pt idx="1">
                  <c:v>25.796026494499952</c:v>
                </c:pt>
                <c:pt idx="2">
                  <c:v>22.619864948040426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75-4856-A0E4-45508AF4B129}"/>
            </c:ext>
          </c:extLst>
        </c:ser>
        <c:ser>
          <c:idx val="1"/>
          <c:order val="1"/>
          <c:tx>
            <c:strRef>
              <c:f>'Experimental Results'!$C$2</c:f>
              <c:strCache>
                <c:ptCount val="1"/>
                <c:pt idx="0">
                  <c:v>Dextrose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'Experimental Results'!$F$6:$F$8</c:f>
              <c:numCache>
                <c:formatCode>0.00</c:formatCode>
                <c:ptCount val="3"/>
                <c:pt idx="0">
                  <c:v>0.25</c:v>
                </c:pt>
                <c:pt idx="1">
                  <c:v>0.33333333333333331</c:v>
                </c:pt>
                <c:pt idx="2">
                  <c:v>0.45454545454545453</c:v>
                </c:pt>
              </c:numCache>
            </c:numRef>
          </c:xVal>
          <c:yVal>
            <c:numRef>
              <c:f>'Experimental Results'!$I$6:$I$8</c:f>
              <c:numCache>
                <c:formatCode>0.00</c:formatCode>
                <c:ptCount val="3"/>
                <c:pt idx="0">
                  <c:v>25.01689347810002</c:v>
                </c:pt>
                <c:pt idx="1">
                  <c:v>23.829449477964832</c:v>
                </c:pt>
                <c:pt idx="2">
                  <c:v>20.639719171801048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75-4856-A0E4-45508AF4B129}"/>
            </c:ext>
          </c:extLst>
        </c:ser>
        <c:ser>
          <c:idx val="2"/>
          <c:order val="2"/>
          <c:tx>
            <c:strRef>
              <c:f>'Experimental Results'!$D$2</c:f>
              <c:strCache>
                <c:ptCount val="1"/>
                <c:pt idx="0">
                  <c:v>Fiber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4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'Experimental Results'!$F$9:$F$11</c:f>
              <c:numCache>
                <c:formatCode>0.00</c:formatCode>
                <c:ptCount val="3"/>
                <c:pt idx="0">
                  <c:v>0.22222222222222221</c:v>
                </c:pt>
                <c:pt idx="1">
                  <c:v>0.3</c:v>
                </c:pt>
                <c:pt idx="2">
                  <c:v>0.41666666666666669</c:v>
                </c:pt>
              </c:numCache>
            </c:numRef>
          </c:xVal>
          <c:yVal>
            <c:numRef>
              <c:f>'Experimental Results'!$I$9:$I$11</c:f>
              <c:numCache>
                <c:formatCode>0.00</c:formatCode>
                <c:ptCount val="3"/>
                <c:pt idx="0">
                  <c:v>25.01689347810002</c:v>
                </c:pt>
                <c:pt idx="1">
                  <c:v>27.323891301346535</c:v>
                </c:pt>
                <c:pt idx="2">
                  <c:v>28.072486935852954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75-4856-A0E4-45508AF4B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799040"/>
        <c:axId val="663800024"/>
      </c:scatterChart>
      <c:valAx>
        <c:axId val="663799040"/>
        <c:scaling>
          <c:orientation val="minMax"/>
          <c:min val="0.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Mass Fraction (g/g)</a:t>
                </a:r>
              </a:p>
            </c:rich>
          </c:tx>
          <c:layout>
            <c:manualLayout>
              <c:xMode val="edge"/>
              <c:yMode val="edge"/>
              <c:x val="0.41895876939433202"/>
              <c:y val="0.89953927842283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3800024"/>
        <c:crosses val="autoZero"/>
        <c:crossBetween val="midCat"/>
      </c:valAx>
      <c:valAx>
        <c:axId val="663800024"/>
        <c:scaling>
          <c:orientation val="minMax"/>
          <c:min val="19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/>
                  <a:t>Angle of Repose, </a:t>
                </a:r>
                <a:r>
                  <a:rPr lang="el-GR" sz="1800"/>
                  <a:t>θ</a:t>
                </a:r>
                <a:r>
                  <a:rPr lang="en-US" sz="1800"/>
                  <a:t> (deg)</a:t>
                </a:r>
              </a:p>
            </c:rich>
          </c:tx>
          <c:layout>
            <c:manualLayout>
              <c:xMode val="edge"/>
              <c:yMode val="edge"/>
              <c:x val="1.264664701722411E-2"/>
              <c:y val="0.23200541008068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379904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3719421148305833"/>
          <c:y val="0.21040418590304924"/>
          <c:w val="0.26914686297124252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109536</xdr:rowOff>
    </xdr:from>
    <xdr:to>
      <xdr:col>18</xdr:col>
      <xdr:colOff>300858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19396C-BDB6-406E-90B9-D46DD4705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7B452-3B83-424C-9AB7-AAE97085703F}">
  <dimension ref="A1:T11"/>
  <sheetViews>
    <sheetView topLeftCell="K1" workbookViewId="0">
      <selection activeCell="U16" sqref="U16"/>
    </sheetView>
  </sheetViews>
  <sheetFormatPr defaultRowHeight="14.4" x14ac:dyDescent="0.3"/>
  <cols>
    <col min="1" max="1" width="4.6640625" customWidth="1"/>
    <col min="3" max="3" width="11.88671875" bestFit="1" customWidth="1"/>
    <col min="4" max="4" width="8.5546875" customWidth="1"/>
    <col min="6" max="6" width="28.6640625" bestFit="1" customWidth="1"/>
    <col min="7" max="7" width="17.6640625" bestFit="1" customWidth="1"/>
    <col min="8" max="8" width="22.6640625" customWidth="1"/>
    <col min="9" max="9" width="23.44140625" bestFit="1" customWidth="1"/>
  </cols>
  <sheetData>
    <row r="1" spans="1:20" ht="9.75" customHeight="1" x14ac:dyDescent="0.3"/>
    <row r="2" spans="1:20" x14ac:dyDescent="0.3">
      <c r="B2" s="1" t="s">
        <v>0</v>
      </c>
      <c r="C2" s="1" t="s">
        <v>1</v>
      </c>
      <c r="D2" s="1" t="s">
        <v>8</v>
      </c>
      <c r="E2" s="1" t="s">
        <v>2</v>
      </c>
      <c r="F2" s="4" t="s">
        <v>7</v>
      </c>
      <c r="G2" s="1" t="s">
        <v>4</v>
      </c>
      <c r="H2" s="1" t="s">
        <v>3</v>
      </c>
      <c r="I2" s="4" t="s">
        <v>5</v>
      </c>
      <c r="J2" s="4"/>
    </row>
    <row r="3" spans="1:20" x14ac:dyDescent="0.3">
      <c r="A3" s="17" t="s">
        <v>0</v>
      </c>
      <c r="B3">
        <v>2</v>
      </c>
      <c r="C3">
        <v>3</v>
      </c>
      <c r="D3">
        <v>4</v>
      </c>
      <c r="E3">
        <f>SUM(B3:D3)</f>
        <v>9</v>
      </c>
      <c r="F3" s="5">
        <f>B3/E3</f>
        <v>0.22222222222222221</v>
      </c>
      <c r="G3" s="3">
        <v>3</v>
      </c>
      <c r="H3" s="3">
        <v>3</v>
      </c>
      <c r="I3" s="5">
        <f>ATAN(G3/H3/2)*180/PI()</f>
        <v>26.56505117707799</v>
      </c>
    </row>
    <row r="4" spans="1:20" x14ac:dyDescent="0.3">
      <c r="A4" s="17"/>
      <c r="B4">
        <v>3</v>
      </c>
      <c r="C4">
        <v>3</v>
      </c>
      <c r="D4">
        <v>4</v>
      </c>
      <c r="E4">
        <f t="shared" ref="E4:E11" si="0">SUM(B4:D4)</f>
        <v>10</v>
      </c>
      <c r="F4" s="6">
        <f>B4/E4</f>
        <v>0.3</v>
      </c>
      <c r="G4">
        <v>2.9</v>
      </c>
      <c r="H4">
        <v>3</v>
      </c>
      <c r="I4" s="6">
        <f t="shared" ref="I4:I11" si="1">ATAN(G4/H4/2)*180/PI()</f>
        <v>25.796026494499952</v>
      </c>
    </row>
    <row r="5" spans="1:20" x14ac:dyDescent="0.3">
      <c r="A5" s="17"/>
      <c r="B5" s="2">
        <v>5</v>
      </c>
      <c r="C5" s="2">
        <v>3</v>
      </c>
      <c r="D5" s="2">
        <v>4</v>
      </c>
      <c r="E5" s="2">
        <f t="shared" si="0"/>
        <v>12</v>
      </c>
      <c r="F5" s="7">
        <f>B5/E5</f>
        <v>0.41666666666666669</v>
      </c>
      <c r="G5" s="2">
        <v>2.5</v>
      </c>
      <c r="H5" s="2">
        <v>3</v>
      </c>
      <c r="I5" s="7">
        <f t="shared" si="1"/>
        <v>22.619864948040426</v>
      </c>
    </row>
    <row r="6" spans="1:20" x14ac:dyDescent="0.3">
      <c r="A6" s="17" t="s">
        <v>1</v>
      </c>
      <c r="B6" s="3">
        <v>3</v>
      </c>
      <c r="C6" s="3">
        <v>2</v>
      </c>
      <c r="D6" s="3">
        <v>3</v>
      </c>
      <c r="E6">
        <f t="shared" si="0"/>
        <v>8</v>
      </c>
      <c r="F6" s="5">
        <f>C6/E6</f>
        <v>0.25</v>
      </c>
      <c r="G6" s="3">
        <v>2.8</v>
      </c>
      <c r="H6" s="3">
        <v>3</v>
      </c>
      <c r="I6" s="5">
        <f t="shared" si="1"/>
        <v>25.01689347810002</v>
      </c>
      <c r="T6" t="s">
        <v>6</v>
      </c>
    </row>
    <row r="7" spans="1:20" x14ac:dyDescent="0.3">
      <c r="A7" s="17"/>
      <c r="B7">
        <v>3</v>
      </c>
      <c r="C7">
        <v>3</v>
      </c>
      <c r="D7">
        <v>3</v>
      </c>
      <c r="E7">
        <f t="shared" si="0"/>
        <v>9</v>
      </c>
      <c r="F7" s="6">
        <f>C7/E7</f>
        <v>0.33333333333333331</v>
      </c>
      <c r="G7">
        <v>2.65</v>
      </c>
      <c r="H7">
        <v>3</v>
      </c>
      <c r="I7" s="6">
        <f t="shared" si="1"/>
        <v>23.829449477964832</v>
      </c>
    </row>
    <row r="8" spans="1:20" x14ac:dyDescent="0.3">
      <c r="A8" s="17"/>
      <c r="B8" s="2">
        <v>3</v>
      </c>
      <c r="C8" s="2">
        <v>5</v>
      </c>
      <c r="D8" s="2">
        <v>3</v>
      </c>
      <c r="E8" s="2">
        <f t="shared" si="0"/>
        <v>11</v>
      </c>
      <c r="F8" s="7">
        <f>C8/E8</f>
        <v>0.45454545454545453</v>
      </c>
      <c r="G8" s="2">
        <v>2.2599999999999998</v>
      </c>
      <c r="H8" s="2">
        <v>3</v>
      </c>
      <c r="I8" s="7">
        <f t="shared" si="1"/>
        <v>20.639719171801048</v>
      </c>
    </row>
    <row r="9" spans="1:20" x14ac:dyDescent="0.3">
      <c r="A9" s="17" t="s">
        <v>8</v>
      </c>
      <c r="B9">
        <v>3</v>
      </c>
      <c r="C9">
        <v>4</v>
      </c>
      <c r="D9">
        <v>2</v>
      </c>
      <c r="E9">
        <f t="shared" si="0"/>
        <v>9</v>
      </c>
      <c r="F9" s="6">
        <f>D9/E9</f>
        <v>0.22222222222222221</v>
      </c>
      <c r="G9">
        <v>2.8</v>
      </c>
      <c r="H9">
        <v>3</v>
      </c>
      <c r="I9" s="6">
        <f t="shared" si="1"/>
        <v>25.01689347810002</v>
      </c>
    </row>
    <row r="10" spans="1:20" x14ac:dyDescent="0.3">
      <c r="A10" s="17"/>
      <c r="B10">
        <v>3</v>
      </c>
      <c r="C10">
        <v>4</v>
      </c>
      <c r="D10">
        <v>3</v>
      </c>
      <c r="E10">
        <f t="shared" si="0"/>
        <v>10</v>
      </c>
      <c r="F10" s="6">
        <f>D10/E10</f>
        <v>0.3</v>
      </c>
      <c r="G10">
        <v>3.1</v>
      </c>
      <c r="H10">
        <v>3</v>
      </c>
      <c r="I10" s="6">
        <f t="shared" si="1"/>
        <v>27.323891301346535</v>
      </c>
    </row>
    <row r="11" spans="1:20" x14ac:dyDescent="0.3">
      <c r="A11" s="17"/>
      <c r="B11">
        <v>3</v>
      </c>
      <c r="C11">
        <v>4</v>
      </c>
      <c r="D11">
        <v>5</v>
      </c>
      <c r="E11">
        <f t="shared" si="0"/>
        <v>12</v>
      </c>
      <c r="F11" s="6">
        <f>D11/E11</f>
        <v>0.41666666666666669</v>
      </c>
      <c r="G11">
        <v>3.2</v>
      </c>
      <c r="H11">
        <v>3</v>
      </c>
      <c r="I11" s="6">
        <f t="shared" si="1"/>
        <v>28.072486935852954</v>
      </c>
    </row>
  </sheetData>
  <mergeCells count="3">
    <mergeCell ref="A3:A5"/>
    <mergeCell ref="A6:A8"/>
    <mergeCell ref="A9:A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9854E-D758-49BF-AE4A-C84670A1A5A1}">
  <dimension ref="B1:H21"/>
  <sheetViews>
    <sheetView tabSelected="1" workbookViewId="0">
      <selection activeCell="F13" sqref="F13"/>
    </sheetView>
  </sheetViews>
  <sheetFormatPr defaultRowHeight="14.4" x14ac:dyDescent="0.3"/>
  <cols>
    <col min="1" max="1" width="2.5546875" customWidth="1"/>
    <col min="2" max="2" width="23" bestFit="1" customWidth="1"/>
    <col min="3" max="3" width="17.33203125" bestFit="1" customWidth="1"/>
    <col min="4" max="4" width="13.109375" bestFit="1" customWidth="1"/>
    <col min="5" max="5" width="19.5546875" bestFit="1" customWidth="1"/>
    <col min="6" max="6" width="12.109375" customWidth="1"/>
    <col min="7" max="7" width="12.6640625" customWidth="1"/>
  </cols>
  <sheetData>
    <row r="1" spans="2:8" ht="9.75" customHeight="1" x14ac:dyDescent="0.3"/>
    <row r="2" spans="2:8" x14ac:dyDescent="0.3">
      <c r="C2" t="s">
        <v>9</v>
      </c>
      <c r="D2" t="s">
        <v>10</v>
      </c>
      <c r="E2" t="s">
        <v>11</v>
      </c>
      <c r="F2" t="s">
        <v>2</v>
      </c>
    </row>
    <row r="3" spans="2:8" x14ac:dyDescent="0.3">
      <c r="B3" t="s">
        <v>12</v>
      </c>
      <c r="C3" s="8">
        <v>38000</v>
      </c>
      <c r="D3" s="8">
        <v>32000</v>
      </c>
      <c r="E3" s="8">
        <v>40000</v>
      </c>
      <c r="F3" s="8">
        <f>SUM(C3:E3)</f>
        <v>110000</v>
      </c>
    </row>
    <row r="6" spans="2:8" x14ac:dyDescent="0.3">
      <c r="E6" s="2"/>
      <c r="F6" s="1" t="s">
        <v>0</v>
      </c>
      <c r="G6" s="1" t="s">
        <v>1</v>
      </c>
      <c r="H6" s="1" t="s">
        <v>24</v>
      </c>
    </row>
    <row r="7" spans="2:8" x14ac:dyDescent="0.3">
      <c r="B7" t="s">
        <v>13</v>
      </c>
      <c r="C7" s="9">
        <f>(C13+C18)/0.9</f>
        <v>186083.33333333334</v>
      </c>
      <c r="E7" t="s">
        <v>25</v>
      </c>
      <c r="F7">
        <v>10</v>
      </c>
      <c r="G7">
        <v>55</v>
      </c>
      <c r="H7">
        <v>100</v>
      </c>
    </row>
    <row r="8" spans="2:8" x14ac:dyDescent="0.3">
      <c r="B8" t="s">
        <v>23</v>
      </c>
      <c r="C8" s="9">
        <f>C7*0.1</f>
        <v>18608.333333333336</v>
      </c>
      <c r="E8" t="s">
        <v>26</v>
      </c>
      <c r="F8">
        <v>1</v>
      </c>
      <c r="G8">
        <f>50/2.2</f>
        <v>22.727272727272727</v>
      </c>
      <c r="H8">
        <v>5</v>
      </c>
    </row>
    <row r="9" spans="2:8" x14ac:dyDescent="0.3">
      <c r="B9" t="s">
        <v>31</v>
      </c>
      <c r="C9" s="9">
        <f>SUM(F13:H13)</f>
        <v>1220222.4506436531</v>
      </c>
      <c r="E9" t="s">
        <v>12</v>
      </c>
      <c r="F9">
        <f>F7*(F10/F8)^F11</f>
        <v>27.811064589713194</v>
      </c>
      <c r="G9">
        <f t="shared" ref="G9:H9" si="0">G7*(G10/G8)^G11</f>
        <v>35.778990485282378</v>
      </c>
      <c r="H9">
        <f t="shared" si="0"/>
        <v>105.88528529217847</v>
      </c>
    </row>
    <row r="10" spans="2:8" x14ac:dyDescent="0.3">
      <c r="B10" t="s">
        <v>14</v>
      </c>
      <c r="E10" t="s">
        <v>27</v>
      </c>
      <c r="F10">
        <v>5.5</v>
      </c>
      <c r="G10">
        <v>11.1</v>
      </c>
      <c r="H10">
        <v>5.5</v>
      </c>
    </row>
    <row r="11" spans="2:8" x14ac:dyDescent="0.3">
      <c r="B11" t="s">
        <v>15</v>
      </c>
      <c r="E11" s="2" t="s">
        <v>28</v>
      </c>
      <c r="F11" s="2">
        <v>0.6</v>
      </c>
      <c r="G11" s="2">
        <v>0.6</v>
      </c>
      <c r="H11" s="2">
        <v>0.6</v>
      </c>
    </row>
    <row r="12" spans="2:8" x14ac:dyDescent="0.3">
      <c r="E12" t="s">
        <v>29</v>
      </c>
      <c r="F12">
        <f>F9</f>
        <v>27.811064589713194</v>
      </c>
      <c r="G12">
        <f>G9</f>
        <v>35.778990485282378</v>
      </c>
      <c r="H12">
        <f>H9</f>
        <v>105.88528529217847</v>
      </c>
    </row>
    <row r="13" spans="2:8" x14ac:dyDescent="0.3">
      <c r="B13" s="4" t="s">
        <v>16</v>
      </c>
      <c r="C13" s="11">
        <f>SUM(C14:C17)</f>
        <v>159500</v>
      </c>
      <c r="E13" s="13" t="s">
        <v>30</v>
      </c>
      <c r="F13">
        <f>F12*24*300</f>
        <v>200239.66504593499</v>
      </c>
      <c r="G13">
        <f>G12*24*300</f>
        <v>257608.73149403313</v>
      </c>
      <c r="H13">
        <f>H12*24*300</f>
        <v>762374.05410368496</v>
      </c>
    </row>
    <row r="14" spans="2:8" x14ac:dyDescent="0.3">
      <c r="B14" s="12" t="s">
        <v>18</v>
      </c>
      <c r="C14" s="8">
        <f>F3</f>
        <v>110000</v>
      </c>
    </row>
    <row r="15" spans="2:8" x14ac:dyDescent="0.3">
      <c r="B15" s="12" t="s">
        <v>19</v>
      </c>
      <c r="C15" s="9">
        <f>C14*0.25</f>
        <v>27500</v>
      </c>
    </row>
    <row r="16" spans="2:8" x14ac:dyDescent="0.3">
      <c r="B16" s="12" t="s">
        <v>20</v>
      </c>
      <c r="C16" s="10">
        <f>C14*0.1</f>
        <v>11000</v>
      </c>
    </row>
    <row r="17" spans="2:3" x14ac:dyDescent="0.3">
      <c r="B17" s="15" t="s">
        <v>21</v>
      </c>
      <c r="C17" s="16">
        <f>C14*0.1</f>
        <v>11000</v>
      </c>
    </row>
    <row r="18" spans="2:3" x14ac:dyDescent="0.3">
      <c r="B18" s="4" t="s">
        <v>17</v>
      </c>
      <c r="C18" s="14">
        <f>SUM(C19:C22)</f>
        <v>7975</v>
      </c>
    </row>
    <row r="19" spans="2:3" x14ac:dyDescent="0.3">
      <c r="B19" s="12" t="s">
        <v>22</v>
      </c>
      <c r="C19" s="9">
        <f>0.05*C13</f>
        <v>7975</v>
      </c>
    </row>
    <row r="20" spans="2:3" x14ac:dyDescent="0.3">
      <c r="B20" s="12"/>
    </row>
    <row r="21" spans="2:3" x14ac:dyDescent="0.3">
      <c r="B2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Experimental Results</vt:lpstr>
      <vt:lpstr>Process PlantCosts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2019-04-07T16:30:27Z</dcterms:created>
  <dcterms:modified xsi:type="dcterms:W3CDTF">2019-04-16T17:21:22Z</dcterms:modified>
</cp:coreProperties>
</file>