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esniak/Documents/Github/Lesniak_restoreCR_XXXX_2019/data/raw/"/>
    </mc:Choice>
  </mc:AlternateContent>
  <xr:revisionPtr revIDLastSave="0" documentId="13_ncr:1_{ACA4336C-B247-8C49-9ABD-F41ABA03CD02}" xr6:coauthVersionLast="36" xr6:coauthVersionMax="40" xr10:uidLastSave="{00000000-0000-0000-0000-000000000000}"/>
  <bookViews>
    <workbookView xWindow="16800" yWindow="4420" windowWidth="32060" windowHeight="22860" activeTab="8" xr2:uid="{9ABC2946-D5DC-CD41-B373-36EEE3962A99}"/>
  </bookViews>
  <sheets>
    <sheet name="Abbrev." sheetId="2" r:id="rId1"/>
    <sheet name="Calendar" sheetId="4" r:id="rId2"/>
    <sheet name="Cg. setup" sheetId="3" r:id="rId3"/>
    <sheet name="Inventory" sheetId="5" r:id="rId4"/>
    <sheet name="Daily Weight " sheetId="6" r:id="rId5"/>
    <sheet name="Tube wts" sheetId="7" r:id="rId6"/>
    <sheet name="D0 C. diff" sheetId="10" r:id="rId7"/>
    <sheet name="C. diff CFUs" sheetId="11" r:id="rId8"/>
    <sheet name="clean_cfu_df" sheetId="13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3" l="1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7" i="13" l="1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26" i="13"/>
  <c r="E115" i="13" l="1"/>
  <c r="E116" i="13"/>
  <c r="E117" i="13"/>
  <c r="E118" i="13"/>
  <c r="E119" i="13"/>
  <c r="E120" i="13"/>
  <c r="E121" i="13"/>
  <c r="E114" i="13"/>
  <c r="F114" i="13"/>
  <c r="F115" i="13"/>
  <c r="F116" i="13"/>
  <c r="F117" i="13"/>
  <c r="F118" i="13"/>
  <c r="F119" i="13"/>
  <c r="F120" i="13"/>
  <c r="F121" i="13"/>
  <c r="Y92" i="11"/>
  <c r="V91" i="11"/>
  <c r="R92" i="11"/>
  <c r="S92" i="11"/>
  <c r="R93" i="11"/>
  <c r="S93" i="11"/>
  <c r="Y93" i="11" s="1"/>
  <c r="U94" i="11"/>
  <c r="V94" i="11"/>
  <c r="U95" i="11"/>
  <c r="V95" i="11"/>
  <c r="V96" i="11"/>
  <c r="T86" i="11"/>
  <c r="V90" i="11"/>
  <c r="I90" i="11"/>
  <c r="I91" i="11"/>
  <c r="I92" i="11"/>
  <c r="I93" i="11"/>
  <c r="I94" i="11"/>
  <c r="I95" i="11"/>
  <c r="I96" i="11"/>
  <c r="H90" i="11"/>
  <c r="H91" i="11"/>
  <c r="H92" i="11"/>
  <c r="H93" i="11"/>
  <c r="H94" i="11"/>
  <c r="H95" i="11"/>
  <c r="H96" i="11"/>
  <c r="Y90" i="11" l="1"/>
  <c r="Y91" i="11"/>
  <c r="Y94" i="11"/>
  <c r="Y95" i="11"/>
  <c r="Y96" i="11"/>
  <c r="F27" i="13"/>
  <c r="F28" i="13"/>
  <c r="F29" i="13"/>
  <c r="F30" i="13"/>
  <c r="F31" i="13"/>
  <c r="F32" i="13"/>
  <c r="F33" i="13"/>
  <c r="F47" i="13"/>
  <c r="F57" i="13"/>
  <c r="F65" i="13"/>
  <c r="F73" i="13"/>
  <c r="F81" i="13"/>
  <c r="F89" i="13"/>
  <c r="F97" i="13"/>
  <c r="F105" i="13"/>
  <c r="F113" i="13"/>
  <c r="F26" i="13"/>
  <c r="E107" i="13"/>
  <c r="E108" i="13"/>
  <c r="E109" i="13"/>
  <c r="E110" i="13"/>
  <c r="E111" i="13"/>
  <c r="E112" i="13"/>
  <c r="E113" i="13"/>
  <c r="E106" i="13"/>
  <c r="E99" i="13"/>
  <c r="E100" i="13"/>
  <c r="E101" i="13"/>
  <c r="E102" i="13"/>
  <c r="E103" i="13"/>
  <c r="E104" i="13"/>
  <c r="E105" i="13"/>
  <c r="E98" i="13"/>
  <c r="E91" i="13"/>
  <c r="E92" i="13"/>
  <c r="E93" i="13"/>
  <c r="E94" i="13"/>
  <c r="E95" i="13"/>
  <c r="E96" i="13"/>
  <c r="E97" i="13"/>
  <c r="E90" i="13"/>
  <c r="E83" i="13"/>
  <c r="E84" i="13"/>
  <c r="E85" i="13"/>
  <c r="E86" i="13"/>
  <c r="E87" i="13"/>
  <c r="E88" i="13"/>
  <c r="E89" i="13"/>
  <c r="E82" i="13"/>
  <c r="E75" i="13"/>
  <c r="E76" i="13"/>
  <c r="E77" i="13"/>
  <c r="E78" i="13"/>
  <c r="E79" i="13"/>
  <c r="E80" i="13"/>
  <c r="E81" i="13"/>
  <c r="E74" i="13"/>
  <c r="E67" i="13"/>
  <c r="E68" i="13"/>
  <c r="E69" i="13"/>
  <c r="E70" i="13"/>
  <c r="E71" i="13"/>
  <c r="E72" i="13"/>
  <c r="E73" i="13"/>
  <c r="E66" i="13"/>
  <c r="E59" i="13"/>
  <c r="E60" i="13"/>
  <c r="E61" i="13"/>
  <c r="E62" i="13"/>
  <c r="E63" i="13"/>
  <c r="E64" i="13"/>
  <c r="E65" i="13"/>
  <c r="E58" i="13"/>
  <c r="E51" i="13"/>
  <c r="E52" i="13"/>
  <c r="E53" i="13"/>
  <c r="E54" i="13"/>
  <c r="E55" i="13"/>
  <c r="E56" i="13"/>
  <c r="E57" i="13"/>
  <c r="E50" i="13"/>
  <c r="E43" i="13"/>
  <c r="E44" i="13"/>
  <c r="E45" i="13"/>
  <c r="E46" i="13"/>
  <c r="E47" i="13"/>
  <c r="E48" i="13"/>
  <c r="E49" i="13"/>
  <c r="E42" i="13"/>
  <c r="E35" i="13"/>
  <c r="E36" i="13"/>
  <c r="E37" i="13"/>
  <c r="E38" i="13"/>
  <c r="E39" i="13"/>
  <c r="E40" i="13"/>
  <c r="E41" i="13"/>
  <c r="E34" i="13"/>
  <c r="E27" i="13"/>
  <c r="E28" i="13"/>
  <c r="E29" i="13"/>
  <c r="E30" i="13"/>
  <c r="E31" i="13"/>
  <c r="E32" i="13"/>
  <c r="E33" i="13"/>
  <c r="E26" i="13"/>
  <c r="E19" i="13"/>
  <c r="E20" i="13"/>
  <c r="E21" i="13"/>
  <c r="E22" i="13"/>
  <c r="E23" i="13"/>
  <c r="E24" i="13"/>
  <c r="E25" i="13"/>
  <c r="E18" i="13"/>
  <c r="E11" i="13"/>
  <c r="E12" i="13"/>
  <c r="E13" i="13"/>
  <c r="E14" i="13"/>
  <c r="E15" i="13"/>
  <c r="E16" i="13"/>
  <c r="E17" i="13"/>
  <c r="E10" i="13"/>
  <c r="E3" i="13"/>
  <c r="E4" i="13"/>
  <c r="E5" i="13"/>
  <c r="E6" i="13"/>
  <c r="E7" i="13"/>
  <c r="E8" i="13"/>
  <c r="E9" i="13"/>
  <c r="E2" i="13"/>
  <c r="W89" i="11"/>
  <c r="V89" i="11"/>
  <c r="U89" i="11"/>
  <c r="T89" i="11"/>
  <c r="S89" i="11"/>
  <c r="R89" i="11"/>
  <c r="V88" i="11"/>
  <c r="U88" i="11"/>
  <c r="V87" i="11"/>
  <c r="U87" i="11"/>
  <c r="T87" i="11"/>
  <c r="V86" i="11"/>
  <c r="U86" i="11"/>
  <c r="S86" i="11"/>
  <c r="S85" i="11"/>
  <c r="R85" i="11"/>
  <c r="S84" i="11"/>
  <c r="R84" i="11"/>
  <c r="V83" i="11"/>
  <c r="U83" i="11"/>
  <c r="V82" i="11"/>
  <c r="U82" i="11"/>
  <c r="W81" i="11"/>
  <c r="V81" i="11"/>
  <c r="U81" i="11"/>
  <c r="T81" i="11"/>
  <c r="S81" i="11"/>
  <c r="R81" i="11"/>
  <c r="V80" i="11"/>
  <c r="U80" i="11"/>
  <c r="V79" i="11"/>
  <c r="U79" i="11"/>
  <c r="V78" i="11"/>
  <c r="U78" i="11"/>
  <c r="S77" i="11"/>
  <c r="R77" i="11"/>
  <c r="S76" i="11"/>
  <c r="R76" i="11"/>
  <c r="V75" i="11"/>
  <c r="U75" i="11"/>
  <c r="V74" i="11"/>
  <c r="U74" i="11"/>
  <c r="U67" i="11"/>
  <c r="V67" i="11"/>
  <c r="R68" i="11"/>
  <c r="S68" i="11"/>
  <c r="R69" i="11"/>
  <c r="S69" i="11"/>
  <c r="U70" i="11"/>
  <c r="V70" i="11"/>
  <c r="T71" i="11"/>
  <c r="U71" i="11"/>
  <c r="V71" i="11"/>
  <c r="U72" i="11"/>
  <c r="V72" i="11"/>
  <c r="R73" i="11"/>
  <c r="S73" i="11"/>
  <c r="T73" i="11"/>
  <c r="U73" i="11"/>
  <c r="V73" i="11"/>
  <c r="W73" i="11"/>
  <c r="V66" i="11"/>
  <c r="U66" i="11"/>
  <c r="H66" i="11"/>
  <c r="I66" i="11" s="1"/>
  <c r="H67" i="11"/>
  <c r="I67" i="11" s="1"/>
  <c r="H68" i="11"/>
  <c r="I68" i="11" s="1"/>
  <c r="H69" i="11"/>
  <c r="I69" i="11"/>
  <c r="H70" i="11"/>
  <c r="I70" i="11" s="1"/>
  <c r="H71" i="11"/>
  <c r="I71" i="11"/>
  <c r="H72" i="11"/>
  <c r="I72" i="11" s="1"/>
  <c r="T63" i="11"/>
  <c r="V64" i="11"/>
  <c r="U64" i="11"/>
  <c r="Y64" i="11" s="1"/>
  <c r="F88" i="13" s="1"/>
  <c r="V63" i="11"/>
  <c r="U63" i="11"/>
  <c r="V62" i="11"/>
  <c r="U62" i="11"/>
  <c r="Y62" i="11" s="1"/>
  <c r="F86" i="13" s="1"/>
  <c r="S61" i="11"/>
  <c r="R61" i="11"/>
  <c r="S60" i="11"/>
  <c r="R60" i="11"/>
  <c r="Y60" i="11" s="1"/>
  <c r="F84" i="13" s="1"/>
  <c r="V59" i="11"/>
  <c r="U59" i="11"/>
  <c r="V58" i="11"/>
  <c r="U58" i="11"/>
  <c r="Y58" i="11" s="1"/>
  <c r="F82" i="13" s="1"/>
  <c r="R53" i="11"/>
  <c r="Y53" i="11" s="1"/>
  <c r="F77" i="13" s="1"/>
  <c r="R52" i="11"/>
  <c r="T55" i="11"/>
  <c r="V56" i="11"/>
  <c r="U56" i="11"/>
  <c r="V55" i="11"/>
  <c r="U55" i="11"/>
  <c r="V54" i="11"/>
  <c r="U54" i="11"/>
  <c r="T52" i="11"/>
  <c r="S52" i="11"/>
  <c r="V51" i="11"/>
  <c r="U51" i="11"/>
  <c r="V50" i="11"/>
  <c r="U50" i="11"/>
  <c r="Y50" i="11" s="1"/>
  <c r="F74" i="13" s="1"/>
  <c r="R36" i="11"/>
  <c r="Y55" i="11" l="1"/>
  <c r="F79" i="13" s="1"/>
  <c r="Y66" i="11"/>
  <c r="F90" i="13" s="1"/>
  <c r="Y76" i="11"/>
  <c r="F100" i="13" s="1"/>
  <c r="Y80" i="11"/>
  <c r="F104" i="13" s="1"/>
  <c r="Y84" i="11"/>
  <c r="F108" i="13" s="1"/>
  <c r="Y88" i="11"/>
  <c r="F112" i="13" s="1"/>
  <c r="Y72" i="11"/>
  <c r="F96" i="13" s="1"/>
  <c r="Y68" i="11"/>
  <c r="F92" i="13" s="1"/>
  <c r="Y51" i="11"/>
  <c r="F75" i="13" s="1"/>
  <c r="Y54" i="11"/>
  <c r="F78" i="13" s="1"/>
  <c r="Y56" i="11"/>
  <c r="F80" i="13" s="1"/>
  <c r="Y52" i="11"/>
  <c r="F76" i="13" s="1"/>
  <c r="Y59" i="11"/>
  <c r="F83" i="13" s="1"/>
  <c r="Y61" i="11"/>
  <c r="F85" i="13" s="1"/>
  <c r="Y75" i="11"/>
  <c r="F99" i="13" s="1"/>
  <c r="Y77" i="11"/>
  <c r="F101" i="13" s="1"/>
  <c r="Y79" i="11"/>
  <c r="F103" i="13" s="1"/>
  <c r="Y83" i="11"/>
  <c r="F107" i="13" s="1"/>
  <c r="Y85" i="11"/>
  <c r="F109" i="13" s="1"/>
  <c r="Y87" i="11"/>
  <c r="F111" i="13" s="1"/>
  <c r="Y71" i="11"/>
  <c r="F95" i="13" s="1"/>
  <c r="Y70" i="11"/>
  <c r="F94" i="13" s="1"/>
  <c r="Y67" i="11"/>
  <c r="F91" i="13" s="1"/>
  <c r="Y69" i="11"/>
  <c r="F93" i="13" s="1"/>
  <c r="Y74" i="11"/>
  <c r="F98" i="13" s="1"/>
  <c r="Y78" i="11"/>
  <c r="F102" i="13" s="1"/>
  <c r="Y82" i="11"/>
  <c r="F106" i="13" s="1"/>
  <c r="Y86" i="11"/>
  <c r="F110" i="13" s="1"/>
  <c r="Y63" i="11"/>
  <c r="F87" i="13" s="1"/>
  <c r="H59" i="11" l="1"/>
  <c r="I59" i="11"/>
  <c r="H60" i="11"/>
  <c r="I60" i="11" s="1"/>
  <c r="H61" i="11"/>
  <c r="I61" i="11" s="1"/>
  <c r="H62" i="11"/>
  <c r="I62" i="11"/>
  <c r="H63" i="11"/>
  <c r="I63" i="11" s="1"/>
  <c r="H64" i="11"/>
  <c r="I64" i="11" s="1"/>
  <c r="H58" i="11"/>
  <c r="I58" i="11" s="1"/>
  <c r="H75" i="11"/>
  <c r="I75" i="11" s="1"/>
  <c r="H76" i="11"/>
  <c r="I76" i="11" s="1"/>
  <c r="H77" i="11"/>
  <c r="I77" i="11" s="1"/>
  <c r="H78" i="11"/>
  <c r="I78" i="11"/>
  <c r="H79" i="11"/>
  <c r="I79" i="11" s="1"/>
  <c r="H80" i="11"/>
  <c r="I80" i="11" s="1"/>
  <c r="H74" i="11"/>
  <c r="I74" i="11" s="1"/>
  <c r="H83" i="11"/>
  <c r="I83" i="11" s="1"/>
  <c r="H84" i="11"/>
  <c r="I84" i="11" s="1"/>
  <c r="H85" i="11"/>
  <c r="I85" i="11" s="1"/>
  <c r="H86" i="11"/>
  <c r="I86" i="11" s="1"/>
  <c r="H87" i="11"/>
  <c r="I87" i="11" s="1"/>
  <c r="H88" i="11"/>
  <c r="I88" i="11" s="1"/>
  <c r="H82" i="11"/>
  <c r="I82" i="11" s="1"/>
  <c r="H51" i="11"/>
  <c r="I51" i="11" s="1"/>
  <c r="H52" i="11"/>
  <c r="I52" i="11" s="1"/>
  <c r="H53" i="11"/>
  <c r="I53" i="11" s="1"/>
  <c r="H54" i="11"/>
  <c r="I54" i="11" s="1"/>
  <c r="H55" i="11"/>
  <c r="I55" i="11" s="1"/>
  <c r="H56" i="11"/>
  <c r="I56" i="11" s="1"/>
  <c r="H50" i="11"/>
  <c r="I50" i="11" s="1"/>
  <c r="Q49" i="11"/>
  <c r="Q48" i="11"/>
  <c r="Q47" i="11"/>
  <c r="Q46" i="11"/>
  <c r="Q45" i="11"/>
  <c r="Q44" i="11"/>
  <c r="Q43" i="11"/>
  <c r="Q42" i="11"/>
  <c r="Q41" i="11"/>
  <c r="Q40" i="11"/>
  <c r="Q39" i="11"/>
  <c r="Q38" i="11"/>
  <c r="Q37" i="11"/>
  <c r="Q36" i="11"/>
  <c r="Q35" i="11"/>
  <c r="Q34" i="11"/>
  <c r="Q33" i="11"/>
  <c r="Q32" i="11"/>
  <c r="Q31" i="11"/>
  <c r="Q30" i="11"/>
  <c r="Q29" i="11"/>
  <c r="Q28" i="11"/>
  <c r="Q27" i="11"/>
  <c r="Q26" i="11"/>
  <c r="Q25" i="11"/>
  <c r="Q24" i="11"/>
  <c r="Q23" i="11"/>
  <c r="Q22" i="11"/>
  <c r="Q21" i="11"/>
  <c r="Q20" i="11"/>
  <c r="Q19" i="11"/>
  <c r="Q18" i="11"/>
  <c r="H48" i="11"/>
  <c r="H47" i="11"/>
  <c r="H46" i="11"/>
  <c r="H45" i="11"/>
  <c r="H44" i="11"/>
  <c r="H43" i="11"/>
  <c r="H42" i="11"/>
  <c r="H40" i="11"/>
  <c r="I40" i="11" s="1"/>
  <c r="H39" i="11"/>
  <c r="I39" i="11" s="1"/>
  <c r="H38" i="11"/>
  <c r="I38" i="11" s="1"/>
  <c r="H37" i="11"/>
  <c r="I37" i="11" s="1"/>
  <c r="H36" i="11"/>
  <c r="I36" i="11" s="1"/>
  <c r="H35" i="11"/>
  <c r="I35" i="11" s="1"/>
  <c r="H34" i="11"/>
  <c r="I34" i="11" s="1"/>
  <c r="H32" i="11"/>
  <c r="I32" i="11" s="1"/>
  <c r="H31" i="11"/>
  <c r="I31" i="11" s="1"/>
  <c r="H30" i="11"/>
  <c r="I30" i="11" s="1"/>
  <c r="H29" i="11"/>
  <c r="I29" i="11" s="1"/>
  <c r="H28" i="11"/>
  <c r="I28" i="11" s="1"/>
  <c r="H27" i="11"/>
  <c r="I27" i="11" s="1"/>
  <c r="H26" i="11"/>
  <c r="I26" i="11" s="1"/>
  <c r="D17" i="10"/>
  <c r="L3" i="5"/>
  <c r="L4" i="5"/>
  <c r="L5" i="5"/>
  <c r="L6" i="5"/>
  <c r="L7" i="5"/>
  <c r="L8" i="5"/>
  <c r="L9" i="5"/>
  <c r="L2" i="5"/>
  <c r="J3" i="5"/>
  <c r="J4" i="5"/>
  <c r="J5" i="5"/>
  <c r="J6" i="5"/>
  <c r="J7" i="5"/>
  <c r="J8" i="5"/>
  <c r="J9" i="5"/>
  <c r="J2" i="5"/>
  <c r="L22" i="6"/>
  <c r="J22" i="6"/>
  <c r="L21" i="6"/>
  <c r="J21" i="6"/>
  <c r="L20" i="6"/>
  <c r="J20" i="6"/>
  <c r="L19" i="6"/>
  <c r="J19" i="6"/>
  <c r="L18" i="6"/>
  <c r="J18" i="6"/>
  <c r="L17" i="6"/>
  <c r="J17" i="6"/>
  <c r="L16" i="6"/>
  <c r="J16" i="6"/>
  <c r="L15" i="6"/>
  <c r="J15" i="6"/>
  <c r="I42" i="11" l="1"/>
  <c r="Z42" i="11"/>
  <c r="U42" i="11" s="1"/>
  <c r="I46" i="11"/>
  <c r="Z46" i="11"/>
  <c r="U46" i="11" s="1"/>
  <c r="I43" i="11"/>
  <c r="Z43" i="11"/>
  <c r="T43" i="11" s="1"/>
  <c r="I47" i="11"/>
  <c r="Z47" i="11"/>
  <c r="T47" i="11" s="1"/>
  <c r="I44" i="11"/>
  <c r="Z44" i="11"/>
  <c r="T44" i="11" s="1"/>
  <c r="I48" i="11"/>
  <c r="Z48" i="11"/>
  <c r="T48" i="11" s="1"/>
  <c r="I45" i="11"/>
  <c r="Z45" i="11"/>
  <c r="R45" i="11" s="1"/>
  <c r="R24" i="11"/>
  <c r="S24" i="11"/>
  <c r="S36" i="11"/>
  <c r="T36" i="11"/>
  <c r="S21" i="11"/>
  <c r="R21" i="11"/>
  <c r="R25" i="11"/>
  <c r="S25" i="11"/>
  <c r="T29" i="11"/>
  <c r="S29" i="11"/>
  <c r="T37" i="11"/>
  <c r="S37" i="11"/>
  <c r="Y37" i="11" s="1"/>
  <c r="F61" i="13" s="1"/>
  <c r="R28" i="11"/>
  <c r="T28" i="11"/>
  <c r="S28" i="11"/>
  <c r="R18" i="11"/>
  <c r="S18" i="11"/>
  <c r="S22" i="11"/>
  <c r="R22" i="11"/>
  <c r="S26" i="11"/>
  <c r="T26" i="11"/>
  <c r="T30" i="11"/>
  <c r="S30" i="11"/>
  <c r="S34" i="11"/>
  <c r="U34" i="11"/>
  <c r="T34" i="11"/>
  <c r="T38" i="11"/>
  <c r="S38" i="11"/>
  <c r="U38" i="11"/>
  <c r="R20" i="11"/>
  <c r="S20" i="11"/>
  <c r="S32" i="11"/>
  <c r="T32" i="11"/>
  <c r="T40" i="11"/>
  <c r="S40" i="11"/>
  <c r="U40" i="11"/>
  <c r="R19" i="11"/>
  <c r="S19" i="11"/>
  <c r="S27" i="11"/>
  <c r="T27" i="11"/>
  <c r="T31" i="11"/>
  <c r="S31" i="11"/>
  <c r="U35" i="11"/>
  <c r="S35" i="11"/>
  <c r="T35" i="11"/>
  <c r="S39" i="11"/>
  <c r="T39" i="11"/>
  <c r="U39" i="11"/>
  <c r="Q11" i="11"/>
  <c r="Q12" i="11"/>
  <c r="Q13" i="11"/>
  <c r="Q14" i="11"/>
  <c r="Q15" i="11"/>
  <c r="Q16" i="11"/>
  <c r="Q17" i="11"/>
  <c r="Q10" i="11"/>
  <c r="Y21" i="11" l="1"/>
  <c r="F45" i="13" s="1"/>
  <c r="Y24" i="11"/>
  <c r="F48" i="13" s="1"/>
  <c r="Y26" i="11"/>
  <c r="F50" i="13" s="1"/>
  <c r="Y18" i="11"/>
  <c r="F42" i="13" s="1"/>
  <c r="V42" i="11"/>
  <c r="S45" i="11"/>
  <c r="Y45" i="11" s="1"/>
  <c r="F69" i="13" s="1"/>
  <c r="Y30" i="11"/>
  <c r="F54" i="13" s="1"/>
  <c r="T42" i="11"/>
  <c r="Y31" i="11"/>
  <c r="F55" i="13" s="1"/>
  <c r="U47" i="11"/>
  <c r="Y47" i="11" s="1"/>
  <c r="F71" i="13" s="1"/>
  <c r="Y27" i="11"/>
  <c r="F51" i="13" s="1"/>
  <c r="T46" i="11"/>
  <c r="Y46" i="11" s="1"/>
  <c r="F70" i="13" s="1"/>
  <c r="U43" i="11"/>
  <c r="Y20" i="11"/>
  <c r="F44" i="13" s="1"/>
  <c r="U48" i="11"/>
  <c r="Y48" i="11" s="1"/>
  <c r="F72" i="13" s="1"/>
  <c r="R44" i="11"/>
  <c r="V43" i="11"/>
  <c r="S44" i="11"/>
  <c r="Y39" i="11"/>
  <c r="F63" i="13" s="1"/>
  <c r="S10" i="11"/>
  <c r="R10" i="11"/>
  <c r="T10" i="11"/>
  <c r="Y25" i="11"/>
  <c r="F49" i="13" s="1"/>
  <c r="Y36" i="11"/>
  <c r="F60" i="13" s="1"/>
  <c r="S14" i="11"/>
  <c r="R14" i="11"/>
  <c r="R17" i="11"/>
  <c r="S17" i="11"/>
  <c r="Y19" i="11"/>
  <c r="F43" i="13" s="1"/>
  <c r="Y22" i="11"/>
  <c r="F46" i="13" s="1"/>
  <c r="Y28" i="11"/>
  <c r="F52" i="13" s="1"/>
  <c r="S16" i="11"/>
  <c r="R16" i="11"/>
  <c r="S12" i="11"/>
  <c r="R12" i="11"/>
  <c r="Y40" i="11"/>
  <c r="F64" i="13" s="1"/>
  <c r="Y29" i="11"/>
  <c r="F53" i="13" s="1"/>
  <c r="R13" i="11"/>
  <c r="S13" i="11"/>
  <c r="Y32" i="11"/>
  <c r="F56" i="13" s="1"/>
  <c r="S15" i="11"/>
  <c r="R15" i="11"/>
  <c r="T11" i="11"/>
  <c r="S11" i="11"/>
  <c r="R11" i="11"/>
  <c r="Y35" i="11"/>
  <c r="F59" i="13" s="1"/>
  <c r="Y38" i="11"/>
  <c r="F62" i="13" s="1"/>
  <c r="Y34" i="11"/>
  <c r="F58" i="13" s="1"/>
  <c r="H25" i="11"/>
  <c r="I25" i="11" s="1"/>
  <c r="H24" i="11"/>
  <c r="I24" i="11" s="1"/>
  <c r="H22" i="11"/>
  <c r="I22" i="11" s="1"/>
  <c r="H21" i="11"/>
  <c r="I21" i="11" s="1"/>
  <c r="H20" i="11"/>
  <c r="I20" i="11" s="1"/>
  <c r="H19" i="11"/>
  <c r="I19" i="11" s="1"/>
  <c r="H18" i="11"/>
  <c r="I18" i="11" s="1"/>
  <c r="Y42" i="11" l="1"/>
  <c r="F66" i="13" s="1"/>
  <c r="Y16" i="11"/>
  <c r="F40" i="13" s="1"/>
  <c r="Y10" i="11"/>
  <c r="F34" i="13" s="1"/>
  <c r="Y15" i="11"/>
  <c r="F39" i="13" s="1"/>
  <c r="Y44" i="11"/>
  <c r="F68" i="13" s="1"/>
  <c r="Y43" i="11"/>
  <c r="F67" i="13" s="1"/>
  <c r="Y14" i="11"/>
  <c r="F38" i="13" s="1"/>
  <c r="Y13" i="11"/>
  <c r="F37" i="13" s="1"/>
  <c r="Y11" i="11"/>
  <c r="F35" i="13" s="1"/>
  <c r="Y12" i="11"/>
  <c r="F36" i="13" s="1"/>
  <c r="Y17" i="11"/>
  <c r="F41" i="13" s="1"/>
  <c r="H17" i="11"/>
  <c r="I17" i="11" s="1"/>
  <c r="H16" i="11"/>
  <c r="I16" i="11" s="1"/>
  <c r="H15" i="11"/>
  <c r="I15" i="11" s="1"/>
  <c r="H14" i="11"/>
  <c r="I14" i="11" s="1"/>
  <c r="H13" i="11"/>
  <c r="I13" i="11" s="1"/>
  <c r="H12" i="11"/>
  <c r="I12" i="11" s="1"/>
  <c r="H11" i="11"/>
  <c r="I11" i="11" s="1"/>
  <c r="H2" i="11"/>
  <c r="I2" i="11" s="1"/>
  <c r="H10" i="11"/>
  <c r="I10" i="11" s="1"/>
  <c r="H3" i="11"/>
  <c r="I3" i="11" s="1"/>
  <c r="Q3" i="11"/>
  <c r="R3" i="11" s="1"/>
  <c r="H4" i="11"/>
  <c r="I4" i="11" s="1"/>
  <c r="Q4" i="11"/>
  <c r="R4" i="11" s="1"/>
  <c r="H5" i="11"/>
  <c r="I5" i="11" s="1"/>
  <c r="Q5" i="11"/>
  <c r="R5" i="11" s="1"/>
  <c r="H6" i="11"/>
  <c r="I6" i="11" s="1"/>
  <c r="Q6" i="11"/>
  <c r="R6" i="11" s="1"/>
  <c r="H7" i="11"/>
  <c r="I7" i="11" s="1"/>
  <c r="Q7" i="11"/>
  <c r="R7" i="11" s="1"/>
  <c r="H8" i="11"/>
  <c r="I8" i="11" s="1"/>
  <c r="Q8" i="11"/>
  <c r="R8" i="11" s="1"/>
  <c r="H9" i="11"/>
  <c r="I9" i="11" s="1"/>
  <c r="Q9" i="11"/>
  <c r="R9" i="11" s="1"/>
  <c r="Q2" i="11"/>
  <c r="R2" i="11" s="1"/>
  <c r="A17" i="10"/>
  <c r="A14" i="10"/>
</calcChain>
</file>

<file path=xl/sharedStrings.xml><?xml version="1.0" encoding="utf-8"?>
<sst xmlns="http://schemas.openxmlformats.org/spreadsheetml/2006/main" count="1599" uniqueCount="191">
  <si>
    <t>C57-94</t>
  </si>
  <si>
    <t>Cage #</t>
  </si>
  <si>
    <t>DOB</t>
  </si>
  <si>
    <t>Transfer Date</t>
  </si>
  <si>
    <t>Notes</t>
  </si>
  <si>
    <t>Groups:</t>
  </si>
  <si>
    <t>Name</t>
  </si>
  <si>
    <t>Abbreviation</t>
  </si>
  <si>
    <t>L</t>
  </si>
  <si>
    <t>Note: Try &amp; collect samples around same couple hour window each day.</t>
  </si>
  <si>
    <t>D4: Weigh mice &amp; collect 2 stool samples for CFU &amp; -80.</t>
  </si>
  <si>
    <t>D3: Weigh mice &amp; collect 2 stool samples for CFU &amp; -80.</t>
  </si>
  <si>
    <t>D2: Weigh mice &amp; collect 2 stool samples for CFU &amp; -80.</t>
  </si>
  <si>
    <t>Saturday</t>
  </si>
  <si>
    <t>Friday</t>
  </si>
  <si>
    <t>Thursday</t>
  </si>
  <si>
    <t>Wednseday</t>
  </si>
  <si>
    <t xml:space="preserve">Tuesday </t>
  </si>
  <si>
    <t>Monday</t>
  </si>
  <si>
    <t>Sunday</t>
  </si>
  <si>
    <t>D1: Weigh mice &amp; collect 2 stool samples for CFU &amp; -80. Autoclave &amp; return gavage needles to 1531</t>
  </si>
  <si>
    <t>Starting Cage Information in B604C:</t>
  </si>
  <si>
    <t>M/F</t>
  </si>
  <si>
    <t>QTY</t>
  </si>
  <si>
    <t>New Group</t>
  </si>
  <si>
    <t>Ear Mark</t>
  </si>
  <si>
    <t>New Cages Mice Go Into</t>
  </si>
  <si>
    <t>Commercial rodent chow: Lab Diet #5LOD</t>
  </si>
  <si>
    <t>F</t>
  </si>
  <si>
    <t xml:space="preserve">B604 Barcode </t>
  </si>
  <si>
    <t>New Cg Card #</t>
  </si>
  <si>
    <t>L #1</t>
  </si>
  <si>
    <t xml:space="preserve">Group </t>
  </si>
  <si>
    <t>Mouse ID</t>
  </si>
  <si>
    <t>Previous Cage #</t>
  </si>
  <si>
    <t>Cage Card #</t>
  </si>
  <si>
    <t>Exp. Start</t>
  </si>
  <si>
    <t>Start Age (Weeks)</t>
  </si>
  <si>
    <t>Exp. End</t>
  </si>
  <si>
    <t>End Age (Weeks)</t>
  </si>
  <si>
    <t>Exp. Length (Days)</t>
  </si>
  <si>
    <t>N</t>
  </si>
  <si>
    <t>1R</t>
  </si>
  <si>
    <t>D2</t>
  </si>
  <si>
    <t>D1</t>
  </si>
  <si>
    <t>D0</t>
  </si>
  <si>
    <t>D-1</t>
  </si>
  <si>
    <t>D3</t>
  </si>
  <si>
    <t>D4</t>
  </si>
  <si>
    <t>D5</t>
  </si>
  <si>
    <t>Tube with sample</t>
  </si>
  <si>
    <t>Empty tube weight</t>
  </si>
  <si>
    <t>Spore inoculum count (Determined from 100 ul spore inoculum after 20 min of heating at 65C).</t>
  </si>
  <si>
    <r>
      <t>Diluted 10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 xml:space="preserve"> through 10</t>
    </r>
    <r>
      <rPr>
        <vertAlign val="superscript"/>
        <sz val="12"/>
        <color theme="1"/>
        <rFont val="Calibri (Body)"/>
      </rPr>
      <t>-4</t>
    </r>
    <r>
      <rPr>
        <sz val="12"/>
        <color theme="1"/>
        <rFont val="Calibri"/>
        <family val="2"/>
        <scheme val="minor"/>
      </rPr>
      <t>. Plated 100ul per plate for 10</t>
    </r>
    <r>
      <rPr>
        <vertAlign val="superscript"/>
        <sz val="12"/>
        <color theme="1"/>
        <rFont val="Calibri (Body)"/>
      </rPr>
      <t>-4</t>
    </r>
    <r>
      <rPr>
        <sz val="12"/>
        <color theme="1"/>
        <rFont val="Calibri"/>
        <family val="2"/>
        <scheme val="minor"/>
      </rPr>
      <t xml:space="preserve"> to 1</t>
    </r>
    <r>
      <rPr>
        <vertAlign val="superscript"/>
        <sz val="12"/>
        <color theme="1"/>
        <rFont val="Calibri (Body)"/>
      </rPr>
      <t>--2</t>
    </r>
    <r>
      <rPr>
        <sz val="12"/>
        <color theme="1"/>
        <rFont val="Calibri"/>
        <family val="2"/>
        <scheme val="minor"/>
      </rPr>
      <t>. Plated 50ul per half plate for 10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 xml:space="preserve"> and undiluted.</t>
    </r>
  </si>
  <si>
    <t>undiluted</t>
  </si>
  <si>
    <r>
      <t>CFU 10</t>
    </r>
    <r>
      <rPr>
        <vertAlign val="superscript"/>
        <sz val="12"/>
        <color theme="1"/>
        <rFont val="Calibri (Body)"/>
      </rPr>
      <t xml:space="preserve">-1 </t>
    </r>
  </si>
  <si>
    <r>
      <t>CFU 10</t>
    </r>
    <r>
      <rPr>
        <vertAlign val="superscript"/>
        <sz val="12"/>
        <color theme="1"/>
        <rFont val="Calibri (Body)"/>
      </rPr>
      <t>-2</t>
    </r>
    <r>
      <rPr>
        <sz val="12"/>
        <color theme="1"/>
        <rFont val="Calibri"/>
        <family val="2"/>
        <scheme val="minor"/>
      </rPr>
      <t/>
    </r>
  </si>
  <si>
    <r>
      <t>CFU 10</t>
    </r>
    <r>
      <rPr>
        <vertAlign val="superscript"/>
        <sz val="12"/>
        <color theme="1"/>
        <rFont val="Calibri (Body)"/>
      </rPr>
      <t>-3</t>
    </r>
    <r>
      <rPr>
        <sz val="12"/>
        <color theme="1"/>
        <rFont val="Calibri"/>
        <family val="2"/>
        <scheme val="minor"/>
      </rPr>
      <t/>
    </r>
  </si>
  <si>
    <r>
      <t>CFU 10</t>
    </r>
    <r>
      <rPr>
        <vertAlign val="superscript"/>
        <sz val="12"/>
        <color theme="1"/>
        <rFont val="Calibri (Body)"/>
      </rPr>
      <t>-4</t>
    </r>
    <r>
      <rPr>
        <sz val="12"/>
        <color theme="1"/>
        <rFont val="Calibri"/>
        <family val="2"/>
        <scheme val="minor"/>
      </rPr>
      <t/>
    </r>
  </si>
  <si>
    <t># of colonies</t>
  </si>
  <si>
    <t>TNTC</t>
  </si>
  <si>
    <t>TNTC: too numerous to count</t>
  </si>
  <si>
    <t>Spore stock calcluation:</t>
  </si>
  <si>
    <t>original dil. x dil. used for colony # x amount plated x # colonies on plate = n spores/ml in your ORIGINAL spore stock</t>
  </si>
  <si>
    <t>Spore inoculum (working stock) calculation:</t>
  </si>
  <si>
    <t>dil. used for colony # x amount plated x # colonies on plate = n spores/ml in your ORIGINAL spore stock</t>
  </si>
  <si>
    <t>Timepoint (day)</t>
  </si>
  <si>
    <t>Date</t>
  </si>
  <si>
    <t>Fecal weight (Empty tube-full tube)</t>
  </si>
  <si>
    <t>Amount Plated</t>
  </si>
  <si>
    <t>Dilution factor: 1/(amount plated/1000 ul)</t>
  </si>
  <si>
    <t>NA</t>
  </si>
  <si>
    <r>
      <t>CFU 10</t>
    </r>
    <r>
      <rPr>
        <vertAlign val="superscript"/>
        <sz val="12"/>
        <color theme="1"/>
        <rFont val="Calibri (Body)"/>
      </rPr>
      <t>-1</t>
    </r>
  </si>
  <si>
    <t>Avg CFU (for those mice with counts across multiple dilutions)</t>
  </si>
  <si>
    <t>Motility #2</t>
  </si>
  <si>
    <t>PBS</t>
  </si>
  <si>
    <t>NT</t>
  </si>
  <si>
    <t>Cefoperazone: 0.5mg/mL</t>
  </si>
  <si>
    <t>Stool 1:1</t>
  </si>
  <si>
    <t>Stool 1:100</t>
  </si>
  <si>
    <t>Stool 1:10000</t>
  </si>
  <si>
    <t>1:1^2</t>
  </si>
  <si>
    <t>1:1^4</t>
  </si>
  <si>
    <t>1:1^0</t>
  </si>
  <si>
    <t>D-3: Replace cef water</t>
  </si>
  <si>
    <t>D-5: Replace cef water</t>
  </si>
  <si>
    <t>D-7:  Ear punch and weigh mice + collect stool sample, put into exp. Group cages. Change water to cef water (0.5mg/ml). Change cages.</t>
  </si>
  <si>
    <t>D-2: Collect stool + weigh mice. Change cages. Change cef water back to normal water. Transfer to biocontainment</t>
  </si>
  <si>
    <t>D5: Weigh mice &amp; collect 2 stool samples for CFU &amp; -80.</t>
  </si>
  <si>
    <t>D6: Weigh mice &amp; collect 2 stool samples for CFU &amp; -80.</t>
  </si>
  <si>
    <t>D8: Weigh mice &amp; collect 2 stool samples for CFU &amp; -80.</t>
  </si>
  <si>
    <t>One hood in SPF - Will 11:30-1, also shared with 4 other labs</t>
  </si>
  <si>
    <t>C57-108,97</t>
  </si>
  <si>
    <t>C57-110</t>
  </si>
  <si>
    <t>C57-105</t>
  </si>
  <si>
    <t>2/21, 2/23/19</t>
  </si>
  <si>
    <t>M</t>
  </si>
  <si>
    <t>"1:1"</t>
  </si>
  <si>
    <t>"1:10^2"</t>
  </si>
  <si>
    <t>"1:10^4"</t>
  </si>
  <si>
    <t>Full</t>
  </si>
  <si>
    <t>Mid</t>
  </si>
  <si>
    <t>F #1</t>
  </si>
  <si>
    <t>M #1</t>
  </si>
  <si>
    <t>Low</t>
  </si>
  <si>
    <t>unique_id</t>
  </si>
  <si>
    <t>nt_1_1</t>
  </si>
  <si>
    <t>nt_1_2</t>
  </si>
  <si>
    <t>f_1_2</t>
  </si>
  <si>
    <t>f_1_1</t>
  </si>
  <si>
    <t>m_1_1</t>
  </si>
  <si>
    <t>m_1_2</t>
  </si>
  <si>
    <t>l_1_1</t>
  </si>
  <si>
    <t>l_1_2</t>
  </si>
  <si>
    <t>NT #1</t>
  </si>
  <si>
    <t>R</t>
  </si>
  <si>
    <t>Donor</t>
  </si>
  <si>
    <t>0, R</t>
  </si>
  <si>
    <t>D-1: Collect stool and weigh mouse. Change cages. Needles needed. Inoculate mice with fecal dilution treatment.</t>
  </si>
  <si>
    <t>group</t>
  </si>
  <si>
    <t>D-7</t>
  </si>
  <si>
    <t>D-2</t>
  </si>
  <si>
    <t>D6</t>
  </si>
  <si>
    <t>D7</t>
  </si>
  <si>
    <t>D8</t>
  </si>
  <si>
    <t>D9</t>
  </si>
  <si>
    <t>D10</t>
  </si>
  <si>
    <t>C57-105,99*</t>
  </si>
  <si>
    <t>*DOB 2/21, 2/23/19</t>
  </si>
  <si>
    <t>Label</t>
  </si>
  <si>
    <t>D0 - 4/17/19</t>
  </si>
  <si>
    <t>D1 - 4/18/19</t>
  </si>
  <si>
    <t>D2 - 4/19/19</t>
  </si>
  <si>
    <t>D3 - 4/20/19</t>
  </si>
  <si>
    <t>D4 - 4/21/19</t>
  </si>
  <si>
    <t>D5 - 4/22/19</t>
  </si>
  <si>
    <t>D6 - 4/23/19</t>
  </si>
  <si>
    <t>D7 - 4/24/19</t>
  </si>
  <si>
    <t>D8 - 4/25/19</t>
  </si>
  <si>
    <t>D9 - 4/26/19</t>
  </si>
  <si>
    <t>D10 - 4/27/19</t>
  </si>
  <si>
    <t>1 tubes of 1000 ul total , add 970 ul ultrapure distilled water and 30 ul stock 630 stock (4C in 1504)</t>
  </si>
  <si>
    <t>1/24/19 josh prepaed stock</t>
  </si>
  <si>
    <t>conc</t>
  </si>
  <si>
    <t>volume</t>
  </si>
  <si>
    <t>desired working</t>
  </si>
  <si>
    <t>in 970 distilled</t>
  </si>
  <si>
    <t>Plated remaining inoculum after gavaging mice on 4/17/19</t>
  </si>
  <si>
    <t># spores in 25uL</t>
  </si>
  <si>
    <t>D0: Move mice to Biocontainment. Weigh mice &amp; collect 2 stool samples for CFU and -80. Change cages. Needles needed. Inoculate with C. difficile. Switch back to lixit</t>
  </si>
  <si>
    <t>DNP</t>
  </si>
  <si>
    <t>No stool collected - waited long time</t>
  </si>
  <si>
    <t>Seemed like weight was low, added 40 uL and seemed closed concentration as other samples</t>
  </si>
  <si>
    <t>Deceased</t>
  </si>
  <si>
    <t>Canabalizing 1R</t>
  </si>
  <si>
    <r>
      <t>1:10 diltuion (ul PBS) to make 10</t>
    </r>
    <r>
      <rPr>
        <b/>
        <vertAlign val="superscript"/>
        <sz val="12"/>
        <color rgb="FF000000"/>
        <rFont val="Calibri (Body)"/>
      </rPr>
      <t>-1</t>
    </r>
    <r>
      <rPr>
        <b/>
        <sz val="12"/>
        <color rgb="FF000000"/>
        <rFont val="Calibri"/>
        <family val="2"/>
        <scheme val="minor"/>
      </rPr>
      <t xml:space="preserve"> diltuion (Fecal weight x 9000)</t>
    </r>
  </si>
  <si>
    <r>
      <t>CFU Counts (18-24hr post plating) CFU 10</t>
    </r>
    <r>
      <rPr>
        <b/>
        <vertAlign val="superscript"/>
        <sz val="12"/>
        <color rgb="FF000000"/>
        <rFont val="Calibri (Body)"/>
      </rPr>
      <t>-1</t>
    </r>
    <r>
      <rPr>
        <b/>
        <sz val="12"/>
        <color rgb="FF000000"/>
        <rFont val="Calibri"/>
        <family val="2"/>
        <scheme val="minor"/>
      </rPr>
      <t xml:space="preserve"> diltuion </t>
    </r>
  </si>
  <si>
    <r>
      <t>CFU 10</t>
    </r>
    <r>
      <rPr>
        <b/>
        <vertAlign val="superscript"/>
        <sz val="12"/>
        <color rgb="FF000000"/>
        <rFont val="Calibri (Body)"/>
      </rPr>
      <t>-2</t>
    </r>
    <r>
      <rPr>
        <b/>
        <sz val="12"/>
        <color rgb="FF000000"/>
        <rFont val="Calibri"/>
        <family val="2"/>
        <scheme val="minor"/>
      </rPr>
      <t xml:space="preserve"> diltuion</t>
    </r>
  </si>
  <si>
    <r>
      <t>CFU 10</t>
    </r>
    <r>
      <rPr>
        <b/>
        <vertAlign val="superscript"/>
        <sz val="12"/>
        <color rgb="FF000000"/>
        <rFont val="Calibri (Body)"/>
      </rPr>
      <t>-3</t>
    </r>
    <r>
      <rPr>
        <b/>
        <sz val="12"/>
        <color rgb="FF000000"/>
        <rFont val="Calibri"/>
        <family val="2"/>
        <scheme val="minor"/>
      </rPr>
      <t xml:space="preserve"> diltuion</t>
    </r>
  </si>
  <si>
    <r>
      <t>CFU 10</t>
    </r>
    <r>
      <rPr>
        <b/>
        <vertAlign val="superscript"/>
        <sz val="12"/>
        <color rgb="FF000000"/>
        <rFont val="Calibri (Body)"/>
      </rPr>
      <t>-4</t>
    </r>
    <r>
      <rPr>
        <b/>
        <sz val="12"/>
        <color rgb="FF000000"/>
        <rFont val="Calibri"/>
        <family val="2"/>
        <scheme val="minor"/>
      </rPr>
      <t xml:space="preserve"> diltuion</t>
    </r>
  </si>
  <si>
    <r>
      <t>CFU 10</t>
    </r>
    <r>
      <rPr>
        <b/>
        <vertAlign val="superscript"/>
        <sz val="12"/>
        <color rgb="FF000000"/>
        <rFont val="Calibri (Body)"/>
      </rPr>
      <t>-5</t>
    </r>
    <r>
      <rPr>
        <b/>
        <sz val="12"/>
        <color rgb="FF000000"/>
        <rFont val="Calibri"/>
        <family val="2"/>
        <scheme val="minor"/>
      </rPr>
      <t xml:space="preserve"> diltuion</t>
    </r>
  </si>
  <si>
    <r>
      <t>CFU 10</t>
    </r>
    <r>
      <rPr>
        <b/>
        <vertAlign val="superscript"/>
        <sz val="12"/>
        <color rgb="FF000000"/>
        <rFont val="Calibri (Body)"/>
      </rPr>
      <t>-6</t>
    </r>
    <r>
      <rPr>
        <b/>
        <sz val="12"/>
        <color rgb="FF000000"/>
        <rFont val="Calibri"/>
        <family val="2"/>
        <scheme val="minor"/>
      </rPr>
      <t xml:space="preserve"> diltuion</t>
    </r>
  </si>
  <si>
    <t>Used 1:10 dilution volume from day 4</t>
  </si>
  <si>
    <t>Used 1:10 dilution volume from day 5</t>
  </si>
  <si>
    <t>Used 1:10 dilution volume from day 6</t>
  </si>
  <si>
    <t>Used 1:10 dilution volume from day 7</t>
  </si>
  <si>
    <t>Used 1:10 dilution volume from day 8</t>
  </si>
  <si>
    <t>Used 1:10 dilution volume from day 9</t>
  </si>
  <si>
    <t>Used 1:10 dilution volume from day 10</t>
  </si>
  <si>
    <t>D7: Weigh mice &amp; collect 2 stool samples for CFU &amp; -80. Changed cages.</t>
  </si>
  <si>
    <t>D9: Weigh mice &amp; collect 2 stool samples for CFU &amp; -80.</t>
  </si>
  <si>
    <t>D10: Weigh mice &amp; collect 2 stool samples for CFU &amp; -80.</t>
  </si>
  <si>
    <t>weight</t>
  </si>
  <si>
    <t>cfu</t>
  </si>
  <si>
    <t>Actual dilution (D5)</t>
  </si>
  <si>
    <t xml:space="preserve">Notes </t>
  </si>
  <si>
    <t>mouse_id</t>
  </si>
  <si>
    <t>ear_mark</t>
  </si>
  <si>
    <t>day</t>
  </si>
  <si>
    <t>dropped in nitrogren but immediately removed and thawed</t>
  </si>
  <si>
    <t xml:space="preserve">Prepared spore inoculum (working stock) on 4/15/19. </t>
  </si>
  <si>
    <t>Counts, determined ~24 hours after 37C incubation on 4/16/19</t>
  </si>
  <si>
    <t>Counts, determined ~24 hours after 37C incubation on 4/18/19</t>
  </si>
  <si>
    <t>*did not record if this was whole of half plate</t>
  </si>
  <si>
    <t>D15 - 5/2/19</t>
  </si>
  <si>
    <t>D15</t>
  </si>
  <si>
    <t>collected in order FMLNT</t>
  </si>
  <si>
    <t xml:space="preserve">C. difficile CFU/g sample (from 10-X diltuion) </t>
  </si>
  <si>
    <t>date</t>
  </si>
  <si>
    <t>antibiotic</t>
  </si>
  <si>
    <t>Cefoperazone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</si>
</sst>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vertAlign val="superscript"/>
      <sz val="12"/>
      <color theme="1"/>
      <name val="Calibri (Body)"/>
    </font>
    <font>
      <sz val="11"/>
      <color theme="1"/>
      <name val="Calibri"/>
      <family val="2"/>
    </font>
    <font>
      <b/>
      <vertAlign val="superscript"/>
      <sz val="12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1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Font="1"/>
    <xf numFmtId="0" fontId="4" fillId="0" borderId="0" xfId="1"/>
    <xf numFmtId="0" fontId="4" fillId="0" borderId="0" xfId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6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5" fillId="0" borderId="0" xfId="0" applyFont="1"/>
    <xf numFmtId="16" fontId="0" fillId="0" borderId="1" xfId="0" applyNumberFormat="1" applyBorder="1"/>
    <xf numFmtId="0" fontId="2" fillId="0" borderId="0" xfId="0" applyFont="1"/>
    <xf numFmtId="11" fontId="0" fillId="0" borderId="0" xfId="0" applyNumberFormat="1"/>
    <xf numFmtId="11" fontId="0" fillId="0" borderId="1" xfId="0" applyNumberFormat="1" applyBorder="1"/>
    <xf numFmtId="0" fontId="0" fillId="0" borderId="7" xfId="0" applyBorder="1"/>
    <xf numFmtId="0" fontId="0" fillId="0" borderId="5" xfId="0" applyFill="1" applyBorder="1"/>
    <xf numFmtId="0" fontId="1" fillId="0" borderId="0" xfId="0" applyFont="1" applyFill="1" applyBorder="1" applyAlignment="1">
      <alignment horizontal="center" wrapText="1"/>
    </xf>
    <xf numFmtId="11" fontId="7" fillId="0" borderId="0" xfId="0" applyNumberFormat="1" applyFont="1"/>
    <xf numFmtId="20" fontId="4" fillId="0" borderId="0" xfId="0" applyNumberFormat="1" applyFont="1"/>
    <xf numFmtId="0" fontId="4" fillId="0" borderId="1" xfId="1" applyFont="1" applyBorder="1" applyAlignment="1">
      <alignment horizontal="center" vertical="center" wrapText="1"/>
    </xf>
    <xf numFmtId="0" fontId="4" fillId="0" borderId="0" xfId="1" applyAlignment="1">
      <alignment vertical="center" wrapText="1"/>
    </xf>
    <xf numFmtId="0" fontId="4" fillId="0" borderId="0" xfId="1" applyAlignment="1">
      <alignment vertical="center"/>
    </xf>
    <xf numFmtId="14" fontId="2" fillId="0" borderId="0" xfId="0" applyNumberFormat="1" applyFont="1"/>
    <xf numFmtId="14" fontId="7" fillId="0" borderId="1" xfId="0" applyNumberFormat="1" applyFont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8" xfId="0" applyBorder="1"/>
    <xf numFmtId="0" fontId="0" fillId="2" borderId="8" xfId="0" applyFill="1" applyBorder="1"/>
    <xf numFmtId="0" fontId="0" fillId="0" borderId="8" xfId="0" applyFill="1" applyBorder="1"/>
    <xf numFmtId="0" fontId="11" fillId="0" borderId="1" xfId="0" applyFont="1" applyBorder="1"/>
    <xf numFmtId="14" fontId="11" fillId="0" borderId="1" xfId="0" applyNumberFormat="1" applyFont="1" applyBorder="1"/>
    <xf numFmtId="0" fontId="11" fillId="0" borderId="0" xfId="0" applyFont="1" applyBorder="1"/>
    <xf numFmtId="14" fontId="11" fillId="0" borderId="0" xfId="0" applyNumberFormat="1" applyFont="1" applyBorder="1"/>
    <xf numFmtId="0" fontId="7" fillId="0" borderId="0" xfId="0" applyFont="1" applyFill="1" applyBorder="1"/>
    <xf numFmtId="0" fontId="6" fillId="0" borderId="0" xfId="0" applyFont="1" applyFill="1" applyBorder="1" applyAlignment="1">
      <alignment horizontal="center"/>
    </xf>
    <xf numFmtId="11" fontId="0" fillId="0" borderId="0" xfId="0" applyNumberFormat="1" applyBorder="1"/>
    <xf numFmtId="14" fontId="0" fillId="0" borderId="4" xfId="0" applyNumberForma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7" fillId="0" borderId="0" xfId="0" applyFont="1"/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0" fillId="0" borderId="3" xfId="0" applyBorder="1"/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7" fillId="3" borderId="4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7" fillId="0" borderId="1" xfId="0" applyFont="1" applyBorder="1"/>
    <xf numFmtId="11" fontId="0" fillId="0" borderId="0" xfId="0" applyNumberFormat="1" applyFill="1" applyBorder="1"/>
    <xf numFmtId="11" fontId="7" fillId="0" borderId="0" xfId="0" applyNumberFormat="1" applyFont="1" applyFill="1" applyBorder="1"/>
    <xf numFmtId="0" fontId="0" fillId="0" borderId="4" xfId="0" applyFill="1" applyBorder="1" applyAlignment="1">
      <alignment horizontal="center"/>
    </xf>
    <xf numFmtId="0" fontId="0" fillId="0" borderId="4" xfId="0" applyBorder="1"/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/>
    <xf numFmtId="11" fontId="0" fillId="0" borderId="4" xfId="0" applyNumberFormat="1" applyBorder="1"/>
    <xf numFmtId="14" fontId="0" fillId="0" borderId="9" xfId="0" applyNumberFormat="1" applyBorder="1" applyAlignment="1">
      <alignment horizontal="center"/>
    </xf>
    <xf numFmtId="0" fontId="0" fillId="0" borderId="9" xfId="0" applyBorder="1"/>
    <xf numFmtId="11" fontId="0" fillId="0" borderId="9" xfId="0" applyNumberFormat="1" applyBorder="1"/>
    <xf numFmtId="0" fontId="0" fillId="0" borderId="10" xfId="0" applyBorder="1"/>
    <xf numFmtId="0" fontId="0" fillId="0" borderId="10" xfId="0" applyFill="1" applyBorder="1" applyAlignment="1">
      <alignment horizontal="center"/>
    </xf>
    <xf numFmtId="0" fontId="0" fillId="0" borderId="10" xfId="0" applyFill="1" applyBorder="1"/>
    <xf numFmtId="0" fontId="0" fillId="0" borderId="9" xfId="0" applyFill="1" applyBorder="1" applyAlignment="1">
      <alignment horizontal="center"/>
    </xf>
    <xf numFmtId="0" fontId="0" fillId="0" borderId="11" xfId="0" applyBorder="1"/>
    <xf numFmtId="11" fontId="0" fillId="0" borderId="10" xfId="0" applyNumberFormat="1" applyBorder="1"/>
    <xf numFmtId="14" fontId="7" fillId="0" borderId="12" xfId="0" applyNumberFormat="1" applyFont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14" fontId="7" fillId="0" borderId="13" xfId="0" applyNumberFormat="1" applyFont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3" xfId="0" applyFont="1" applyFill="1" applyBorder="1"/>
    <xf numFmtId="0" fontId="7" fillId="0" borderId="13" xfId="0" applyFont="1" applyBorder="1"/>
    <xf numFmtId="11" fontId="7" fillId="0" borderId="13" xfId="0" applyNumberFormat="1" applyFont="1" applyBorder="1"/>
    <xf numFmtId="11" fontId="7" fillId="0" borderId="10" xfId="0" applyNumberFormat="1" applyFont="1" applyBorder="1"/>
    <xf numFmtId="0" fontId="7" fillId="0" borderId="10" xfId="0" applyFont="1" applyBorder="1"/>
    <xf numFmtId="0" fontId="7" fillId="3" borderId="4" xfId="0" applyFont="1" applyFill="1" applyBorder="1"/>
    <xf numFmtId="0" fontId="0" fillId="2" borderId="5" xfId="0" applyFill="1" applyBorder="1"/>
    <xf numFmtId="0" fontId="0" fillId="0" borderId="5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ill="1" applyBorder="1"/>
    <xf numFmtId="0" fontId="3" fillId="0" borderId="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" xfId="1" xr:uid="{43518CBB-F662-064F-882F-9A9CB87714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8FC2-E72C-DE45-AF56-99AB6C2CCC1E}">
  <dimension ref="A1:D8"/>
  <sheetViews>
    <sheetView workbookViewId="0">
      <selection activeCell="B3" sqref="B3"/>
    </sheetView>
  </sheetViews>
  <sheetFormatPr baseColWidth="10" defaultRowHeight="16"/>
  <cols>
    <col min="2" max="2" width="53.6640625" bestFit="1" customWidth="1"/>
    <col min="4" max="4" width="5.6640625" bestFit="1" customWidth="1"/>
  </cols>
  <sheetData>
    <row r="1" spans="1:4">
      <c r="A1" t="s">
        <v>5</v>
      </c>
      <c r="B1" s="2" t="s">
        <v>6</v>
      </c>
      <c r="C1" s="2" t="s">
        <v>7</v>
      </c>
      <c r="D1" s="2" t="s">
        <v>129</v>
      </c>
    </row>
    <row r="2" spans="1:4">
      <c r="A2" s="3"/>
      <c r="B2" t="s">
        <v>75</v>
      </c>
      <c r="C2" s="4" t="s">
        <v>76</v>
      </c>
      <c r="D2" s="5" t="s">
        <v>76</v>
      </c>
    </row>
    <row r="3" spans="1:4">
      <c r="B3" t="s">
        <v>78</v>
      </c>
      <c r="C3" s="41" t="s">
        <v>83</v>
      </c>
      <c r="D3" s="6" t="s">
        <v>100</v>
      </c>
    </row>
    <row r="4" spans="1:4">
      <c r="B4" t="s">
        <v>79</v>
      </c>
      <c r="C4" s="41" t="s">
        <v>81</v>
      </c>
      <c r="D4" s="5" t="s">
        <v>101</v>
      </c>
    </row>
    <row r="5" spans="1:4">
      <c r="B5" t="s">
        <v>80</v>
      </c>
      <c r="C5" s="7" t="s">
        <v>82</v>
      </c>
      <c r="D5" s="6" t="s">
        <v>104</v>
      </c>
    </row>
    <row r="6" spans="1:4">
      <c r="B6" t="s">
        <v>77</v>
      </c>
      <c r="C6" s="4"/>
    </row>
    <row r="7" spans="1:4">
      <c r="C7" s="4"/>
    </row>
    <row r="8" spans="1:4">
      <c r="C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A378-FFD5-0C41-A99D-48AF3837D82C}">
  <sheetPr>
    <pageSetUpPr fitToPage="1"/>
  </sheetPr>
  <dimension ref="A1:G8"/>
  <sheetViews>
    <sheetView workbookViewId="0">
      <selection activeCell="B2" sqref="B2"/>
    </sheetView>
  </sheetViews>
  <sheetFormatPr baseColWidth="10" defaultColWidth="8.83203125" defaultRowHeight="13"/>
  <cols>
    <col min="1" max="7" width="20.83203125" style="8" customWidth="1"/>
    <col min="8" max="16384" width="8.83203125" style="8"/>
  </cols>
  <sheetData>
    <row r="1" spans="1:7">
      <c r="A1" s="11" t="s">
        <v>19</v>
      </c>
      <c r="B1" s="11" t="s">
        <v>18</v>
      </c>
      <c r="C1" s="11" t="s">
        <v>17</v>
      </c>
      <c r="D1" s="11" t="s">
        <v>16</v>
      </c>
      <c r="E1" s="11" t="s">
        <v>15</v>
      </c>
      <c r="F1" s="11" t="s">
        <v>14</v>
      </c>
      <c r="G1" s="11" t="s">
        <v>13</v>
      </c>
    </row>
    <row r="2" spans="1:7" s="44" customFormat="1" ht="91" customHeight="1">
      <c r="A2" s="42"/>
      <c r="B2" s="42"/>
      <c r="C2" s="42"/>
      <c r="D2" s="43" t="s">
        <v>86</v>
      </c>
      <c r="E2" s="42"/>
      <c r="F2" s="42" t="s">
        <v>85</v>
      </c>
      <c r="G2" s="42"/>
    </row>
    <row r="3" spans="1:7" s="44" customFormat="1" ht="112">
      <c r="A3" s="42" t="s">
        <v>84</v>
      </c>
      <c r="B3" s="42" t="s">
        <v>87</v>
      </c>
      <c r="C3" s="42" t="s">
        <v>118</v>
      </c>
      <c r="D3" s="42" t="s">
        <v>149</v>
      </c>
      <c r="E3" s="42" t="s">
        <v>20</v>
      </c>
      <c r="F3" s="42" t="s">
        <v>12</v>
      </c>
      <c r="G3" s="42" t="s">
        <v>11</v>
      </c>
    </row>
    <row r="4" spans="1:7" ht="59" customHeight="1">
      <c r="A4" s="10" t="s">
        <v>10</v>
      </c>
      <c r="B4" s="10" t="s">
        <v>88</v>
      </c>
      <c r="C4" s="10" t="s">
        <v>89</v>
      </c>
      <c r="D4" s="10" t="s">
        <v>169</v>
      </c>
      <c r="E4" s="10" t="s">
        <v>90</v>
      </c>
      <c r="F4" s="10" t="s">
        <v>170</v>
      </c>
      <c r="G4" s="10" t="s">
        <v>171</v>
      </c>
    </row>
    <row r="6" spans="1:7" ht="56">
      <c r="A6" s="9" t="s">
        <v>9</v>
      </c>
    </row>
    <row r="8" spans="1:7">
      <c r="A8" s="8" t="s">
        <v>91</v>
      </c>
    </row>
  </sheetData>
  <pageMargins left="0.25" right="0.25" top="0.75" bottom="0.75" header="0.3" footer="0.3"/>
  <pageSetup scale="86"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D62F-7C53-C243-8EC4-CA672EC2421B}">
  <sheetPr>
    <pageSetUpPr fitToPage="1"/>
  </sheetPr>
  <dimension ref="A1:M15"/>
  <sheetViews>
    <sheetView workbookViewId="0">
      <selection activeCell="I7" sqref="I7"/>
    </sheetView>
  </sheetViews>
  <sheetFormatPr baseColWidth="10" defaultRowHeight="16"/>
  <sheetData>
    <row r="1" spans="1:13">
      <c r="A1" t="s">
        <v>21</v>
      </c>
    </row>
    <row r="2" spans="1:13">
      <c r="A2" s="2" t="s">
        <v>3</v>
      </c>
      <c r="B2" s="2" t="s">
        <v>22</v>
      </c>
      <c r="C2" s="2" t="s">
        <v>23</v>
      </c>
      <c r="D2" s="2" t="s">
        <v>2</v>
      </c>
      <c r="E2" s="2" t="s">
        <v>1</v>
      </c>
      <c r="F2" s="2" t="s">
        <v>29</v>
      </c>
      <c r="G2" s="109" t="s">
        <v>24</v>
      </c>
      <c r="H2" s="109"/>
      <c r="I2" s="109"/>
      <c r="J2" s="109"/>
      <c r="K2" s="109"/>
      <c r="L2" s="2" t="s">
        <v>25</v>
      </c>
      <c r="M2" s="23" t="s">
        <v>26</v>
      </c>
    </row>
    <row r="3" spans="1:13">
      <c r="A3" s="45">
        <v>43531</v>
      </c>
      <c r="B3" s="18" t="s">
        <v>96</v>
      </c>
      <c r="C3" s="1">
        <v>2</v>
      </c>
      <c r="D3" s="55">
        <v>43512</v>
      </c>
      <c r="E3" s="54" t="s">
        <v>0</v>
      </c>
      <c r="F3" s="13"/>
      <c r="G3" s="18"/>
      <c r="H3" s="18"/>
      <c r="I3" s="18" t="s">
        <v>101</v>
      </c>
      <c r="J3" s="18"/>
      <c r="K3" s="18"/>
      <c r="L3" s="18" t="s">
        <v>117</v>
      </c>
      <c r="M3" s="18"/>
    </row>
    <row r="4" spans="1:13">
      <c r="A4" s="45">
        <v>43531</v>
      </c>
      <c r="B4" s="18" t="s">
        <v>96</v>
      </c>
      <c r="C4" s="1">
        <v>2</v>
      </c>
      <c r="D4" s="55">
        <v>43511</v>
      </c>
      <c r="E4" s="54" t="s">
        <v>92</v>
      </c>
      <c r="F4" s="13"/>
      <c r="G4" s="18"/>
      <c r="H4" s="18"/>
      <c r="I4" s="18" t="s">
        <v>100</v>
      </c>
      <c r="J4" s="18"/>
      <c r="K4" s="18"/>
      <c r="L4" s="18" t="s">
        <v>117</v>
      </c>
      <c r="M4" s="18"/>
    </row>
    <row r="5" spans="1:13">
      <c r="A5" s="45">
        <v>43531</v>
      </c>
      <c r="B5" s="18" t="s">
        <v>96</v>
      </c>
      <c r="C5" s="1">
        <v>1</v>
      </c>
      <c r="D5" s="55">
        <v>43511</v>
      </c>
      <c r="E5" s="54" t="s">
        <v>92</v>
      </c>
      <c r="F5" s="13"/>
      <c r="G5" s="18"/>
      <c r="H5" s="18"/>
      <c r="I5" s="18" t="s">
        <v>116</v>
      </c>
      <c r="J5" s="18"/>
      <c r="K5" s="18"/>
      <c r="L5" s="18">
        <v>0</v>
      </c>
      <c r="M5" s="18"/>
    </row>
    <row r="6" spans="1:13">
      <c r="A6" s="45">
        <v>43542</v>
      </c>
      <c r="B6" s="18" t="s">
        <v>96</v>
      </c>
      <c r="C6" s="1">
        <v>2</v>
      </c>
      <c r="D6" s="55">
        <v>43521</v>
      </c>
      <c r="E6" s="54" t="s">
        <v>93</v>
      </c>
      <c r="F6" s="13"/>
      <c r="G6" s="18"/>
      <c r="H6" s="18"/>
      <c r="I6" s="18" t="s">
        <v>76</v>
      </c>
      <c r="J6" s="18"/>
      <c r="K6" s="18"/>
      <c r="L6" s="18" t="s">
        <v>117</v>
      </c>
      <c r="M6" s="18"/>
    </row>
    <row r="7" spans="1:13">
      <c r="A7" s="45">
        <v>43542</v>
      </c>
      <c r="B7" s="18" t="s">
        <v>96</v>
      </c>
      <c r="C7" s="1">
        <v>2</v>
      </c>
      <c r="D7" s="54" t="s">
        <v>95</v>
      </c>
      <c r="E7" s="54" t="s">
        <v>94</v>
      </c>
      <c r="F7" s="13"/>
      <c r="G7" s="18"/>
      <c r="H7" s="18"/>
      <c r="I7" s="18" t="s">
        <v>104</v>
      </c>
      <c r="J7" s="18"/>
      <c r="K7" s="18"/>
      <c r="L7" s="18" t="s">
        <v>117</v>
      </c>
      <c r="M7" s="18"/>
    </row>
    <row r="8" spans="1:13">
      <c r="A8" s="12" t="s">
        <v>27</v>
      </c>
    </row>
    <row r="10" spans="1:13">
      <c r="E10" t="s">
        <v>5</v>
      </c>
      <c r="F10" s="2" t="s">
        <v>74</v>
      </c>
      <c r="G10" t="s">
        <v>7</v>
      </c>
      <c r="H10" t="s">
        <v>30</v>
      </c>
    </row>
    <row r="11" spans="1:13">
      <c r="F11" t="s">
        <v>75</v>
      </c>
      <c r="G11" s="15" t="s">
        <v>76</v>
      </c>
      <c r="H11" s="15" t="s">
        <v>76</v>
      </c>
    </row>
    <row r="12" spans="1:13">
      <c r="F12" t="s">
        <v>78</v>
      </c>
      <c r="G12" s="15" t="s">
        <v>97</v>
      </c>
      <c r="H12" s="15" t="s">
        <v>100</v>
      </c>
    </row>
    <row r="13" spans="1:13">
      <c r="F13" t="s">
        <v>79</v>
      </c>
      <c r="G13" s="15" t="s">
        <v>98</v>
      </c>
      <c r="H13" s="15" t="s">
        <v>101</v>
      </c>
    </row>
    <row r="14" spans="1:13">
      <c r="F14" t="s">
        <v>80</v>
      </c>
      <c r="G14" s="15" t="s">
        <v>99</v>
      </c>
      <c r="H14" s="15" t="s">
        <v>104</v>
      </c>
    </row>
    <row r="15" spans="1:13">
      <c r="F15" s="16"/>
      <c r="G15" s="15"/>
      <c r="H15" s="15"/>
    </row>
  </sheetData>
  <mergeCells count="1">
    <mergeCell ref="G2:K2"/>
  </mergeCells>
  <pageMargins left="0.25" right="0.25" top="0.75" bottom="0.75" header="0.3" footer="0.3"/>
  <pageSetup scale="82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15C7-D903-CC47-895D-2313346F9812}">
  <dimension ref="A1:O27"/>
  <sheetViews>
    <sheetView workbookViewId="0">
      <selection activeCell="O8" sqref="O8"/>
    </sheetView>
  </sheetViews>
  <sheetFormatPr baseColWidth="10" defaultRowHeight="16"/>
  <cols>
    <col min="6" max="6" width="9.33203125" customWidth="1"/>
    <col min="7" max="7" width="14.1640625" bestFit="1" customWidth="1"/>
    <col min="13" max="13" width="16.83203125" bestFit="1" customWidth="1"/>
    <col min="14" max="14" width="16.83203125" customWidth="1"/>
  </cols>
  <sheetData>
    <row r="1" spans="1:15">
      <c r="A1" s="17" t="s">
        <v>32</v>
      </c>
      <c r="B1" s="17" t="s">
        <v>1</v>
      </c>
      <c r="C1" s="17" t="s">
        <v>33</v>
      </c>
      <c r="D1" s="17" t="s">
        <v>25</v>
      </c>
      <c r="E1" s="17" t="s">
        <v>22</v>
      </c>
      <c r="F1" s="17" t="s">
        <v>2</v>
      </c>
      <c r="G1" s="17" t="s">
        <v>34</v>
      </c>
      <c r="H1" s="17" t="s">
        <v>35</v>
      </c>
      <c r="I1" s="17" t="s">
        <v>36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105</v>
      </c>
      <c r="O1" s="17" t="s">
        <v>4</v>
      </c>
    </row>
    <row r="2" spans="1:15">
      <c r="A2" s="24" t="s">
        <v>76</v>
      </c>
      <c r="B2" s="18">
        <v>1</v>
      </c>
      <c r="C2" s="18">
        <v>1</v>
      </c>
      <c r="D2" s="18" t="s">
        <v>41</v>
      </c>
      <c r="E2" s="18" t="s">
        <v>96</v>
      </c>
      <c r="F2" s="22">
        <v>43521</v>
      </c>
      <c r="G2" s="54" t="s">
        <v>93</v>
      </c>
      <c r="H2" s="19" t="s">
        <v>114</v>
      </c>
      <c r="I2" s="20">
        <v>43565</v>
      </c>
      <c r="J2" s="21">
        <f>(DATEDIF(F2, I2,"D")/7)</f>
        <v>6.2857142857142856</v>
      </c>
      <c r="K2" s="20">
        <v>43582</v>
      </c>
      <c r="L2" s="21">
        <f>(DATEDIF(F2, K2,"D")/7)</f>
        <v>8.7142857142857135</v>
      </c>
      <c r="M2" s="18">
        <v>17</v>
      </c>
      <c r="N2" s="18" t="s">
        <v>106</v>
      </c>
    </row>
    <row r="3" spans="1:15">
      <c r="A3" s="18" t="s">
        <v>76</v>
      </c>
      <c r="B3" s="18">
        <v>1</v>
      </c>
      <c r="C3" s="18">
        <v>2</v>
      </c>
      <c r="D3" s="18" t="s">
        <v>115</v>
      </c>
      <c r="E3" s="18" t="s">
        <v>96</v>
      </c>
      <c r="F3" s="22">
        <v>43521</v>
      </c>
      <c r="G3" s="54" t="s">
        <v>93</v>
      </c>
      <c r="H3" s="19" t="s">
        <v>114</v>
      </c>
      <c r="I3" s="20">
        <v>43565</v>
      </c>
      <c r="J3" s="21">
        <f t="shared" ref="J3:J9" si="0">(DATEDIF(F3, I3,"D")/7)</f>
        <v>6.2857142857142856</v>
      </c>
      <c r="K3" s="20">
        <v>43582</v>
      </c>
      <c r="L3" s="21">
        <f t="shared" ref="L3:L9" si="1">(DATEDIF(F3, K3,"D")/7)</f>
        <v>8.7142857142857135</v>
      </c>
      <c r="M3" s="18">
        <v>17</v>
      </c>
      <c r="N3" s="18" t="s">
        <v>107</v>
      </c>
    </row>
    <row r="4" spans="1:15">
      <c r="A4" s="18" t="s">
        <v>100</v>
      </c>
      <c r="B4" s="18">
        <v>2</v>
      </c>
      <c r="C4" s="18">
        <v>1</v>
      </c>
      <c r="D4" s="18" t="s">
        <v>41</v>
      </c>
      <c r="E4" s="18" t="s">
        <v>96</v>
      </c>
      <c r="F4" s="22">
        <v>43511</v>
      </c>
      <c r="G4" s="54" t="s">
        <v>92</v>
      </c>
      <c r="H4" s="19" t="s">
        <v>102</v>
      </c>
      <c r="I4" s="20">
        <v>43565</v>
      </c>
      <c r="J4" s="21">
        <f t="shared" si="0"/>
        <v>7.7142857142857144</v>
      </c>
      <c r="K4" s="20">
        <v>43582</v>
      </c>
      <c r="L4" s="21">
        <f t="shared" si="1"/>
        <v>10.142857142857142</v>
      </c>
      <c r="M4" s="18">
        <v>17</v>
      </c>
      <c r="N4" s="18" t="s">
        <v>109</v>
      </c>
    </row>
    <row r="5" spans="1:15">
      <c r="A5" s="18" t="s">
        <v>100</v>
      </c>
      <c r="B5" s="18">
        <v>2</v>
      </c>
      <c r="C5" s="18">
        <v>2</v>
      </c>
      <c r="D5" s="18" t="s">
        <v>115</v>
      </c>
      <c r="E5" s="18" t="s">
        <v>96</v>
      </c>
      <c r="F5" s="22">
        <v>43511</v>
      </c>
      <c r="G5" s="54" t="s">
        <v>92</v>
      </c>
      <c r="H5" s="13" t="s">
        <v>102</v>
      </c>
      <c r="I5" s="20">
        <v>43565</v>
      </c>
      <c r="J5" s="21">
        <f t="shared" si="0"/>
        <v>7.7142857142857144</v>
      </c>
      <c r="K5" s="20">
        <v>43582</v>
      </c>
      <c r="L5" s="21">
        <f t="shared" si="1"/>
        <v>10.142857142857142</v>
      </c>
      <c r="M5" s="18">
        <v>17</v>
      </c>
      <c r="N5" s="18" t="s">
        <v>108</v>
      </c>
    </row>
    <row r="6" spans="1:15">
      <c r="A6" s="26" t="s">
        <v>101</v>
      </c>
      <c r="B6" s="18">
        <v>3</v>
      </c>
      <c r="C6" s="18">
        <v>1</v>
      </c>
      <c r="D6" s="18" t="s">
        <v>41</v>
      </c>
      <c r="E6" s="18" t="s">
        <v>96</v>
      </c>
      <c r="F6" s="22">
        <v>43512</v>
      </c>
      <c r="G6" s="54" t="s">
        <v>0</v>
      </c>
      <c r="H6" s="13" t="s">
        <v>103</v>
      </c>
      <c r="I6" s="20">
        <v>43565</v>
      </c>
      <c r="J6" s="21">
        <f t="shared" si="0"/>
        <v>7.5714285714285712</v>
      </c>
      <c r="K6" s="20">
        <v>43582</v>
      </c>
      <c r="L6" s="21">
        <f t="shared" si="1"/>
        <v>10</v>
      </c>
      <c r="M6" s="18">
        <v>17</v>
      </c>
      <c r="N6" s="18" t="s">
        <v>110</v>
      </c>
    </row>
    <row r="7" spans="1:15">
      <c r="A7" s="26" t="s">
        <v>101</v>
      </c>
      <c r="B7" s="18">
        <v>3</v>
      </c>
      <c r="C7" s="18">
        <v>2</v>
      </c>
      <c r="D7" s="18" t="s">
        <v>115</v>
      </c>
      <c r="E7" s="18" t="s">
        <v>96</v>
      </c>
      <c r="F7" s="22">
        <v>43512</v>
      </c>
      <c r="G7" s="54" t="s">
        <v>0</v>
      </c>
      <c r="H7" s="13" t="s">
        <v>103</v>
      </c>
      <c r="I7" s="20">
        <v>43565</v>
      </c>
      <c r="J7" s="21">
        <f t="shared" si="0"/>
        <v>7.5714285714285712</v>
      </c>
      <c r="K7" s="46">
        <v>43582</v>
      </c>
      <c r="L7" s="21">
        <f t="shared" si="1"/>
        <v>10</v>
      </c>
      <c r="M7" s="18">
        <v>17</v>
      </c>
      <c r="N7" s="18" t="s">
        <v>111</v>
      </c>
    </row>
    <row r="8" spans="1:15">
      <c r="A8" s="18" t="s">
        <v>104</v>
      </c>
      <c r="B8" s="18">
        <v>4</v>
      </c>
      <c r="C8" s="18">
        <v>1</v>
      </c>
      <c r="D8" s="18" t="s">
        <v>41</v>
      </c>
      <c r="E8" s="18" t="s">
        <v>96</v>
      </c>
      <c r="F8" s="22">
        <v>43517</v>
      </c>
      <c r="G8" s="54" t="s">
        <v>127</v>
      </c>
      <c r="H8" s="13" t="s">
        <v>31</v>
      </c>
      <c r="I8" s="20">
        <v>43565</v>
      </c>
      <c r="J8" s="21">
        <f t="shared" si="0"/>
        <v>6.8571428571428568</v>
      </c>
      <c r="K8" s="46">
        <v>43582</v>
      </c>
      <c r="L8" s="21">
        <f t="shared" si="1"/>
        <v>9.2857142857142865</v>
      </c>
      <c r="M8" s="18">
        <v>17</v>
      </c>
      <c r="N8" s="18" t="s">
        <v>112</v>
      </c>
      <c r="O8" s="54" t="s">
        <v>128</v>
      </c>
    </row>
    <row r="9" spans="1:15">
      <c r="A9" s="18" t="s">
        <v>104</v>
      </c>
      <c r="B9" s="18">
        <v>4</v>
      </c>
      <c r="C9" s="18">
        <v>2</v>
      </c>
      <c r="D9" s="18" t="s">
        <v>115</v>
      </c>
      <c r="E9" s="18" t="s">
        <v>96</v>
      </c>
      <c r="F9" s="22">
        <v>43517</v>
      </c>
      <c r="G9" s="54" t="s">
        <v>127</v>
      </c>
      <c r="H9" s="13" t="s">
        <v>31</v>
      </c>
      <c r="I9" s="20">
        <v>43565</v>
      </c>
      <c r="J9" s="21">
        <f t="shared" si="0"/>
        <v>6.8571428571428568</v>
      </c>
      <c r="K9" s="46">
        <v>43582</v>
      </c>
      <c r="L9" s="21">
        <f t="shared" si="1"/>
        <v>9.2857142857142865</v>
      </c>
      <c r="M9" s="18">
        <v>17</v>
      </c>
      <c r="N9" s="18" t="s">
        <v>113</v>
      </c>
      <c r="O9" s="54" t="s">
        <v>128</v>
      </c>
    </row>
    <row r="12" spans="1:15">
      <c r="A12" s="25"/>
      <c r="B12" s="25"/>
      <c r="C12" s="25"/>
      <c r="D12" s="25"/>
      <c r="E12" s="25"/>
      <c r="F12" s="25"/>
      <c r="G12" s="56"/>
      <c r="H12" s="25"/>
      <c r="I12" s="25"/>
    </row>
    <row r="13" spans="1:15">
      <c r="A13" s="25"/>
      <c r="B13" s="25"/>
      <c r="C13" s="25"/>
      <c r="D13" s="25"/>
      <c r="E13" s="25"/>
      <c r="F13" s="57"/>
      <c r="G13" s="56"/>
      <c r="H13" s="25"/>
      <c r="I13" s="25"/>
    </row>
    <row r="14" spans="1:15">
      <c r="A14" s="25"/>
      <c r="B14" s="25"/>
      <c r="C14" s="25"/>
      <c r="D14" s="25"/>
      <c r="E14" s="25"/>
      <c r="F14" s="57"/>
      <c r="G14" s="56"/>
      <c r="H14" s="25"/>
      <c r="I14" s="25"/>
    </row>
    <row r="15" spans="1:15">
      <c r="A15" s="25"/>
      <c r="B15" s="25"/>
      <c r="C15" s="25"/>
      <c r="D15" s="25"/>
      <c r="E15" s="25"/>
      <c r="F15" s="57"/>
      <c r="G15" s="56"/>
      <c r="H15" s="25"/>
      <c r="I15" s="25"/>
    </row>
    <row r="16" spans="1:15">
      <c r="A16" s="25"/>
      <c r="B16" s="25"/>
      <c r="C16" s="25"/>
      <c r="D16" s="25"/>
      <c r="E16" s="25"/>
      <c r="F16" s="57"/>
      <c r="G16" s="56"/>
      <c r="H16" s="25"/>
      <c r="I16" s="25"/>
    </row>
    <row r="17" spans="1:9">
      <c r="A17" s="25"/>
      <c r="B17" s="25"/>
      <c r="C17" s="25"/>
      <c r="D17" s="25"/>
      <c r="E17" s="25"/>
      <c r="F17" s="56"/>
      <c r="G17" s="56"/>
      <c r="H17" s="25"/>
      <c r="I17" s="25"/>
    </row>
    <row r="18" spans="1:9">
      <c r="A18" s="25"/>
      <c r="B18" s="25"/>
      <c r="C18" s="25"/>
      <c r="D18" s="25"/>
      <c r="E18" s="25"/>
      <c r="F18" s="25"/>
      <c r="G18" s="25"/>
      <c r="H18" s="25"/>
      <c r="I18" s="25"/>
    </row>
    <row r="19" spans="1:9">
      <c r="A19" s="25"/>
      <c r="B19" s="25"/>
      <c r="C19" s="25"/>
      <c r="D19" s="25"/>
      <c r="E19" s="25"/>
      <c r="F19" s="25"/>
      <c r="G19" s="25"/>
      <c r="H19" s="25"/>
      <c r="I19" s="25"/>
    </row>
    <row r="20" spans="1:9">
      <c r="A20" s="25"/>
      <c r="B20" s="25"/>
      <c r="C20" s="25"/>
      <c r="D20" s="25"/>
      <c r="E20" s="25"/>
      <c r="F20" s="25"/>
      <c r="G20" s="25"/>
      <c r="H20" s="25"/>
      <c r="I20" s="25"/>
    </row>
    <row r="21" spans="1:9">
      <c r="A21" s="25"/>
      <c r="B21" s="25"/>
      <c r="C21" s="25"/>
      <c r="D21" s="25"/>
      <c r="E21" s="25"/>
      <c r="F21" s="25"/>
      <c r="G21" s="25"/>
      <c r="H21" s="25"/>
      <c r="I21" s="25"/>
    </row>
    <row r="22" spans="1:9">
      <c r="A22" s="25"/>
      <c r="B22" s="25"/>
      <c r="C22" s="25"/>
      <c r="D22" s="25"/>
      <c r="E22" s="25"/>
      <c r="F22" s="25"/>
      <c r="G22" s="25"/>
      <c r="H22" s="25"/>
      <c r="I22" s="25"/>
    </row>
    <row r="23" spans="1:9">
      <c r="A23" s="25"/>
      <c r="B23" s="25"/>
      <c r="C23" s="25"/>
      <c r="D23" s="25"/>
      <c r="E23" s="25"/>
      <c r="F23" s="25"/>
      <c r="G23" s="25"/>
      <c r="H23" s="25"/>
      <c r="I23" s="25"/>
    </row>
    <row r="24" spans="1:9">
      <c r="A24" s="25"/>
      <c r="B24" s="25"/>
      <c r="C24" s="25"/>
      <c r="D24" s="25"/>
      <c r="E24" s="25"/>
      <c r="F24" s="25"/>
      <c r="G24" s="25"/>
      <c r="H24" s="25"/>
      <c r="I24" s="25"/>
    </row>
    <row r="25" spans="1:9">
      <c r="A25" s="25"/>
      <c r="B25" s="25"/>
      <c r="C25" s="25"/>
      <c r="D25" s="25"/>
      <c r="E25" s="25"/>
      <c r="F25" s="25"/>
      <c r="G25" s="25"/>
      <c r="H25" s="25"/>
      <c r="I25" s="25"/>
    </row>
    <row r="26" spans="1:9">
      <c r="A26" s="25"/>
      <c r="B26" s="25"/>
      <c r="C26" s="25"/>
      <c r="D26" s="25"/>
      <c r="E26" s="25"/>
      <c r="F26" s="25"/>
      <c r="G26" s="25"/>
      <c r="H26" s="25"/>
      <c r="I26" s="25"/>
    </row>
    <row r="27" spans="1:9">
      <c r="A27" s="25"/>
      <c r="B27" s="25"/>
      <c r="C27" s="25"/>
      <c r="D27" s="25"/>
      <c r="E27" s="25"/>
      <c r="F27" s="25"/>
      <c r="G27" s="25"/>
      <c r="H27" s="25"/>
      <c r="I27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46F9-7B2B-9541-A55F-7BF2B2559EBD}">
  <sheetPr>
    <pageSetUpPr fitToPage="1"/>
  </sheetPr>
  <dimension ref="A1:S25"/>
  <sheetViews>
    <sheetView workbookViewId="0">
      <selection activeCell="R9" sqref="R9"/>
    </sheetView>
  </sheetViews>
  <sheetFormatPr baseColWidth="10" defaultRowHeight="16"/>
  <cols>
    <col min="1" max="1" width="9.1640625" style="25" bestFit="1" customWidth="1"/>
    <col min="2" max="2" width="9" style="25" bestFit="1" customWidth="1"/>
    <col min="3" max="3" width="8.6640625" style="25" bestFit="1" customWidth="1"/>
    <col min="4" max="4" width="10.83203125" style="25" customWidth="1"/>
    <col min="5" max="16384" width="10.83203125" style="25"/>
  </cols>
  <sheetData>
    <row r="1" spans="1:19" customFormat="1">
      <c r="A1" s="17" t="s">
        <v>119</v>
      </c>
      <c r="B1" s="17" t="s">
        <v>33</v>
      </c>
      <c r="C1" s="17" t="s">
        <v>25</v>
      </c>
      <c r="D1" s="17" t="s">
        <v>120</v>
      </c>
      <c r="E1" s="17" t="s">
        <v>121</v>
      </c>
      <c r="F1" s="17" t="s">
        <v>46</v>
      </c>
      <c r="G1" s="17" t="s">
        <v>45</v>
      </c>
      <c r="H1" s="17" t="s">
        <v>44</v>
      </c>
      <c r="I1" s="17" t="s">
        <v>43</v>
      </c>
      <c r="J1" s="17" t="s">
        <v>47</v>
      </c>
      <c r="K1" s="17" t="s">
        <v>48</v>
      </c>
      <c r="L1" s="17" t="s">
        <v>49</v>
      </c>
      <c r="M1" s="17" t="s">
        <v>122</v>
      </c>
      <c r="N1" s="17" t="s">
        <v>123</v>
      </c>
      <c r="O1" s="17" t="s">
        <v>124</v>
      </c>
      <c r="P1" s="17" t="s">
        <v>125</v>
      </c>
      <c r="Q1" s="17" t="s">
        <v>126</v>
      </c>
      <c r="R1" s="17" t="s">
        <v>185</v>
      </c>
      <c r="S1" s="25"/>
    </row>
    <row r="2" spans="1:19" customFormat="1">
      <c r="A2" s="24" t="s">
        <v>76</v>
      </c>
      <c r="B2" s="18" t="s">
        <v>106</v>
      </c>
      <c r="C2" s="18" t="s">
        <v>41</v>
      </c>
      <c r="D2" s="14">
        <v>22.9</v>
      </c>
      <c r="E2" s="14">
        <v>23.7</v>
      </c>
      <c r="F2" s="14">
        <v>24.1</v>
      </c>
      <c r="G2" s="14">
        <v>23.5</v>
      </c>
      <c r="H2" s="14">
        <v>23.3</v>
      </c>
      <c r="I2" s="14">
        <v>23.9</v>
      </c>
      <c r="J2" s="14">
        <v>22.85</v>
      </c>
      <c r="K2" s="14">
        <v>22.2</v>
      </c>
      <c r="L2" s="14">
        <v>23.4</v>
      </c>
      <c r="M2" s="14">
        <v>24.4</v>
      </c>
      <c r="N2" s="14">
        <v>24.16</v>
      </c>
      <c r="O2" s="14">
        <v>24.4</v>
      </c>
      <c r="P2" s="14">
        <v>24.6</v>
      </c>
      <c r="Q2" s="51">
        <v>24.4</v>
      </c>
      <c r="R2" s="51">
        <v>25.8</v>
      </c>
      <c r="S2" s="25"/>
    </row>
    <row r="3" spans="1:19" customFormat="1">
      <c r="A3" s="18" t="s">
        <v>76</v>
      </c>
      <c r="B3" s="18" t="s">
        <v>107</v>
      </c>
      <c r="C3" s="18" t="s">
        <v>42</v>
      </c>
      <c r="D3" s="14">
        <v>22.6</v>
      </c>
      <c r="E3" s="14">
        <v>23.8</v>
      </c>
      <c r="F3" s="14">
        <v>23.9</v>
      </c>
      <c r="G3" s="14">
        <v>24.1</v>
      </c>
      <c r="H3" s="14">
        <v>23.9</v>
      </c>
      <c r="I3" s="14">
        <v>24.1</v>
      </c>
      <c r="J3" s="14">
        <v>21.4</v>
      </c>
      <c r="K3" s="14">
        <v>21.35</v>
      </c>
      <c r="L3" s="14">
        <v>21.8</v>
      </c>
      <c r="M3" s="14">
        <v>22</v>
      </c>
      <c r="N3" s="14">
        <v>22.92</v>
      </c>
      <c r="O3" s="14">
        <v>23.1</v>
      </c>
      <c r="P3" s="14">
        <v>23.4</v>
      </c>
      <c r="Q3" s="51">
        <v>23.4</v>
      </c>
      <c r="R3" s="51">
        <v>24.8</v>
      </c>
      <c r="S3" s="25"/>
    </row>
    <row r="4" spans="1:19" customFormat="1">
      <c r="A4" s="26" t="s">
        <v>28</v>
      </c>
      <c r="B4" s="26" t="s">
        <v>109</v>
      </c>
      <c r="C4" s="26" t="s">
        <v>41</v>
      </c>
      <c r="D4" s="47">
        <v>19.5</v>
      </c>
      <c r="E4" s="47">
        <v>20.5</v>
      </c>
      <c r="F4" s="47">
        <v>21.3</v>
      </c>
      <c r="G4" s="47">
        <v>20.8</v>
      </c>
      <c r="H4" s="47">
        <v>21</v>
      </c>
      <c r="I4" s="47">
        <v>19.600000000000001</v>
      </c>
      <c r="J4" s="47">
        <v>19.75</v>
      </c>
      <c r="K4" s="47">
        <v>20</v>
      </c>
      <c r="L4" s="47">
        <v>20.7</v>
      </c>
      <c r="M4" s="47">
        <v>21.25</v>
      </c>
      <c r="N4" s="47">
        <v>21.3</v>
      </c>
      <c r="O4" s="47">
        <v>21.4</v>
      </c>
      <c r="P4" s="47">
        <v>21.1</v>
      </c>
      <c r="Q4" s="52">
        <v>21.1</v>
      </c>
      <c r="R4" s="52">
        <v>21.6</v>
      </c>
      <c r="S4" s="25"/>
    </row>
    <row r="5" spans="1:19" customFormat="1">
      <c r="A5" s="26" t="s">
        <v>28</v>
      </c>
      <c r="B5" s="26" t="s">
        <v>108</v>
      </c>
      <c r="C5" s="26" t="s">
        <v>42</v>
      </c>
      <c r="D5" s="47">
        <v>19.7</v>
      </c>
      <c r="E5" s="47">
        <v>20</v>
      </c>
      <c r="F5" s="47">
        <v>20.7</v>
      </c>
      <c r="G5" s="47">
        <v>20.3</v>
      </c>
      <c r="H5" s="47">
        <v>19.8</v>
      </c>
      <c r="I5" s="47">
        <v>17.8</v>
      </c>
      <c r="J5" s="47">
        <v>17</v>
      </c>
      <c r="K5" s="47">
        <v>18.100000000000001</v>
      </c>
      <c r="L5" s="47">
        <v>18.2</v>
      </c>
      <c r="M5" s="47">
        <v>18.8</v>
      </c>
      <c r="N5" s="47">
        <v>19.48</v>
      </c>
      <c r="O5" s="47">
        <v>19.5</v>
      </c>
      <c r="P5" s="47">
        <v>19.7</v>
      </c>
      <c r="Q5" s="52">
        <v>19.7</v>
      </c>
      <c r="R5" s="52">
        <v>20.8</v>
      </c>
      <c r="S5" s="25"/>
    </row>
    <row r="6" spans="1:19" customFormat="1">
      <c r="A6" s="24" t="s">
        <v>96</v>
      </c>
      <c r="B6" s="24" t="s">
        <v>110</v>
      </c>
      <c r="C6" s="24" t="s">
        <v>41</v>
      </c>
      <c r="D6" s="48">
        <v>23.2</v>
      </c>
      <c r="E6" s="48">
        <v>22.8</v>
      </c>
      <c r="F6" s="48">
        <v>22.9</v>
      </c>
      <c r="G6" s="48">
        <v>22.9</v>
      </c>
      <c r="H6" s="48">
        <v>21.9</v>
      </c>
      <c r="I6" s="48">
        <v>21.4</v>
      </c>
      <c r="J6" s="48">
        <v>21.2</v>
      </c>
      <c r="K6" s="48">
        <v>20.96</v>
      </c>
      <c r="L6" s="48">
        <v>21.3</v>
      </c>
      <c r="M6" s="48">
        <v>21.46</v>
      </c>
      <c r="N6" s="48">
        <v>21.64</v>
      </c>
      <c r="O6" s="48">
        <v>21.8</v>
      </c>
      <c r="P6" s="48">
        <v>22.6</v>
      </c>
      <c r="Q6" s="53">
        <v>22.6</v>
      </c>
      <c r="R6" s="53">
        <v>25</v>
      </c>
      <c r="S6" s="25"/>
    </row>
    <row r="7" spans="1:19" customFormat="1">
      <c r="A7" s="24" t="s">
        <v>96</v>
      </c>
      <c r="B7" s="24" t="s">
        <v>111</v>
      </c>
      <c r="C7" s="24" t="s">
        <v>42</v>
      </c>
      <c r="D7" s="48">
        <v>24.7</v>
      </c>
      <c r="E7" s="48">
        <v>25</v>
      </c>
      <c r="F7" s="48">
        <v>25.2</v>
      </c>
      <c r="G7" s="48">
        <v>25.1</v>
      </c>
      <c r="H7" s="48">
        <v>25.2</v>
      </c>
      <c r="I7" s="48">
        <v>22.3</v>
      </c>
      <c r="J7" s="48">
        <v>23.3</v>
      </c>
      <c r="K7" s="48">
        <v>22.5</v>
      </c>
      <c r="L7" s="48">
        <v>23.6</v>
      </c>
      <c r="M7" s="48">
        <v>24.5</v>
      </c>
      <c r="N7" s="48">
        <v>24.3</v>
      </c>
      <c r="O7" s="48">
        <v>24.7</v>
      </c>
      <c r="P7" s="48">
        <v>24.8</v>
      </c>
      <c r="Q7" s="53">
        <v>24.8</v>
      </c>
      <c r="R7" s="53">
        <v>24.8</v>
      </c>
      <c r="S7" s="25"/>
    </row>
    <row r="8" spans="1:19" customFormat="1">
      <c r="A8" s="26" t="s">
        <v>8</v>
      </c>
      <c r="B8" s="26" t="s">
        <v>112</v>
      </c>
      <c r="C8" s="26" t="s">
        <v>41</v>
      </c>
      <c r="D8" s="47">
        <v>24</v>
      </c>
      <c r="E8" s="47">
        <v>23.9</v>
      </c>
      <c r="F8" s="47">
        <v>24.4</v>
      </c>
      <c r="G8" s="47">
        <v>24.9</v>
      </c>
      <c r="H8" s="47">
        <v>25.1</v>
      </c>
      <c r="I8" s="47">
        <v>24.4</v>
      </c>
      <c r="J8" s="47">
        <v>22</v>
      </c>
      <c r="K8" s="47">
        <v>22.8</v>
      </c>
      <c r="L8" s="47">
        <v>22.5</v>
      </c>
      <c r="M8" s="47">
        <v>23.15</v>
      </c>
      <c r="N8" s="47">
        <v>23.8</v>
      </c>
      <c r="O8" s="47">
        <v>24.2</v>
      </c>
      <c r="P8" s="47">
        <v>24.4</v>
      </c>
      <c r="Q8" s="52">
        <v>24.4</v>
      </c>
      <c r="R8" s="52">
        <v>25.6</v>
      </c>
      <c r="S8" s="25"/>
    </row>
    <row r="9" spans="1:19" customFormat="1">
      <c r="A9" s="26" t="s">
        <v>8</v>
      </c>
      <c r="B9" s="26" t="s">
        <v>113</v>
      </c>
      <c r="C9" s="26" t="s">
        <v>42</v>
      </c>
      <c r="D9" s="47">
        <v>25.7</v>
      </c>
      <c r="E9" s="47">
        <v>25.7</v>
      </c>
      <c r="F9" s="47">
        <v>25.8</v>
      </c>
      <c r="G9" s="47">
        <v>26.3</v>
      </c>
      <c r="H9" s="47">
        <v>26.3</v>
      </c>
      <c r="I9" s="47">
        <v>26.2</v>
      </c>
      <c r="J9" s="47">
        <v>21.7</v>
      </c>
      <c r="K9" s="47" t="s">
        <v>71</v>
      </c>
      <c r="L9" s="47" t="s">
        <v>71</v>
      </c>
      <c r="M9" s="47" t="s">
        <v>71</v>
      </c>
      <c r="N9" s="47" t="s">
        <v>71</v>
      </c>
      <c r="O9" s="47" t="s">
        <v>71</v>
      </c>
      <c r="P9" s="47" t="s">
        <v>71</v>
      </c>
      <c r="Q9" s="47" t="s">
        <v>71</v>
      </c>
      <c r="R9" s="47" t="s">
        <v>71</v>
      </c>
      <c r="S9" s="25"/>
    </row>
    <row r="10" spans="1:19">
      <c r="A10" s="49"/>
      <c r="B10" s="49"/>
      <c r="C10" s="49"/>
      <c r="H10" s="25" t="s">
        <v>186</v>
      </c>
    </row>
    <row r="11" spans="1:19">
      <c r="A11" s="49"/>
      <c r="B11" s="49"/>
      <c r="C11" s="49"/>
    </row>
    <row r="12" spans="1:19">
      <c r="A12" s="49"/>
      <c r="B12" s="49"/>
      <c r="C12" s="49"/>
    </row>
    <row r="13" spans="1:19">
      <c r="A13" s="49"/>
      <c r="B13" s="49"/>
      <c r="C13" s="49"/>
    </row>
    <row r="14" spans="1:19">
      <c r="A14" s="17" t="s">
        <v>32</v>
      </c>
      <c r="B14" s="17" t="s">
        <v>1</v>
      </c>
      <c r="C14" s="17" t="s">
        <v>33</v>
      </c>
      <c r="D14" s="17" t="s">
        <v>25</v>
      </c>
      <c r="E14" s="17" t="s">
        <v>22</v>
      </c>
      <c r="F14" s="17" t="s">
        <v>2</v>
      </c>
      <c r="G14" s="17" t="s">
        <v>34</v>
      </c>
      <c r="H14" s="17" t="s">
        <v>35</v>
      </c>
      <c r="I14" s="17" t="s">
        <v>36</v>
      </c>
      <c r="J14" s="17" t="s">
        <v>37</v>
      </c>
      <c r="K14" s="17" t="s">
        <v>38</v>
      </c>
      <c r="L14" s="17" t="s">
        <v>39</v>
      </c>
      <c r="M14" s="17" t="s">
        <v>40</v>
      </c>
      <c r="N14" s="17" t="s">
        <v>105</v>
      </c>
    </row>
    <row r="15" spans="1:19">
      <c r="A15" s="24" t="s">
        <v>76</v>
      </c>
      <c r="B15" s="18">
        <v>1</v>
      </c>
      <c r="C15" s="18">
        <v>1</v>
      </c>
      <c r="D15" s="18" t="s">
        <v>41</v>
      </c>
      <c r="E15" s="18" t="s">
        <v>96</v>
      </c>
      <c r="F15" s="1"/>
      <c r="G15" s="1"/>
      <c r="H15" s="19" t="s">
        <v>114</v>
      </c>
      <c r="I15" s="20">
        <v>43565</v>
      </c>
      <c r="J15" s="21">
        <f>(DATEDIF("8/4/18", I15,"D")/7)</f>
        <v>35.571428571428569</v>
      </c>
      <c r="K15" s="20">
        <v>43582</v>
      </c>
      <c r="L15" s="21">
        <f>(DATEDIF("8/4/18", K15,"D")/7)</f>
        <v>38</v>
      </c>
      <c r="M15" s="18">
        <v>17</v>
      </c>
      <c r="N15" s="18" t="s">
        <v>106</v>
      </c>
    </row>
    <row r="16" spans="1:19">
      <c r="A16" s="18" t="s">
        <v>76</v>
      </c>
      <c r="B16" s="18">
        <v>1</v>
      </c>
      <c r="C16" s="18">
        <v>2</v>
      </c>
      <c r="D16" s="18" t="s">
        <v>115</v>
      </c>
      <c r="E16" s="18" t="s">
        <v>96</v>
      </c>
      <c r="F16" s="1"/>
      <c r="G16" s="1"/>
      <c r="H16" s="19" t="s">
        <v>114</v>
      </c>
      <c r="I16" s="20">
        <v>43565</v>
      </c>
      <c r="J16" s="21">
        <f>(DATEDIF("8/4/18", I16,"D")/7)</f>
        <v>35.571428571428569</v>
      </c>
      <c r="K16" s="20">
        <v>43582</v>
      </c>
      <c r="L16" s="21">
        <f>(DATEDIF("8/4/18", K16,"D")/7)</f>
        <v>38</v>
      </c>
      <c r="M16" s="18">
        <v>17</v>
      </c>
      <c r="N16" s="18" t="s">
        <v>107</v>
      </c>
    </row>
    <row r="17" spans="1:14">
      <c r="A17" s="18" t="s">
        <v>100</v>
      </c>
      <c r="B17" s="18">
        <v>2</v>
      </c>
      <c r="C17" s="18">
        <v>1</v>
      </c>
      <c r="D17" s="18" t="s">
        <v>41</v>
      </c>
      <c r="E17" s="18" t="s">
        <v>96</v>
      </c>
      <c r="F17" s="1"/>
      <c r="G17" s="1"/>
      <c r="H17" s="19" t="s">
        <v>102</v>
      </c>
      <c r="I17" s="20">
        <v>43565</v>
      </c>
      <c r="J17" s="21">
        <f>(DATEDIF("8/4/18", I17,"D")/7)</f>
        <v>35.571428571428569</v>
      </c>
      <c r="K17" s="20">
        <v>43582</v>
      </c>
      <c r="L17" s="21">
        <f>(DATEDIF("8/4/18", K17,"D")/7)</f>
        <v>38</v>
      </c>
      <c r="M17" s="18">
        <v>17</v>
      </c>
      <c r="N17" s="18" t="s">
        <v>109</v>
      </c>
    </row>
    <row r="18" spans="1:14">
      <c r="A18" s="18" t="s">
        <v>100</v>
      </c>
      <c r="B18" s="18">
        <v>2</v>
      </c>
      <c r="C18" s="18">
        <v>2</v>
      </c>
      <c r="D18" s="18" t="s">
        <v>115</v>
      </c>
      <c r="E18" s="18" t="s">
        <v>96</v>
      </c>
      <c r="F18" s="22"/>
      <c r="G18" s="1"/>
      <c r="H18" s="13" t="s">
        <v>102</v>
      </c>
      <c r="I18" s="20">
        <v>43565</v>
      </c>
      <c r="J18" s="21">
        <f>(DATEDIF(F18, I18,"D")/7)</f>
        <v>6223.5714285714284</v>
      </c>
      <c r="K18" s="20">
        <v>43582</v>
      </c>
      <c r="L18" s="21">
        <f>(DATEDIF(F18, K18,"D")/7)</f>
        <v>6226</v>
      </c>
      <c r="M18" s="18">
        <v>17</v>
      </c>
      <c r="N18" s="18" t="s">
        <v>108</v>
      </c>
    </row>
    <row r="19" spans="1:14">
      <c r="A19" s="26" t="s">
        <v>101</v>
      </c>
      <c r="B19" s="18">
        <v>3</v>
      </c>
      <c r="C19" s="18">
        <v>1</v>
      </c>
      <c r="D19" s="18" t="s">
        <v>41</v>
      </c>
      <c r="E19" s="18" t="s">
        <v>96</v>
      </c>
      <c r="F19" s="22"/>
      <c r="G19" s="1"/>
      <c r="H19" s="13" t="s">
        <v>103</v>
      </c>
      <c r="I19" s="20">
        <v>43565</v>
      </c>
      <c r="J19" s="21">
        <f t="shared" ref="J19:J22" si="0">(DATEDIF(F19, I19,"D")/7)</f>
        <v>6223.5714285714284</v>
      </c>
      <c r="K19" s="20">
        <v>43582</v>
      </c>
      <c r="L19" s="21">
        <f t="shared" ref="L19:L22" si="1">(DATEDIF(F19, K19,"D")/7)</f>
        <v>6226</v>
      </c>
      <c r="M19" s="18">
        <v>17</v>
      </c>
      <c r="N19" s="18" t="s">
        <v>110</v>
      </c>
    </row>
    <row r="20" spans="1:14">
      <c r="A20" s="26" t="s">
        <v>101</v>
      </c>
      <c r="B20" s="18">
        <v>3</v>
      </c>
      <c r="C20" s="18">
        <v>2</v>
      </c>
      <c r="D20" s="18" t="s">
        <v>115</v>
      </c>
      <c r="E20" s="18" t="s">
        <v>96</v>
      </c>
      <c r="F20" s="22"/>
      <c r="G20" s="1"/>
      <c r="H20" s="13" t="s">
        <v>103</v>
      </c>
      <c r="I20" s="20">
        <v>43565</v>
      </c>
      <c r="J20" s="21">
        <f t="shared" si="0"/>
        <v>6223.5714285714284</v>
      </c>
      <c r="K20" s="46">
        <v>43582</v>
      </c>
      <c r="L20" s="21">
        <f t="shared" si="1"/>
        <v>6226</v>
      </c>
      <c r="M20" s="18">
        <v>17</v>
      </c>
      <c r="N20" s="18" t="s">
        <v>111</v>
      </c>
    </row>
    <row r="21" spans="1:14">
      <c r="A21" s="18" t="s">
        <v>104</v>
      </c>
      <c r="B21" s="18">
        <v>4</v>
      </c>
      <c r="C21" s="18">
        <v>1</v>
      </c>
      <c r="D21" s="18" t="s">
        <v>41</v>
      </c>
      <c r="E21" s="18" t="s">
        <v>96</v>
      </c>
      <c r="F21" s="1"/>
      <c r="G21" s="1"/>
      <c r="H21" s="13" t="s">
        <v>31</v>
      </c>
      <c r="I21" s="20">
        <v>43565</v>
      </c>
      <c r="J21" s="21">
        <f>(DATEDIF("8/4/18", I21,"D")/7)</f>
        <v>35.571428571428569</v>
      </c>
      <c r="K21" s="46">
        <v>43582</v>
      </c>
      <c r="L21" s="21">
        <f>(DATEDIF("8/4/18", K21,"D")/7)</f>
        <v>38</v>
      </c>
      <c r="M21" s="18">
        <v>17</v>
      </c>
      <c r="N21" s="18" t="s">
        <v>112</v>
      </c>
    </row>
    <row r="22" spans="1:14">
      <c r="A22" s="18" t="s">
        <v>104</v>
      </c>
      <c r="B22" s="18">
        <v>4</v>
      </c>
      <c r="C22" s="18">
        <v>2</v>
      </c>
      <c r="D22" s="18" t="s">
        <v>115</v>
      </c>
      <c r="E22" s="18" t="s">
        <v>96</v>
      </c>
      <c r="F22" s="22"/>
      <c r="G22" s="1"/>
      <c r="H22" s="13" t="s">
        <v>31</v>
      </c>
      <c r="I22" s="20">
        <v>43565</v>
      </c>
      <c r="J22" s="21">
        <f t="shared" si="0"/>
        <v>6223.5714285714284</v>
      </c>
      <c r="K22" s="46">
        <v>43582</v>
      </c>
      <c r="L22" s="21">
        <f t="shared" si="1"/>
        <v>6226</v>
      </c>
      <c r="M22" s="18">
        <v>17</v>
      </c>
      <c r="N22" s="18" t="s">
        <v>113</v>
      </c>
    </row>
    <row r="23" spans="1:14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</sheetData>
  <pageMargins left="0.7" right="0.7" top="0.75" bottom="0.75" header="0.3" footer="0.3"/>
  <pageSetup scale="60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AF06-A98B-E849-B5BA-A4437AA8F946}">
  <sheetPr>
    <pageSetUpPr fitToPage="1"/>
  </sheetPr>
  <dimension ref="A1:AA27"/>
  <sheetViews>
    <sheetView topLeftCell="F1" workbookViewId="0">
      <selection activeCell="AA10" sqref="Z3:AA10"/>
    </sheetView>
  </sheetViews>
  <sheetFormatPr baseColWidth="10" defaultRowHeight="16"/>
  <sheetData>
    <row r="1" spans="1:27">
      <c r="D1" s="111" t="s">
        <v>130</v>
      </c>
      <c r="E1" s="111"/>
      <c r="F1" s="111" t="s">
        <v>131</v>
      </c>
      <c r="G1" s="111"/>
      <c r="H1" s="112" t="s">
        <v>132</v>
      </c>
      <c r="I1" s="112"/>
      <c r="J1" s="112" t="s">
        <v>133</v>
      </c>
      <c r="K1" s="112"/>
      <c r="L1" s="112" t="s">
        <v>134</v>
      </c>
      <c r="M1" s="112"/>
      <c r="N1" s="110" t="s">
        <v>135</v>
      </c>
      <c r="O1" s="110"/>
      <c r="P1" s="111" t="s">
        <v>136</v>
      </c>
      <c r="Q1" s="111"/>
      <c r="R1" s="112" t="s">
        <v>137</v>
      </c>
      <c r="S1" s="112"/>
      <c r="T1" s="112" t="s">
        <v>138</v>
      </c>
      <c r="U1" s="112"/>
      <c r="V1" s="112" t="s">
        <v>139</v>
      </c>
      <c r="W1" s="112"/>
      <c r="X1" s="110" t="s">
        <v>140</v>
      </c>
      <c r="Y1" s="110"/>
      <c r="Z1" s="110" t="s">
        <v>184</v>
      </c>
      <c r="AA1" s="110"/>
    </row>
    <row r="2" spans="1:27" ht="34">
      <c r="A2" s="17" t="s">
        <v>32</v>
      </c>
      <c r="B2" s="17" t="s">
        <v>33</v>
      </c>
      <c r="C2" s="17" t="s">
        <v>25</v>
      </c>
      <c r="D2" s="31" t="s">
        <v>51</v>
      </c>
      <c r="E2" s="31" t="s">
        <v>50</v>
      </c>
      <c r="F2" s="31" t="s">
        <v>51</v>
      </c>
      <c r="G2" s="31" t="s">
        <v>50</v>
      </c>
      <c r="H2" s="31" t="s">
        <v>51</v>
      </c>
      <c r="I2" s="31" t="s">
        <v>50</v>
      </c>
      <c r="J2" s="31" t="s">
        <v>51</v>
      </c>
      <c r="K2" s="31" t="s">
        <v>50</v>
      </c>
      <c r="L2" s="31" t="s">
        <v>51</v>
      </c>
      <c r="M2" s="31" t="s">
        <v>50</v>
      </c>
      <c r="N2" s="30" t="s">
        <v>51</v>
      </c>
      <c r="O2" s="29" t="s">
        <v>50</v>
      </c>
      <c r="P2" s="31" t="s">
        <v>51</v>
      </c>
      <c r="Q2" s="31" t="s">
        <v>50</v>
      </c>
      <c r="R2" s="31" t="s">
        <v>51</v>
      </c>
      <c r="S2" s="31" t="s">
        <v>50</v>
      </c>
      <c r="T2" s="31" t="s">
        <v>51</v>
      </c>
      <c r="U2" s="31" t="s">
        <v>50</v>
      </c>
      <c r="V2" s="31" t="s">
        <v>51</v>
      </c>
      <c r="W2" s="31" t="s">
        <v>50</v>
      </c>
      <c r="X2" s="30" t="s">
        <v>51</v>
      </c>
      <c r="Y2" s="29" t="s">
        <v>50</v>
      </c>
      <c r="Z2" s="30" t="s">
        <v>51</v>
      </c>
      <c r="AA2" s="29" t="s">
        <v>50</v>
      </c>
    </row>
    <row r="3" spans="1:27">
      <c r="A3" s="24" t="s">
        <v>76</v>
      </c>
      <c r="B3" s="18" t="s">
        <v>106</v>
      </c>
      <c r="C3" s="18" t="s">
        <v>41</v>
      </c>
      <c r="D3" s="14">
        <v>0.98270000000000002</v>
      </c>
      <c r="E3" s="18">
        <v>1.0041</v>
      </c>
      <c r="F3" s="14">
        <v>0.97540000000000004</v>
      </c>
      <c r="G3" s="14">
        <v>0.99680000000000002</v>
      </c>
      <c r="H3" s="14">
        <v>0.97370000000000001</v>
      </c>
      <c r="I3" s="14">
        <v>0.99050000000000005</v>
      </c>
      <c r="J3" s="14">
        <v>0.98170000000000002</v>
      </c>
      <c r="K3" s="14">
        <v>1.0156000000000001</v>
      </c>
      <c r="L3" s="14">
        <v>0.98409999999999997</v>
      </c>
      <c r="M3" s="14">
        <v>1.0129999999999999</v>
      </c>
      <c r="N3" s="14">
        <v>0.9788</v>
      </c>
      <c r="O3" s="14">
        <v>1.0188999999999999</v>
      </c>
      <c r="P3" s="14">
        <v>0.9879</v>
      </c>
      <c r="Q3" s="14">
        <v>1.0369999999999999</v>
      </c>
      <c r="R3" s="14">
        <v>0.98440000000000005</v>
      </c>
      <c r="S3" s="14">
        <v>1.0008999999999999</v>
      </c>
      <c r="T3" s="14">
        <v>0.98609999999999998</v>
      </c>
      <c r="U3" s="14">
        <v>0.99239999999999995</v>
      </c>
      <c r="V3" s="14">
        <v>0.9829</v>
      </c>
      <c r="W3" s="14">
        <v>0.99850000000000005</v>
      </c>
      <c r="X3" s="14">
        <v>0.97330000000000005</v>
      </c>
      <c r="Y3" s="14">
        <v>0.99829999999999997</v>
      </c>
      <c r="Z3" s="38">
        <v>0.98950000000000005</v>
      </c>
      <c r="AA3" s="38">
        <v>1.0261</v>
      </c>
    </row>
    <row r="4" spans="1:27">
      <c r="A4" s="18" t="s">
        <v>76</v>
      </c>
      <c r="B4" s="18" t="s">
        <v>107</v>
      </c>
      <c r="C4" s="18" t="s">
        <v>42</v>
      </c>
      <c r="D4" s="14">
        <v>0.9798</v>
      </c>
      <c r="E4" s="18">
        <v>0.99529999999999996</v>
      </c>
      <c r="F4" s="14">
        <v>0.98629999999999995</v>
      </c>
      <c r="G4" s="14">
        <v>1.0315000000000001</v>
      </c>
      <c r="H4" s="14">
        <v>0.97509999999999997</v>
      </c>
      <c r="I4" s="14">
        <v>0.99450000000000005</v>
      </c>
      <c r="J4" s="14">
        <v>0.98129999999999995</v>
      </c>
      <c r="K4" s="14">
        <v>1.0018</v>
      </c>
      <c r="L4" s="14">
        <v>0.97360000000000002</v>
      </c>
      <c r="M4" s="14">
        <v>1.0086999999999999</v>
      </c>
      <c r="N4" s="14">
        <v>0.98150000000000004</v>
      </c>
      <c r="O4" s="14">
        <v>0.995</v>
      </c>
      <c r="P4" s="14">
        <v>0.97889999999999999</v>
      </c>
      <c r="Q4" s="14">
        <v>1.0004999999999999</v>
      </c>
      <c r="R4" s="14">
        <v>0.97599999999999998</v>
      </c>
      <c r="S4" s="14">
        <v>1.0271999999999999</v>
      </c>
      <c r="T4" s="14">
        <v>0.98580000000000001</v>
      </c>
      <c r="U4" s="14">
        <v>1.0192000000000001</v>
      </c>
      <c r="V4" s="14">
        <v>0.9849</v>
      </c>
      <c r="W4" s="14">
        <v>1.0329999999999999</v>
      </c>
      <c r="X4" s="14">
        <v>0.97570000000000001</v>
      </c>
      <c r="Y4" s="14">
        <v>1.0275000000000001</v>
      </c>
      <c r="Z4" s="38">
        <v>0.98329999999999995</v>
      </c>
      <c r="AA4" s="38">
        <v>1.0228999999999999</v>
      </c>
    </row>
    <row r="5" spans="1:27">
      <c r="A5" s="26" t="s">
        <v>28</v>
      </c>
      <c r="B5" s="26" t="s">
        <v>109</v>
      </c>
      <c r="C5" s="26" t="s">
        <v>41</v>
      </c>
      <c r="D5" s="47">
        <v>0.98450000000000004</v>
      </c>
      <c r="E5" s="26">
        <v>1.0082</v>
      </c>
      <c r="F5" s="47">
        <v>0.99260000000000004</v>
      </c>
      <c r="G5" s="47">
        <v>1.0135000000000001</v>
      </c>
      <c r="H5" s="47">
        <v>0.97350000000000003</v>
      </c>
      <c r="I5" s="47">
        <v>0.99590000000000001</v>
      </c>
      <c r="J5" s="47">
        <v>0.98750000000000004</v>
      </c>
      <c r="K5" s="47">
        <v>1.0021</v>
      </c>
      <c r="L5" s="47">
        <v>0.98519999999999996</v>
      </c>
      <c r="M5" s="47">
        <v>1.0093000000000001</v>
      </c>
      <c r="N5" s="47">
        <v>0.97719999999999996</v>
      </c>
      <c r="O5" s="47">
        <v>0.99650000000000005</v>
      </c>
      <c r="P5" s="47">
        <v>0.98680000000000001</v>
      </c>
      <c r="Q5" s="47">
        <v>1.0281</v>
      </c>
      <c r="R5" s="47">
        <v>0.9869</v>
      </c>
      <c r="S5" s="47">
        <v>1.0210999999999999</v>
      </c>
      <c r="T5" s="47">
        <v>0.98080000000000001</v>
      </c>
      <c r="U5" s="47">
        <v>1.004</v>
      </c>
      <c r="V5" s="47">
        <v>0.98660000000000003</v>
      </c>
      <c r="W5" s="47">
        <v>1.0150999999999999</v>
      </c>
      <c r="X5" s="47">
        <v>0.98019999999999996</v>
      </c>
      <c r="Y5" s="47">
        <v>0.997</v>
      </c>
      <c r="Z5" s="104">
        <v>0.98209999999999997</v>
      </c>
      <c r="AA5" s="104">
        <v>0.99890000000000001</v>
      </c>
    </row>
    <row r="6" spans="1:27">
      <c r="A6" s="26" t="s">
        <v>28</v>
      </c>
      <c r="B6" s="26" t="s">
        <v>108</v>
      </c>
      <c r="C6" s="26" t="s">
        <v>42</v>
      </c>
      <c r="D6" s="47">
        <v>0.98519999999999996</v>
      </c>
      <c r="E6" s="26">
        <v>1.0065999999999999</v>
      </c>
      <c r="F6" s="47">
        <v>0.98260000000000003</v>
      </c>
      <c r="G6" s="47">
        <v>1.0235000000000001</v>
      </c>
      <c r="H6" s="47">
        <v>0.98799999999999999</v>
      </c>
      <c r="I6" s="47">
        <v>1.0179</v>
      </c>
      <c r="J6" s="47">
        <v>0.98019999999999996</v>
      </c>
      <c r="K6" s="47">
        <v>0.99280000000000002</v>
      </c>
      <c r="L6" s="47">
        <v>0.98750000000000004</v>
      </c>
      <c r="M6" s="47">
        <v>1.0263</v>
      </c>
      <c r="N6" s="47">
        <v>0.98140000000000005</v>
      </c>
      <c r="O6" s="47">
        <v>0.99509999999999998</v>
      </c>
      <c r="P6" s="47">
        <v>0.98150000000000004</v>
      </c>
      <c r="Q6" s="47">
        <v>0.99709999999999999</v>
      </c>
      <c r="R6" s="47">
        <v>0.97940000000000005</v>
      </c>
      <c r="S6" s="47">
        <v>0.99890000000000001</v>
      </c>
      <c r="T6" s="47">
        <v>0.98960000000000004</v>
      </c>
      <c r="U6" s="47">
        <v>1.006</v>
      </c>
      <c r="V6" s="47">
        <v>0.99139999999999995</v>
      </c>
      <c r="W6" s="47">
        <v>1.0282</v>
      </c>
      <c r="X6" s="47">
        <v>0.9879</v>
      </c>
      <c r="Y6" s="47">
        <v>1.0129999999999999</v>
      </c>
      <c r="Z6" s="104">
        <v>0.98709999999999998</v>
      </c>
      <c r="AA6" s="104">
        <v>1.0053000000000001</v>
      </c>
    </row>
    <row r="7" spans="1:27">
      <c r="A7" s="24" t="s">
        <v>96</v>
      </c>
      <c r="B7" s="24" t="s">
        <v>110</v>
      </c>
      <c r="C7" s="24" t="s">
        <v>41</v>
      </c>
      <c r="D7" s="14">
        <v>0.98919999999999997</v>
      </c>
      <c r="E7" s="18">
        <v>1.0052000000000001</v>
      </c>
      <c r="F7" s="48">
        <v>0.98870000000000002</v>
      </c>
      <c r="G7" s="48">
        <v>0.99319999999999997</v>
      </c>
      <c r="H7" s="48">
        <v>0.97299999999999998</v>
      </c>
      <c r="I7" s="48">
        <v>0.9919</v>
      </c>
      <c r="J7" s="48">
        <v>0.98450000000000004</v>
      </c>
      <c r="K7" s="48">
        <v>1.0187999999999999</v>
      </c>
      <c r="L7" s="48">
        <v>0.97470000000000001</v>
      </c>
      <c r="M7" s="48">
        <v>1.0061</v>
      </c>
      <c r="N7" s="48">
        <v>0.98229999999999995</v>
      </c>
      <c r="O7" s="48">
        <v>1.0321</v>
      </c>
      <c r="P7" s="48">
        <v>0.98560000000000003</v>
      </c>
      <c r="Q7" s="48">
        <v>0.99750000000000005</v>
      </c>
      <c r="R7" s="48">
        <v>0.98880000000000001</v>
      </c>
      <c r="S7" s="48">
        <v>1.0088999999999999</v>
      </c>
      <c r="T7" s="48">
        <v>0.98619999999999997</v>
      </c>
      <c r="U7" s="48">
        <v>0.99880000000000002</v>
      </c>
      <c r="V7" s="48">
        <v>0.98550000000000004</v>
      </c>
      <c r="W7" s="48">
        <v>0.99760000000000004</v>
      </c>
      <c r="X7" s="48">
        <v>0.9839</v>
      </c>
      <c r="Y7" s="48">
        <v>0.99450000000000005</v>
      </c>
      <c r="Z7" s="38">
        <v>0.99199999999999999</v>
      </c>
      <c r="AA7" s="38">
        <v>1.0073000000000001</v>
      </c>
    </row>
    <row r="8" spans="1:27">
      <c r="A8" s="24" t="s">
        <v>96</v>
      </c>
      <c r="B8" s="24" t="s">
        <v>111</v>
      </c>
      <c r="C8" s="24" t="s">
        <v>42</v>
      </c>
      <c r="D8" s="14">
        <v>0.98509999999999998</v>
      </c>
      <c r="E8" s="18">
        <v>1.0085</v>
      </c>
      <c r="F8" s="48">
        <v>0.97850000000000004</v>
      </c>
      <c r="G8" s="48">
        <v>1.0127999999999999</v>
      </c>
      <c r="H8" s="48" t="s">
        <v>71</v>
      </c>
      <c r="I8" s="48" t="s">
        <v>71</v>
      </c>
      <c r="J8" s="48">
        <v>0.98119999999999996</v>
      </c>
      <c r="K8" s="48">
        <v>1.0478000000000001</v>
      </c>
      <c r="L8" s="48">
        <v>0.97519999999999996</v>
      </c>
      <c r="M8" s="48">
        <v>1.0013000000000001</v>
      </c>
      <c r="N8" s="48">
        <v>0.98670000000000002</v>
      </c>
      <c r="O8" s="48">
        <v>1.0145</v>
      </c>
      <c r="P8" s="48">
        <v>0.98719999999999997</v>
      </c>
      <c r="Q8" s="48">
        <v>1.0237000000000001</v>
      </c>
      <c r="R8" s="48">
        <v>0.97940000000000005</v>
      </c>
      <c r="S8" s="48">
        <v>1.0093000000000001</v>
      </c>
      <c r="T8" s="48">
        <v>0.94399999999999995</v>
      </c>
      <c r="U8" s="48">
        <v>1.0275000000000001</v>
      </c>
      <c r="V8" s="48">
        <v>0.9829</v>
      </c>
      <c r="W8" s="48">
        <v>1.0055000000000001</v>
      </c>
      <c r="X8" s="48">
        <v>0.98550000000000004</v>
      </c>
      <c r="Y8" s="48">
        <v>0.99950000000000006</v>
      </c>
      <c r="Z8" s="38">
        <v>0.98129999999999995</v>
      </c>
      <c r="AA8" s="38">
        <v>1.0066999999999999</v>
      </c>
    </row>
    <row r="9" spans="1:27">
      <c r="A9" s="26" t="s">
        <v>8</v>
      </c>
      <c r="B9" s="26" t="s">
        <v>112</v>
      </c>
      <c r="C9" s="26" t="s">
        <v>41</v>
      </c>
      <c r="D9" s="47">
        <v>0.98340000000000005</v>
      </c>
      <c r="E9" s="26">
        <v>1.0186999999999999</v>
      </c>
      <c r="F9" s="47">
        <v>0.98640000000000005</v>
      </c>
      <c r="G9" s="47">
        <v>1.0145</v>
      </c>
      <c r="H9" s="47">
        <v>0.97540000000000004</v>
      </c>
      <c r="I9" s="47">
        <v>1.0023</v>
      </c>
      <c r="J9" s="47">
        <v>0.98329999999999995</v>
      </c>
      <c r="K9" s="47">
        <v>0.99450000000000005</v>
      </c>
      <c r="L9" s="47">
        <v>0.98099999999999998</v>
      </c>
      <c r="M9" s="47">
        <v>1.0270999999999999</v>
      </c>
      <c r="N9" s="47">
        <v>0.97729999999999995</v>
      </c>
      <c r="O9" s="47">
        <v>1.0024</v>
      </c>
      <c r="P9" s="47">
        <v>0.98099999999999998</v>
      </c>
      <c r="Q9" s="47">
        <v>1.0096000000000001</v>
      </c>
      <c r="R9" s="47">
        <v>0.98829999999999996</v>
      </c>
      <c r="S9" s="47">
        <v>1.0067999999999999</v>
      </c>
      <c r="T9" s="47">
        <v>0.9919</v>
      </c>
      <c r="U9" s="47">
        <v>1.0192000000000001</v>
      </c>
      <c r="V9" s="47">
        <v>0.97799999999999998</v>
      </c>
      <c r="W9" s="47">
        <v>0.99870000000000003</v>
      </c>
      <c r="X9" s="47">
        <v>0.98440000000000005</v>
      </c>
      <c r="Y9" s="47">
        <v>1.0078</v>
      </c>
      <c r="Z9" s="38">
        <v>0.98380000000000001</v>
      </c>
      <c r="AA9" s="38">
        <v>1.0017</v>
      </c>
    </row>
    <row r="10" spans="1:27">
      <c r="A10" s="26" t="s">
        <v>8</v>
      </c>
      <c r="B10" s="26" t="s">
        <v>113</v>
      </c>
      <c r="C10" s="26" t="s">
        <v>42</v>
      </c>
      <c r="D10" s="47">
        <v>0.98560000000000003</v>
      </c>
      <c r="E10" s="26">
        <v>1.0075000000000001</v>
      </c>
      <c r="F10" s="47">
        <v>0.99109999999999998</v>
      </c>
      <c r="G10" s="47">
        <v>1.0183</v>
      </c>
      <c r="H10" s="47">
        <v>0.98870000000000002</v>
      </c>
      <c r="I10" s="47">
        <v>1.0249999999999999</v>
      </c>
      <c r="J10" s="47">
        <v>0.98109999999999997</v>
      </c>
      <c r="K10" s="47" t="s">
        <v>71</v>
      </c>
      <c r="L10" s="47" t="s">
        <v>71</v>
      </c>
      <c r="M10" s="47" t="s">
        <v>71</v>
      </c>
      <c r="N10" s="47" t="s">
        <v>71</v>
      </c>
      <c r="O10" s="47" t="s">
        <v>71</v>
      </c>
      <c r="P10" s="47" t="s">
        <v>71</v>
      </c>
      <c r="Q10" s="47" t="s">
        <v>71</v>
      </c>
      <c r="R10" s="47" t="s">
        <v>71</v>
      </c>
      <c r="S10" s="47" t="s">
        <v>71</v>
      </c>
      <c r="T10" s="47" t="s">
        <v>71</v>
      </c>
      <c r="U10" s="47" t="s">
        <v>71</v>
      </c>
      <c r="V10" s="47" t="s">
        <v>71</v>
      </c>
      <c r="W10" s="47" t="s">
        <v>71</v>
      </c>
      <c r="X10" s="47" t="s">
        <v>71</v>
      </c>
      <c r="Y10" s="47" t="s">
        <v>71</v>
      </c>
      <c r="Z10" s="47" t="s">
        <v>71</v>
      </c>
      <c r="AA10" s="47" t="s">
        <v>71</v>
      </c>
    </row>
    <row r="11" spans="1:27">
      <c r="A11" s="49"/>
      <c r="B11" s="49"/>
      <c r="C11" s="49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8"/>
      <c r="O11" s="58"/>
      <c r="P11" s="50"/>
      <c r="Q11" s="50"/>
      <c r="R11" s="50"/>
    </row>
    <row r="12" spans="1:27">
      <c r="A12" s="49"/>
      <c r="B12" s="49"/>
      <c r="C12" s="49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8"/>
      <c r="O12" s="58"/>
      <c r="P12" s="50"/>
      <c r="Q12" s="50"/>
      <c r="R12" s="50"/>
    </row>
    <row r="13" spans="1:27">
      <c r="A13" s="49"/>
      <c r="B13" s="49"/>
      <c r="C13" s="49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8"/>
      <c r="O13" s="58"/>
      <c r="P13" s="50"/>
      <c r="Q13" s="50"/>
      <c r="R13" s="50"/>
    </row>
    <row r="14" spans="1:27">
      <c r="A14" s="49"/>
      <c r="B14" s="49"/>
      <c r="C14" s="49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8"/>
      <c r="O14" s="58"/>
      <c r="P14" s="50"/>
      <c r="Q14" s="50"/>
      <c r="R14" s="50"/>
    </row>
    <row r="15" spans="1:27">
      <c r="A15" s="49"/>
      <c r="B15" s="49"/>
      <c r="C15" s="49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8"/>
      <c r="O15" s="58"/>
      <c r="P15" s="50"/>
      <c r="Q15" s="50"/>
      <c r="R15" s="50"/>
    </row>
    <row r="16" spans="1:27">
      <c r="A16" s="49"/>
      <c r="B16" s="49"/>
      <c r="C16" s="49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8"/>
      <c r="O16" s="58"/>
      <c r="P16" s="50"/>
      <c r="Q16" s="50"/>
      <c r="R16" s="50"/>
    </row>
    <row r="17" spans="1:18">
      <c r="A17" s="49"/>
      <c r="B17" s="49"/>
      <c r="C17" s="49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8"/>
      <c r="O17" s="58"/>
      <c r="P17" s="50"/>
      <c r="Q17" s="50"/>
      <c r="R17" s="50"/>
    </row>
    <row r="18" spans="1: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</row>
    <row r="19" spans="1:18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</row>
    <row r="20" spans="1:18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</row>
    <row r="21" spans="1:18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</row>
    <row r="22" spans="1:18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</row>
    <row r="23" spans="1:18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</row>
    <row r="24" spans="1:18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</row>
    <row r="25" spans="1:18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</row>
    <row r="26" spans="1:18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</row>
    <row r="27" spans="1:18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</row>
  </sheetData>
  <mergeCells count="12">
    <mergeCell ref="N1:O1"/>
    <mergeCell ref="D1:E1"/>
    <mergeCell ref="F1:G1"/>
    <mergeCell ref="H1:I1"/>
    <mergeCell ref="J1:K1"/>
    <mergeCell ref="L1:M1"/>
    <mergeCell ref="Z1:AA1"/>
    <mergeCell ref="P1:Q1"/>
    <mergeCell ref="R1:S1"/>
    <mergeCell ref="T1:U1"/>
    <mergeCell ref="V1:W1"/>
    <mergeCell ref="X1:Y1"/>
  </mergeCells>
  <pageMargins left="0.7" right="0.7" top="0.75" bottom="0.75" header="0.3" footer="0.3"/>
  <pageSetup scale="42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CFDB-3796-DD4D-B740-52005E823042}">
  <dimension ref="A1:P24"/>
  <sheetViews>
    <sheetView workbookViewId="0">
      <selection activeCell="G10" sqref="G10"/>
    </sheetView>
  </sheetViews>
  <sheetFormatPr baseColWidth="10" defaultRowHeight="16"/>
  <sheetData>
    <row r="1" spans="1:16">
      <c r="A1" t="s">
        <v>180</v>
      </c>
      <c r="L1" t="s">
        <v>142</v>
      </c>
    </row>
    <row r="2" spans="1:16">
      <c r="A2" s="32" t="s">
        <v>141</v>
      </c>
      <c r="L2" t="s">
        <v>143</v>
      </c>
      <c r="M2">
        <v>7000000</v>
      </c>
      <c r="O2" t="s">
        <v>145</v>
      </c>
      <c r="P2">
        <v>210000</v>
      </c>
    </row>
    <row r="3" spans="1:16">
      <c r="L3" t="s">
        <v>144</v>
      </c>
      <c r="M3">
        <v>30</v>
      </c>
      <c r="N3" t="s">
        <v>146</v>
      </c>
    </row>
    <row r="4" spans="1:16">
      <c r="A4" t="s">
        <v>52</v>
      </c>
    </row>
    <row r="5" spans="1:16" ht="19">
      <c r="A5" t="s">
        <v>53</v>
      </c>
    </row>
    <row r="7" spans="1:16">
      <c r="A7" t="s">
        <v>181</v>
      </c>
    </row>
    <row r="8" spans="1:16" ht="19">
      <c r="B8" s="14" t="s">
        <v>54</v>
      </c>
      <c r="C8" s="33" t="s">
        <v>55</v>
      </c>
      <c r="D8" s="33" t="s">
        <v>56</v>
      </c>
      <c r="E8" s="33" t="s">
        <v>57</v>
      </c>
      <c r="F8" s="33" t="s">
        <v>58</v>
      </c>
    </row>
    <row r="9" spans="1:16">
      <c r="A9" t="s">
        <v>59</v>
      </c>
      <c r="B9" s="14" t="s">
        <v>60</v>
      </c>
      <c r="C9" s="14" t="s">
        <v>60</v>
      </c>
      <c r="D9" s="14">
        <v>145</v>
      </c>
      <c r="E9" s="14">
        <v>18</v>
      </c>
      <c r="F9" s="14">
        <v>2</v>
      </c>
      <c r="G9" s="38" t="s">
        <v>183</v>
      </c>
    </row>
    <row r="10" spans="1:16">
      <c r="A10" t="s">
        <v>61</v>
      </c>
    </row>
    <row r="12" spans="1:16">
      <c r="A12" s="23" t="s">
        <v>62</v>
      </c>
    </row>
    <row r="13" spans="1:16">
      <c r="A13" s="34" t="s">
        <v>63</v>
      </c>
    </row>
    <row r="14" spans="1:16">
      <c r="A14" s="35">
        <f xml:space="preserve"> (1/10^-2) * (1/10^-3) * (1/(100/1000)) * E9</f>
        <v>18000000</v>
      </c>
    </row>
    <row r="15" spans="1:16">
      <c r="A15" s="23" t="s">
        <v>64</v>
      </c>
    </row>
    <row r="16" spans="1:16">
      <c r="A16" s="34" t="s">
        <v>65</v>
      </c>
    </row>
    <row r="17" spans="1:5">
      <c r="A17" s="35">
        <f xml:space="preserve"> (1/10^-3) * (1/(100/1000)) * E9</f>
        <v>180000</v>
      </c>
      <c r="C17" t="s">
        <v>148</v>
      </c>
      <c r="D17" s="35">
        <f>(25/1000)*A17</f>
        <v>4500</v>
      </c>
    </row>
    <row r="20" spans="1:5">
      <c r="A20" t="s">
        <v>147</v>
      </c>
    </row>
    <row r="22" spans="1:5">
      <c r="A22" t="s">
        <v>182</v>
      </c>
    </row>
    <row r="23" spans="1:5" ht="19">
      <c r="C23" s="33" t="s">
        <v>72</v>
      </c>
      <c r="D23" s="33" t="s">
        <v>56</v>
      </c>
      <c r="E23" s="33" t="s">
        <v>57</v>
      </c>
    </row>
    <row r="24" spans="1:5">
      <c r="C24" s="14">
        <v>93</v>
      </c>
      <c r="D24" s="14">
        <v>17</v>
      </c>
      <c r="E24" s="1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C063-567F-134D-A42D-1EFC314E356C}">
  <sheetPr>
    <pageSetUpPr fitToPage="1"/>
  </sheetPr>
  <dimension ref="A1:AC97"/>
  <sheetViews>
    <sheetView workbookViewId="0">
      <pane ySplit="1" topLeftCell="A2" activePane="bottomLeft" state="frozen"/>
      <selection pane="bottomLeft" activeCell="U48" sqref="U48"/>
    </sheetView>
  </sheetViews>
  <sheetFormatPr baseColWidth="10" defaultRowHeight="16"/>
  <sheetData>
    <row r="1" spans="1:29" ht="139">
      <c r="A1" s="17" t="s">
        <v>32</v>
      </c>
      <c r="B1" s="31" t="s">
        <v>66</v>
      </c>
      <c r="C1" s="31" t="s">
        <v>67</v>
      </c>
      <c r="D1" s="17" t="s">
        <v>33</v>
      </c>
      <c r="E1" s="17" t="s">
        <v>25</v>
      </c>
      <c r="F1" s="64" t="s">
        <v>51</v>
      </c>
      <c r="G1" s="64" t="s">
        <v>50</v>
      </c>
      <c r="H1" s="64" t="s">
        <v>68</v>
      </c>
      <c r="I1" s="64" t="s">
        <v>155</v>
      </c>
      <c r="J1" s="64" t="s">
        <v>156</v>
      </c>
      <c r="K1" s="64" t="s">
        <v>157</v>
      </c>
      <c r="L1" s="64" t="s">
        <v>158</v>
      </c>
      <c r="M1" s="64" t="s">
        <v>159</v>
      </c>
      <c r="N1" s="64" t="s">
        <v>160</v>
      </c>
      <c r="O1" s="64" t="s">
        <v>161</v>
      </c>
      <c r="P1" s="64" t="s">
        <v>69</v>
      </c>
      <c r="Q1" s="64" t="s">
        <v>70</v>
      </c>
      <c r="R1" s="64" t="s">
        <v>187</v>
      </c>
      <c r="S1" s="64" t="s">
        <v>187</v>
      </c>
      <c r="T1" s="64" t="s">
        <v>187</v>
      </c>
      <c r="U1" s="64" t="s">
        <v>187</v>
      </c>
      <c r="V1" s="64" t="s">
        <v>187</v>
      </c>
      <c r="W1" s="64" t="s">
        <v>187</v>
      </c>
      <c r="X1" s="64" t="s">
        <v>175</v>
      </c>
      <c r="Y1" s="39" t="s">
        <v>73</v>
      </c>
      <c r="Z1" t="s">
        <v>174</v>
      </c>
    </row>
    <row r="2" spans="1:29">
      <c r="A2" s="24" t="s">
        <v>76</v>
      </c>
      <c r="B2" s="18">
        <v>0</v>
      </c>
      <c r="C2" s="20">
        <v>43572</v>
      </c>
      <c r="D2" s="18" t="s">
        <v>106</v>
      </c>
      <c r="E2" s="18" t="s">
        <v>41</v>
      </c>
      <c r="F2" s="14">
        <v>0.98270000000000002</v>
      </c>
      <c r="G2" s="18">
        <v>1.0041</v>
      </c>
      <c r="H2" s="14">
        <f>G2-F2</f>
        <v>2.1399999999999975E-2</v>
      </c>
      <c r="I2" s="14">
        <f>H2*9000</f>
        <v>192.59999999999977</v>
      </c>
      <c r="J2" s="18">
        <v>0</v>
      </c>
      <c r="P2" s="14">
        <v>50</v>
      </c>
      <c r="Q2" s="14">
        <f t="shared" ref="Q2:Q9" si="0" xml:space="preserve"> 1/(50/1000)</f>
        <v>20</v>
      </c>
      <c r="R2" s="36">
        <f t="shared" ref="R2:R9" si="1">Q2 * (1/10^-1) *J2</f>
        <v>0</v>
      </c>
      <c r="Y2" s="18">
        <v>0</v>
      </c>
    </row>
    <row r="3" spans="1:29">
      <c r="A3" s="18" t="s">
        <v>76</v>
      </c>
      <c r="B3" s="18">
        <v>0</v>
      </c>
      <c r="C3" s="20">
        <v>43572</v>
      </c>
      <c r="D3" s="18" t="s">
        <v>107</v>
      </c>
      <c r="E3" s="18" t="s">
        <v>42</v>
      </c>
      <c r="F3" s="14">
        <v>0.9798</v>
      </c>
      <c r="G3" s="18">
        <v>0.99529999999999996</v>
      </c>
      <c r="H3" s="14">
        <f t="shared" ref="H3:H9" si="2">G3-F3</f>
        <v>1.5499999999999958E-2</v>
      </c>
      <c r="I3" s="14">
        <f t="shared" ref="I3:I9" si="3">H3*9000</f>
        <v>139.49999999999963</v>
      </c>
      <c r="J3" s="18">
        <v>0</v>
      </c>
      <c r="P3" s="14">
        <v>50</v>
      </c>
      <c r="Q3" s="14">
        <f t="shared" si="0"/>
        <v>20</v>
      </c>
      <c r="R3" s="36">
        <f t="shared" si="1"/>
        <v>0</v>
      </c>
      <c r="Y3" s="18">
        <v>0</v>
      </c>
      <c r="Z3" s="59"/>
      <c r="AA3" s="59"/>
      <c r="AB3" s="59"/>
      <c r="AC3" s="50"/>
    </row>
    <row r="4" spans="1:29">
      <c r="A4" s="26" t="s">
        <v>28</v>
      </c>
      <c r="B4" s="18">
        <v>0</v>
      </c>
      <c r="C4" s="20">
        <v>43572</v>
      </c>
      <c r="D4" s="26" t="s">
        <v>109</v>
      </c>
      <c r="E4" s="26" t="s">
        <v>41</v>
      </c>
      <c r="F4" s="14">
        <v>0.98450000000000004</v>
      </c>
      <c r="G4" s="18">
        <v>1.0082</v>
      </c>
      <c r="H4" s="14">
        <f t="shared" si="2"/>
        <v>2.3699999999999943E-2</v>
      </c>
      <c r="I4" s="14">
        <f t="shared" si="3"/>
        <v>213.2999999999995</v>
      </c>
      <c r="J4" s="18">
        <v>0</v>
      </c>
      <c r="P4" s="14">
        <v>50</v>
      </c>
      <c r="Q4" s="14">
        <f t="shared" si="0"/>
        <v>20</v>
      </c>
      <c r="R4" s="36">
        <f t="shared" si="1"/>
        <v>0</v>
      </c>
      <c r="Y4" s="18">
        <v>0</v>
      </c>
      <c r="Z4" s="49"/>
      <c r="AA4" s="49"/>
      <c r="AB4" s="49"/>
      <c r="AC4" s="50"/>
    </row>
    <row r="5" spans="1:29">
      <c r="A5" s="26" t="s">
        <v>28</v>
      </c>
      <c r="B5" s="18">
        <v>0</v>
      </c>
      <c r="C5" s="20">
        <v>43572</v>
      </c>
      <c r="D5" s="26" t="s">
        <v>108</v>
      </c>
      <c r="E5" s="26" t="s">
        <v>42</v>
      </c>
      <c r="F5" s="14">
        <v>0.98519999999999996</v>
      </c>
      <c r="G5" s="18">
        <v>1.0065999999999999</v>
      </c>
      <c r="H5" s="14">
        <f t="shared" si="2"/>
        <v>2.1399999999999975E-2</v>
      </c>
      <c r="I5" s="14">
        <f t="shared" si="3"/>
        <v>192.59999999999977</v>
      </c>
      <c r="J5" s="18">
        <v>0</v>
      </c>
      <c r="P5" s="14">
        <v>50</v>
      </c>
      <c r="Q5" s="14">
        <f t="shared" si="0"/>
        <v>20</v>
      </c>
      <c r="R5" s="36">
        <f t="shared" si="1"/>
        <v>0</v>
      </c>
      <c r="Y5" s="18">
        <v>0</v>
      </c>
      <c r="Z5" s="49"/>
      <c r="AA5" s="49"/>
      <c r="AB5" s="49"/>
      <c r="AC5" s="50"/>
    </row>
    <row r="6" spans="1:29">
      <c r="A6" s="24" t="s">
        <v>96</v>
      </c>
      <c r="B6" s="18">
        <v>0</v>
      </c>
      <c r="C6" s="20">
        <v>43572</v>
      </c>
      <c r="D6" s="24" t="s">
        <v>110</v>
      </c>
      <c r="E6" s="24" t="s">
        <v>41</v>
      </c>
      <c r="F6" s="14">
        <v>0.98919999999999997</v>
      </c>
      <c r="G6" s="18">
        <v>1.0052000000000001</v>
      </c>
      <c r="H6" s="14">
        <f t="shared" si="2"/>
        <v>1.6000000000000125E-2</v>
      </c>
      <c r="I6" s="14">
        <f t="shared" si="3"/>
        <v>144.00000000000114</v>
      </c>
      <c r="J6" s="18">
        <v>0</v>
      </c>
      <c r="P6" s="14">
        <v>50</v>
      </c>
      <c r="Q6" s="14">
        <f t="shared" si="0"/>
        <v>20</v>
      </c>
      <c r="R6" s="36">
        <f t="shared" si="1"/>
        <v>0</v>
      </c>
      <c r="Y6" s="36">
        <v>0</v>
      </c>
      <c r="Z6" s="49"/>
      <c r="AA6" s="49"/>
      <c r="AB6" s="49"/>
      <c r="AC6" s="50"/>
    </row>
    <row r="7" spans="1:29">
      <c r="A7" s="24" t="s">
        <v>96</v>
      </c>
      <c r="B7" s="18">
        <v>0</v>
      </c>
      <c r="C7" s="20">
        <v>43572</v>
      </c>
      <c r="D7" s="24" t="s">
        <v>111</v>
      </c>
      <c r="E7" s="24" t="s">
        <v>42</v>
      </c>
      <c r="F7" s="14">
        <v>0.98509999999999998</v>
      </c>
      <c r="G7" s="18">
        <v>1.0085</v>
      </c>
      <c r="H7" s="14">
        <f t="shared" si="2"/>
        <v>2.3399999999999976E-2</v>
      </c>
      <c r="I7" s="14">
        <f>H7*9000</f>
        <v>210.5999999999998</v>
      </c>
      <c r="J7" s="18">
        <v>0</v>
      </c>
      <c r="P7" s="14">
        <v>50</v>
      </c>
      <c r="Q7" s="14">
        <f t="shared" si="0"/>
        <v>20</v>
      </c>
      <c r="R7" s="36">
        <f t="shared" si="1"/>
        <v>0</v>
      </c>
      <c r="Y7" s="36">
        <v>0</v>
      </c>
      <c r="Z7" s="49"/>
      <c r="AA7" s="49"/>
      <c r="AB7" s="49"/>
      <c r="AC7" s="50"/>
    </row>
    <row r="8" spans="1:29">
      <c r="A8" s="26" t="s">
        <v>8</v>
      </c>
      <c r="B8" s="18">
        <v>0</v>
      </c>
      <c r="C8" s="20">
        <v>43572</v>
      </c>
      <c r="D8" s="26" t="s">
        <v>112</v>
      </c>
      <c r="E8" s="26" t="s">
        <v>41</v>
      </c>
      <c r="F8" s="14">
        <v>0.98340000000000005</v>
      </c>
      <c r="G8" s="18">
        <v>1.0186999999999999</v>
      </c>
      <c r="H8" s="14">
        <f t="shared" si="2"/>
        <v>3.5299999999999887E-2</v>
      </c>
      <c r="I8" s="14">
        <f t="shared" si="3"/>
        <v>317.69999999999897</v>
      </c>
      <c r="J8" s="18">
        <v>0</v>
      </c>
      <c r="P8" s="14">
        <v>50</v>
      </c>
      <c r="Q8" s="14">
        <f t="shared" si="0"/>
        <v>20</v>
      </c>
      <c r="R8" s="36">
        <f t="shared" si="1"/>
        <v>0</v>
      </c>
      <c r="Y8" s="18">
        <v>0</v>
      </c>
      <c r="Z8" s="49"/>
      <c r="AA8" s="49"/>
      <c r="AB8" s="49"/>
      <c r="AC8" s="50"/>
    </row>
    <row r="9" spans="1:29" s="87" customFormat="1" ht="17" thickBot="1">
      <c r="A9" s="80" t="s">
        <v>8</v>
      </c>
      <c r="B9" s="81">
        <v>0</v>
      </c>
      <c r="C9" s="84">
        <v>43572</v>
      </c>
      <c r="D9" s="80" t="s">
        <v>113</v>
      </c>
      <c r="E9" s="80" t="s">
        <v>42</v>
      </c>
      <c r="F9" s="85">
        <v>0.98560000000000003</v>
      </c>
      <c r="G9" s="81">
        <v>1.0075000000000001</v>
      </c>
      <c r="H9" s="85">
        <f t="shared" si="2"/>
        <v>2.1900000000000031E-2</v>
      </c>
      <c r="I9" s="85">
        <f t="shared" si="3"/>
        <v>197.10000000000028</v>
      </c>
      <c r="J9" s="81">
        <v>0</v>
      </c>
      <c r="P9" s="85">
        <v>50</v>
      </c>
      <c r="Q9" s="85">
        <f t="shared" si="0"/>
        <v>20</v>
      </c>
      <c r="R9" s="36">
        <f t="shared" si="1"/>
        <v>0</v>
      </c>
      <c r="Y9" s="86">
        <v>0</v>
      </c>
      <c r="Z9" s="88"/>
      <c r="AA9" s="88"/>
      <c r="AB9" s="88"/>
      <c r="AC9" s="89"/>
    </row>
    <row r="10" spans="1:29">
      <c r="A10" s="78" t="s">
        <v>76</v>
      </c>
      <c r="B10" s="63">
        <v>1</v>
      </c>
      <c r="C10" s="61">
        <v>43573</v>
      </c>
      <c r="D10" s="63" t="s">
        <v>106</v>
      </c>
      <c r="E10" s="63" t="s">
        <v>41</v>
      </c>
      <c r="F10" s="79">
        <v>0.97540000000000004</v>
      </c>
      <c r="G10" s="79">
        <v>0.99680000000000002</v>
      </c>
      <c r="H10" s="63">
        <f t="shared" ref="H10:H17" si="4">G10-F10</f>
        <v>2.1399999999999975E-2</v>
      </c>
      <c r="I10" s="63">
        <f t="shared" ref="I10:I25" si="5">H10*9000</f>
        <v>192.59999999999977</v>
      </c>
      <c r="J10" s="63" t="s">
        <v>150</v>
      </c>
      <c r="K10" s="63" t="s">
        <v>150</v>
      </c>
      <c r="L10" s="63" t="s">
        <v>60</v>
      </c>
      <c r="M10" s="63">
        <v>357</v>
      </c>
      <c r="N10" s="79">
        <v>64</v>
      </c>
      <c r="O10" s="79">
        <v>9</v>
      </c>
      <c r="P10" s="69">
        <v>50</v>
      </c>
      <c r="Q10" s="79">
        <f xml:space="preserve"> 1/(50/1000)</f>
        <v>20</v>
      </c>
      <c r="R10" s="83">
        <f>Q10 * (1/10^-4) *M10</f>
        <v>71400000</v>
      </c>
      <c r="S10" s="83">
        <f>Q10 * (1/10^-5) *N10</f>
        <v>127999999.99999999</v>
      </c>
      <c r="T10" s="83">
        <f>Q10 * (1/10^-6) *O10</f>
        <v>180000000</v>
      </c>
      <c r="U10" s="60"/>
      <c r="V10" s="60"/>
      <c r="W10" s="60"/>
      <c r="Y10" s="83">
        <f>AVERAGE(R10:T10)</f>
        <v>126466666.66666667</v>
      </c>
    </row>
    <row r="11" spans="1:29">
      <c r="A11" s="18" t="s">
        <v>76</v>
      </c>
      <c r="B11" s="18">
        <v>1</v>
      </c>
      <c r="C11" s="20">
        <v>43573</v>
      </c>
      <c r="D11" s="18" t="s">
        <v>107</v>
      </c>
      <c r="E11" s="18" t="s">
        <v>42</v>
      </c>
      <c r="F11" s="14">
        <v>0.98629999999999995</v>
      </c>
      <c r="G11" s="14">
        <v>1.0315000000000001</v>
      </c>
      <c r="H11" s="24">
        <f t="shared" si="4"/>
        <v>4.5200000000000129E-2</v>
      </c>
      <c r="I11" s="24">
        <f t="shared" si="5"/>
        <v>406.80000000000115</v>
      </c>
      <c r="J11" s="18" t="s">
        <v>150</v>
      </c>
      <c r="K11" s="18" t="s">
        <v>150</v>
      </c>
      <c r="L11" s="18" t="s">
        <v>60</v>
      </c>
      <c r="M11" s="18">
        <v>342</v>
      </c>
      <c r="N11" s="14">
        <v>48</v>
      </c>
      <c r="O11" s="14">
        <v>7</v>
      </c>
      <c r="P11" s="37">
        <v>50</v>
      </c>
      <c r="Q11" s="14">
        <f t="shared" ref="Q11:Q17" si="6" xml:space="preserve"> 1/(50/1000)</f>
        <v>20</v>
      </c>
      <c r="R11" s="36">
        <f t="shared" ref="R11:R17" si="7">Q11 * (1/10^-4) *M11</f>
        <v>68400000</v>
      </c>
      <c r="S11" s="36">
        <f t="shared" ref="S11:S17" si="8">Q11 * (1/10^-5) *N11</f>
        <v>95999999.999999985</v>
      </c>
      <c r="T11" s="36">
        <f>Q11 * (1/10^-6) *O11</f>
        <v>140000000</v>
      </c>
      <c r="U11" s="60"/>
      <c r="V11" s="60"/>
      <c r="W11" s="60"/>
      <c r="Y11" s="36">
        <f>AVERAGE(R11:T11)</f>
        <v>101466666.66666667</v>
      </c>
    </row>
    <row r="12" spans="1:29">
      <c r="A12" s="26" t="s">
        <v>28</v>
      </c>
      <c r="B12" s="18">
        <v>1</v>
      </c>
      <c r="C12" s="20">
        <v>43573</v>
      </c>
      <c r="D12" s="26" t="s">
        <v>109</v>
      </c>
      <c r="E12" s="26" t="s">
        <v>41</v>
      </c>
      <c r="F12" s="47">
        <v>0.99260000000000004</v>
      </c>
      <c r="G12" s="47">
        <v>1.0135000000000001</v>
      </c>
      <c r="H12" s="24">
        <f t="shared" si="4"/>
        <v>2.090000000000003E-2</v>
      </c>
      <c r="I12" s="24">
        <f t="shared" si="5"/>
        <v>188.10000000000028</v>
      </c>
      <c r="J12" s="18" t="s">
        <v>60</v>
      </c>
      <c r="K12" s="18" t="s">
        <v>60</v>
      </c>
      <c r="L12" s="18" t="s">
        <v>60</v>
      </c>
      <c r="M12" s="18">
        <v>169</v>
      </c>
      <c r="N12" s="14">
        <v>23</v>
      </c>
      <c r="O12" s="14" t="s">
        <v>150</v>
      </c>
      <c r="P12" s="37">
        <v>50</v>
      </c>
      <c r="Q12" s="14">
        <f t="shared" si="6"/>
        <v>20</v>
      </c>
      <c r="R12" s="36">
        <f t="shared" si="7"/>
        <v>33800000</v>
      </c>
      <c r="S12" s="36">
        <f t="shared" si="8"/>
        <v>45999999.999999993</v>
      </c>
      <c r="T12" s="36"/>
      <c r="U12" s="60"/>
      <c r="V12" s="60"/>
      <c r="W12" s="60"/>
      <c r="Y12" s="36">
        <f>AVERAGE(R12:S12)</f>
        <v>39900000</v>
      </c>
    </row>
    <row r="13" spans="1:29">
      <c r="A13" s="26" t="s">
        <v>28</v>
      </c>
      <c r="B13" s="18">
        <v>1</v>
      </c>
      <c r="C13" s="20">
        <v>43573</v>
      </c>
      <c r="D13" s="26" t="s">
        <v>108</v>
      </c>
      <c r="E13" s="26" t="s">
        <v>42</v>
      </c>
      <c r="F13" s="47">
        <v>0.98260000000000003</v>
      </c>
      <c r="G13" s="47">
        <v>1.0235000000000001</v>
      </c>
      <c r="H13" s="24">
        <f t="shared" si="4"/>
        <v>4.0900000000000047E-2</v>
      </c>
      <c r="I13" s="24">
        <f t="shared" si="5"/>
        <v>368.10000000000042</v>
      </c>
      <c r="J13" s="18" t="s">
        <v>60</v>
      </c>
      <c r="K13" s="18" t="s">
        <v>60</v>
      </c>
      <c r="L13" s="18" t="s">
        <v>60</v>
      </c>
      <c r="M13" s="18">
        <v>393</v>
      </c>
      <c r="N13" s="14">
        <v>70</v>
      </c>
      <c r="O13" s="14" t="s">
        <v>150</v>
      </c>
      <c r="P13" s="37">
        <v>50</v>
      </c>
      <c r="Q13" s="14">
        <f t="shared" si="6"/>
        <v>20</v>
      </c>
      <c r="R13" s="36">
        <f t="shared" si="7"/>
        <v>78600000</v>
      </c>
      <c r="S13" s="36">
        <f t="shared" si="8"/>
        <v>139999999.99999997</v>
      </c>
      <c r="T13" s="36"/>
      <c r="U13" s="60"/>
      <c r="V13" s="60"/>
      <c r="W13" s="60"/>
      <c r="Y13" s="36">
        <f t="shared" ref="Y13:Y17" si="9">AVERAGE(R13:S13)</f>
        <v>109299999.99999999</v>
      </c>
    </row>
    <row r="14" spans="1:29">
      <c r="A14" s="24" t="s">
        <v>96</v>
      </c>
      <c r="B14" s="18">
        <v>1</v>
      </c>
      <c r="C14" s="20">
        <v>43573</v>
      </c>
      <c r="D14" s="24" t="s">
        <v>110</v>
      </c>
      <c r="E14" s="24" t="s">
        <v>41</v>
      </c>
      <c r="F14" s="48">
        <v>0.98870000000000002</v>
      </c>
      <c r="G14" s="48">
        <v>0.99319999999999997</v>
      </c>
      <c r="H14" s="24">
        <f t="shared" si="4"/>
        <v>4.4999999999999485E-3</v>
      </c>
      <c r="I14" s="24">
        <f t="shared" si="5"/>
        <v>40.499999999999538</v>
      </c>
      <c r="J14" s="18" t="s">
        <v>60</v>
      </c>
      <c r="K14" s="18" t="s">
        <v>60</v>
      </c>
      <c r="L14" s="18" t="s">
        <v>60</v>
      </c>
      <c r="M14" s="18">
        <v>415</v>
      </c>
      <c r="N14" s="14">
        <v>82</v>
      </c>
      <c r="O14" s="14" t="s">
        <v>150</v>
      </c>
      <c r="P14" s="37">
        <v>50</v>
      </c>
      <c r="Q14" s="14">
        <f t="shared" si="6"/>
        <v>20</v>
      </c>
      <c r="R14" s="36">
        <f t="shared" si="7"/>
        <v>83000000</v>
      </c>
      <c r="S14" s="36">
        <f t="shared" si="8"/>
        <v>163999999.99999997</v>
      </c>
      <c r="T14" s="36"/>
      <c r="U14" s="60"/>
      <c r="V14" s="60"/>
      <c r="W14" s="60"/>
      <c r="X14" t="s">
        <v>152</v>
      </c>
      <c r="Y14" s="36">
        <f t="shared" si="9"/>
        <v>123499999.99999999</v>
      </c>
    </row>
    <row r="15" spans="1:29">
      <c r="A15" s="24" t="s">
        <v>96</v>
      </c>
      <c r="B15" s="18">
        <v>1</v>
      </c>
      <c r="C15" s="20">
        <v>43573</v>
      </c>
      <c r="D15" s="24" t="s">
        <v>111</v>
      </c>
      <c r="E15" s="24" t="s">
        <v>42</v>
      </c>
      <c r="F15" s="48">
        <v>0.97850000000000004</v>
      </c>
      <c r="G15" s="48">
        <v>1.0127999999999999</v>
      </c>
      <c r="H15" s="24">
        <f t="shared" si="4"/>
        <v>3.4299999999999886E-2</v>
      </c>
      <c r="I15" s="24">
        <f t="shared" si="5"/>
        <v>308.69999999999897</v>
      </c>
      <c r="J15" s="18" t="s">
        <v>60</v>
      </c>
      <c r="K15" s="18" t="s">
        <v>60</v>
      </c>
      <c r="L15" s="18" t="s">
        <v>60</v>
      </c>
      <c r="M15" s="18">
        <v>158</v>
      </c>
      <c r="N15" s="14">
        <v>17</v>
      </c>
      <c r="O15" s="14" t="s">
        <v>150</v>
      </c>
      <c r="P15" s="37">
        <v>50</v>
      </c>
      <c r="Q15" s="14">
        <f t="shared" si="6"/>
        <v>20</v>
      </c>
      <c r="R15" s="36">
        <f t="shared" si="7"/>
        <v>31600000</v>
      </c>
      <c r="S15" s="36">
        <f t="shared" si="8"/>
        <v>33999999.999999993</v>
      </c>
      <c r="T15" s="36"/>
      <c r="U15" s="60"/>
      <c r="V15" s="60"/>
      <c r="W15" s="60"/>
      <c r="Y15" s="36">
        <f t="shared" si="9"/>
        <v>32799999.999999996</v>
      </c>
    </row>
    <row r="16" spans="1:29">
      <c r="A16" s="26" t="s">
        <v>8</v>
      </c>
      <c r="B16" s="18">
        <v>1</v>
      </c>
      <c r="C16" s="20">
        <v>43573</v>
      </c>
      <c r="D16" s="26" t="s">
        <v>112</v>
      </c>
      <c r="E16" s="26" t="s">
        <v>41</v>
      </c>
      <c r="F16" s="47">
        <v>0.98640000000000005</v>
      </c>
      <c r="G16" s="47">
        <v>1.0145</v>
      </c>
      <c r="H16" s="24">
        <f t="shared" si="4"/>
        <v>2.8099999999999903E-2</v>
      </c>
      <c r="I16" s="24">
        <f t="shared" si="5"/>
        <v>252.89999999999912</v>
      </c>
      <c r="J16" s="18" t="s">
        <v>60</v>
      </c>
      <c r="K16" s="18" t="s">
        <v>60</v>
      </c>
      <c r="L16" s="18" t="s">
        <v>60</v>
      </c>
      <c r="M16" s="18">
        <v>99</v>
      </c>
      <c r="N16" s="14">
        <v>11</v>
      </c>
      <c r="O16" s="14" t="s">
        <v>150</v>
      </c>
      <c r="P16" s="37">
        <v>50</v>
      </c>
      <c r="Q16" s="14">
        <f t="shared" si="6"/>
        <v>20</v>
      </c>
      <c r="R16" s="36">
        <f t="shared" si="7"/>
        <v>19800000</v>
      </c>
      <c r="S16" s="36">
        <f t="shared" si="8"/>
        <v>21999999.999999996</v>
      </c>
      <c r="T16" s="36"/>
      <c r="U16" s="60"/>
      <c r="V16" s="60"/>
      <c r="W16" s="60"/>
      <c r="Y16" s="36">
        <f t="shared" si="9"/>
        <v>20900000</v>
      </c>
    </row>
    <row r="17" spans="1:25" s="87" customFormat="1" ht="17" thickBot="1">
      <c r="A17" s="80" t="s">
        <v>8</v>
      </c>
      <c r="B17" s="81">
        <v>1</v>
      </c>
      <c r="C17" s="84">
        <v>43573</v>
      </c>
      <c r="D17" s="80" t="s">
        <v>113</v>
      </c>
      <c r="E17" s="80" t="s">
        <v>42</v>
      </c>
      <c r="F17" s="82">
        <v>0.99109999999999998</v>
      </c>
      <c r="G17" s="82">
        <v>1.0183</v>
      </c>
      <c r="H17" s="90">
        <f t="shared" si="4"/>
        <v>2.7200000000000002E-2</v>
      </c>
      <c r="I17" s="90">
        <f t="shared" si="5"/>
        <v>244.8</v>
      </c>
      <c r="J17" s="81" t="s">
        <v>60</v>
      </c>
      <c r="K17" s="81" t="s">
        <v>60</v>
      </c>
      <c r="L17" s="81" t="s">
        <v>60</v>
      </c>
      <c r="M17" s="81">
        <v>171</v>
      </c>
      <c r="N17" s="85">
        <v>25</v>
      </c>
      <c r="O17" s="85" t="s">
        <v>150</v>
      </c>
      <c r="P17" s="91">
        <v>50</v>
      </c>
      <c r="Q17" s="85">
        <f t="shared" si="6"/>
        <v>20</v>
      </c>
      <c r="R17" s="86">
        <f t="shared" si="7"/>
        <v>34200000</v>
      </c>
      <c r="S17" s="86">
        <f t="shared" si="8"/>
        <v>49999999.999999993</v>
      </c>
      <c r="T17" s="86"/>
      <c r="U17" s="92"/>
      <c r="V17" s="92"/>
      <c r="W17" s="92"/>
      <c r="Y17" s="86">
        <f t="shared" si="9"/>
        <v>42100000</v>
      </c>
    </row>
    <row r="18" spans="1:25">
      <c r="A18" s="78" t="s">
        <v>76</v>
      </c>
      <c r="B18" s="63">
        <v>2</v>
      </c>
      <c r="C18" s="61">
        <v>43574</v>
      </c>
      <c r="D18" s="63" t="s">
        <v>106</v>
      </c>
      <c r="E18" s="63" t="s">
        <v>41</v>
      </c>
      <c r="F18" s="79">
        <v>0.97370000000000001</v>
      </c>
      <c r="G18" s="79">
        <v>0.99050000000000005</v>
      </c>
      <c r="H18" s="63">
        <f t="shared" ref="H18:H25" si="10">G18-F18</f>
        <v>1.6800000000000037E-2</v>
      </c>
      <c r="I18" s="63">
        <f t="shared" si="5"/>
        <v>151.20000000000033</v>
      </c>
      <c r="J18" s="79" t="s">
        <v>150</v>
      </c>
      <c r="K18" s="79" t="s">
        <v>150</v>
      </c>
      <c r="L18" s="79" t="s">
        <v>60</v>
      </c>
      <c r="M18" s="79" t="s">
        <v>60</v>
      </c>
      <c r="N18" s="79">
        <v>19</v>
      </c>
      <c r="O18" s="79">
        <v>7</v>
      </c>
      <c r="P18" s="69">
        <v>50</v>
      </c>
      <c r="Q18" s="79">
        <f xml:space="preserve"> 1/(50/1000)</f>
        <v>20</v>
      </c>
      <c r="R18" s="83">
        <f>Q18 * (1/10^-5) *N18</f>
        <v>37999999.999999993</v>
      </c>
      <c r="S18" s="83">
        <f>Q18 * (1/10^-6) *O18</f>
        <v>140000000</v>
      </c>
      <c r="T18" s="60"/>
      <c r="U18" s="60"/>
      <c r="V18" s="60"/>
      <c r="W18" s="60"/>
      <c r="Y18" s="35">
        <f>AVERAGE(R18:S18)</f>
        <v>89000000</v>
      </c>
    </row>
    <row r="19" spans="1:25">
      <c r="A19" s="18" t="s">
        <v>76</v>
      </c>
      <c r="B19" s="18">
        <v>2</v>
      </c>
      <c r="C19" s="20">
        <v>43574</v>
      </c>
      <c r="D19" s="18" t="s">
        <v>107</v>
      </c>
      <c r="E19" s="18" t="s">
        <v>42</v>
      </c>
      <c r="F19" s="14">
        <v>0.97509999999999997</v>
      </c>
      <c r="G19" s="14">
        <v>0.99450000000000005</v>
      </c>
      <c r="H19" s="24">
        <f t="shared" si="10"/>
        <v>1.9400000000000084E-2</v>
      </c>
      <c r="I19" s="24">
        <f t="shared" si="5"/>
        <v>174.60000000000076</v>
      </c>
      <c r="J19" s="14" t="s">
        <v>150</v>
      </c>
      <c r="K19" s="14" t="s">
        <v>150</v>
      </c>
      <c r="L19" s="14" t="s">
        <v>60</v>
      </c>
      <c r="M19" s="14" t="s">
        <v>60</v>
      </c>
      <c r="N19" s="14">
        <v>30</v>
      </c>
      <c r="O19" s="14">
        <v>4</v>
      </c>
      <c r="P19" s="37">
        <v>50</v>
      </c>
      <c r="Q19" s="14">
        <f t="shared" ref="Q19:Q25" si="11" xml:space="preserve"> 1/(50/1000)</f>
        <v>20</v>
      </c>
      <c r="R19" s="36">
        <f t="shared" ref="R19:R25" si="12">Q19 * (1/10^-5) *N19</f>
        <v>59999999.999999993</v>
      </c>
      <c r="S19" s="36">
        <f t="shared" ref="S19:S25" si="13">Q19 * (1/10^-6) *O19</f>
        <v>80000000</v>
      </c>
      <c r="T19" s="60"/>
      <c r="U19" s="60"/>
      <c r="V19" s="60"/>
      <c r="W19" s="60"/>
      <c r="Y19" s="35">
        <f t="shared" ref="Y19:Y25" si="14">AVERAGE(R19:S19)</f>
        <v>70000000</v>
      </c>
    </row>
    <row r="20" spans="1:25">
      <c r="A20" s="26" t="s">
        <v>28</v>
      </c>
      <c r="B20" s="18">
        <v>2</v>
      </c>
      <c r="C20" s="20">
        <v>43574</v>
      </c>
      <c r="D20" s="26" t="s">
        <v>109</v>
      </c>
      <c r="E20" s="26" t="s">
        <v>41</v>
      </c>
      <c r="F20" s="47">
        <v>0.97350000000000003</v>
      </c>
      <c r="G20" s="47">
        <v>0.99590000000000001</v>
      </c>
      <c r="H20" s="24">
        <f t="shared" si="10"/>
        <v>2.2399999999999975E-2</v>
      </c>
      <c r="I20" s="24">
        <f t="shared" si="5"/>
        <v>201.59999999999977</v>
      </c>
      <c r="J20" s="14" t="s">
        <v>150</v>
      </c>
      <c r="K20" s="14" t="s">
        <v>150</v>
      </c>
      <c r="L20" s="14" t="s">
        <v>60</v>
      </c>
      <c r="M20" s="14" t="s">
        <v>60</v>
      </c>
      <c r="N20" s="14">
        <v>100</v>
      </c>
      <c r="O20" s="14">
        <v>8</v>
      </c>
      <c r="P20" s="37">
        <v>50</v>
      </c>
      <c r="Q20" s="14">
        <f t="shared" si="11"/>
        <v>20</v>
      </c>
      <c r="R20" s="36">
        <f t="shared" si="12"/>
        <v>199999999.99999997</v>
      </c>
      <c r="S20" s="36">
        <f t="shared" si="13"/>
        <v>160000000</v>
      </c>
      <c r="T20" s="60"/>
      <c r="U20" s="60"/>
      <c r="V20" s="60"/>
      <c r="W20" s="60"/>
      <c r="Y20" s="35">
        <f t="shared" si="14"/>
        <v>180000000</v>
      </c>
    </row>
    <row r="21" spans="1:25">
      <c r="A21" s="26" t="s">
        <v>28</v>
      </c>
      <c r="B21" s="18">
        <v>2</v>
      </c>
      <c r="C21" s="20">
        <v>43574</v>
      </c>
      <c r="D21" s="26" t="s">
        <v>108</v>
      </c>
      <c r="E21" s="26" t="s">
        <v>42</v>
      </c>
      <c r="F21" s="47">
        <v>0.98799999999999999</v>
      </c>
      <c r="G21" s="47">
        <v>1.0179</v>
      </c>
      <c r="H21" s="24">
        <f t="shared" si="10"/>
        <v>2.9900000000000038E-2</v>
      </c>
      <c r="I21" s="24">
        <f t="shared" si="5"/>
        <v>269.10000000000036</v>
      </c>
      <c r="J21" s="14" t="s">
        <v>150</v>
      </c>
      <c r="K21" s="14" t="s">
        <v>150</v>
      </c>
      <c r="L21" s="14" t="s">
        <v>60</v>
      </c>
      <c r="M21" s="14" t="s">
        <v>60</v>
      </c>
      <c r="N21" s="14">
        <v>35</v>
      </c>
      <c r="O21" s="14">
        <v>4</v>
      </c>
      <c r="P21" s="37">
        <v>50</v>
      </c>
      <c r="Q21" s="14">
        <f t="shared" si="11"/>
        <v>20</v>
      </c>
      <c r="R21" s="36">
        <f t="shared" si="12"/>
        <v>69999999.999999985</v>
      </c>
      <c r="S21" s="36">
        <f t="shared" si="13"/>
        <v>80000000</v>
      </c>
      <c r="T21" s="60"/>
      <c r="U21" s="60"/>
      <c r="V21" s="60"/>
      <c r="W21" s="60"/>
      <c r="Y21" s="35">
        <f t="shared" si="14"/>
        <v>75000000</v>
      </c>
    </row>
    <row r="22" spans="1:25">
      <c r="A22" s="24" t="s">
        <v>96</v>
      </c>
      <c r="B22" s="18">
        <v>2</v>
      </c>
      <c r="C22" s="20">
        <v>43574</v>
      </c>
      <c r="D22" s="24" t="s">
        <v>110</v>
      </c>
      <c r="E22" s="24" t="s">
        <v>41</v>
      </c>
      <c r="F22" s="48">
        <v>0.97299999999999998</v>
      </c>
      <c r="G22" s="48">
        <v>0.9919</v>
      </c>
      <c r="H22" s="24">
        <f t="shared" si="10"/>
        <v>1.8900000000000028E-2</v>
      </c>
      <c r="I22" s="24">
        <f t="shared" si="5"/>
        <v>170.10000000000025</v>
      </c>
      <c r="J22" s="14" t="s">
        <v>150</v>
      </c>
      <c r="K22" s="14" t="s">
        <v>150</v>
      </c>
      <c r="L22" s="14" t="s">
        <v>60</v>
      </c>
      <c r="M22" s="14" t="s">
        <v>60</v>
      </c>
      <c r="N22" s="14">
        <v>53</v>
      </c>
      <c r="O22" s="14">
        <v>7</v>
      </c>
      <c r="P22" s="37">
        <v>50</v>
      </c>
      <c r="Q22" s="14">
        <f t="shared" si="11"/>
        <v>20</v>
      </c>
      <c r="R22" s="36">
        <f t="shared" si="12"/>
        <v>105999999.99999999</v>
      </c>
      <c r="S22" s="36">
        <f t="shared" si="13"/>
        <v>140000000</v>
      </c>
      <c r="T22" s="60"/>
      <c r="U22" s="60"/>
      <c r="V22" s="60"/>
      <c r="W22" s="60"/>
      <c r="Y22" s="35">
        <f t="shared" si="14"/>
        <v>123000000</v>
      </c>
    </row>
    <row r="23" spans="1:25">
      <c r="A23" s="24" t="s">
        <v>96</v>
      </c>
      <c r="B23" s="18">
        <v>2</v>
      </c>
      <c r="C23" s="20">
        <v>43574</v>
      </c>
      <c r="D23" s="24" t="s">
        <v>111</v>
      </c>
      <c r="E23" s="24" t="s">
        <v>42</v>
      </c>
      <c r="F23" s="48">
        <v>0.98670000000000002</v>
      </c>
      <c r="G23" s="47" t="s">
        <v>71</v>
      </c>
      <c r="H23" s="47" t="s">
        <v>71</v>
      </c>
      <c r="I23" s="47" t="s">
        <v>71</v>
      </c>
      <c r="J23" s="47" t="s">
        <v>71</v>
      </c>
      <c r="K23" s="47" t="s">
        <v>71</v>
      </c>
      <c r="L23" s="47" t="s">
        <v>71</v>
      </c>
      <c r="M23" s="47" t="s">
        <v>71</v>
      </c>
      <c r="N23" s="47" t="s">
        <v>71</v>
      </c>
      <c r="O23" s="47" t="s">
        <v>71</v>
      </c>
      <c r="P23" s="47" t="s">
        <v>71</v>
      </c>
      <c r="Q23" s="14">
        <f t="shared" si="11"/>
        <v>20</v>
      </c>
      <c r="R23" s="36" t="s">
        <v>71</v>
      </c>
      <c r="S23" s="36" t="s">
        <v>71</v>
      </c>
      <c r="T23" s="60"/>
      <c r="U23" s="60"/>
      <c r="V23" s="60"/>
      <c r="W23" s="60"/>
      <c r="X23" t="s">
        <v>151</v>
      </c>
      <c r="Y23" s="35" t="s">
        <v>71</v>
      </c>
    </row>
    <row r="24" spans="1:25">
      <c r="A24" s="26" t="s">
        <v>8</v>
      </c>
      <c r="B24" s="18">
        <v>2</v>
      </c>
      <c r="C24" s="20">
        <v>43574</v>
      </c>
      <c r="D24" s="26" t="s">
        <v>112</v>
      </c>
      <c r="E24" s="26" t="s">
        <v>41</v>
      </c>
      <c r="F24" s="47">
        <v>0.97540000000000004</v>
      </c>
      <c r="G24" s="47">
        <v>1.0023</v>
      </c>
      <c r="H24" s="24">
        <f t="shared" si="10"/>
        <v>2.6899999999999924E-2</v>
      </c>
      <c r="I24" s="24">
        <f t="shared" si="5"/>
        <v>242.09999999999931</v>
      </c>
      <c r="J24" s="14" t="s">
        <v>150</v>
      </c>
      <c r="K24" s="14" t="s">
        <v>150</v>
      </c>
      <c r="L24" s="14" t="s">
        <v>60</v>
      </c>
      <c r="M24" s="14" t="s">
        <v>60</v>
      </c>
      <c r="N24" s="14">
        <v>17</v>
      </c>
      <c r="O24" s="14">
        <v>1</v>
      </c>
      <c r="P24" s="37">
        <v>50</v>
      </c>
      <c r="Q24" s="14">
        <f t="shared" si="11"/>
        <v>20</v>
      </c>
      <c r="R24" s="36">
        <f t="shared" si="12"/>
        <v>33999999.999999993</v>
      </c>
      <c r="S24" s="36">
        <f t="shared" si="13"/>
        <v>20000000</v>
      </c>
      <c r="T24" s="60"/>
      <c r="U24" s="60"/>
      <c r="V24" s="60"/>
      <c r="W24" s="60"/>
      <c r="Y24" s="35">
        <f t="shared" si="14"/>
        <v>26999999.999999996</v>
      </c>
    </row>
    <row r="25" spans="1:25" s="87" customFormat="1" ht="17" thickBot="1">
      <c r="A25" s="80" t="s">
        <v>8</v>
      </c>
      <c r="B25" s="81">
        <v>2</v>
      </c>
      <c r="C25" s="84">
        <v>43574</v>
      </c>
      <c r="D25" s="80" t="s">
        <v>113</v>
      </c>
      <c r="E25" s="80" t="s">
        <v>42</v>
      </c>
      <c r="F25" s="82">
        <v>0.98870000000000002</v>
      </c>
      <c r="G25" s="82">
        <v>1.0249999999999999</v>
      </c>
      <c r="H25" s="90">
        <f t="shared" si="10"/>
        <v>3.6299999999999888E-2</v>
      </c>
      <c r="I25" s="90">
        <f t="shared" si="5"/>
        <v>326.69999999999897</v>
      </c>
      <c r="J25" s="85" t="s">
        <v>150</v>
      </c>
      <c r="K25" s="85" t="s">
        <v>150</v>
      </c>
      <c r="L25" s="85" t="s">
        <v>60</v>
      </c>
      <c r="M25" s="85" t="s">
        <v>60</v>
      </c>
      <c r="N25" s="85">
        <v>32</v>
      </c>
      <c r="O25" s="85">
        <v>8</v>
      </c>
      <c r="P25" s="91">
        <v>50</v>
      </c>
      <c r="Q25" s="85">
        <f t="shared" si="11"/>
        <v>20</v>
      </c>
      <c r="R25" s="86">
        <f t="shared" si="12"/>
        <v>63999999.999999993</v>
      </c>
      <c r="S25" s="86">
        <f t="shared" si="13"/>
        <v>160000000</v>
      </c>
      <c r="T25" s="92"/>
      <c r="U25" s="92"/>
      <c r="V25" s="92"/>
      <c r="W25" s="92"/>
      <c r="Y25" s="92">
        <f t="shared" si="14"/>
        <v>112000000</v>
      </c>
    </row>
    <row r="26" spans="1:25">
      <c r="A26" s="78" t="s">
        <v>76</v>
      </c>
      <c r="B26" s="63">
        <v>3</v>
      </c>
      <c r="C26" s="61">
        <v>43575</v>
      </c>
      <c r="D26" s="63" t="s">
        <v>106</v>
      </c>
      <c r="E26" s="63" t="s">
        <v>41</v>
      </c>
      <c r="F26" s="79">
        <v>0.98170000000000002</v>
      </c>
      <c r="G26" s="79">
        <v>1.0156000000000001</v>
      </c>
      <c r="H26" s="63">
        <f t="shared" ref="H26:H32" si="15">G26-F26</f>
        <v>3.3900000000000041E-2</v>
      </c>
      <c r="I26" s="63">
        <f t="shared" ref="I26:I32" si="16">H26*9000</f>
        <v>305.10000000000036</v>
      </c>
      <c r="J26" s="79" t="s">
        <v>150</v>
      </c>
      <c r="K26" s="79" t="s">
        <v>150</v>
      </c>
      <c r="L26" s="79" t="s">
        <v>60</v>
      </c>
      <c r="M26" s="79" t="s">
        <v>60</v>
      </c>
      <c r="N26" s="79">
        <v>23</v>
      </c>
      <c r="O26" s="79">
        <v>5</v>
      </c>
      <c r="P26" s="69">
        <v>50</v>
      </c>
      <c r="Q26" s="79">
        <f xml:space="preserve"> 1/(50/1000)</f>
        <v>20</v>
      </c>
      <c r="R26" s="83"/>
      <c r="S26" s="83">
        <f t="shared" ref="S26:S27" si="17">Q26 * (1/10^-5) *N26</f>
        <v>45999999.999999993</v>
      </c>
      <c r="T26" s="83">
        <f t="shared" ref="T26:T27" si="18">Q26 * (1/10^-6) *O26</f>
        <v>100000000</v>
      </c>
      <c r="U26" s="60"/>
      <c r="V26" s="60"/>
      <c r="W26" s="60"/>
      <c r="Y26" s="35">
        <f t="shared" ref="Y26:Y27" si="19">AVERAGE(R26:T26)</f>
        <v>73000000</v>
      </c>
    </row>
    <row r="27" spans="1:25">
      <c r="A27" s="18" t="s">
        <v>76</v>
      </c>
      <c r="B27" s="18">
        <v>3</v>
      </c>
      <c r="C27" s="20">
        <v>43575</v>
      </c>
      <c r="D27" s="18" t="s">
        <v>107</v>
      </c>
      <c r="E27" s="18" t="s">
        <v>42</v>
      </c>
      <c r="F27" s="14">
        <v>0.98129999999999995</v>
      </c>
      <c r="G27" s="14">
        <v>1.0018</v>
      </c>
      <c r="H27" s="24">
        <f t="shared" si="15"/>
        <v>2.0500000000000074E-2</v>
      </c>
      <c r="I27" s="24">
        <f t="shared" si="16"/>
        <v>184.50000000000065</v>
      </c>
      <c r="J27" s="14" t="s">
        <v>150</v>
      </c>
      <c r="K27" s="14" t="s">
        <v>150</v>
      </c>
      <c r="L27" s="14" t="s">
        <v>60</v>
      </c>
      <c r="M27" s="14" t="s">
        <v>60</v>
      </c>
      <c r="N27" s="14">
        <v>31</v>
      </c>
      <c r="O27" s="14">
        <v>8</v>
      </c>
      <c r="P27" s="37">
        <v>50</v>
      </c>
      <c r="Q27" s="14">
        <f t="shared" ref="Q27:Q33" si="20" xml:space="preserve"> 1/(50/1000)</f>
        <v>20</v>
      </c>
      <c r="R27" s="36"/>
      <c r="S27" s="36">
        <f t="shared" si="17"/>
        <v>61999999.999999993</v>
      </c>
      <c r="T27" s="36">
        <f t="shared" si="18"/>
        <v>160000000</v>
      </c>
      <c r="U27" s="60"/>
      <c r="V27" s="60"/>
      <c r="W27" s="60"/>
      <c r="Y27" s="35">
        <f t="shared" si="19"/>
        <v>111000000</v>
      </c>
    </row>
    <row r="28" spans="1:25">
      <c r="A28" s="26" t="s">
        <v>28</v>
      </c>
      <c r="B28" s="18">
        <v>3</v>
      </c>
      <c r="C28" s="20">
        <v>43575</v>
      </c>
      <c r="D28" s="26" t="s">
        <v>109</v>
      </c>
      <c r="E28" s="26" t="s">
        <v>41</v>
      </c>
      <c r="F28" s="47">
        <v>0.98750000000000004</v>
      </c>
      <c r="G28" s="47">
        <v>1.0021</v>
      </c>
      <c r="H28" s="24">
        <f t="shared" si="15"/>
        <v>1.4599999999999946E-2</v>
      </c>
      <c r="I28" s="24">
        <f t="shared" si="16"/>
        <v>131.39999999999952</v>
      </c>
      <c r="J28" s="14" t="s">
        <v>150</v>
      </c>
      <c r="K28" s="14" t="s">
        <v>150</v>
      </c>
      <c r="L28" s="14" t="s">
        <v>60</v>
      </c>
      <c r="M28" s="14">
        <v>51</v>
      </c>
      <c r="N28" s="14">
        <v>2</v>
      </c>
      <c r="O28" s="14">
        <v>2</v>
      </c>
      <c r="P28" s="37">
        <v>50</v>
      </c>
      <c r="Q28" s="14">
        <f t="shared" si="20"/>
        <v>20</v>
      </c>
      <c r="R28" s="36">
        <f t="shared" ref="R28" si="21">Q28 * (1/10^-4) *M28</f>
        <v>10200000</v>
      </c>
      <c r="S28" s="36">
        <f>Q28 * (1/10^-5) *N28</f>
        <v>3999999.9999999995</v>
      </c>
      <c r="T28" s="36">
        <f>Q28 * (1/10^-6) *O28</f>
        <v>40000000</v>
      </c>
      <c r="U28" s="60"/>
      <c r="V28" s="60"/>
      <c r="W28" s="60"/>
      <c r="Y28" s="35">
        <f>AVERAGE(R28:T28)</f>
        <v>18066666.666666668</v>
      </c>
    </row>
    <row r="29" spans="1:25">
      <c r="A29" s="26" t="s">
        <v>28</v>
      </c>
      <c r="B29" s="18">
        <v>3</v>
      </c>
      <c r="C29" s="20">
        <v>43575</v>
      </c>
      <c r="D29" s="26" t="s">
        <v>108</v>
      </c>
      <c r="E29" s="26" t="s">
        <v>42</v>
      </c>
      <c r="F29" s="47">
        <v>0.98019999999999996</v>
      </c>
      <c r="G29" s="47">
        <v>0.99280000000000002</v>
      </c>
      <c r="H29" s="24">
        <f t="shared" si="15"/>
        <v>1.2600000000000056E-2</v>
      </c>
      <c r="I29" s="24">
        <f t="shared" si="16"/>
        <v>113.4000000000005</v>
      </c>
      <c r="J29" s="14" t="s">
        <v>150</v>
      </c>
      <c r="K29" s="14" t="s">
        <v>150</v>
      </c>
      <c r="L29" s="14" t="s">
        <v>60</v>
      </c>
      <c r="M29" s="14" t="s">
        <v>60</v>
      </c>
      <c r="N29" s="14">
        <v>41</v>
      </c>
      <c r="O29" s="14">
        <v>8</v>
      </c>
      <c r="P29" s="37">
        <v>50</v>
      </c>
      <c r="Q29" s="14">
        <f t="shared" si="20"/>
        <v>20</v>
      </c>
      <c r="R29" s="36"/>
      <c r="S29" s="36">
        <f t="shared" ref="S29:S32" si="22">Q29 * (1/10^-5) *N29</f>
        <v>81999999.999999985</v>
      </c>
      <c r="T29" s="36">
        <f t="shared" ref="T29:T32" si="23">Q29 * (1/10^-6) *O29</f>
        <v>160000000</v>
      </c>
      <c r="U29" s="60"/>
      <c r="V29" s="60"/>
      <c r="W29" s="60"/>
      <c r="Y29" s="35">
        <f>AVERAGE(R29:T29)</f>
        <v>121000000</v>
      </c>
    </row>
    <row r="30" spans="1:25">
      <c r="A30" s="24" t="s">
        <v>96</v>
      </c>
      <c r="B30" s="18">
        <v>3</v>
      </c>
      <c r="C30" s="20">
        <v>43575</v>
      </c>
      <c r="D30" s="24" t="s">
        <v>110</v>
      </c>
      <c r="E30" s="24" t="s">
        <v>41</v>
      </c>
      <c r="F30" s="48">
        <v>0.98450000000000004</v>
      </c>
      <c r="G30" s="48">
        <v>1.0187999999999999</v>
      </c>
      <c r="H30" s="24">
        <f t="shared" si="15"/>
        <v>3.4299999999999886E-2</v>
      </c>
      <c r="I30" s="24">
        <f t="shared" si="16"/>
        <v>308.69999999999897</v>
      </c>
      <c r="J30" s="14" t="s">
        <v>150</v>
      </c>
      <c r="K30" s="14" t="s">
        <v>150</v>
      </c>
      <c r="L30" s="14" t="s">
        <v>60</v>
      </c>
      <c r="M30" s="14" t="s">
        <v>60</v>
      </c>
      <c r="N30" s="14">
        <v>42</v>
      </c>
      <c r="O30" s="14">
        <v>5</v>
      </c>
      <c r="P30" s="37">
        <v>50</v>
      </c>
      <c r="Q30" s="14">
        <f t="shared" si="20"/>
        <v>20</v>
      </c>
      <c r="R30" s="36"/>
      <c r="S30" s="36">
        <f t="shared" si="22"/>
        <v>83999999.999999985</v>
      </c>
      <c r="T30" s="36">
        <f t="shared" si="23"/>
        <v>100000000</v>
      </c>
      <c r="U30" s="60"/>
      <c r="V30" s="60"/>
      <c r="W30" s="60"/>
      <c r="Y30" s="35">
        <f>AVERAGE(R30:T30)</f>
        <v>92000000</v>
      </c>
    </row>
    <row r="31" spans="1:25">
      <c r="A31" s="24" t="s">
        <v>96</v>
      </c>
      <c r="B31" s="18">
        <v>3</v>
      </c>
      <c r="C31" s="20">
        <v>43575</v>
      </c>
      <c r="D31" s="24" t="s">
        <v>111</v>
      </c>
      <c r="E31" s="24" t="s">
        <v>42</v>
      </c>
      <c r="F31" s="48">
        <v>0.98119999999999996</v>
      </c>
      <c r="G31" s="48">
        <v>1.0478000000000001</v>
      </c>
      <c r="H31" s="24">
        <f t="shared" si="15"/>
        <v>6.6600000000000104E-2</v>
      </c>
      <c r="I31" s="24">
        <f t="shared" si="16"/>
        <v>599.40000000000089</v>
      </c>
      <c r="J31" s="14" t="s">
        <v>150</v>
      </c>
      <c r="K31" s="14" t="s">
        <v>150</v>
      </c>
      <c r="L31" s="14" t="s">
        <v>60</v>
      </c>
      <c r="M31" s="14" t="s">
        <v>60</v>
      </c>
      <c r="N31" s="14">
        <v>29</v>
      </c>
      <c r="O31" s="14">
        <v>4</v>
      </c>
      <c r="P31" s="37">
        <v>50</v>
      </c>
      <c r="Q31" s="14">
        <f t="shared" si="20"/>
        <v>20</v>
      </c>
      <c r="R31" s="36"/>
      <c r="S31" s="36">
        <f t="shared" si="22"/>
        <v>57999999.999999993</v>
      </c>
      <c r="T31" s="36">
        <f t="shared" si="23"/>
        <v>80000000</v>
      </c>
      <c r="U31" s="60"/>
      <c r="V31" s="60"/>
      <c r="W31" s="60"/>
      <c r="Y31" s="35">
        <f>AVERAGE(R31:T31)</f>
        <v>69000000</v>
      </c>
    </row>
    <row r="32" spans="1:25">
      <c r="A32" s="26" t="s">
        <v>8</v>
      </c>
      <c r="B32" s="18">
        <v>3</v>
      </c>
      <c r="C32" s="20">
        <v>43575</v>
      </c>
      <c r="D32" s="26" t="s">
        <v>112</v>
      </c>
      <c r="E32" s="26" t="s">
        <v>41</v>
      </c>
      <c r="F32" s="47">
        <v>0.98329999999999995</v>
      </c>
      <c r="G32" s="47">
        <v>0.99450000000000005</v>
      </c>
      <c r="H32" s="24">
        <f t="shared" si="15"/>
        <v>1.1200000000000099E-2</v>
      </c>
      <c r="I32" s="24">
        <f t="shared" si="16"/>
        <v>100.80000000000089</v>
      </c>
      <c r="J32" s="14" t="s">
        <v>150</v>
      </c>
      <c r="K32" s="14" t="s">
        <v>150</v>
      </c>
      <c r="L32" s="14" t="s">
        <v>60</v>
      </c>
      <c r="M32" s="14" t="s">
        <v>60</v>
      </c>
      <c r="N32" s="14">
        <v>30</v>
      </c>
      <c r="O32" s="14">
        <v>4</v>
      </c>
      <c r="P32" s="37">
        <v>50</v>
      </c>
      <c r="Q32" s="14">
        <f t="shared" si="20"/>
        <v>20</v>
      </c>
      <c r="R32" s="36"/>
      <c r="S32" s="36">
        <f t="shared" si="22"/>
        <v>59999999.999999993</v>
      </c>
      <c r="T32" s="36">
        <f t="shared" si="23"/>
        <v>80000000</v>
      </c>
      <c r="U32" s="60"/>
      <c r="V32" s="60"/>
      <c r="W32" s="60"/>
      <c r="Y32" s="35">
        <f>AVERAGE(R32:T32)</f>
        <v>70000000</v>
      </c>
    </row>
    <row r="33" spans="1:26" s="87" customFormat="1" ht="17" thickBot="1">
      <c r="A33" s="80" t="s">
        <v>8</v>
      </c>
      <c r="B33" s="81">
        <v>3</v>
      </c>
      <c r="C33" s="84">
        <v>43575</v>
      </c>
      <c r="D33" s="80" t="s">
        <v>113</v>
      </c>
      <c r="E33" s="80" t="s">
        <v>42</v>
      </c>
      <c r="F33" s="82">
        <v>0.98109999999999997</v>
      </c>
      <c r="G33" s="82" t="s">
        <v>71</v>
      </c>
      <c r="H33" s="82" t="s">
        <v>71</v>
      </c>
      <c r="I33" s="82" t="s">
        <v>71</v>
      </c>
      <c r="J33" s="82" t="s">
        <v>71</v>
      </c>
      <c r="K33" s="82" t="s">
        <v>71</v>
      </c>
      <c r="L33" s="82" t="s">
        <v>71</v>
      </c>
      <c r="M33" s="82" t="s">
        <v>71</v>
      </c>
      <c r="N33" s="82" t="s">
        <v>71</v>
      </c>
      <c r="O33" s="82" t="s">
        <v>71</v>
      </c>
      <c r="P33" s="82" t="s">
        <v>71</v>
      </c>
      <c r="Q33" s="85">
        <f t="shared" si="20"/>
        <v>20</v>
      </c>
      <c r="R33" s="86"/>
      <c r="S33" s="86"/>
      <c r="T33" s="86"/>
      <c r="U33" s="92"/>
      <c r="V33" s="92"/>
      <c r="W33" s="92"/>
      <c r="X33" s="87" t="s">
        <v>151</v>
      </c>
      <c r="Y33" s="92" t="s">
        <v>71</v>
      </c>
    </row>
    <row r="34" spans="1:26">
      <c r="A34" s="78" t="s">
        <v>76</v>
      </c>
      <c r="B34" s="63">
        <v>4</v>
      </c>
      <c r="C34" s="61">
        <v>43576</v>
      </c>
      <c r="D34" s="63" t="s">
        <v>106</v>
      </c>
      <c r="E34" s="63" t="s">
        <v>41</v>
      </c>
      <c r="F34" s="79">
        <v>0.98409999999999997</v>
      </c>
      <c r="G34" s="79">
        <v>1.0129999999999999</v>
      </c>
      <c r="H34" s="63">
        <f t="shared" ref="H34:H40" si="24">G34-F34</f>
        <v>2.8899999999999926E-2</v>
      </c>
      <c r="I34" s="63">
        <f t="shared" ref="I34:I40" si="25">H34*9000</f>
        <v>260.09999999999934</v>
      </c>
      <c r="J34" s="79" t="s">
        <v>150</v>
      </c>
      <c r="K34" s="79" t="s">
        <v>150</v>
      </c>
      <c r="L34" s="79" t="s">
        <v>60</v>
      </c>
      <c r="M34" s="79">
        <v>263</v>
      </c>
      <c r="N34" s="79">
        <v>60</v>
      </c>
      <c r="O34" s="79">
        <v>4</v>
      </c>
      <c r="P34" s="69">
        <v>50</v>
      </c>
      <c r="Q34" s="79">
        <f xml:space="preserve"> 1/(50/1000)</f>
        <v>20</v>
      </c>
      <c r="R34" s="83"/>
      <c r="S34" s="83">
        <f>Q34 * (1/10^-4) *M34</f>
        <v>52600000</v>
      </c>
      <c r="T34" s="83">
        <f>Q34 * (1/10^-5) *N34</f>
        <v>119999999.99999999</v>
      </c>
      <c r="U34" s="83">
        <f>Q34 * (1/10^-6) *O34</f>
        <v>80000000</v>
      </c>
      <c r="V34" s="60"/>
      <c r="W34" s="60"/>
      <c r="Y34" s="35">
        <f>AVERAGE(S34:U34)</f>
        <v>84200000</v>
      </c>
    </row>
    <row r="35" spans="1:26">
      <c r="A35" s="18" t="s">
        <v>76</v>
      </c>
      <c r="B35" s="18">
        <v>4</v>
      </c>
      <c r="C35" s="20">
        <v>43576</v>
      </c>
      <c r="D35" s="18" t="s">
        <v>107</v>
      </c>
      <c r="E35" s="18" t="s">
        <v>42</v>
      </c>
      <c r="F35" s="14">
        <v>0.97360000000000002</v>
      </c>
      <c r="G35" s="14">
        <v>1.0086999999999999</v>
      </c>
      <c r="H35" s="24">
        <f t="shared" si="24"/>
        <v>3.5099999999999909E-2</v>
      </c>
      <c r="I35" s="24">
        <f t="shared" si="25"/>
        <v>315.89999999999918</v>
      </c>
      <c r="J35" s="14" t="s">
        <v>150</v>
      </c>
      <c r="K35" s="14" t="s">
        <v>150</v>
      </c>
      <c r="L35" s="14" t="s">
        <v>60</v>
      </c>
      <c r="M35" s="14">
        <v>230</v>
      </c>
      <c r="N35" s="14">
        <v>27</v>
      </c>
      <c r="O35" s="14">
        <v>10</v>
      </c>
      <c r="P35" s="37">
        <v>50</v>
      </c>
      <c r="Q35" s="14">
        <f t="shared" ref="Q35:Q41" si="26" xml:space="preserve"> 1/(50/1000)</f>
        <v>20</v>
      </c>
      <c r="R35" s="36"/>
      <c r="S35" s="36">
        <f t="shared" ref="S35:S40" si="27">Q35 * (1/10^-4) *M35</f>
        <v>46000000</v>
      </c>
      <c r="T35" s="36">
        <f t="shared" ref="T35:T40" si="28">Q35 * (1/10^-5) *N35</f>
        <v>53999999.999999993</v>
      </c>
      <c r="U35" s="36">
        <f t="shared" ref="U35:U40" si="29">Q35 * (1/10^-6) *O35</f>
        <v>200000000</v>
      </c>
      <c r="V35" s="60"/>
      <c r="W35" s="60"/>
      <c r="Y35" s="35">
        <f>AVERAGE(S35:U35)</f>
        <v>100000000</v>
      </c>
    </row>
    <row r="36" spans="1:26">
      <c r="A36" s="26" t="s">
        <v>28</v>
      </c>
      <c r="B36" s="18">
        <v>4</v>
      </c>
      <c r="C36" s="20">
        <v>43576</v>
      </c>
      <c r="D36" s="26" t="s">
        <v>109</v>
      </c>
      <c r="E36" s="26" t="s">
        <v>41</v>
      </c>
      <c r="F36" s="47">
        <v>0.98519999999999996</v>
      </c>
      <c r="G36" s="47">
        <v>1.0093000000000001</v>
      </c>
      <c r="H36" s="24">
        <f t="shared" si="24"/>
        <v>2.4100000000000121E-2</v>
      </c>
      <c r="I36" s="24">
        <f t="shared" si="25"/>
        <v>216.90000000000109</v>
      </c>
      <c r="J36" s="14" t="s">
        <v>150</v>
      </c>
      <c r="K36" s="14" t="s">
        <v>150</v>
      </c>
      <c r="L36" s="14">
        <v>35</v>
      </c>
      <c r="M36" s="14">
        <v>8</v>
      </c>
      <c r="N36" s="14">
        <v>4</v>
      </c>
      <c r="O36" s="14">
        <v>0</v>
      </c>
      <c r="P36" s="37">
        <v>50</v>
      </c>
      <c r="Q36" s="14">
        <f t="shared" si="26"/>
        <v>20</v>
      </c>
      <c r="R36" s="36">
        <f>P36 * (1/10^-3) *L36</f>
        <v>1750000</v>
      </c>
      <c r="S36" s="36">
        <f t="shared" si="27"/>
        <v>1600000</v>
      </c>
      <c r="T36" s="36">
        <f t="shared" si="28"/>
        <v>7999999.9999999991</v>
      </c>
      <c r="U36" s="36"/>
      <c r="V36" s="60"/>
      <c r="W36" s="60"/>
      <c r="Y36" s="35">
        <f>AVERAGE(R36:T36)</f>
        <v>3783333.3333333335</v>
      </c>
    </row>
    <row r="37" spans="1:26">
      <c r="A37" s="26" t="s">
        <v>28</v>
      </c>
      <c r="B37" s="18">
        <v>4</v>
      </c>
      <c r="C37" s="20">
        <v>43576</v>
      </c>
      <c r="D37" s="26" t="s">
        <v>108</v>
      </c>
      <c r="E37" s="26" t="s">
        <v>42</v>
      </c>
      <c r="F37" s="47">
        <v>0.98750000000000004</v>
      </c>
      <c r="G37" s="47">
        <v>1.0263</v>
      </c>
      <c r="H37" s="24">
        <f t="shared" si="24"/>
        <v>3.8799999999999946E-2</v>
      </c>
      <c r="I37" s="24">
        <f t="shared" si="25"/>
        <v>349.19999999999953</v>
      </c>
      <c r="J37" s="14" t="s">
        <v>150</v>
      </c>
      <c r="K37" s="14" t="s">
        <v>150</v>
      </c>
      <c r="L37" s="14" t="s">
        <v>60</v>
      </c>
      <c r="M37" s="14">
        <v>18</v>
      </c>
      <c r="N37" s="14">
        <v>4</v>
      </c>
      <c r="O37" s="14">
        <v>0</v>
      </c>
      <c r="P37" s="37">
        <v>50</v>
      </c>
      <c r="Q37" s="14">
        <f t="shared" si="26"/>
        <v>20</v>
      </c>
      <c r="R37" s="36"/>
      <c r="S37" s="36">
        <f t="shared" si="27"/>
        <v>3600000</v>
      </c>
      <c r="T37" s="36">
        <f t="shared" si="28"/>
        <v>7999999.9999999991</v>
      </c>
      <c r="U37" s="36"/>
      <c r="V37" s="60"/>
      <c r="W37" s="60"/>
      <c r="Y37" s="35">
        <f>AVERAGE(S37:T37)</f>
        <v>5800000</v>
      </c>
    </row>
    <row r="38" spans="1:26">
      <c r="A38" s="24" t="s">
        <v>96</v>
      </c>
      <c r="B38" s="18">
        <v>4</v>
      </c>
      <c r="C38" s="20">
        <v>43576</v>
      </c>
      <c r="D38" s="24" t="s">
        <v>110</v>
      </c>
      <c r="E38" s="24" t="s">
        <v>41</v>
      </c>
      <c r="F38" s="48">
        <v>0.97470000000000001</v>
      </c>
      <c r="G38" s="48">
        <v>1.0061</v>
      </c>
      <c r="H38" s="24">
        <f t="shared" si="24"/>
        <v>3.1399999999999983E-2</v>
      </c>
      <c r="I38" s="24">
        <f t="shared" si="25"/>
        <v>282.59999999999985</v>
      </c>
      <c r="J38" s="14" t="s">
        <v>150</v>
      </c>
      <c r="K38" s="14" t="s">
        <v>150</v>
      </c>
      <c r="L38" s="14" t="s">
        <v>60</v>
      </c>
      <c r="M38" s="14">
        <v>177</v>
      </c>
      <c r="N38" s="14">
        <v>19</v>
      </c>
      <c r="O38" s="14">
        <v>3</v>
      </c>
      <c r="P38" s="37">
        <v>50</v>
      </c>
      <c r="Q38" s="14">
        <f t="shared" si="26"/>
        <v>20</v>
      </c>
      <c r="R38" s="36"/>
      <c r="S38" s="36">
        <f t="shared" si="27"/>
        <v>35400000</v>
      </c>
      <c r="T38" s="36">
        <f t="shared" si="28"/>
        <v>37999999.999999993</v>
      </c>
      <c r="U38" s="36">
        <f t="shared" si="29"/>
        <v>60000000</v>
      </c>
      <c r="V38" s="60"/>
      <c r="W38" s="60"/>
      <c r="Y38" s="35">
        <f>AVERAGE(S38:U38)</f>
        <v>44466666.666666664</v>
      </c>
    </row>
    <row r="39" spans="1:26">
      <c r="A39" s="24" t="s">
        <v>96</v>
      </c>
      <c r="B39" s="18">
        <v>4</v>
      </c>
      <c r="C39" s="20">
        <v>43576</v>
      </c>
      <c r="D39" s="24" t="s">
        <v>111</v>
      </c>
      <c r="E39" s="24" t="s">
        <v>42</v>
      </c>
      <c r="F39" s="48">
        <v>0.97519999999999996</v>
      </c>
      <c r="G39" s="48">
        <v>1.0013000000000001</v>
      </c>
      <c r="H39" s="24">
        <f t="shared" si="24"/>
        <v>2.6100000000000123E-2</v>
      </c>
      <c r="I39" s="24">
        <f t="shared" si="25"/>
        <v>234.90000000000111</v>
      </c>
      <c r="J39" s="14" t="s">
        <v>150</v>
      </c>
      <c r="K39" s="14" t="s">
        <v>150</v>
      </c>
      <c r="L39" s="14" t="s">
        <v>60</v>
      </c>
      <c r="M39" s="14">
        <v>107</v>
      </c>
      <c r="N39" s="14">
        <v>8</v>
      </c>
      <c r="O39" s="14">
        <v>2</v>
      </c>
      <c r="P39" s="37">
        <v>50</v>
      </c>
      <c r="Q39" s="14">
        <f t="shared" si="26"/>
        <v>20</v>
      </c>
      <c r="R39" s="36"/>
      <c r="S39" s="36">
        <f t="shared" si="27"/>
        <v>21400000</v>
      </c>
      <c r="T39" s="36">
        <f t="shared" si="28"/>
        <v>15999999.999999998</v>
      </c>
      <c r="U39" s="36">
        <f t="shared" si="29"/>
        <v>40000000</v>
      </c>
      <c r="V39" s="60"/>
      <c r="W39" s="60"/>
      <c r="Y39" s="35">
        <f>AVERAGE(S39:U39)</f>
        <v>25800000</v>
      </c>
    </row>
    <row r="40" spans="1:26">
      <c r="A40" s="26" t="s">
        <v>8</v>
      </c>
      <c r="B40" s="18">
        <v>4</v>
      </c>
      <c r="C40" s="20">
        <v>43576</v>
      </c>
      <c r="D40" s="26" t="s">
        <v>112</v>
      </c>
      <c r="E40" s="26" t="s">
        <v>41</v>
      </c>
      <c r="F40" s="47">
        <v>0.98099999999999998</v>
      </c>
      <c r="G40" s="47">
        <v>1.0270999999999999</v>
      </c>
      <c r="H40" s="24">
        <f t="shared" si="24"/>
        <v>4.6099999999999919E-2</v>
      </c>
      <c r="I40" s="24">
        <f t="shared" si="25"/>
        <v>414.8999999999993</v>
      </c>
      <c r="J40" s="14" t="s">
        <v>150</v>
      </c>
      <c r="K40" s="14" t="s">
        <v>150</v>
      </c>
      <c r="L40" s="14" t="s">
        <v>60</v>
      </c>
      <c r="M40" s="14">
        <v>205</v>
      </c>
      <c r="N40" s="14">
        <v>29</v>
      </c>
      <c r="O40" s="14">
        <v>9</v>
      </c>
      <c r="P40" s="37">
        <v>50</v>
      </c>
      <c r="Q40" s="14">
        <f t="shared" si="26"/>
        <v>20</v>
      </c>
      <c r="R40" s="36"/>
      <c r="S40" s="36">
        <f t="shared" si="27"/>
        <v>41000000</v>
      </c>
      <c r="T40" s="36">
        <f t="shared" si="28"/>
        <v>57999999.999999993</v>
      </c>
      <c r="U40" s="36">
        <f t="shared" si="29"/>
        <v>180000000</v>
      </c>
      <c r="V40" s="60"/>
      <c r="W40" s="60"/>
      <c r="X40" t="s">
        <v>154</v>
      </c>
      <c r="Y40" s="35">
        <f>AVERAGE(S40:U40)</f>
        <v>93000000</v>
      </c>
    </row>
    <row r="41" spans="1:26" s="87" customFormat="1" ht="17" thickBot="1">
      <c r="A41" s="80" t="s">
        <v>8</v>
      </c>
      <c r="B41" s="81">
        <v>4</v>
      </c>
      <c r="C41" s="84">
        <v>43576</v>
      </c>
      <c r="D41" s="80" t="s">
        <v>113</v>
      </c>
      <c r="E41" s="80" t="s">
        <v>42</v>
      </c>
      <c r="F41" s="82">
        <v>0.97729999999999995</v>
      </c>
      <c r="G41" s="82" t="s">
        <v>71</v>
      </c>
      <c r="H41" s="82" t="s">
        <v>71</v>
      </c>
      <c r="I41" s="82" t="s">
        <v>71</v>
      </c>
      <c r="J41" s="82" t="s">
        <v>71</v>
      </c>
      <c r="K41" s="82" t="s">
        <v>71</v>
      </c>
      <c r="L41" s="82" t="s">
        <v>71</v>
      </c>
      <c r="M41" s="82" t="s">
        <v>71</v>
      </c>
      <c r="N41" s="82" t="s">
        <v>71</v>
      </c>
      <c r="O41" s="82" t="s">
        <v>71</v>
      </c>
      <c r="P41" s="82" t="s">
        <v>71</v>
      </c>
      <c r="Q41" s="85">
        <f t="shared" si="26"/>
        <v>20</v>
      </c>
      <c r="R41" s="86"/>
      <c r="S41" s="92"/>
      <c r="T41" s="92"/>
      <c r="U41" s="92"/>
      <c r="V41" s="92"/>
      <c r="W41" s="92"/>
      <c r="X41" s="87" t="s">
        <v>153</v>
      </c>
      <c r="Y41" s="92" t="s">
        <v>71</v>
      </c>
    </row>
    <row r="42" spans="1:26">
      <c r="A42" s="78" t="s">
        <v>76</v>
      </c>
      <c r="B42" s="63">
        <v>5</v>
      </c>
      <c r="C42" s="61">
        <v>43577</v>
      </c>
      <c r="D42" s="63" t="s">
        <v>106</v>
      </c>
      <c r="E42" s="63" t="s">
        <v>41</v>
      </c>
      <c r="F42" s="79">
        <v>0.9788</v>
      </c>
      <c r="G42" s="79">
        <v>1.0188999999999999</v>
      </c>
      <c r="H42" s="63">
        <f t="shared" ref="H42:H48" si="30">G42-F42</f>
        <v>4.0099999999999913E-2</v>
      </c>
      <c r="I42" s="63">
        <f t="shared" ref="I42:I48" si="31">H42*9000</f>
        <v>360.89999999999924</v>
      </c>
      <c r="J42" s="79" t="s">
        <v>150</v>
      </c>
      <c r="K42" s="79" t="s">
        <v>150</v>
      </c>
      <c r="L42" s="79" t="s">
        <v>60</v>
      </c>
      <c r="M42" s="79">
        <v>178</v>
      </c>
      <c r="N42" s="79">
        <v>25</v>
      </c>
      <c r="O42" s="79">
        <v>3</v>
      </c>
      <c r="P42" s="69">
        <v>50</v>
      </c>
      <c r="Q42" s="79">
        <f xml:space="preserve"> 1/(50/1000)</f>
        <v>20</v>
      </c>
      <c r="R42" s="83"/>
      <c r="S42" s="83"/>
      <c r="T42" s="83">
        <f>Q42 * (1/10^-3)*(1/Z42) *M42</f>
        <v>26651172.069825426</v>
      </c>
      <c r="U42" s="83">
        <f>Q42 * (1/10^-4)*(1/Z42) *N42</f>
        <v>37431421.446384028</v>
      </c>
      <c r="V42" s="83">
        <f>Q42 * (1/10^-5)*(1/Z42) *O42</f>
        <v>44917705.735660821</v>
      </c>
      <c r="W42" s="60"/>
      <c r="X42" s="50" t="s">
        <v>162</v>
      </c>
      <c r="Y42" s="35">
        <f t="shared" ref="Y42:Y48" si="32">AVERAGE(R42:V42)</f>
        <v>36333433.083956756</v>
      </c>
      <c r="Z42">
        <f t="shared" ref="Z42:Z48" si="33">H42/(H42+I34/1000)</f>
        <v>0.13357761492338446</v>
      </c>
    </row>
    <row r="43" spans="1:26">
      <c r="A43" s="18" t="s">
        <v>76</v>
      </c>
      <c r="B43" s="18">
        <v>5</v>
      </c>
      <c r="C43" s="20">
        <v>43577</v>
      </c>
      <c r="D43" s="18" t="s">
        <v>107</v>
      </c>
      <c r="E43" s="18" t="s">
        <v>42</v>
      </c>
      <c r="F43" s="14">
        <v>0.98150000000000004</v>
      </c>
      <c r="G43" s="14">
        <v>0.995</v>
      </c>
      <c r="H43" s="24">
        <f t="shared" si="30"/>
        <v>1.3499999999999956E-2</v>
      </c>
      <c r="I43" s="24">
        <f t="shared" si="31"/>
        <v>121.4999999999996</v>
      </c>
      <c r="J43" s="14" t="s">
        <v>150</v>
      </c>
      <c r="K43" s="14" t="s">
        <v>150</v>
      </c>
      <c r="L43" s="14" t="s">
        <v>60</v>
      </c>
      <c r="M43" s="14">
        <v>91</v>
      </c>
      <c r="N43" s="14">
        <v>14</v>
      </c>
      <c r="O43" s="14">
        <v>1</v>
      </c>
      <c r="P43" s="37">
        <v>50</v>
      </c>
      <c r="Q43" s="14">
        <f t="shared" ref="Q43:Q49" si="34" xml:space="preserve"> 1/(50/1000)</f>
        <v>20</v>
      </c>
      <c r="R43" s="36"/>
      <c r="S43" s="36"/>
      <c r="T43" s="36">
        <f>Q43 * (1/10^-3)*(1/Z43) *M43</f>
        <v>44408000.000000022</v>
      </c>
      <c r="U43" s="36">
        <f>Q43 * (1/10^-4)*(1/Z43) *N43</f>
        <v>68320000.000000045</v>
      </c>
      <c r="V43" s="36">
        <f>Q43 * (1/10^-5)*(1/Z43) *O43</f>
        <v>48800000.000000022</v>
      </c>
      <c r="W43" s="60"/>
      <c r="X43" s="50" t="s">
        <v>163</v>
      </c>
      <c r="Y43" s="35">
        <f t="shared" si="32"/>
        <v>53842666.666666694</v>
      </c>
      <c r="Z43">
        <f t="shared" si="33"/>
        <v>4.0983606557377025E-2</v>
      </c>
    </row>
    <row r="44" spans="1:26">
      <c r="A44" s="26" t="s">
        <v>28</v>
      </c>
      <c r="B44" s="18">
        <v>5</v>
      </c>
      <c r="C44" s="46">
        <v>43577</v>
      </c>
      <c r="D44" s="26" t="s">
        <v>109</v>
      </c>
      <c r="E44" s="26" t="s">
        <v>41</v>
      </c>
      <c r="F44" s="47">
        <v>0.97719999999999996</v>
      </c>
      <c r="G44" s="47">
        <v>0.99650000000000005</v>
      </c>
      <c r="H44" s="24">
        <f t="shared" si="30"/>
        <v>1.9300000000000095E-2</v>
      </c>
      <c r="I44" s="24">
        <f t="shared" si="31"/>
        <v>173.70000000000084</v>
      </c>
      <c r="J44" s="14" t="s">
        <v>150</v>
      </c>
      <c r="K44" s="14">
        <v>45</v>
      </c>
      <c r="L44" s="14">
        <v>22</v>
      </c>
      <c r="M44" s="14">
        <v>3</v>
      </c>
      <c r="N44" s="14">
        <v>0</v>
      </c>
      <c r="O44" s="14" t="s">
        <v>150</v>
      </c>
      <c r="P44" s="37">
        <v>50</v>
      </c>
      <c r="Q44" s="14">
        <f t="shared" si="34"/>
        <v>20</v>
      </c>
      <c r="R44" s="36">
        <f>Q44 * (1/10^-1)*(1/Z44) *K44</f>
        <v>110145.07772020726</v>
      </c>
      <c r="S44" s="36">
        <f>Q44 * (1/10^-2)*(1/Z44) *L44</f>
        <v>538487.04663212434</v>
      </c>
      <c r="T44" s="36">
        <f>Q44 * (1/10^-3)*(1/Z44) *M44</f>
        <v>734300.51813471504</v>
      </c>
      <c r="U44" s="36"/>
      <c r="V44" s="36"/>
      <c r="W44" s="60"/>
      <c r="X44" s="50" t="s">
        <v>164</v>
      </c>
      <c r="Y44" s="35">
        <f t="shared" si="32"/>
        <v>460977.54749568226</v>
      </c>
      <c r="Z44">
        <f t="shared" si="33"/>
        <v>8.1710414902624887E-2</v>
      </c>
    </row>
    <row r="45" spans="1:26">
      <c r="A45" s="26" t="s">
        <v>28</v>
      </c>
      <c r="B45" s="18">
        <v>5</v>
      </c>
      <c r="C45" s="62">
        <v>43577</v>
      </c>
      <c r="D45" s="26" t="s">
        <v>108</v>
      </c>
      <c r="E45" s="26" t="s">
        <v>42</v>
      </c>
      <c r="F45" s="47">
        <v>0.98140000000000005</v>
      </c>
      <c r="G45" s="47">
        <v>0.99509999999999998</v>
      </c>
      <c r="H45" s="24">
        <f t="shared" si="30"/>
        <v>1.3699999999999934E-2</v>
      </c>
      <c r="I45" s="24">
        <f t="shared" si="31"/>
        <v>123.29999999999941</v>
      </c>
      <c r="J45" s="14" t="s">
        <v>150</v>
      </c>
      <c r="K45" s="14">
        <v>28</v>
      </c>
      <c r="L45" s="14">
        <v>3</v>
      </c>
      <c r="M45" s="14">
        <v>0</v>
      </c>
      <c r="N45" s="14">
        <v>0</v>
      </c>
      <c r="O45" s="14" t="s">
        <v>150</v>
      </c>
      <c r="P45" s="37">
        <v>50</v>
      </c>
      <c r="Q45" s="14">
        <f t="shared" si="34"/>
        <v>20</v>
      </c>
      <c r="R45" s="36">
        <f>Q45 * (1/10^-1)*(1/Z45) *K45</f>
        <v>148338.68613138734</v>
      </c>
      <c r="S45" s="36">
        <f>Q45 * (1/10^-2)*(1/Z45) *L45</f>
        <v>158934.30656934358</v>
      </c>
      <c r="T45" s="36"/>
      <c r="U45" s="36"/>
      <c r="V45" s="36"/>
      <c r="W45" s="60"/>
      <c r="X45" s="50" t="s">
        <v>165</v>
      </c>
      <c r="Y45" s="35">
        <f t="shared" si="32"/>
        <v>153636.49635036546</v>
      </c>
      <c r="Z45">
        <f t="shared" si="33"/>
        <v>3.7751446679525916E-2</v>
      </c>
    </row>
    <row r="46" spans="1:26">
      <c r="A46" s="24" t="s">
        <v>96</v>
      </c>
      <c r="B46" s="18">
        <v>5</v>
      </c>
      <c r="C46" s="46">
        <v>43577</v>
      </c>
      <c r="D46" s="24" t="s">
        <v>110</v>
      </c>
      <c r="E46" s="24" t="s">
        <v>41</v>
      </c>
      <c r="F46" s="48">
        <v>0.98229999999999995</v>
      </c>
      <c r="G46" s="48">
        <v>1.0321</v>
      </c>
      <c r="H46" s="24">
        <f t="shared" si="30"/>
        <v>4.9800000000000066E-2</v>
      </c>
      <c r="I46" s="24">
        <f t="shared" si="31"/>
        <v>448.20000000000061</v>
      </c>
      <c r="J46" s="14" t="s">
        <v>150</v>
      </c>
      <c r="K46" s="14" t="s">
        <v>150</v>
      </c>
      <c r="L46" s="14" t="s">
        <v>60</v>
      </c>
      <c r="M46" s="14">
        <v>89</v>
      </c>
      <c r="N46" s="14">
        <v>6</v>
      </c>
      <c r="O46" s="14">
        <v>0</v>
      </c>
      <c r="P46" s="37">
        <v>50</v>
      </c>
      <c r="Q46" s="14">
        <f t="shared" si="34"/>
        <v>20</v>
      </c>
      <c r="R46" s="36"/>
      <c r="S46" s="36"/>
      <c r="T46" s="36">
        <f>Q46 * (1/10^-3)*(1/Z46) *M46</f>
        <v>11880963.855421666</v>
      </c>
      <c r="U46" s="36">
        <f>Q46 * (1/10^-4)*(1/Z46) *N46</f>
        <v>8009638.5542168543</v>
      </c>
      <c r="V46" s="36"/>
      <c r="W46" s="60"/>
      <c r="X46" s="50" t="s">
        <v>166</v>
      </c>
      <c r="Y46" s="35">
        <f t="shared" si="32"/>
        <v>9945301.2048192602</v>
      </c>
      <c r="Z46">
        <f t="shared" si="33"/>
        <v>0.14981949458483779</v>
      </c>
    </row>
    <row r="47" spans="1:26">
      <c r="A47" s="24" t="s">
        <v>96</v>
      </c>
      <c r="B47" s="18">
        <v>5</v>
      </c>
      <c r="C47" s="62">
        <v>43577</v>
      </c>
      <c r="D47" s="24" t="s">
        <v>111</v>
      </c>
      <c r="E47" s="24" t="s">
        <v>42</v>
      </c>
      <c r="F47" s="48">
        <v>0.98670000000000002</v>
      </c>
      <c r="G47" s="48">
        <v>1.0145</v>
      </c>
      <c r="H47" s="24">
        <f t="shared" si="30"/>
        <v>2.7799999999999936E-2</v>
      </c>
      <c r="I47" s="24">
        <f t="shared" si="31"/>
        <v>250.19999999999942</v>
      </c>
      <c r="J47" s="14" t="s">
        <v>150</v>
      </c>
      <c r="K47" s="14" t="s">
        <v>150</v>
      </c>
      <c r="L47" s="14" t="s">
        <v>60</v>
      </c>
      <c r="M47" s="14">
        <v>62</v>
      </c>
      <c r="N47" s="14">
        <v>6</v>
      </c>
      <c r="O47" s="14">
        <v>0</v>
      </c>
      <c r="P47" s="37">
        <v>50</v>
      </c>
      <c r="Q47" s="14">
        <f t="shared" si="34"/>
        <v>20</v>
      </c>
      <c r="R47" s="36"/>
      <c r="S47" s="36"/>
      <c r="T47" s="36">
        <f>Q47 * (1/10^-3)*(1/Z47) *M47</f>
        <v>11717553.956834605</v>
      </c>
      <c r="U47" s="36">
        <f>Q47 * (1/10^-4)*(1/Z47) *N47</f>
        <v>11339568.345323812</v>
      </c>
      <c r="V47" s="36"/>
      <c r="W47" s="60"/>
      <c r="X47" s="50" t="s">
        <v>167</v>
      </c>
      <c r="Y47" s="35">
        <f t="shared" si="32"/>
        <v>11528561.151079208</v>
      </c>
      <c r="Z47">
        <f t="shared" si="33"/>
        <v>0.10582413399314741</v>
      </c>
    </row>
    <row r="48" spans="1:26">
      <c r="A48" s="26" t="s">
        <v>8</v>
      </c>
      <c r="B48" s="18">
        <v>5</v>
      </c>
      <c r="C48" s="46">
        <v>43577</v>
      </c>
      <c r="D48" s="26" t="s">
        <v>112</v>
      </c>
      <c r="E48" s="26" t="s">
        <v>41</v>
      </c>
      <c r="F48" s="47">
        <v>0.97729999999999995</v>
      </c>
      <c r="G48" s="47">
        <v>1.0024</v>
      </c>
      <c r="H48" s="24">
        <f t="shared" si="30"/>
        <v>2.5100000000000011E-2</v>
      </c>
      <c r="I48" s="24">
        <f t="shared" si="31"/>
        <v>225.90000000000009</v>
      </c>
      <c r="J48" s="14" t="s">
        <v>150</v>
      </c>
      <c r="K48" s="14" t="s">
        <v>150</v>
      </c>
      <c r="L48" s="14" t="s">
        <v>60</v>
      </c>
      <c r="M48" s="14">
        <v>61</v>
      </c>
      <c r="N48" s="14">
        <v>6</v>
      </c>
      <c r="O48" s="14">
        <v>0</v>
      </c>
      <c r="P48" s="37">
        <v>50</v>
      </c>
      <c r="Q48" s="14">
        <f t="shared" si="34"/>
        <v>20</v>
      </c>
      <c r="R48" s="36"/>
      <c r="S48" s="36"/>
      <c r="T48" s="36">
        <f>Q48 * (1/10^-3)*(1/Z48) *M48</f>
        <v>21386454.183266886</v>
      </c>
      <c r="U48" s="36">
        <f>Q48 * (1/10^-4)*(1/Z48) *N48</f>
        <v>21035856.573705137</v>
      </c>
      <c r="V48" s="36"/>
      <c r="W48" s="60"/>
      <c r="X48" s="50" t="s">
        <v>168</v>
      </c>
      <c r="Y48" s="35">
        <f t="shared" si="32"/>
        <v>21211155.378486011</v>
      </c>
      <c r="Z48">
        <f t="shared" si="33"/>
        <v>5.7045454545454663E-2</v>
      </c>
    </row>
    <row r="49" spans="1:25" s="87" customFormat="1" ht="17" thickBot="1">
      <c r="A49" s="80" t="s">
        <v>8</v>
      </c>
      <c r="B49" s="81">
        <v>5</v>
      </c>
      <c r="C49" s="93">
        <v>43577</v>
      </c>
      <c r="D49" s="80" t="s">
        <v>113</v>
      </c>
      <c r="E49" s="80" t="s">
        <v>42</v>
      </c>
      <c r="F49" s="82" t="s">
        <v>71</v>
      </c>
      <c r="G49" s="82" t="s">
        <v>71</v>
      </c>
      <c r="H49" s="90" t="s">
        <v>71</v>
      </c>
      <c r="I49" s="90" t="s">
        <v>71</v>
      </c>
      <c r="J49" s="90" t="s">
        <v>71</v>
      </c>
      <c r="K49" s="90" t="s">
        <v>71</v>
      </c>
      <c r="L49" s="90" t="s">
        <v>71</v>
      </c>
      <c r="M49" s="90" t="s">
        <v>71</v>
      </c>
      <c r="N49" s="90" t="s">
        <v>71</v>
      </c>
      <c r="O49" s="90" t="s">
        <v>71</v>
      </c>
      <c r="P49" s="90" t="s">
        <v>71</v>
      </c>
      <c r="Q49" s="85">
        <f t="shared" si="34"/>
        <v>20</v>
      </c>
      <c r="R49" s="86"/>
      <c r="S49" s="86"/>
      <c r="T49" s="86"/>
      <c r="U49" s="86"/>
      <c r="V49" s="86"/>
      <c r="W49" s="92"/>
      <c r="X49" s="87" t="s">
        <v>153</v>
      </c>
      <c r="Y49" s="92" t="s">
        <v>71</v>
      </c>
    </row>
    <row r="50" spans="1:25">
      <c r="A50" s="66" t="s">
        <v>76</v>
      </c>
      <c r="B50" s="67">
        <v>6</v>
      </c>
      <c r="C50" s="68">
        <v>43578</v>
      </c>
      <c r="D50" s="67" t="s">
        <v>106</v>
      </c>
      <c r="E50" s="67" t="s">
        <v>41</v>
      </c>
      <c r="F50" s="79">
        <v>0.9879</v>
      </c>
      <c r="G50" s="79">
        <v>1.0369999999999999</v>
      </c>
      <c r="H50" s="67">
        <f>G50-F50</f>
        <v>4.9099999999999921E-2</v>
      </c>
      <c r="I50" s="67">
        <f>H50*9000</f>
        <v>441.8999999999993</v>
      </c>
      <c r="J50" s="79" t="s">
        <v>150</v>
      </c>
      <c r="K50" s="79" t="s">
        <v>60</v>
      </c>
      <c r="L50" s="79" t="s">
        <v>60</v>
      </c>
      <c r="M50" s="27">
        <v>143</v>
      </c>
      <c r="N50" s="27">
        <v>20</v>
      </c>
      <c r="O50" s="79" t="s">
        <v>150</v>
      </c>
      <c r="P50" s="27">
        <v>50</v>
      </c>
      <c r="Q50" s="27">
        <v>20</v>
      </c>
      <c r="S50" s="83"/>
      <c r="T50" s="83"/>
      <c r="U50" s="83">
        <f>Q50 * (1/10^-4) *M50</f>
        <v>28600000</v>
      </c>
      <c r="V50" s="83">
        <f>Q50 * (1/10^-5) *N50</f>
        <v>39999999.999999993</v>
      </c>
      <c r="W50" s="60"/>
      <c r="X50" s="65"/>
      <c r="Y50" s="35">
        <f>AVERAGE(S50:V50)</f>
        <v>34300000</v>
      </c>
    </row>
    <row r="51" spans="1:25">
      <c r="A51" s="66" t="s">
        <v>76</v>
      </c>
      <c r="B51" s="67">
        <v>6</v>
      </c>
      <c r="C51" s="68">
        <v>43578</v>
      </c>
      <c r="D51" s="67" t="s">
        <v>107</v>
      </c>
      <c r="E51" s="67" t="s">
        <v>42</v>
      </c>
      <c r="F51" s="14">
        <v>0.97889999999999999</v>
      </c>
      <c r="G51" s="14">
        <v>1.0004999999999999</v>
      </c>
      <c r="H51" s="67">
        <f t="shared" ref="H51:H56" si="35">G51-F51</f>
        <v>2.1599999999999953E-2</v>
      </c>
      <c r="I51" s="67">
        <f t="shared" ref="I51:I56" si="36">H51*9000</f>
        <v>194.39999999999958</v>
      </c>
      <c r="J51" s="14" t="s">
        <v>150</v>
      </c>
      <c r="K51" s="14" t="s">
        <v>60</v>
      </c>
      <c r="L51" s="14" t="s">
        <v>60</v>
      </c>
      <c r="M51" s="27">
        <v>109</v>
      </c>
      <c r="N51" s="27">
        <v>17</v>
      </c>
      <c r="O51" s="14" t="s">
        <v>150</v>
      </c>
      <c r="P51" s="27">
        <v>50</v>
      </c>
      <c r="Q51" s="27">
        <v>20</v>
      </c>
      <c r="S51" s="36"/>
      <c r="T51" s="36"/>
      <c r="U51" s="36">
        <f>Q51 * (1/10^-4) *M51</f>
        <v>21800000</v>
      </c>
      <c r="V51" s="36">
        <f>Q51 * (1/10^-5) *N51</f>
        <v>33999999.999999993</v>
      </c>
      <c r="W51" s="60"/>
      <c r="X51" s="65"/>
      <c r="Y51" s="35">
        <f>AVERAGE(S51:V51)</f>
        <v>27899999.999999996</v>
      </c>
    </row>
    <row r="52" spans="1:25">
      <c r="A52" s="72" t="s">
        <v>28</v>
      </c>
      <c r="B52" s="67">
        <v>6</v>
      </c>
      <c r="C52" s="68">
        <v>43578</v>
      </c>
      <c r="D52" s="73" t="s">
        <v>109</v>
      </c>
      <c r="E52" s="73" t="s">
        <v>41</v>
      </c>
      <c r="F52" s="47">
        <v>0.98680000000000001</v>
      </c>
      <c r="G52" s="47">
        <v>1.0281</v>
      </c>
      <c r="H52" s="67">
        <f t="shared" si="35"/>
        <v>4.1300000000000003E-2</v>
      </c>
      <c r="I52" s="67">
        <f t="shared" si="36"/>
        <v>371.70000000000005</v>
      </c>
      <c r="J52" s="14">
        <v>50</v>
      </c>
      <c r="K52" s="14">
        <v>24</v>
      </c>
      <c r="L52" s="14">
        <v>8</v>
      </c>
      <c r="M52" s="27">
        <v>0</v>
      </c>
      <c r="N52" s="14" t="s">
        <v>150</v>
      </c>
      <c r="O52" s="14" t="s">
        <v>150</v>
      </c>
      <c r="P52" s="27">
        <v>50</v>
      </c>
      <c r="Q52" s="27">
        <v>20</v>
      </c>
      <c r="R52" s="36">
        <f>Q52 * (1/10^-1) *J52</f>
        <v>10000</v>
      </c>
      <c r="S52" s="36">
        <f>Q52 * (1/10^-2) *K52</f>
        <v>48000</v>
      </c>
      <c r="T52" s="36">
        <f>Q52 * (1/10^-3) *L52</f>
        <v>160000</v>
      </c>
      <c r="U52" s="36"/>
      <c r="V52" s="36"/>
      <c r="W52" s="60"/>
      <c r="X52" s="65"/>
      <c r="Y52" s="35">
        <f>AVERAGE(R52:U52)</f>
        <v>72666.666666666672</v>
      </c>
    </row>
    <row r="53" spans="1:25">
      <c r="A53" s="72" t="s">
        <v>28</v>
      </c>
      <c r="B53" s="67">
        <v>6</v>
      </c>
      <c r="C53" s="68">
        <v>43578</v>
      </c>
      <c r="D53" s="73" t="s">
        <v>108</v>
      </c>
      <c r="E53" s="73" t="s">
        <v>42</v>
      </c>
      <c r="F53" s="47">
        <v>0.98150000000000004</v>
      </c>
      <c r="G53" s="47">
        <v>0.99709999999999999</v>
      </c>
      <c r="H53" s="67">
        <f t="shared" si="35"/>
        <v>1.5599999999999947E-2</v>
      </c>
      <c r="I53" s="67">
        <f t="shared" si="36"/>
        <v>140.39999999999952</v>
      </c>
      <c r="J53" s="14">
        <v>13</v>
      </c>
      <c r="K53" s="14">
        <v>0</v>
      </c>
      <c r="L53" s="14">
        <v>0</v>
      </c>
      <c r="M53" s="27">
        <v>0</v>
      </c>
      <c r="N53" s="14" t="s">
        <v>150</v>
      </c>
      <c r="O53" s="14" t="s">
        <v>150</v>
      </c>
      <c r="P53" s="27">
        <v>50</v>
      </c>
      <c r="Q53" s="27">
        <v>20</v>
      </c>
      <c r="R53" s="36">
        <f>Q53 * (1/10^-1) *J53</f>
        <v>2600</v>
      </c>
      <c r="S53" s="36"/>
      <c r="T53" s="36"/>
      <c r="U53" s="36"/>
      <c r="V53" s="36"/>
      <c r="W53" s="60"/>
      <c r="X53" s="65"/>
      <c r="Y53" s="35">
        <f>AVERAGE(R53:V53)</f>
        <v>2600</v>
      </c>
    </row>
    <row r="54" spans="1:25">
      <c r="A54" s="66" t="s">
        <v>96</v>
      </c>
      <c r="B54" s="67">
        <v>6</v>
      </c>
      <c r="C54" s="68">
        <v>43578</v>
      </c>
      <c r="D54" s="67" t="s">
        <v>110</v>
      </c>
      <c r="E54" s="67" t="s">
        <v>41</v>
      </c>
      <c r="F54" s="48">
        <v>0.98560000000000003</v>
      </c>
      <c r="G54" s="48">
        <v>0.99750000000000005</v>
      </c>
      <c r="H54" s="67">
        <f t="shared" si="35"/>
        <v>1.1900000000000022E-2</v>
      </c>
      <c r="I54" s="67">
        <f t="shared" si="36"/>
        <v>107.10000000000019</v>
      </c>
      <c r="J54" s="14" t="s">
        <v>150</v>
      </c>
      <c r="K54" s="14" t="s">
        <v>60</v>
      </c>
      <c r="L54" s="14" t="s">
        <v>60</v>
      </c>
      <c r="M54" s="27">
        <v>94</v>
      </c>
      <c r="N54" s="27">
        <v>5</v>
      </c>
      <c r="O54" s="14" t="s">
        <v>150</v>
      </c>
      <c r="P54" s="27">
        <v>50</v>
      </c>
      <c r="Q54" s="27">
        <v>20</v>
      </c>
      <c r="S54" s="36"/>
      <c r="T54" s="36"/>
      <c r="U54" s="36">
        <f>Q54 * (1/10^-4) *M54</f>
        <v>18800000</v>
      </c>
      <c r="V54" s="36">
        <f>Q54 * (1/10^-5) *N54</f>
        <v>9999999.9999999981</v>
      </c>
      <c r="W54" s="60"/>
      <c r="X54" s="65"/>
      <c r="Y54" s="35">
        <f>AVERAGE(S54:V54)</f>
        <v>14400000</v>
      </c>
    </row>
    <row r="55" spans="1:25">
      <c r="A55" s="66" t="s">
        <v>96</v>
      </c>
      <c r="B55" s="67">
        <v>6</v>
      </c>
      <c r="C55" s="68">
        <v>43578</v>
      </c>
      <c r="D55" s="67" t="s">
        <v>111</v>
      </c>
      <c r="E55" s="67" t="s">
        <v>42</v>
      </c>
      <c r="F55" s="48">
        <v>0.98719999999999997</v>
      </c>
      <c r="G55" s="48">
        <v>1.0237000000000001</v>
      </c>
      <c r="H55" s="67">
        <f t="shared" si="35"/>
        <v>3.6500000000000088E-2</v>
      </c>
      <c r="I55" s="67">
        <f t="shared" si="36"/>
        <v>328.5000000000008</v>
      </c>
      <c r="J55" s="14" t="s">
        <v>150</v>
      </c>
      <c r="K55" s="14" t="s">
        <v>60</v>
      </c>
      <c r="L55" s="14">
        <v>198</v>
      </c>
      <c r="M55" s="27">
        <v>16</v>
      </c>
      <c r="N55" s="27">
        <v>2</v>
      </c>
      <c r="O55" s="14" t="s">
        <v>150</v>
      </c>
      <c r="P55" s="27">
        <v>50</v>
      </c>
      <c r="Q55" s="27">
        <v>20</v>
      </c>
      <c r="S55" s="36"/>
      <c r="T55" s="36">
        <f>Q55 * (1/10^-3) *L55</f>
        <v>3960000</v>
      </c>
      <c r="U55" s="36">
        <f>Q55 * (1/10^-4) *M55</f>
        <v>3200000</v>
      </c>
      <c r="V55" s="36">
        <f>Q55 * (1/10^-5) *N55</f>
        <v>3999999.9999999995</v>
      </c>
      <c r="W55" s="60"/>
      <c r="X55" s="65"/>
      <c r="Y55" s="35">
        <f>AVERAGE(S55:V55)</f>
        <v>3720000</v>
      </c>
    </row>
    <row r="56" spans="1:25">
      <c r="A56" s="72" t="s">
        <v>8</v>
      </c>
      <c r="B56" s="67">
        <v>6</v>
      </c>
      <c r="C56" s="68">
        <v>43578</v>
      </c>
      <c r="D56" s="73" t="s">
        <v>112</v>
      </c>
      <c r="E56" s="73" t="s">
        <v>41</v>
      </c>
      <c r="F56" s="47">
        <v>0.98099999999999998</v>
      </c>
      <c r="G56" s="47">
        <v>1.0096000000000001</v>
      </c>
      <c r="H56" s="67">
        <f t="shared" si="35"/>
        <v>2.860000000000007E-2</v>
      </c>
      <c r="I56" s="67">
        <f t="shared" si="36"/>
        <v>257.4000000000006</v>
      </c>
      <c r="J56" s="14" t="s">
        <v>150</v>
      </c>
      <c r="K56" s="14" t="s">
        <v>60</v>
      </c>
      <c r="L56" s="14" t="s">
        <v>60</v>
      </c>
      <c r="M56" s="27">
        <v>123</v>
      </c>
      <c r="N56" s="27">
        <v>17</v>
      </c>
      <c r="O56" s="14" t="s">
        <v>150</v>
      </c>
      <c r="P56" s="27">
        <v>50</v>
      </c>
      <c r="Q56" s="27">
        <v>20</v>
      </c>
      <c r="S56" s="36"/>
      <c r="T56" s="36"/>
      <c r="U56" s="36">
        <f>Q56 * (1/10^-4) *M56</f>
        <v>24600000</v>
      </c>
      <c r="V56" s="36">
        <f>Q56 * (1/10^-5) *N56</f>
        <v>33999999.999999993</v>
      </c>
      <c r="W56" s="60"/>
      <c r="X56" s="65"/>
      <c r="Y56" s="35">
        <f>AVERAGE(S56:V56)</f>
        <v>29299999.999999996</v>
      </c>
    </row>
    <row r="57" spans="1:25" s="87" customFormat="1" ht="17" thickBot="1">
      <c r="A57" s="94" t="s">
        <v>8</v>
      </c>
      <c r="B57" s="95">
        <v>6</v>
      </c>
      <c r="C57" s="96">
        <v>43578</v>
      </c>
      <c r="D57" s="97" t="s">
        <v>113</v>
      </c>
      <c r="E57" s="97" t="s">
        <v>42</v>
      </c>
      <c r="F57" s="82" t="s">
        <v>71</v>
      </c>
      <c r="G57" s="82" t="s">
        <v>71</v>
      </c>
      <c r="H57" s="82" t="s">
        <v>71</v>
      </c>
      <c r="I57" s="82" t="s">
        <v>71</v>
      </c>
      <c r="J57" s="82" t="s">
        <v>71</v>
      </c>
      <c r="K57" s="82" t="s">
        <v>71</v>
      </c>
      <c r="L57" s="82" t="s">
        <v>71</v>
      </c>
      <c r="M57" s="82" t="s">
        <v>71</v>
      </c>
      <c r="N57" s="82" t="s">
        <v>71</v>
      </c>
      <c r="O57" s="98" t="s">
        <v>71</v>
      </c>
      <c r="P57" s="98" t="s">
        <v>71</v>
      </c>
      <c r="Q57" s="99">
        <v>20</v>
      </c>
      <c r="R57" s="100"/>
      <c r="S57" s="86"/>
      <c r="T57" s="101"/>
      <c r="U57" s="101"/>
      <c r="V57" s="101"/>
      <c r="W57" s="101"/>
      <c r="X57" s="102" t="s">
        <v>153</v>
      </c>
      <c r="Y57" s="92" t="s">
        <v>71</v>
      </c>
    </row>
    <row r="58" spans="1:25">
      <c r="A58" s="66" t="s">
        <v>76</v>
      </c>
      <c r="B58" s="67">
        <v>7</v>
      </c>
      <c r="C58" s="68">
        <v>43579</v>
      </c>
      <c r="D58" s="67" t="s">
        <v>106</v>
      </c>
      <c r="E58" s="67" t="s">
        <v>41</v>
      </c>
      <c r="F58" s="79">
        <v>0.98440000000000005</v>
      </c>
      <c r="G58" s="79">
        <v>1.0008999999999999</v>
      </c>
      <c r="H58" s="67">
        <f>G58-F58</f>
        <v>1.6499999999999848E-2</v>
      </c>
      <c r="I58" s="67">
        <f>H58*9000</f>
        <v>148.49999999999864</v>
      </c>
      <c r="J58" s="67" t="s">
        <v>150</v>
      </c>
      <c r="K58" s="27" t="s">
        <v>60</v>
      </c>
      <c r="L58" s="27" t="s">
        <v>60</v>
      </c>
      <c r="M58" s="27">
        <v>106</v>
      </c>
      <c r="N58" s="27">
        <v>13</v>
      </c>
      <c r="O58" s="67" t="s">
        <v>150</v>
      </c>
      <c r="P58" s="27">
        <v>50</v>
      </c>
      <c r="Q58" s="27">
        <v>20</v>
      </c>
      <c r="S58" s="83"/>
      <c r="T58" s="83"/>
      <c r="U58" s="83">
        <f>Q58 * (1/10^-4) *M58</f>
        <v>21200000</v>
      </c>
      <c r="V58" s="83">
        <f>Q58 * (1/10^-5) *N58</f>
        <v>25999999.999999996</v>
      </c>
      <c r="W58" s="60"/>
      <c r="X58" s="65"/>
      <c r="Y58" s="35">
        <f t="shared" ref="Y58:Y64" si="37">AVERAGE(R58:V58)</f>
        <v>23600000</v>
      </c>
    </row>
    <row r="59" spans="1:25">
      <c r="A59" s="66" t="s">
        <v>76</v>
      </c>
      <c r="B59" s="67">
        <v>7</v>
      </c>
      <c r="C59" s="68">
        <v>43579</v>
      </c>
      <c r="D59" s="67" t="s">
        <v>107</v>
      </c>
      <c r="E59" s="67" t="s">
        <v>42</v>
      </c>
      <c r="F59" s="14">
        <v>0.97599999999999998</v>
      </c>
      <c r="G59" s="14">
        <v>1.0271999999999999</v>
      </c>
      <c r="H59" s="67">
        <f t="shared" ref="H59:H64" si="38">G59-F59</f>
        <v>5.1199999999999912E-2</v>
      </c>
      <c r="I59" s="67">
        <f t="shared" ref="I59:I64" si="39">H59*9000</f>
        <v>460.79999999999922</v>
      </c>
      <c r="J59" s="70" t="s">
        <v>150</v>
      </c>
      <c r="K59" s="27" t="s">
        <v>60</v>
      </c>
      <c r="L59" s="27" t="s">
        <v>60</v>
      </c>
      <c r="M59" s="27">
        <v>158</v>
      </c>
      <c r="N59" s="27">
        <v>21</v>
      </c>
      <c r="O59" s="70" t="s">
        <v>150</v>
      </c>
      <c r="P59" s="27">
        <v>50</v>
      </c>
      <c r="Q59" s="27">
        <v>20</v>
      </c>
      <c r="S59" s="36"/>
      <c r="T59" s="36"/>
      <c r="U59" s="36">
        <f>Q59 * (1/10^-4) *M59</f>
        <v>31600000</v>
      </c>
      <c r="V59" s="36">
        <f>Q59 * (1/10^-5) *N59</f>
        <v>41999999.999999993</v>
      </c>
      <c r="W59" s="60"/>
      <c r="X59" s="65"/>
      <c r="Y59" s="35">
        <f t="shared" si="37"/>
        <v>36800000</v>
      </c>
    </row>
    <row r="60" spans="1:25">
      <c r="A60" s="72" t="s">
        <v>28</v>
      </c>
      <c r="B60" s="67">
        <v>7</v>
      </c>
      <c r="C60" s="68">
        <v>43579</v>
      </c>
      <c r="D60" s="73" t="s">
        <v>109</v>
      </c>
      <c r="E60" s="73" t="s">
        <v>41</v>
      </c>
      <c r="F60" s="47">
        <v>0.9869</v>
      </c>
      <c r="G60" s="47">
        <v>1.0210999999999999</v>
      </c>
      <c r="H60" s="67">
        <f t="shared" si="38"/>
        <v>3.4199999999999897E-2</v>
      </c>
      <c r="I60" s="67">
        <f t="shared" si="39"/>
        <v>307.7999999999991</v>
      </c>
      <c r="J60" s="27">
        <v>0</v>
      </c>
      <c r="K60" s="27">
        <v>0</v>
      </c>
      <c r="L60" s="14" t="s">
        <v>150</v>
      </c>
      <c r="M60" s="14" t="s">
        <v>150</v>
      </c>
      <c r="N60" s="14" t="s">
        <v>150</v>
      </c>
      <c r="O60" s="14" t="s">
        <v>150</v>
      </c>
      <c r="P60" s="27">
        <v>50</v>
      </c>
      <c r="Q60" s="27">
        <v>20</v>
      </c>
      <c r="R60" s="36">
        <f>Q60 * (1/10^-1) *J60</f>
        <v>0</v>
      </c>
      <c r="S60" s="36">
        <f>Q60 * (1/10^-2) *K60</f>
        <v>0</v>
      </c>
      <c r="T60" s="36"/>
      <c r="U60" s="36"/>
      <c r="V60" s="36"/>
      <c r="W60" s="60"/>
      <c r="X60" s="65"/>
      <c r="Y60" s="35">
        <f t="shared" si="37"/>
        <v>0</v>
      </c>
    </row>
    <row r="61" spans="1:25">
      <c r="A61" s="72" t="s">
        <v>28</v>
      </c>
      <c r="B61" s="67">
        <v>7</v>
      </c>
      <c r="C61" s="68">
        <v>43579</v>
      </c>
      <c r="D61" s="73" t="s">
        <v>108</v>
      </c>
      <c r="E61" s="73" t="s">
        <v>42</v>
      </c>
      <c r="F61" s="47">
        <v>0.97940000000000005</v>
      </c>
      <c r="G61" s="47">
        <v>0.99890000000000001</v>
      </c>
      <c r="H61" s="67">
        <f t="shared" si="38"/>
        <v>1.9499999999999962E-2</v>
      </c>
      <c r="I61" s="67">
        <f t="shared" si="39"/>
        <v>175.49999999999966</v>
      </c>
      <c r="J61" s="27">
        <v>0</v>
      </c>
      <c r="K61" s="27">
        <v>2</v>
      </c>
      <c r="L61" s="14" t="s">
        <v>150</v>
      </c>
      <c r="M61" s="14" t="s">
        <v>150</v>
      </c>
      <c r="N61" s="14" t="s">
        <v>150</v>
      </c>
      <c r="O61" s="14" t="s">
        <v>150</v>
      </c>
      <c r="P61" s="27">
        <v>50</v>
      </c>
      <c r="Q61" s="27">
        <v>20</v>
      </c>
      <c r="R61" s="36">
        <f>Q61 * (1/10^-1) *J61</f>
        <v>0</v>
      </c>
      <c r="S61" s="36">
        <f>Q61 * (1/10^-2) *K61</f>
        <v>4000</v>
      </c>
      <c r="T61" s="36"/>
      <c r="U61" s="36"/>
      <c r="V61" s="36"/>
      <c r="W61" s="60"/>
      <c r="X61" s="65"/>
      <c r="Y61" s="35">
        <f t="shared" si="37"/>
        <v>2000</v>
      </c>
    </row>
    <row r="62" spans="1:25">
      <c r="A62" s="66" t="s">
        <v>96</v>
      </c>
      <c r="B62" s="67">
        <v>7</v>
      </c>
      <c r="C62" s="68">
        <v>43579</v>
      </c>
      <c r="D62" s="67" t="s">
        <v>110</v>
      </c>
      <c r="E62" s="67" t="s">
        <v>41</v>
      </c>
      <c r="F62" s="48">
        <v>0.98880000000000001</v>
      </c>
      <c r="G62" s="48">
        <v>1.0088999999999999</v>
      </c>
      <c r="H62" s="67">
        <f t="shared" si="38"/>
        <v>2.0099999999999896E-2</v>
      </c>
      <c r="I62" s="67">
        <f t="shared" si="39"/>
        <v>180.89999999999907</v>
      </c>
      <c r="J62" s="27" t="s">
        <v>150</v>
      </c>
      <c r="K62" s="27" t="s">
        <v>60</v>
      </c>
      <c r="L62" s="27" t="s">
        <v>60</v>
      </c>
      <c r="M62" s="27">
        <v>67</v>
      </c>
      <c r="N62" s="27">
        <v>5</v>
      </c>
      <c r="O62" s="70" t="s">
        <v>150</v>
      </c>
      <c r="P62" s="27">
        <v>50</v>
      </c>
      <c r="Q62" s="27">
        <v>20</v>
      </c>
      <c r="S62" s="36"/>
      <c r="T62" s="36"/>
      <c r="U62" s="36">
        <f>Q62 * (1/10^-4) *M62</f>
        <v>13400000</v>
      </c>
      <c r="V62" s="36">
        <f>Q62 * (1/10^-5) *N62</f>
        <v>9999999.9999999981</v>
      </c>
      <c r="W62" s="60"/>
      <c r="X62" s="65"/>
      <c r="Y62" s="35">
        <f t="shared" si="37"/>
        <v>11700000</v>
      </c>
    </row>
    <row r="63" spans="1:25">
      <c r="A63" s="66" t="s">
        <v>96</v>
      </c>
      <c r="B63" s="67">
        <v>7</v>
      </c>
      <c r="C63" s="68">
        <v>43579</v>
      </c>
      <c r="D63" s="67" t="s">
        <v>111</v>
      </c>
      <c r="E63" s="67" t="s">
        <v>42</v>
      </c>
      <c r="F63" s="48">
        <v>0.97940000000000005</v>
      </c>
      <c r="G63" s="48">
        <v>1.0093000000000001</v>
      </c>
      <c r="H63" s="67">
        <f t="shared" si="38"/>
        <v>2.9900000000000038E-2</v>
      </c>
      <c r="I63" s="67">
        <f t="shared" si="39"/>
        <v>269.10000000000036</v>
      </c>
      <c r="J63" s="27" t="s">
        <v>150</v>
      </c>
      <c r="K63" s="27" t="s">
        <v>60</v>
      </c>
      <c r="L63" s="27">
        <v>341</v>
      </c>
      <c r="M63" s="27">
        <v>51</v>
      </c>
      <c r="N63" s="27">
        <v>3</v>
      </c>
      <c r="O63" s="70" t="s">
        <v>150</v>
      </c>
      <c r="P63" s="27">
        <v>50</v>
      </c>
      <c r="Q63" s="27">
        <v>20</v>
      </c>
      <c r="S63" s="36"/>
      <c r="T63" s="36">
        <f t="shared" ref="T63" si="40">Q63 * (1/10^-3) *L63</f>
        <v>6820000</v>
      </c>
      <c r="U63" s="36">
        <f>Q63 * (1/10^-4) *M63</f>
        <v>10200000</v>
      </c>
      <c r="V63" s="36">
        <f>Q63 * (1/10^-5) *N63</f>
        <v>5999999.9999999991</v>
      </c>
      <c r="W63" s="60"/>
      <c r="X63" s="65"/>
      <c r="Y63" s="35">
        <f t="shared" si="37"/>
        <v>7673333.333333333</v>
      </c>
    </row>
    <row r="64" spans="1:25">
      <c r="A64" s="72" t="s">
        <v>8</v>
      </c>
      <c r="B64" s="67">
        <v>7</v>
      </c>
      <c r="C64" s="68">
        <v>43579</v>
      </c>
      <c r="D64" s="73" t="s">
        <v>112</v>
      </c>
      <c r="E64" s="73" t="s">
        <v>41</v>
      </c>
      <c r="F64" s="47">
        <v>0.98829999999999996</v>
      </c>
      <c r="G64" s="47">
        <v>1.0067999999999999</v>
      </c>
      <c r="H64" s="67">
        <f t="shared" si="38"/>
        <v>1.8499999999999961E-2</v>
      </c>
      <c r="I64" s="67">
        <f t="shared" si="39"/>
        <v>166.49999999999966</v>
      </c>
      <c r="J64" s="27" t="s">
        <v>150</v>
      </c>
      <c r="K64" s="27" t="s">
        <v>60</v>
      </c>
      <c r="L64" s="27" t="s">
        <v>60</v>
      </c>
      <c r="M64" s="27">
        <v>164</v>
      </c>
      <c r="N64" s="27">
        <v>21</v>
      </c>
      <c r="O64" s="70" t="s">
        <v>150</v>
      </c>
      <c r="P64" s="27">
        <v>50</v>
      </c>
      <c r="Q64" s="27">
        <v>20</v>
      </c>
      <c r="S64" s="36"/>
      <c r="T64" s="36"/>
      <c r="U64" s="36">
        <f>Q64 * (1/10^-4) *M64</f>
        <v>32800000</v>
      </c>
      <c r="V64" s="36">
        <f>Q64 * (1/10^-5) *N64</f>
        <v>41999999.999999993</v>
      </c>
      <c r="W64" s="60"/>
      <c r="X64" s="65"/>
      <c r="Y64" s="35">
        <f t="shared" si="37"/>
        <v>37400000</v>
      </c>
    </row>
    <row r="65" spans="1:25" s="87" customFormat="1" ht="17" thickBot="1">
      <c r="A65" s="94" t="s">
        <v>8</v>
      </c>
      <c r="B65" s="95">
        <v>7</v>
      </c>
      <c r="C65" s="96">
        <v>43579</v>
      </c>
      <c r="D65" s="97" t="s">
        <v>113</v>
      </c>
      <c r="E65" s="97" t="s">
        <v>42</v>
      </c>
      <c r="F65" s="82" t="s">
        <v>71</v>
      </c>
      <c r="G65" s="82" t="s">
        <v>71</v>
      </c>
      <c r="H65" s="98" t="s">
        <v>71</v>
      </c>
      <c r="I65" s="98" t="s">
        <v>71</v>
      </c>
      <c r="J65" s="98" t="s">
        <v>71</v>
      </c>
      <c r="K65" s="98" t="s">
        <v>71</v>
      </c>
      <c r="L65" s="98" t="s">
        <v>71</v>
      </c>
      <c r="M65" s="98" t="s">
        <v>71</v>
      </c>
      <c r="N65" s="98" t="s">
        <v>71</v>
      </c>
      <c r="O65" s="98" t="s">
        <v>71</v>
      </c>
      <c r="P65" s="98" t="s">
        <v>71</v>
      </c>
      <c r="Q65" s="99">
        <v>20</v>
      </c>
      <c r="R65" s="100"/>
      <c r="S65" s="101"/>
      <c r="T65" s="101"/>
      <c r="U65" s="101"/>
      <c r="V65" s="101"/>
      <c r="W65" s="101"/>
      <c r="X65" s="102" t="s">
        <v>153</v>
      </c>
      <c r="Y65" s="92" t="s">
        <v>71</v>
      </c>
    </row>
    <row r="66" spans="1:25">
      <c r="A66" s="66" t="s">
        <v>76</v>
      </c>
      <c r="B66" s="67">
        <v>8</v>
      </c>
      <c r="C66" s="68">
        <v>43580</v>
      </c>
      <c r="D66" s="67" t="s">
        <v>106</v>
      </c>
      <c r="E66" s="67" t="s">
        <v>41</v>
      </c>
      <c r="F66" s="79">
        <v>0.98609999999999998</v>
      </c>
      <c r="G66" s="79">
        <v>0.99239999999999995</v>
      </c>
      <c r="H66" s="67">
        <f>G66-F66</f>
        <v>6.2999999999999723E-3</v>
      </c>
      <c r="I66" s="67">
        <f>H66*9000</f>
        <v>56.699999999999747</v>
      </c>
      <c r="J66" s="67" t="s">
        <v>150</v>
      </c>
      <c r="K66" s="67" t="s">
        <v>60</v>
      </c>
      <c r="L66" s="27" t="s">
        <v>60</v>
      </c>
      <c r="M66" s="27">
        <v>192</v>
      </c>
      <c r="N66" s="27">
        <v>22</v>
      </c>
      <c r="O66" s="67" t="s">
        <v>150</v>
      </c>
      <c r="P66" s="27">
        <v>50</v>
      </c>
      <c r="Q66" s="27">
        <v>20</v>
      </c>
      <c r="R66" s="83"/>
      <c r="S66" s="83"/>
      <c r="T66" s="83"/>
      <c r="U66" s="83">
        <f>Q66 * (1/10^-4) *M66</f>
        <v>38400000</v>
      </c>
      <c r="V66" s="83">
        <f>Q66 * (1/10^-5) *N66</f>
        <v>43999999.999999993</v>
      </c>
      <c r="W66" s="83"/>
      <c r="X66" s="65"/>
      <c r="Y66" s="40">
        <f t="shared" ref="Y66:Y72" si="41">AVERAGE(S66:W66)</f>
        <v>41200000</v>
      </c>
    </row>
    <row r="67" spans="1:25">
      <c r="A67" s="66" t="s">
        <v>76</v>
      </c>
      <c r="B67" s="67">
        <v>8</v>
      </c>
      <c r="C67" s="68">
        <v>43580</v>
      </c>
      <c r="D67" s="67" t="s">
        <v>107</v>
      </c>
      <c r="E67" s="67" t="s">
        <v>42</v>
      </c>
      <c r="F67" s="14">
        <v>0.98580000000000001</v>
      </c>
      <c r="G67" s="14">
        <v>1.0192000000000001</v>
      </c>
      <c r="H67" s="67">
        <f t="shared" ref="H67:H72" si="42">G67-F67</f>
        <v>3.3400000000000096E-2</v>
      </c>
      <c r="I67" s="67">
        <f t="shared" ref="I67:I72" si="43">H67*9000</f>
        <v>300.60000000000088</v>
      </c>
      <c r="J67" s="70" t="s">
        <v>150</v>
      </c>
      <c r="K67" s="70" t="s">
        <v>60</v>
      </c>
      <c r="L67" s="27" t="s">
        <v>60</v>
      </c>
      <c r="M67" s="27">
        <v>253</v>
      </c>
      <c r="N67" s="27">
        <v>32</v>
      </c>
      <c r="O67" s="70" t="s">
        <v>150</v>
      </c>
      <c r="P67" s="27">
        <v>50</v>
      </c>
      <c r="Q67" s="27">
        <v>20</v>
      </c>
      <c r="R67" s="36"/>
      <c r="S67" s="36"/>
      <c r="T67" s="36"/>
      <c r="U67" s="36">
        <f t="shared" ref="U67:U73" si="44">Q67 * (1/10^-4) *M67</f>
        <v>50600000</v>
      </c>
      <c r="V67" s="36">
        <f t="shared" ref="V67:V73" si="45">Q67 * (1/10^-5) *N67</f>
        <v>63999999.999999993</v>
      </c>
      <c r="W67" s="36"/>
      <c r="X67" s="65"/>
      <c r="Y67" s="40">
        <f t="shared" si="41"/>
        <v>57300000</v>
      </c>
    </row>
    <row r="68" spans="1:25">
      <c r="A68" s="72" t="s">
        <v>28</v>
      </c>
      <c r="B68" s="67">
        <v>8</v>
      </c>
      <c r="C68" s="68">
        <v>43580</v>
      </c>
      <c r="D68" s="73" t="s">
        <v>109</v>
      </c>
      <c r="E68" s="73" t="s">
        <v>41</v>
      </c>
      <c r="F68" s="47">
        <v>0.98080000000000001</v>
      </c>
      <c r="G68" s="47">
        <v>1.004</v>
      </c>
      <c r="H68" s="67">
        <f t="shared" si="42"/>
        <v>2.3199999999999998E-2</v>
      </c>
      <c r="I68" s="67">
        <f t="shared" si="43"/>
        <v>208.79999999999998</v>
      </c>
      <c r="J68" s="27">
        <v>0</v>
      </c>
      <c r="K68" s="27">
        <v>0</v>
      </c>
      <c r="L68" s="14" t="s">
        <v>150</v>
      </c>
      <c r="M68" s="14" t="s">
        <v>150</v>
      </c>
      <c r="N68" s="14" t="s">
        <v>150</v>
      </c>
      <c r="O68" s="14" t="s">
        <v>150</v>
      </c>
      <c r="P68" s="27">
        <v>50</v>
      </c>
      <c r="Q68" s="27">
        <v>20</v>
      </c>
      <c r="R68" s="36">
        <f t="shared" ref="R68:R73" si="46">Q68 * (1/10^-1) *J68</f>
        <v>0</v>
      </c>
      <c r="S68" s="36">
        <f t="shared" ref="S68:S73" si="47">Q68 * (1/10^-2) *K68</f>
        <v>0</v>
      </c>
      <c r="T68" s="36"/>
      <c r="U68" s="36"/>
      <c r="V68" s="36"/>
      <c r="W68" s="36"/>
      <c r="X68" s="65"/>
      <c r="Y68" s="40">
        <f t="shared" si="41"/>
        <v>0</v>
      </c>
    </row>
    <row r="69" spans="1:25">
      <c r="A69" s="72" t="s">
        <v>28</v>
      </c>
      <c r="B69" s="67">
        <v>8</v>
      </c>
      <c r="C69" s="68">
        <v>43580</v>
      </c>
      <c r="D69" s="73" t="s">
        <v>108</v>
      </c>
      <c r="E69" s="73" t="s">
        <v>42</v>
      </c>
      <c r="F69" s="47">
        <v>0.98960000000000004</v>
      </c>
      <c r="G69" s="47">
        <v>1.006</v>
      </c>
      <c r="H69" s="67">
        <f t="shared" si="42"/>
        <v>1.639999999999997E-2</v>
      </c>
      <c r="I69" s="67">
        <f t="shared" si="43"/>
        <v>147.59999999999974</v>
      </c>
      <c r="J69" s="27">
        <v>0</v>
      </c>
      <c r="K69" s="27">
        <v>0</v>
      </c>
      <c r="L69" s="14" t="s">
        <v>150</v>
      </c>
      <c r="M69" s="14" t="s">
        <v>150</v>
      </c>
      <c r="N69" s="14" t="s">
        <v>150</v>
      </c>
      <c r="O69" s="14" t="s">
        <v>150</v>
      </c>
      <c r="P69" s="27">
        <v>50</v>
      </c>
      <c r="Q69" s="27">
        <v>20</v>
      </c>
      <c r="R69" s="36">
        <f t="shared" si="46"/>
        <v>0</v>
      </c>
      <c r="S69" s="36">
        <f t="shared" si="47"/>
        <v>0</v>
      </c>
      <c r="T69" s="36"/>
      <c r="U69" s="36"/>
      <c r="V69" s="36"/>
      <c r="W69" s="36"/>
      <c r="X69" s="65"/>
      <c r="Y69" s="40">
        <f t="shared" si="41"/>
        <v>0</v>
      </c>
    </row>
    <row r="70" spans="1:25">
      <c r="A70" s="66" t="s">
        <v>96</v>
      </c>
      <c r="B70" s="67">
        <v>8</v>
      </c>
      <c r="C70" s="68">
        <v>43580</v>
      </c>
      <c r="D70" s="67" t="s">
        <v>110</v>
      </c>
      <c r="E70" s="67" t="s">
        <v>41</v>
      </c>
      <c r="F70" s="48">
        <v>0.98619999999999997</v>
      </c>
      <c r="G70" s="48">
        <v>0.99880000000000002</v>
      </c>
      <c r="H70" s="67">
        <f t="shared" si="42"/>
        <v>1.2600000000000056E-2</v>
      </c>
      <c r="I70" s="67">
        <f t="shared" si="43"/>
        <v>113.4000000000005</v>
      </c>
      <c r="J70" s="27" t="s">
        <v>150</v>
      </c>
      <c r="K70" s="27" t="s">
        <v>60</v>
      </c>
      <c r="L70" s="27" t="s">
        <v>60</v>
      </c>
      <c r="M70" s="27">
        <v>71</v>
      </c>
      <c r="N70" s="27">
        <v>10</v>
      </c>
      <c r="O70" s="70" t="s">
        <v>150</v>
      </c>
      <c r="P70" s="27">
        <v>50</v>
      </c>
      <c r="Q70" s="27">
        <v>20</v>
      </c>
      <c r="R70" s="36"/>
      <c r="S70" s="36"/>
      <c r="T70" s="36"/>
      <c r="U70" s="36">
        <f t="shared" si="44"/>
        <v>14200000</v>
      </c>
      <c r="V70" s="36">
        <f t="shared" si="45"/>
        <v>19999999.999999996</v>
      </c>
      <c r="W70" s="36"/>
      <c r="X70" s="65"/>
      <c r="Y70" s="40">
        <f t="shared" si="41"/>
        <v>17100000</v>
      </c>
    </row>
    <row r="71" spans="1:25">
      <c r="A71" s="66" t="s">
        <v>96</v>
      </c>
      <c r="B71" s="67">
        <v>8</v>
      </c>
      <c r="C71" s="68">
        <v>43580</v>
      </c>
      <c r="D71" s="67" t="s">
        <v>111</v>
      </c>
      <c r="E71" s="67" t="s">
        <v>42</v>
      </c>
      <c r="F71" s="48">
        <v>0.94399999999999995</v>
      </c>
      <c r="G71" s="48">
        <v>1.0275000000000001</v>
      </c>
      <c r="H71" s="67">
        <f t="shared" si="42"/>
        <v>8.350000000000013E-2</v>
      </c>
      <c r="I71" s="67">
        <f t="shared" si="43"/>
        <v>751.50000000000114</v>
      </c>
      <c r="J71" s="27" t="s">
        <v>150</v>
      </c>
      <c r="K71" s="27" t="s">
        <v>60</v>
      </c>
      <c r="L71" s="27">
        <v>100</v>
      </c>
      <c r="M71" s="27">
        <v>16</v>
      </c>
      <c r="N71" s="27">
        <v>1</v>
      </c>
      <c r="O71" s="70" t="s">
        <v>150</v>
      </c>
      <c r="P71" s="27">
        <v>50</v>
      </c>
      <c r="Q71" s="27">
        <v>20</v>
      </c>
      <c r="R71" s="36"/>
      <c r="S71" s="36"/>
      <c r="T71" s="36">
        <f t="shared" ref="T71:T73" si="48">Q71 * (1/10^-3) *L71</f>
        <v>2000000</v>
      </c>
      <c r="U71" s="36">
        <f t="shared" si="44"/>
        <v>3200000</v>
      </c>
      <c r="V71" s="36">
        <f t="shared" si="45"/>
        <v>1999999.9999999998</v>
      </c>
      <c r="W71" s="36"/>
      <c r="X71" s="65"/>
      <c r="Y71" s="40">
        <f t="shared" si="41"/>
        <v>2400000</v>
      </c>
    </row>
    <row r="72" spans="1:25">
      <c r="A72" s="72" t="s">
        <v>8</v>
      </c>
      <c r="B72" s="67">
        <v>8</v>
      </c>
      <c r="C72" s="68">
        <v>43580</v>
      </c>
      <c r="D72" s="73" t="s">
        <v>112</v>
      </c>
      <c r="E72" s="73" t="s">
        <v>41</v>
      </c>
      <c r="F72" s="47">
        <v>0.9919</v>
      </c>
      <c r="G72" s="47">
        <v>1.0192000000000001</v>
      </c>
      <c r="H72" s="67">
        <f t="shared" si="42"/>
        <v>2.7300000000000102E-2</v>
      </c>
      <c r="I72" s="67">
        <f t="shared" si="43"/>
        <v>245.70000000000093</v>
      </c>
      <c r="J72" s="27" t="s">
        <v>150</v>
      </c>
      <c r="K72" s="27" t="s">
        <v>60</v>
      </c>
      <c r="L72" s="27" t="s">
        <v>60</v>
      </c>
      <c r="M72" s="27">
        <v>342</v>
      </c>
      <c r="N72" s="27">
        <v>48</v>
      </c>
      <c r="O72" s="70" t="s">
        <v>150</v>
      </c>
      <c r="P72" s="27">
        <v>50</v>
      </c>
      <c r="Q72" s="27">
        <v>20</v>
      </c>
      <c r="R72" s="36"/>
      <c r="S72" s="36"/>
      <c r="T72" s="36"/>
      <c r="U72" s="36">
        <f t="shared" si="44"/>
        <v>68400000</v>
      </c>
      <c r="V72" s="36">
        <f t="shared" si="45"/>
        <v>95999999.999999985</v>
      </c>
      <c r="W72" s="36"/>
      <c r="X72" s="65"/>
      <c r="Y72" s="40">
        <f t="shared" si="41"/>
        <v>82200000</v>
      </c>
    </row>
    <row r="73" spans="1:25" s="87" customFormat="1" ht="17" thickBot="1">
      <c r="A73" s="94" t="s">
        <v>8</v>
      </c>
      <c r="B73" s="95">
        <v>8</v>
      </c>
      <c r="C73" s="96">
        <v>43580</v>
      </c>
      <c r="D73" s="97" t="s">
        <v>113</v>
      </c>
      <c r="E73" s="97" t="s">
        <v>42</v>
      </c>
      <c r="F73" s="82" t="s">
        <v>71</v>
      </c>
      <c r="G73" s="82" t="s">
        <v>71</v>
      </c>
      <c r="H73" s="82" t="s">
        <v>71</v>
      </c>
      <c r="I73" s="82" t="s">
        <v>71</v>
      </c>
      <c r="J73" s="82" t="s">
        <v>71</v>
      </c>
      <c r="K73" s="82" t="s">
        <v>71</v>
      </c>
      <c r="L73" s="82" t="s">
        <v>71</v>
      </c>
      <c r="M73" s="82" t="s">
        <v>71</v>
      </c>
      <c r="N73" s="82" t="s">
        <v>71</v>
      </c>
      <c r="O73" s="82" t="s">
        <v>71</v>
      </c>
      <c r="P73" s="98" t="s">
        <v>71</v>
      </c>
      <c r="Q73" s="99">
        <v>20</v>
      </c>
      <c r="R73" s="86" t="e">
        <f t="shared" si="46"/>
        <v>#VALUE!</v>
      </c>
      <c r="S73" s="86" t="e">
        <f t="shared" si="47"/>
        <v>#VALUE!</v>
      </c>
      <c r="T73" s="86" t="e">
        <f t="shared" si="48"/>
        <v>#VALUE!</v>
      </c>
      <c r="U73" s="86" t="e">
        <f t="shared" si="44"/>
        <v>#VALUE!</v>
      </c>
      <c r="V73" s="86" t="e">
        <f t="shared" si="45"/>
        <v>#VALUE!</v>
      </c>
      <c r="W73" s="86" t="e">
        <f t="shared" ref="W73" si="49">Q73 * (1/10^-6) *O73</f>
        <v>#VALUE!</v>
      </c>
      <c r="X73" s="102" t="s">
        <v>153</v>
      </c>
      <c r="Y73" s="101" t="s">
        <v>71</v>
      </c>
    </row>
    <row r="74" spans="1:25">
      <c r="A74" s="66" t="s">
        <v>76</v>
      </c>
      <c r="B74" s="67">
        <v>9</v>
      </c>
      <c r="C74" s="68">
        <v>43581</v>
      </c>
      <c r="D74" s="67" t="s">
        <v>106</v>
      </c>
      <c r="E74" s="67" t="s">
        <v>41</v>
      </c>
      <c r="F74" s="14">
        <v>0.9829</v>
      </c>
      <c r="G74" s="14">
        <v>0.99850000000000005</v>
      </c>
      <c r="H74" s="67">
        <f>G74-F74</f>
        <v>1.5600000000000058E-2</v>
      </c>
      <c r="I74" s="67">
        <f>H74*9000</f>
        <v>140.40000000000052</v>
      </c>
      <c r="J74" s="67" t="s">
        <v>150</v>
      </c>
      <c r="K74" s="67" t="s">
        <v>60</v>
      </c>
      <c r="L74" s="27" t="s">
        <v>60</v>
      </c>
      <c r="M74" s="27">
        <v>194</v>
      </c>
      <c r="N74" s="27">
        <v>13</v>
      </c>
      <c r="O74" s="67" t="s">
        <v>150</v>
      </c>
      <c r="P74" s="27">
        <v>50</v>
      </c>
      <c r="Q74" s="27">
        <v>20</v>
      </c>
      <c r="R74" s="83"/>
      <c r="S74" s="83"/>
      <c r="T74" s="83"/>
      <c r="U74" s="83">
        <f>Q74 * (1/10^-4) *M74</f>
        <v>38800000</v>
      </c>
      <c r="V74" s="83">
        <f>Q74 * (1/10^-5) *N74</f>
        <v>25999999.999999996</v>
      </c>
      <c r="W74" s="83"/>
      <c r="X74" s="65"/>
      <c r="Y74" s="40">
        <f t="shared" ref="Y74:Y80" si="50">AVERAGE(S74:W74)</f>
        <v>32400000</v>
      </c>
    </row>
    <row r="75" spans="1:25">
      <c r="A75" s="66" t="s">
        <v>76</v>
      </c>
      <c r="B75" s="67">
        <v>9</v>
      </c>
      <c r="C75" s="68">
        <v>43581</v>
      </c>
      <c r="D75" s="67" t="s">
        <v>107</v>
      </c>
      <c r="E75" s="67" t="s">
        <v>42</v>
      </c>
      <c r="F75" s="14">
        <v>0.9849</v>
      </c>
      <c r="G75" s="14">
        <v>1.0329999999999999</v>
      </c>
      <c r="H75" s="67">
        <f t="shared" ref="H75:H80" si="51">G75-F75</f>
        <v>4.8099999999999921E-2</v>
      </c>
      <c r="I75" s="67">
        <f t="shared" ref="I75:I80" si="52">H75*9000</f>
        <v>432.8999999999993</v>
      </c>
      <c r="J75" s="70" t="s">
        <v>150</v>
      </c>
      <c r="K75" s="70" t="s">
        <v>60</v>
      </c>
      <c r="L75" s="27" t="s">
        <v>60</v>
      </c>
      <c r="M75" s="27">
        <v>298</v>
      </c>
      <c r="N75" s="27">
        <v>42</v>
      </c>
      <c r="O75" s="70" t="s">
        <v>150</v>
      </c>
      <c r="P75" s="27">
        <v>50</v>
      </c>
      <c r="Q75" s="27">
        <v>20</v>
      </c>
      <c r="R75" s="36"/>
      <c r="S75" s="36"/>
      <c r="T75" s="36"/>
      <c r="U75" s="36">
        <f t="shared" ref="U75:U81" si="53">Q75 * (1/10^-4) *M75</f>
        <v>59600000</v>
      </c>
      <c r="V75" s="36">
        <f t="shared" ref="V75:V81" si="54">Q75 * (1/10^-5) *N75</f>
        <v>83999999.999999985</v>
      </c>
      <c r="W75" s="36"/>
      <c r="X75" s="65"/>
      <c r="Y75" s="40">
        <f t="shared" si="50"/>
        <v>71800000</v>
      </c>
    </row>
    <row r="76" spans="1:25">
      <c r="A76" s="72" t="s">
        <v>28</v>
      </c>
      <c r="B76" s="67">
        <v>9</v>
      </c>
      <c r="C76" s="68">
        <v>43581</v>
      </c>
      <c r="D76" s="73" t="s">
        <v>109</v>
      </c>
      <c r="E76" s="73" t="s">
        <v>41</v>
      </c>
      <c r="F76" s="47">
        <v>0.98660000000000003</v>
      </c>
      <c r="G76" s="47">
        <v>1.0150999999999999</v>
      </c>
      <c r="H76" s="67">
        <f t="shared" si="51"/>
        <v>2.8499999999999859E-2</v>
      </c>
      <c r="I76" s="67">
        <f t="shared" si="52"/>
        <v>256.49999999999875</v>
      </c>
      <c r="J76" s="27">
        <v>0</v>
      </c>
      <c r="K76" s="27">
        <v>0</v>
      </c>
      <c r="L76" s="14" t="s">
        <v>150</v>
      </c>
      <c r="M76" s="14" t="s">
        <v>150</v>
      </c>
      <c r="N76" s="14" t="s">
        <v>150</v>
      </c>
      <c r="O76" s="14" t="s">
        <v>150</v>
      </c>
      <c r="P76" s="27">
        <v>50</v>
      </c>
      <c r="Q76" s="27">
        <v>20</v>
      </c>
      <c r="R76" s="36">
        <f t="shared" ref="R76:R81" si="55">Q76 * (1/10^-1) *J76</f>
        <v>0</v>
      </c>
      <c r="S76" s="36">
        <f t="shared" ref="S76:S81" si="56">Q76 * (1/10^-2) *K76</f>
        <v>0</v>
      </c>
      <c r="T76" s="36"/>
      <c r="U76" s="36"/>
      <c r="V76" s="36"/>
      <c r="W76" s="36"/>
      <c r="X76" s="65"/>
      <c r="Y76" s="40">
        <f t="shared" si="50"/>
        <v>0</v>
      </c>
    </row>
    <row r="77" spans="1:25">
      <c r="A77" s="72" t="s">
        <v>28</v>
      </c>
      <c r="B77" s="67">
        <v>9</v>
      </c>
      <c r="C77" s="68">
        <v>43581</v>
      </c>
      <c r="D77" s="73" t="s">
        <v>108</v>
      </c>
      <c r="E77" s="73" t="s">
        <v>42</v>
      </c>
      <c r="F77" s="47">
        <v>0.99139999999999995</v>
      </c>
      <c r="G77" s="47">
        <v>1.0282</v>
      </c>
      <c r="H77" s="67">
        <f t="shared" si="51"/>
        <v>3.6800000000000055E-2</v>
      </c>
      <c r="I77" s="67">
        <f t="shared" si="52"/>
        <v>331.2000000000005</v>
      </c>
      <c r="J77" s="27">
        <v>0</v>
      </c>
      <c r="K77" s="27">
        <v>0</v>
      </c>
      <c r="L77" s="14" t="s">
        <v>150</v>
      </c>
      <c r="M77" s="14" t="s">
        <v>150</v>
      </c>
      <c r="N77" s="14" t="s">
        <v>150</v>
      </c>
      <c r="O77" s="14" t="s">
        <v>150</v>
      </c>
      <c r="P77" s="27">
        <v>50</v>
      </c>
      <c r="Q77" s="27">
        <v>20</v>
      </c>
      <c r="R77" s="36">
        <f t="shared" si="55"/>
        <v>0</v>
      </c>
      <c r="S77" s="36">
        <f t="shared" si="56"/>
        <v>0</v>
      </c>
      <c r="T77" s="36"/>
      <c r="U77" s="36"/>
      <c r="V77" s="36"/>
      <c r="W77" s="36"/>
      <c r="X77" s="65"/>
      <c r="Y77" s="40">
        <f t="shared" si="50"/>
        <v>0</v>
      </c>
    </row>
    <row r="78" spans="1:25">
      <c r="A78" s="66" t="s">
        <v>96</v>
      </c>
      <c r="B78" s="67">
        <v>9</v>
      </c>
      <c r="C78" s="68">
        <v>43581</v>
      </c>
      <c r="D78" s="67" t="s">
        <v>110</v>
      </c>
      <c r="E78" s="67" t="s">
        <v>41</v>
      </c>
      <c r="F78" s="48">
        <v>0.98550000000000004</v>
      </c>
      <c r="G78" s="48">
        <v>0.99760000000000004</v>
      </c>
      <c r="H78" s="67">
        <f t="shared" si="51"/>
        <v>1.21E-2</v>
      </c>
      <c r="I78" s="67">
        <f t="shared" si="52"/>
        <v>108.89999999999999</v>
      </c>
      <c r="J78" s="27" t="s">
        <v>150</v>
      </c>
      <c r="K78" s="27" t="s">
        <v>60</v>
      </c>
      <c r="L78" s="27" t="s">
        <v>60</v>
      </c>
      <c r="M78" s="27">
        <v>37</v>
      </c>
      <c r="N78" s="27">
        <v>6</v>
      </c>
      <c r="O78" s="70" t="s">
        <v>150</v>
      </c>
      <c r="P78" s="27">
        <v>50</v>
      </c>
      <c r="Q78" s="27">
        <v>20</v>
      </c>
      <c r="R78" s="36"/>
      <c r="S78" s="36"/>
      <c r="T78" s="36"/>
      <c r="U78" s="36">
        <f t="shared" si="53"/>
        <v>7400000</v>
      </c>
      <c r="V78" s="36">
        <f t="shared" si="54"/>
        <v>11999999.999999998</v>
      </c>
      <c r="W78" s="36"/>
      <c r="X78" s="65"/>
      <c r="Y78" s="40">
        <f t="shared" si="50"/>
        <v>9700000</v>
      </c>
    </row>
    <row r="79" spans="1:25">
      <c r="A79" s="66" t="s">
        <v>96</v>
      </c>
      <c r="B79" s="67">
        <v>9</v>
      </c>
      <c r="C79" s="68">
        <v>43581</v>
      </c>
      <c r="D79" s="67" t="s">
        <v>111</v>
      </c>
      <c r="E79" s="67" t="s">
        <v>42</v>
      </c>
      <c r="F79" s="48">
        <v>0.9829</v>
      </c>
      <c r="G79" s="48">
        <v>1.0055000000000001</v>
      </c>
      <c r="H79" s="67">
        <f t="shared" si="51"/>
        <v>2.2600000000000064E-2</v>
      </c>
      <c r="I79" s="67">
        <f t="shared" si="52"/>
        <v>203.40000000000057</v>
      </c>
      <c r="J79" s="27" t="s">
        <v>150</v>
      </c>
      <c r="K79" s="27" t="s">
        <v>60</v>
      </c>
      <c r="L79" s="27" t="s">
        <v>60</v>
      </c>
      <c r="M79" s="27">
        <v>44</v>
      </c>
      <c r="N79" s="27">
        <v>3</v>
      </c>
      <c r="O79" s="70" t="s">
        <v>150</v>
      </c>
      <c r="P79" s="27">
        <v>50</v>
      </c>
      <c r="Q79" s="27">
        <v>20</v>
      </c>
      <c r="R79" s="36"/>
      <c r="S79" s="36"/>
      <c r="T79" s="36"/>
      <c r="U79" s="36">
        <f t="shared" si="53"/>
        <v>8800000</v>
      </c>
      <c r="V79" s="36">
        <f t="shared" si="54"/>
        <v>5999999.9999999991</v>
      </c>
      <c r="W79" s="36"/>
      <c r="X79" s="65"/>
      <c r="Y79" s="40">
        <f t="shared" si="50"/>
        <v>7400000</v>
      </c>
    </row>
    <row r="80" spans="1:25">
      <c r="A80" s="72" t="s">
        <v>8</v>
      </c>
      <c r="B80" s="67">
        <v>9</v>
      </c>
      <c r="C80" s="68">
        <v>43581</v>
      </c>
      <c r="D80" s="73" t="s">
        <v>112</v>
      </c>
      <c r="E80" s="73" t="s">
        <v>41</v>
      </c>
      <c r="F80" s="47">
        <v>0.97799999999999998</v>
      </c>
      <c r="G80" s="47">
        <v>0.99870000000000003</v>
      </c>
      <c r="H80" s="67">
        <f t="shared" si="51"/>
        <v>2.0700000000000052E-2</v>
      </c>
      <c r="I80" s="67">
        <f t="shared" si="52"/>
        <v>186.30000000000047</v>
      </c>
      <c r="J80" s="27" t="s">
        <v>150</v>
      </c>
      <c r="K80" s="27" t="s">
        <v>60</v>
      </c>
      <c r="L80" s="27" t="s">
        <v>60</v>
      </c>
      <c r="M80" s="27">
        <v>350</v>
      </c>
      <c r="N80" s="27">
        <v>39</v>
      </c>
      <c r="O80" s="70" t="s">
        <v>150</v>
      </c>
      <c r="P80" s="27">
        <v>50</v>
      </c>
      <c r="Q80" s="27">
        <v>20</v>
      </c>
      <c r="R80" s="36"/>
      <c r="S80" s="36"/>
      <c r="T80" s="36"/>
      <c r="U80" s="36">
        <f t="shared" si="53"/>
        <v>70000000</v>
      </c>
      <c r="V80" s="36">
        <f t="shared" si="54"/>
        <v>77999999.999999985</v>
      </c>
      <c r="W80" s="36"/>
      <c r="X80" s="65"/>
      <c r="Y80" s="40">
        <f t="shared" si="50"/>
        <v>74000000</v>
      </c>
    </row>
    <row r="81" spans="1:25" s="87" customFormat="1" ht="17" thickBot="1">
      <c r="A81" s="94" t="s">
        <v>8</v>
      </c>
      <c r="B81" s="95">
        <v>9</v>
      </c>
      <c r="C81" s="96">
        <v>43581</v>
      </c>
      <c r="D81" s="97" t="s">
        <v>113</v>
      </c>
      <c r="E81" s="97" t="s">
        <v>42</v>
      </c>
      <c r="F81" s="47" t="s">
        <v>71</v>
      </c>
      <c r="G81" s="47" t="s">
        <v>71</v>
      </c>
      <c r="H81" s="98" t="s">
        <v>71</v>
      </c>
      <c r="I81" s="98" t="s">
        <v>71</v>
      </c>
      <c r="J81" s="98" t="s">
        <v>71</v>
      </c>
      <c r="K81" s="98" t="s">
        <v>71</v>
      </c>
      <c r="L81" s="98" t="s">
        <v>71</v>
      </c>
      <c r="M81" s="98" t="s">
        <v>71</v>
      </c>
      <c r="N81" s="98" t="s">
        <v>71</v>
      </c>
      <c r="O81" s="98" t="s">
        <v>71</v>
      </c>
      <c r="P81" s="98" t="s">
        <v>71</v>
      </c>
      <c r="Q81" s="98" t="s">
        <v>71</v>
      </c>
      <c r="R81" s="86" t="e">
        <f t="shared" si="55"/>
        <v>#VALUE!</v>
      </c>
      <c r="S81" s="86" t="e">
        <f t="shared" si="56"/>
        <v>#VALUE!</v>
      </c>
      <c r="T81" s="86" t="e">
        <f t="shared" ref="T81" si="57">Q81 * (1/10^-3) *L81</f>
        <v>#VALUE!</v>
      </c>
      <c r="U81" s="86" t="e">
        <f t="shared" si="53"/>
        <v>#VALUE!</v>
      </c>
      <c r="V81" s="86" t="e">
        <f t="shared" si="54"/>
        <v>#VALUE!</v>
      </c>
      <c r="W81" s="86" t="e">
        <f t="shared" ref="W81" si="58">Q81 * (1/10^-6) *O81</f>
        <v>#VALUE!</v>
      </c>
      <c r="X81" s="102" t="s">
        <v>153</v>
      </c>
      <c r="Y81" s="101" t="s">
        <v>71</v>
      </c>
    </row>
    <row r="82" spans="1:25">
      <c r="A82" s="66" t="s">
        <v>76</v>
      </c>
      <c r="B82" s="67">
        <v>10</v>
      </c>
      <c r="C82" s="68">
        <v>43582</v>
      </c>
      <c r="D82" s="67" t="s">
        <v>106</v>
      </c>
      <c r="E82" s="67" t="s">
        <v>41</v>
      </c>
      <c r="F82" s="75">
        <v>0.97330000000000005</v>
      </c>
      <c r="G82" s="71">
        <v>0.99829999999999997</v>
      </c>
      <c r="H82" s="67">
        <f>G82-F82</f>
        <v>2.4999999999999911E-2</v>
      </c>
      <c r="I82" s="67">
        <f>H82*9000</f>
        <v>224.9999999999992</v>
      </c>
      <c r="J82" s="67" t="s">
        <v>150</v>
      </c>
      <c r="K82" s="67" t="s">
        <v>60</v>
      </c>
      <c r="L82" s="27" t="s">
        <v>60</v>
      </c>
      <c r="M82" s="27">
        <v>457</v>
      </c>
      <c r="N82" s="27">
        <v>92</v>
      </c>
      <c r="O82" s="67" t="s">
        <v>150</v>
      </c>
      <c r="P82" s="27">
        <v>50</v>
      </c>
      <c r="Q82" s="27">
        <v>20</v>
      </c>
      <c r="R82" s="83"/>
      <c r="S82" s="83"/>
      <c r="T82" s="83"/>
      <c r="U82" s="83">
        <f>Q82 * (1/10^-4) *M82</f>
        <v>91400000</v>
      </c>
      <c r="V82" s="83">
        <f>Q82 * (1/10^-5) *N82</f>
        <v>183999999.99999997</v>
      </c>
      <c r="W82" s="83"/>
      <c r="X82" s="65"/>
      <c r="Y82" s="40">
        <f t="shared" ref="Y82:Y96" si="59">AVERAGE(S82:W82)</f>
        <v>137700000</v>
      </c>
    </row>
    <row r="83" spans="1:25">
      <c r="A83" s="66" t="s">
        <v>76</v>
      </c>
      <c r="B83" s="67">
        <v>10</v>
      </c>
      <c r="C83" s="68">
        <v>43582</v>
      </c>
      <c r="D83" s="67" t="s">
        <v>107</v>
      </c>
      <c r="E83" s="67" t="s">
        <v>42</v>
      </c>
      <c r="F83" s="28">
        <v>0.97570000000000001</v>
      </c>
      <c r="G83" s="27">
        <v>1.0275000000000001</v>
      </c>
      <c r="H83" s="67">
        <f t="shared" ref="H83:H96" si="60">G83-F83</f>
        <v>5.1800000000000068E-2</v>
      </c>
      <c r="I83" s="67">
        <f t="shared" ref="I83:I96" si="61">H83*9000</f>
        <v>466.20000000000061</v>
      </c>
      <c r="J83" s="70" t="s">
        <v>150</v>
      </c>
      <c r="K83" s="70" t="s">
        <v>60</v>
      </c>
      <c r="L83" s="27" t="s">
        <v>60</v>
      </c>
      <c r="M83" s="27">
        <v>185</v>
      </c>
      <c r="N83" s="27">
        <v>39</v>
      </c>
      <c r="O83" s="70" t="s">
        <v>150</v>
      </c>
      <c r="P83" s="27">
        <v>50</v>
      </c>
      <c r="Q83" s="27">
        <v>20</v>
      </c>
      <c r="R83" s="36"/>
      <c r="S83" s="36"/>
      <c r="T83" s="36"/>
      <c r="U83" s="36">
        <f t="shared" ref="U83:U89" si="62">Q83 * (1/10^-4) *M83</f>
        <v>37000000</v>
      </c>
      <c r="V83" s="36">
        <f t="shared" ref="V83:V89" si="63">Q83 * (1/10^-5) *N83</f>
        <v>77999999.999999985</v>
      </c>
      <c r="W83" s="36"/>
      <c r="X83" s="65"/>
      <c r="Y83" s="40">
        <f t="shared" si="59"/>
        <v>57499999.999999993</v>
      </c>
    </row>
    <row r="84" spans="1:25">
      <c r="A84" s="72" t="s">
        <v>28</v>
      </c>
      <c r="B84" s="67">
        <v>10</v>
      </c>
      <c r="C84" s="68">
        <v>43582</v>
      </c>
      <c r="D84" s="73" t="s">
        <v>109</v>
      </c>
      <c r="E84" s="73" t="s">
        <v>41</v>
      </c>
      <c r="F84" s="103">
        <v>0.98019999999999996</v>
      </c>
      <c r="G84" s="74">
        <v>0.997</v>
      </c>
      <c r="H84" s="67">
        <f t="shared" si="60"/>
        <v>1.6800000000000037E-2</v>
      </c>
      <c r="I84" s="67">
        <f t="shared" si="61"/>
        <v>151.20000000000033</v>
      </c>
      <c r="J84" s="27">
        <v>0</v>
      </c>
      <c r="K84" s="27">
        <v>0</v>
      </c>
      <c r="L84" s="14" t="s">
        <v>150</v>
      </c>
      <c r="M84" s="14" t="s">
        <v>150</v>
      </c>
      <c r="N84" s="14" t="s">
        <v>150</v>
      </c>
      <c r="O84" s="14" t="s">
        <v>150</v>
      </c>
      <c r="P84" s="27">
        <v>50</v>
      </c>
      <c r="Q84" s="27">
        <v>20</v>
      </c>
      <c r="R84" s="36">
        <f t="shared" ref="R84:R89" si="64">Q84 * (1/10^-1) *J84</f>
        <v>0</v>
      </c>
      <c r="S84" s="36">
        <f t="shared" ref="S84:S89" si="65">Q84 * (1/10^-2) *K84</f>
        <v>0</v>
      </c>
      <c r="T84" s="36"/>
      <c r="U84" s="36"/>
      <c r="V84" s="36"/>
      <c r="W84" s="36"/>
      <c r="X84" s="65"/>
      <c r="Y84" s="40">
        <f t="shared" si="59"/>
        <v>0</v>
      </c>
    </row>
    <row r="85" spans="1:25">
      <c r="A85" s="72" t="s">
        <v>28</v>
      </c>
      <c r="B85" s="67">
        <v>10</v>
      </c>
      <c r="C85" s="68">
        <v>43582</v>
      </c>
      <c r="D85" s="73" t="s">
        <v>108</v>
      </c>
      <c r="E85" s="73" t="s">
        <v>42</v>
      </c>
      <c r="F85" s="103">
        <v>0.9879</v>
      </c>
      <c r="G85" s="74">
        <v>1.0129999999999999</v>
      </c>
      <c r="H85" s="67">
        <f t="shared" si="60"/>
        <v>2.50999999999999E-2</v>
      </c>
      <c r="I85" s="67">
        <f t="shared" si="61"/>
        <v>225.8999999999991</v>
      </c>
      <c r="J85" s="27">
        <v>0</v>
      </c>
      <c r="K85" s="27">
        <v>0</v>
      </c>
      <c r="L85" s="14" t="s">
        <v>150</v>
      </c>
      <c r="M85" s="14" t="s">
        <v>150</v>
      </c>
      <c r="N85" s="14" t="s">
        <v>150</v>
      </c>
      <c r="O85" s="14" t="s">
        <v>150</v>
      </c>
      <c r="P85" s="27">
        <v>50</v>
      </c>
      <c r="Q85" s="27">
        <v>20</v>
      </c>
      <c r="R85" s="36">
        <f t="shared" si="64"/>
        <v>0</v>
      </c>
      <c r="S85" s="36">
        <f t="shared" si="65"/>
        <v>0</v>
      </c>
      <c r="T85" s="36"/>
      <c r="U85" s="36"/>
      <c r="V85" s="36"/>
      <c r="W85" s="36"/>
      <c r="X85" s="65"/>
      <c r="Y85" s="40">
        <f t="shared" si="59"/>
        <v>0</v>
      </c>
    </row>
    <row r="86" spans="1:25">
      <c r="A86" s="66" t="s">
        <v>96</v>
      </c>
      <c r="B86" s="67">
        <v>10</v>
      </c>
      <c r="C86" s="68">
        <v>43582</v>
      </c>
      <c r="D86" s="67" t="s">
        <v>110</v>
      </c>
      <c r="E86" s="67" t="s">
        <v>41</v>
      </c>
      <c r="F86" s="28">
        <v>0.9839</v>
      </c>
      <c r="G86" s="27">
        <v>0.99450000000000005</v>
      </c>
      <c r="H86" s="67">
        <f t="shared" si="60"/>
        <v>1.0600000000000054E-2</v>
      </c>
      <c r="I86" s="67">
        <f t="shared" si="61"/>
        <v>95.400000000000489</v>
      </c>
      <c r="J86" s="27" t="s">
        <v>150</v>
      </c>
      <c r="K86" s="27">
        <v>541</v>
      </c>
      <c r="L86" s="27">
        <v>114</v>
      </c>
      <c r="M86" s="27">
        <v>8</v>
      </c>
      <c r="N86" s="27">
        <v>2</v>
      </c>
      <c r="O86" s="70" t="s">
        <v>150</v>
      </c>
      <c r="P86" s="27">
        <v>50</v>
      </c>
      <c r="Q86" s="27">
        <v>20</v>
      </c>
      <c r="R86" s="36"/>
      <c r="S86" s="36">
        <f t="shared" si="65"/>
        <v>1082000</v>
      </c>
      <c r="T86" s="36">
        <f>Q86 * (1/10^-3) *L86</f>
        <v>2280000</v>
      </c>
      <c r="U86" s="36">
        <f t="shared" si="62"/>
        <v>1600000</v>
      </c>
      <c r="V86" s="36">
        <f t="shared" si="63"/>
        <v>3999999.9999999995</v>
      </c>
      <c r="W86" s="36"/>
      <c r="X86" s="65"/>
      <c r="Y86" s="40">
        <f t="shared" si="59"/>
        <v>2240500</v>
      </c>
    </row>
    <row r="87" spans="1:25">
      <c r="A87" s="66" t="s">
        <v>96</v>
      </c>
      <c r="B87" s="67">
        <v>10</v>
      </c>
      <c r="C87" s="68">
        <v>43582</v>
      </c>
      <c r="D87" s="67" t="s">
        <v>111</v>
      </c>
      <c r="E87" s="67" t="s">
        <v>42</v>
      </c>
      <c r="F87" s="28">
        <v>0.98550000000000004</v>
      </c>
      <c r="G87" s="27">
        <v>0.99950000000000006</v>
      </c>
      <c r="H87" s="67">
        <f t="shared" si="60"/>
        <v>1.4000000000000012E-2</v>
      </c>
      <c r="I87" s="67">
        <f t="shared" si="61"/>
        <v>126.00000000000011</v>
      </c>
      <c r="J87" s="27" t="s">
        <v>150</v>
      </c>
      <c r="K87" s="27" t="s">
        <v>60</v>
      </c>
      <c r="L87" s="27">
        <v>543</v>
      </c>
      <c r="M87" s="27">
        <v>72</v>
      </c>
      <c r="N87" s="27">
        <v>4</v>
      </c>
      <c r="O87" s="70" t="s">
        <v>150</v>
      </c>
      <c r="P87" s="27">
        <v>50</v>
      </c>
      <c r="Q87" s="27">
        <v>20</v>
      </c>
      <c r="R87" s="36"/>
      <c r="S87" s="36"/>
      <c r="T87" s="36">
        <f t="shared" ref="T87:T89" si="66">Q87 * (1/10^-3) *L87</f>
        <v>10860000</v>
      </c>
      <c r="U87" s="36">
        <f t="shared" si="62"/>
        <v>14400000</v>
      </c>
      <c r="V87" s="36">
        <f t="shared" si="63"/>
        <v>7999999.9999999991</v>
      </c>
      <c r="W87" s="36"/>
      <c r="X87" s="65" t="s">
        <v>179</v>
      </c>
      <c r="Y87" s="40">
        <f t="shared" si="59"/>
        <v>11086666.666666666</v>
      </c>
    </row>
    <row r="88" spans="1:25">
      <c r="A88" s="72" t="s">
        <v>8</v>
      </c>
      <c r="B88" s="67">
        <v>10</v>
      </c>
      <c r="C88" s="68">
        <v>43582</v>
      </c>
      <c r="D88" s="73" t="s">
        <v>112</v>
      </c>
      <c r="E88" s="73" t="s">
        <v>41</v>
      </c>
      <c r="F88" s="103">
        <v>0.98440000000000005</v>
      </c>
      <c r="G88" s="74">
        <v>1.0078</v>
      </c>
      <c r="H88" s="67">
        <f t="shared" si="60"/>
        <v>2.3399999999999976E-2</v>
      </c>
      <c r="I88" s="67">
        <f t="shared" si="61"/>
        <v>210.5999999999998</v>
      </c>
      <c r="J88" s="27" t="s">
        <v>150</v>
      </c>
      <c r="K88" s="27" t="s">
        <v>60</v>
      </c>
      <c r="L88" s="27" t="s">
        <v>60</v>
      </c>
      <c r="M88" s="27">
        <v>284</v>
      </c>
      <c r="N88" s="27">
        <v>34</v>
      </c>
      <c r="O88" s="70" t="s">
        <v>150</v>
      </c>
      <c r="P88" s="27">
        <v>50</v>
      </c>
      <c r="Q88" s="27">
        <v>20</v>
      </c>
      <c r="R88" s="36"/>
      <c r="S88" s="36"/>
      <c r="T88" s="36"/>
      <c r="U88" s="36">
        <f t="shared" si="62"/>
        <v>56800000</v>
      </c>
      <c r="V88" s="36">
        <f t="shared" si="63"/>
        <v>67999999.999999985</v>
      </c>
      <c r="W88" s="36"/>
      <c r="X88" s="65"/>
      <c r="Y88" s="40">
        <f t="shared" si="59"/>
        <v>62399999.999999993</v>
      </c>
    </row>
    <row r="89" spans="1:25" s="87" customFormat="1" ht="17" thickBot="1">
      <c r="A89" s="94" t="s">
        <v>8</v>
      </c>
      <c r="B89" s="95">
        <v>10</v>
      </c>
      <c r="C89" s="96">
        <v>43582</v>
      </c>
      <c r="D89" s="97" t="s">
        <v>113</v>
      </c>
      <c r="E89" s="97" t="s">
        <v>42</v>
      </c>
      <c r="F89" s="103" t="s">
        <v>71</v>
      </c>
      <c r="G89" s="74" t="s">
        <v>71</v>
      </c>
      <c r="H89" s="98" t="s">
        <v>71</v>
      </c>
      <c r="I89" s="98" t="s">
        <v>71</v>
      </c>
      <c r="J89" s="98" t="s">
        <v>71</v>
      </c>
      <c r="K89" s="98" t="s">
        <v>71</v>
      </c>
      <c r="L89" s="98" t="s">
        <v>71</v>
      </c>
      <c r="M89" s="98" t="s">
        <v>71</v>
      </c>
      <c r="N89" s="98" t="s">
        <v>71</v>
      </c>
      <c r="O89" s="98" t="s">
        <v>71</v>
      </c>
      <c r="P89" s="98" t="s">
        <v>71</v>
      </c>
      <c r="Q89" s="98" t="s">
        <v>71</v>
      </c>
      <c r="R89" s="86" t="e">
        <f t="shared" si="64"/>
        <v>#VALUE!</v>
      </c>
      <c r="S89" s="86" t="e">
        <f t="shared" si="65"/>
        <v>#VALUE!</v>
      </c>
      <c r="T89" s="86" t="e">
        <f t="shared" si="66"/>
        <v>#VALUE!</v>
      </c>
      <c r="U89" s="86" t="e">
        <f t="shared" si="62"/>
        <v>#VALUE!</v>
      </c>
      <c r="V89" s="86" t="e">
        <f t="shared" si="63"/>
        <v>#VALUE!</v>
      </c>
      <c r="W89" s="86" t="e">
        <f t="shared" ref="W89" si="67">Q89 * (1/10^-6) *O89</f>
        <v>#VALUE!</v>
      </c>
      <c r="X89" s="102" t="s">
        <v>153</v>
      </c>
      <c r="Y89" s="101" t="s">
        <v>71</v>
      </c>
    </row>
    <row r="90" spans="1:25">
      <c r="A90" s="66" t="s">
        <v>76</v>
      </c>
      <c r="B90" s="67">
        <v>15</v>
      </c>
      <c r="C90" s="68">
        <v>43587</v>
      </c>
      <c r="D90" s="67" t="s">
        <v>106</v>
      </c>
      <c r="E90" s="67" t="s">
        <v>41</v>
      </c>
      <c r="F90" s="38">
        <v>0.98950000000000005</v>
      </c>
      <c r="G90" s="38">
        <v>1.0261</v>
      </c>
      <c r="H90" s="67">
        <f t="shared" si="60"/>
        <v>3.6599999999999966E-2</v>
      </c>
      <c r="I90" s="67">
        <f t="shared" si="61"/>
        <v>329.39999999999969</v>
      </c>
      <c r="J90" s="67" t="s">
        <v>150</v>
      </c>
      <c r="K90" s="67" t="s">
        <v>60</v>
      </c>
      <c r="L90" s="27" t="s">
        <v>60</v>
      </c>
      <c r="M90" s="27" t="s">
        <v>60</v>
      </c>
      <c r="N90" s="27">
        <v>61</v>
      </c>
      <c r="O90" s="67" t="s">
        <v>150</v>
      </c>
      <c r="P90" s="27">
        <v>50</v>
      </c>
      <c r="Q90" s="27">
        <v>20</v>
      </c>
      <c r="R90" s="36"/>
      <c r="S90" s="36"/>
      <c r="T90" s="36"/>
      <c r="U90" s="36"/>
      <c r="V90" s="36">
        <f t="shared" ref="V90" si="68">Q90 * (1/10^-5) *N90</f>
        <v>121999999.99999999</v>
      </c>
      <c r="Y90" s="40">
        <f t="shared" si="59"/>
        <v>121999999.99999999</v>
      </c>
    </row>
    <row r="91" spans="1:25">
      <c r="A91" s="66" t="s">
        <v>76</v>
      </c>
      <c r="B91" s="67">
        <v>15</v>
      </c>
      <c r="C91" s="68">
        <v>43587</v>
      </c>
      <c r="D91" s="67" t="s">
        <v>107</v>
      </c>
      <c r="E91" s="67" t="s">
        <v>42</v>
      </c>
      <c r="F91" s="38">
        <v>0.98329999999999995</v>
      </c>
      <c r="G91" s="38">
        <v>1.0228999999999999</v>
      </c>
      <c r="H91" s="67">
        <f t="shared" si="60"/>
        <v>3.9599999999999969E-2</v>
      </c>
      <c r="I91" s="67">
        <f t="shared" si="61"/>
        <v>356.39999999999969</v>
      </c>
      <c r="J91" s="70" t="s">
        <v>150</v>
      </c>
      <c r="K91" s="70" t="s">
        <v>60</v>
      </c>
      <c r="L91" s="27" t="s">
        <v>60</v>
      </c>
      <c r="M91" s="27" t="s">
        <v>60</v>
      </c>
      <c r="N91" s="27">
        <v>32</v>
      </c>
      <c r="O91" s="70" t="s">
        <v>150</v>
      </c>
      <c r="P91" s="27">
        <v>50</v>
      </c>
      <c r="Q91" s="27">
        <v>20</v>
      </c>
      <c r="R91" s="36"/>
      <c r="S91" s="36"/>
      <c r="T91" s="36"/>
      <c r="U91" s="36"/>
      <c r="V91" s="36">
        <f t="shared" ref="V91:V96" si="69">Q91 * (1/10^-5) *N91</f>
        <v>63999999.999999993</v>
      </c>
      <c r="Y91" s="40">
        <f t="shared" si="59"/>
        <v>63999999.999999993</v>
      </c>
    </row>
    <row r="92" spans="1:25">
      <c r="A92" s="72" t="s">
        <v>28</v>
      </c>
      <c r="B92" s="67">
        <v>15</v>
      </c>
      <c r="C92" s="68">
        <v>43587</v>
      </c>
      <c r="D92" s="73" t="s">
        <v>109</v>
      </c>
      <c r="E92" s="73" t="s">
        <v>41</v>
      </c>
      <c r="F92" s="104">
        <v>0.98209999999999997</v>
      </c>
      <c r="G92" s="104">
        <v>0.99890000000000001</v>
      </c>
      <c r="H92" s="67">
        <f t="shared" si="60"/>
        <v>1.6800000000000037E-2</v>
      </c>
      <c r="I92" s="67">
        <f t="shared" si="61"/>
        <v>151.20000000000033</v>
      </c>
      <c r="J92" s="27">
        <v>0</v>
      </c>
      <c r="K92" s="27">
        <v>0</v>
      </c>
      <c r="L92" s="14" t="s">
        <v>150</v>
      </c>
      <c r="M92" s="14" t="s">
        <v>150</v>
      </c>
      <c r="N92" s="14" t="s">
        <v>150</v>
      </c>
      <c r="O92" s="14" t="s">
        <v>150</v>
      </c>
      <c r="P92" s="27">
        <v>50</v>
      </c>
      <c r="Q92" s="27">
        <v>20</v>
      </c>
      <c r="R92" s="36">
        <f t="shared" ref="R92:R93" si="70">Q92 * (1/10^-1) *J92</f>
        <v>0</v>
      </c>
      <c r="S92" s="36">
        <f t="shared" ref="S92:S93" si="71">Q92 * (1/10^-2) *K92</f>
        <v>0</v>
      </c>
      <c r="T92" s="36"/>
      <c r="U92" s="36"/>
      <c r="V92" s="36"/>
      <c r="Y92" s="40">
        <f t="shared" si="59"/>
        <v>0</v>
      </c>
    </row>
    <row r="93" spans="1:25">
      <c r="A93" s="72" t="s">
        <v>28</v>
      </c>
      <c r="B93" s="67">
        <v>15</v>
      </c>
      <c r="C93" s="68">
        <v>43587</v>
      </c>
      <c r="D93" s="73" t="s">
        <v>108</v>
      </c>
      <c r="E93" s="73" t="s">
        <v>42</v>
      </c>
      <c r="F93" s="104">
        <v>0.98709999999999998</v>
      </c>
      <c r="G93" s="104">
        <v>1.0053000000000001</v>
      </c>
      <c r="H93" s="67">
        <f t="shared" si="60"/>
        <v>1.8200000000000105E-2</v>
      </c>
      <c r="I93" s="67">
        <f t="shared" si="61"/>
        <v>163.80000000000095</v>
      </c>
      <c r="J93" s="27">
        <v>0</v>
      </c>
      <c r="K93" s="27">
        <v>0</v>
      </c>
      <c r="L93" s="14" t="s">
        <v>150</v>
      </c>
      <c r="M93" s="14" t="s">
        <v>150</v>
      </c>
      <c r="N93" s="14" t="s">
        <v>150</v>
      </c>
      <c r="O93" s="14" t="s">
        <v>150</v>
      </c>
      <c r="P93" s="27">
        <v>50</v>
      </c>
      <c r="Q93" s="27">
        <v>20</v>
      </c>
      <c r="R93" s="36">
        <f t="shared" si="70"/>
        <v>0</v>
      </c>
      <c r="S93" s="36">
        <f t="shared" si="71"/>
        <v>0</v>
      </c>
      <c r="T93" s="36"/>
      <c r="U93" s="36"/>
      <c r="V93" s="36"/>
      <c r="Y93" s="40">
        <f t="shared" si="59"/>
        <v>0</v>
      </c>
    </row>
    <row r="94" spans="1:25">
      <c r="A94" s="66" t="s">
        <v>96</v>
      </c>
      <c r="B94" s="67">
        <v>15</v>
      </c>
      <c r="C94" s="68">
        <v>43587</v>
      </c>
      <c r="D94" s="67" t="s">
        <v>110</v>
      </c>
      <c r="E94" s="67" t="s">
        <v>41</v>
      </c>
      <c r="F94" s="38">
        <v>0.99199999999999999</v>
      </c>
      <c r="G94" s="38">
        <v>1.0073000000000001</v>
      </c>
      <c r="H94" s="67">
        <f t="shared" si="60"/>
        <v>1.5300000000000091E-2</v>
      </c>
      <c r="I94" s="67">
        <f t="shared" si="61"/>
        <v>137.70000000000081</v>
      </c>
      <c r="J94" s="27" t="s">
        <v>150</v>
      </c>
      <c r="K94" s="27" t="s">
        <v>60</v>
      </c>
      <c r="L94" s="27" t="s">
        <v>60</v>
      </c>
      <c r="M94" s="27">
        <v>32</v>
      </c>
      <c r="N94" s="27">
        <v>3</v>
      </c>
      <c r="O94" s="70" t="s">
        <v>150</v>
      </c>
      <c r="P94" s="27">
        <v>50</v>
      </c>
      <c r="Q94" s="27">
        <v>20</v>
      </c>
      <c r="R94" s="36"/>
      <c r="S94" s="36"/>
      <c r="T94" s="36"/>
      <c r="U94" s="36">
        <f t="shared" ref="U94:U95" si="72">Q94 * (1/10^-4) *M94</f>
        <v>6400000</v>
      </c>
      <c r="V94" s="36">
        <f t="shared" si="69"/>
        <v>5999999.9999999991</v>
      </c>
      <c r="Y94" s="40">
        <f t="shared" si="59"/>
        <v>6200000</v>
      </c>
    </row>
    <row r="95" spans="1:25">
      <c r="A95" s="66" t="s">
        <v>96</v>
      </c>
      <c r="B95" s="67">
        <v>15</v>
      </c>
      <c r="C95" s="68">
        <v>43587</v>
      </c>
      <c r="D95" s="67" t="s">
        <v>111</v>
      </c>
      <c r="E95" s="67" t="s">
        <v>42</v>
      </c>
      <c r="F95" s="38">
        <v>0.98129999999999995</v>
      </c>
      <c r="G95" s="38">
        <v>1.0066999999999999</v>
      </c>
      <c r="H95" s="67">
        <f t="shared" si="60"/>
        <v>2.5399999999999978E-2</v>
      </c>
      <c r="I95" s="67">
        <f t="shared" si="61"/>
        <v>228.5999999999998</v>
      </c>
      <c r="J95" s="27" t="s">
        <v>150</v>
      </c>
      <c r="K95" s="27" t="s">
        <v>60</v>
      </c>
      <c r="L95" s="27" t="s">
        <v>60</v>
      </c>
      <c r="M95" s="27">
        <v>51</v>
      </c>
      <c r="N95" s="27">
        <v>6</v>
      </c>
      <c r="O95" s="70" t="s">
        <v>150</v>
      </c>
      <c r="P95" s="27">
        <v>50</v>
      </c>
      <c r="Q95" s="27">
        <v>20</v>
      </c>
      <c r="R95" s="36"/>
      <c r="S95" s="36"/>
      <c r="T95" s="36"/>
      <c r="U95" s="36">
        <f t="shared" si="72"/>
        <v>10200000</v>
      </c>
      <c r="V95" s="36">
        <f t="shared" si="69"/>
        <v>11999999.999999998</v>
      </c>
      <c r="Y95" s="40">
        <f t="shared" si="59"/>
        <v>11100000</v>
      </c>
    </row>
    <row r="96" spans="1:25">
      <c r="A96" s="72" t="s">
        <v>8</v>
      </c>
      <c r="B96" s="67">
        <v>15</v>
      </c>
      <c r="C96" s="68">
        <v>43587</v>
      </c>
      <c r="D96" s="73" t="s">
        <v>112</v>
      </c>
      <c r="E96" s="73" t="s">
        <v>41</v>
      </c>
      <c r="F96" s="38">
        <v>0.98380000000000001</v>
      </c>
      <c r="G96" s="38">
        <v>1.0017</v>
      </c>
      <c r="H96" s="67">
        <f t="shared" si="60"/>
        <v>1.7900000000000027E-2</v>
      </c>
      <c r="I96" s="67">
        <f t="shared" si="61"/>
        <v>161.10000000000025</v>
      </c>
      <c r="J96" s="27" t="s">
        <v>150</v>
      </c>
      <c r="K96" s="27" t="s">
        <v>60</v>
      </c>
      <c r="L96" s="27" t="s">
        <v>60</v>
      </c>
      <c r="M96" s="27" t="s">
        <v>60</v>
      </c>
      <c r="N96" s="27">
        <v>70</v>
      </c>
      <c r="O96" s="70" t="s">
        <v>150</v>
      </c>
      <c r="P96" s="27">
        <v>50</v>
      </c>
      <c r="Q96" s="27">
        <v>20</v>
      </c>
      <c r="R96" s="36"/>
      <c r="S96" s="36"/>
      <c r="T96" s="36"/>
      <c r="U96" s="36"/>
      <c r="V96" s="36">
        <f t="shared" si="69"/>
        <v>139999999.99999997</v>
      </c>
      <c r="Y96" s="40">
        <f t="shared" si="59"/>
        <v>139999999.99999997</v>
      </c>
    </row>
    <row r="97" spans="1:25" ht="17" thickBot="1">
      <c r="A97" s="94" t="s">
        <v>8</v>
      </c>
      <c r="B97" s="95">
        <v>15</v>
      </c>
      <c r="C97" s="68">
        <v>43587</v>
      </c>
      <c r="D97" s="97" t="s">
        <v>113</v>
      </c>
      <c r="E97" s="97" t="s">
        <v>42</v>
      </c>
      <c r="F97" s="97" t="s">
        <v>71</v>
      </c>
      <c r="G97" s="97" t="s">
        <v>71</v>
      </c>
      <c r="H97" s="97" t="s">
        <v>71</v>
      </c>
      <c r="I97" s="97" t="s">
        <v>71</v>
      </c>
      <c r="J97" s="97" t="s">
        <v>71</v>
      </c>
      <c r="K97" s="97" t="s">
        <v>71</v>
      </c>
      <c r="L97" s="97" t="s">
        <v>71</v>
      </c>
      <c r="M97" s="97" t="s">
        <v>71</v>
      </c>
      <c r="N97" s="97" t="s">
        <v>71</v>
      </c>
      <c r="O97" s="97" t="s">
        <v>71</v>
      </c>
      <c r="P97" s="97" t="s">
        <v>71</v>
      </c>
      <c r="Q97" s="97" t="s">
        <v>71</v>
      </c>
      <c r="Y97" t="s">
        <v>71</v>
      </c>
    </row>
  </sheetData>
  <pageMargins left="0.25" right="0.25" top="0.75" bottom="0.75" header="0.3" footer="0.3"/>
  <pageSetup scale="31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989A-3129-C04F-86C4-43D80396F7CC}">
  <dimension ref="A1:U121"/>
  <sheetViews>
    <sheetView tabSelected="1" workbookViewId="0">
      <selection activeCell="G9" sqref="G2:G9"/>
    </sheetView>
  </sheetViews>
  <sheetFormatPr baseColWidth="10" defaultRowHeight="16"/>
  <cols>
    <col min="7" max="7" width="10.83203125" style="50"/>
    <col min="8" max="8" width="12.33203125" style="50" bestFit="1" customWidth="1"/>
    <col min="9" max="21" width="10.83203125" style="50"/>
  </cols>
  <sheetData>
    <row r="1" spans="1:20">
      <c r="A1" s="106" t="s">
        <v>119</v>
      </c>
      <c r="B1" s="106" t="s">
        <v>176</v>
      </c>
      <c r="C1" s="106" t="s">
        <v>177</v>
      </c>
      <c r="D1" s="106" t="s">
        <v>178</v>
      </c>
      <c r="E1" s="106" t="s">
        <v>172</v>
      </c>
      <c r="F1" s="106" t="s">
        <v>173</v>
      </c>
      <c r="G1" s="107" t="s">
        <v>188</v>
      </c>
      <c r="H1" s="107" t="s">
        <v>189</v>
      </c>
      <c r="I1" s="107"/>
      <c r="J1" s="59"/>
      <c r="K1" s="59"/>
      <c r="L1" s="59"/>
      <c r="M1" s="59"/>
      <c r="N1" s="59"/>
      <c r="O1" s="59"/>
      <c r="P1" s="59"/>
      <c r="Q1" s="59"/>
      <c r="R1" s="59"/>
      <c r="S1" s="39"/>
      <c r="T1" s="39"/>
    </row>
    <row r="2" spans="1:20">
      <c r="A2" s="24" t="s">
        <v>76</v>
      </c>
      <c r="B2" s="18" t="s">
        <v>106</v>
      </c>
      <c r="C2" s="18" t="s">
        <v>41</v>
      </c>
      <c r="D2" s="18">
        <v>-7</v>
      </c>
      <c r="E2" s="14">
        <f>'Daily Weight '!D2</f>
        <v>22.9</v>
      </c>
      <c r="F2" s="14">
        <v>0</v>
      </c>
      <c r="G2" s="108">
        <f t="shared" ref="G2:G8" si="0">G26+D2</f>
        <v>43565</v>
      </c>
      <c r="H2" s="50" t="s">
        <v>190</v>
      </c>
      <c r="S2" s="76"/>
      <c r="T2" s="76"/>
    </row>
    <row r="3" spans="1:20">
      <c r="A3" s="18" t="s">
        <v>76</v>
      </c>
      <c r="B3" s="18" t="s">
        <v>107</v>
      </c>
      <c r="C3" s="18" t="s">
        <v>42</v>
      </c>
      <c r="D3" s="18">
        <v>-7</v>
      </c>
      <c r="E3" s="14">
        <f>'Daily Weight '!D3</f>
        <v>22.6</v>
      </c>
      <c r="F3">
        <v>0</v>
      </c>
      <c r="G3" s="108">
        <f t="shared" si="0"/>
        <v>43565</v>
      </c>
      <c r="H3" s="50" t="s">
        <v>190</v>
      </c>
      <c r="S3" s="76"/>
      <c r="T3" s="76"/>
    </row>
    <row r="4" spans="1:20">
      <c r="A4" s="26" t="s">
        <v>28</v>
      </c>
      <c r="B4" s="26" t="s">
        <v>109</v>
      </c>
      <c r="C4" s="26" t="s">
        <v>41</v>
      </c>
      <c r="D4" s="18">
        <v>-7</v>
      </c>
      <c r="E4" s="14">
        <f>'Daily Weight '!D4</f>
        <v>19.5</v>
      </c>
      <c r="F4">
        <v>0</v>
      </c>
      <c r="G4" s="108">
        <f t="shared" si="0"/>
        <v>43565</v>
      </c>
      <c r="H4" s="50" t="s">
        <v>190</v>
      </c>
      <c r="S4" s="76"/>
      <c r="T4" s="76"/>
    </row>
    <row r="5" spans="1:20">
      <c r="A5" s="26" t="s">
        <v>28</v>
      </c>
      <c r="B5" s="26" t="s">
        <v>108</v>
      </c>
      <c r="C5" s="26" t="s">
        <v>42</v>
      </c>
      <c r="D5" s="18">
        <v>-7</v>
      </c>
      <c r="E5" s="14">
        <f>'Daily Weight '!D5</f>
        <v>19.7</v>
      </c>
      <c r="F5">
        <v>0</v>
      </c>
      <c r="G5" s="108">
        <f t="shared" si="0"/>
        <v>43565</v>
      </c>
      <c r="H5" s="50" t="s">
        <v>190</v>
      </c>
      <c r="S5" s="76"/>
      <c r="T5" s="76"/>
    </row>
    <row r="6" spans="1:20">
      <c r="A6" s="24" t="s">
        <v>96</v>
      </c>
      <c r="B6" s="24" t="s">
        <v>110</v>
      </c>
      <c r="C6" s="24" t="s">
        <v>41</v>
      </c>
      <c r="D6" s="18">
        <v>-7</v>
      </c>
      <c r="E6" s="14">
        <f>'Daily Weight '!D6</f>
        <v>23.2</v>
      </c>
      <c r="F6">
        <v>0</v>
      </c>
      <c r="G6" s="108">
        <f t="shared" si="0"/>
        <v>43565</v>
      </c>
      <c r="H6" s="50" t="s">
        <v>190</v>
      </c>
      <c r="S6" s="76"/>
      <c r="T6" s="76"/>
    </row>
    <row r="7" spans="1:20">
      <c r="A7" s="24" t="s">
        <v>96</v>
      </c>
      <c r="B7" s="24" t="s">
        <v>111</v>
      </c>
      <c r="C7" s="24" t="s">
        <v>42</v>
      </c>
      <c r="D7" s="18">
        <v>-7</v>
      </c>
      <c r="E7" s="14">
        <f>'Daily Weight '!D7</f>
        <v>24.7</v>
      </c>
      <c r="F7">
        <v>0</v>
      </c>
      <c r="G7" s="108">
        <f t="shared" si="0"/>
        <v>43565</v>
      </c>
      <c r="H7" s="50" t="s">
        <v>190</v>
      </c>
      <c r="S7" s="76"/>
      <c r="T7" s="76"/>
    </row>
    <row r="8" spans="1:20">
      <c r="A8" s="26" t="s">
        <v>8</v>
      </c>
      <c r="B8" s="26" t="s">
        <v>112</v>
      </c>
      <c r="C8" s="26" t="s">
        <v>41</v>
      </c>
      <c r="D8" s="18">
        <v>-7</v>
      </c>
      <c r="E8" s="14">
        <f>'Daily Weight '!D8</f>
        <v>24</v>
      </c>
      <c r="F8">
        <v>0</v>
      </c>
      <c r="G8" s="108">
        <f t="shared" si="0"/>
        <v>43565</v>
      </c>
      <c r="H8" s="50" t="s">
        <v>190</v>
      </c>
      <c r="S8" s="76"/>
      <c r="T8" s="76"/>
    </row>
    <row r="9" spans="1:20" ht="17" thickBot="1">
      <c r="A9" s="80" t="s">
        <v>8</v>
      </c>
      <c r="B9" s="80" t="s">
        <v>113</v>
      </c>
      <c r="C9" s="80" t="s">
        <v>42</v>
      </c>
      <c r="D9" s="81">
        <v>-7</v>
      </c>
      <c r="E9" s="14">
        <f>'Daily Weight '!D9</f>
        <v>25.7</v>
      </c>
      <c r="F9">
        <v>0</v>
      </c>
      <c r="G9" s="108">
        <f>G33+D9</f>
        <v>43565</v>
      </c>
      <c r="H9" s="50" t="s">
        <v>190</v>
      </c>
      <c r="S9" s="76"/>
      <c r="T9" s="76"/>
    </row>
    <row r="10" spans="1:20">
      <c r="A10" s="24" t="s">
        <v>76</v>
      </c>
      <c r="B10" s="18" t="s">
        <v>106</v>
      </c>
      <c r="C10" s="18" t="s">
        <v>41</v>
      </c>
      <c r="D10" s="18">
        <v>-2</v>
      </c>
      <c r="E10" s="14">
        <f>'Daily Weight '!E2</f>
        <v>23.7</v>
      </c>
      <c r="F10">
        <v>0</v>
      </c>
      <c r="G10" s="108">
        <f t="shared" ref="G9:G16" si="1">G26+D10</f>
        <v>43570</v>
      </c>
      <c r="H10" s="50" t="s">
        <v>190</v>
      </c>
      <c r="P10" s="77"/>
      <c r="Q10" s="76"/>
      <c r="R10" s="76"/>
      <c r="S10" s="76"/>
      <c r="T10" s="76"/>
    </row>
    <row r="11" spans="1:20">
      <c r="A11" s="18" t="s">
        <v>76</v>
      </c>
      <c r="B11" s="18" t="s">
        <v>107</v>
      </c>
      <c r="C11" s="18" t="s">
        <v>42</v>
      </c>
      <c r="D11" s="18">
        <v>-2</v>
      </c>
      <c r="E11" s="14">
        <f>'Daily Weight '!E3</f>
        <v>23.8</v>
      </c>
      <c r="F11">
        <v>0</v>
      </c>
      <c r="G11" s="108">
        <f t="shared" si="1"/>
        <v>43570</v>
      </c>
      <c r="H11" s="50" t="s">
        <v>190</v>
      </c>
      <c r="P11" s="77"/>
      <c r="Q11" s="76"/>
      <c r="R11" s="76"/>
      <c r="S11" s="76"/>
      <c r="T11" s="76"/>
    </row>
    <row r="12" spans="1:20">
      <c r="A12" s="26" t="s">
        <v>28</v>
      </c>
      <c r="B12" s="26" t="s">
        <v>109</v>
      </c>
      <c r="C12" s="26" t="s">
        <v>41</v>
      </c>
      <c r="D12" s="18">
        <v>-2</v>
      </c>
      <c r="E12" s="14">
        <f>'Daily Weight '!E4</f>
        <v>20.5</v>
      </c>
      <c r="F12">
        <v>0</v>
      </c>
      <c r="G12" s="108">
        <f t="shared" si="1"/>
        <v>43570</v>
      </c>
      <c r="H12" s="50" t="s">
        <v>190</v>
      </c>
      <c r="P12" s="77"/>
      <c r="Q12" s="76"/>
      <c r="R12" s="76"/>
      <c r="S12" s="76"/>
      <c r="T12" s="76"/>
    </row>
    <row r="13" spans="1:20">
      <c r="A13" s="26" t="s">
        <v>28</v>
      </c>
      <c r="B13" s="26" t="s">
        <v>108</v>
      </c>
      <c r="C13" s="26" t="s">
        <v>42</v>
      </c>
      <c r="D13" s="18">
        <v>-2</v>
      </c>
      <c r="E13" s="14">
        <f>'Daily Weight '!E5</f>
        <v>20</v>
      </c>
      <c r="F13">
        <v>0</v>
      </c>
      <c r="G13" s="108">
        <f t="shared" si="1"/>
        <v>43570</v>
      </c>
      <c r="H13" s="50" t="s">
        <v>190</v>
      </c>
      <c r="O13" s="76"/>
      <c r="P13" s="77"/>
      <c r="Q13" s="76"/>
      <c r="R13" s="76"/>
      <c r="S13" s="76"/>
      <c r="T13" s="76"/>
    </row>
    <row r="14" spans="1:20">
      <c r="A14" s="24" t="s">
        <v>96</v>
      </c>
      <c r="B14" s="24" t="s">
        <v>110</v>
      </c>
      <c r="C14" s="24" t="s">
        <v>41</v>
      </c>
      <c r="D14" s="18">
        <v>-2</v>
      </c>
      <c r="E14" s="14">
        <f>'Daily Weight '!E6</f>
        <v>22.8</v>
      </c>
      <c r="F14">
        <v>0</v>
      </c>
      <c r="G14" s="108">
        <f t="shared" si="1"/>
        <v>43570</v>
      </c>
      <c r="H14" s="50" t="s">
        <v>190</v>
      </c>
      <c r="O14" s="76"/>
      <c r="P14" s="77"/>
      <c r="Q14" s="76"/>
      <c r="S14" s="76"/>
      <c r="T14" s="76"/>
    </row>
    <row r="15" spans="1:20">
      <c r="A15" s="24" t="s">
        <v>96</v>
      </c>
      <c r="B15" s="24" t="s">
        <v>111</v>
      </c>
      <c r="C15" s="24" t="s">
        <v>42</v>
      </c>
      <c r="D15" s="18">
        <v>-2</v>
      </c>
      <c r="E15" s="14">
        <f>'Daily Weight '!E7</f>
        <v>25</v>
      </c>
      <c r="F15">
        <v>0</v>
      </c>
      <c r="G15" s="108">
        <f t="shared" si="1"/>
        <v>43570</v>
      </c>
      <c r="H15" s="50" t="s">
        <v>190</v>
      </c>
      <c r="O15" s="76"/>
      <c r="P15" s="77"/>
      <c r="Q15" s="76"/>
      <c r="R15" s="76"/>
      <c r="S15" s="76"/>
      <c r="T15" s="76"/>
    </row>
    <row r="16" spans="1:20">
      <c r="A16" s="26" t="s">
        <v>8</v>
      </c>
      <c r="B16" s="26" t="s">
        <v>112</v>
      </c>
      <c r="C16" s="26" t="s">
        <v>41</v>
      </c>
      <c r="D16" s="18">
        <v>-2</v>
      </c>
      <c r="E16" s="14">
        <f>'Daily Weight '!E8</f>
        <v>23.9</v>
      </c>
      <c r="F16">
        <v>0</v>
      </c>
      <c r="G16" s="108">
        <f t="shared" si="1"/>
        <v>43570</v>
      </c>
      <c r="H16" s="50" t="s">
        <v>190</v>
      </c>
      <c r="O16" s="76"/>
      <c r="P16" s="77"/>
      <c r="Q16" s="76"/>
      <c r="R16" s="76"/>
      <c r="S16" s="76"/>
      <c r="T16" s="76"/>
    </row>
    <row r="17" spans="1:8" ht="17" thickBot="1">
      <c r="A17" s="80" t="s">
        <v>8</v>
      </c>
      <c r="B17" s="80" t="s">
        <v>113</v>
      </c>
      <c r="C17" s="80" t="s">
        <v>42</v>
      </c>
      <c r="D17" s="81">
        <v>-2</v>
      </c>
      <c r="E17" s="14">
        <f>'Daily Weight '!E9</f>
        <v>25.7</v>
      </c>
      <c r="F17">
        <v>0</v>
      </c>
      <c r="G17" s="108">
        <f>G33+D17</f>
        <v>43570</v>
      </c>
      <c r="H17" s="50" t="s">
        <v>190</v>
      </c>
    </row>
    <row r="18" spans="1:8">
      <c r="A18" s="24" t="s">
        <v>76</v>
      </c>
      <c r="B18" s="18" t="s">
        <v>106</v>
      </c>
      <c r="C18" s="18" t="s">
        <v>41</v>
      </c>
      <c r="D18" s="18">
        <v>-1</v>
      </c>
      <c r="E18" s="14">
        <f>'Daily Weight '!F2</f>
        <v>24.1</v>
      </c>
      <c r="F18">
        <v>0</v>
      </c>
      <c r="G18" s="108">
        <f t="shared" ref="G17:G24" si="2">G26+D18</f>
        <v>43571</v>
      </c>
      <c r="H18" s="50" t="s">
        <v>190</v>
      </c>
    </row>
    <row r="19" spans="1:8">
      <c r="A19" s="18" t="s">
        <v>76</v>
      </c>
      <c r="B19" s="18" t="s">
        <v>107</v>
      </c>
      <c r="C19" s="18" t="s">
        <v>42</v>
      </c>
      <c r="D19" s="18">
        <v>-1</v>
      </c>
      <c r="E19" s="14">
        <f>'Daily Weight '!F3</f>
        <v>23.9</v>
      </c>
      <c r="F19">
        <v>0</v>
      </c>
      <c r="G19" s="108">
        <f t="shared" si="2"/>
        <v>43571</v>
      </c>
      <c r="H19" s="50" t="s">
        <v>190</v>
      </c>
    </row>
    <row r="20" spans="1:8">
      <c r="A20" s="26" t="s">
        <v>28</v>
      </c>
      <c r="B20" s="26" t="s">
        <v>109</v>
      </c>
      <c r="C20" s="26" t="s">
        <v>41</v>
      </c>
      <c r="D20" s="18">
        <v>-1</v>
      </c>
      <c r="E20" s="14">
        <f>'Daily Weight '!F4</f>
        <v>21.3</v>
      </c>
      <c r="F20">
        <v>0</v>
      </c>
      <c r="G20" s="108">
        <f t="shared" si="2"/>
        <v>43571</v>
      </c>
      <c r="H20" s="50" t="s">
        <v>190</v>
      </c>
    </row>
    <row r="21" spans="1:8">
      <c r="A21" s="26" t="s">
        <v>28</v>
      </c>
      <c r="B21" s="26" t="s">
        <v>108</v>
      </c>
      <c r="C21" s="26" t="s">
        <v>42</v>
      </c>
      <c r="D21" s="18">
        <v>-1</v>
      </c>
      <c r="E21" s="14">
        <f>'Daily Weight '!F5</f>
        <v>20.7</v>
      </c>
      <c r="F21">
        <v>0</v>
      </c>
      <c r="G21" s="108">
        <f t="shared" si="2"/>
        <v>43571</v>
      </c>
      <c r="H21" s="50" t="s">
        <v>190</v>
      </c>
    </row>
    <row r="22" spans="1:8">
      <c r="A22" s="24" t="s">
        <v>96</v>
      </c>
      <c r="B22" s="24" t="s">
        <v>110</v>
      </c>
      <c r="C22" s="24" t="s">
        <v>41</v>
      </c>
      <c r="D22" s="18">
        <v>-1</v>
      </c>
      <c r="E22" s="14">
        <f>'Daily Weight '!F6</f>
        <v>22.9</v>
      </c>
      <c r="F22">
        <v>0</v>
      </c>
      <c r="G22" s="108">
        <f t="shared" si="2"/>
        <v>43571</v>
      </c>
      <c r="H22" s="50" t="s">
        <v>190</v>
      </c>
    </row>
    <row r="23" spans="1:8">
      <c r="A23" s="24" t="s">
        <v>96</v>
      </c>
      <c r="B23" s="24" t="s">
        <v>111</v>
      </c>
      <c r="C23" s="24" t="s">
        <v>42</v>
      </c>
      <c r="D23" s="18">
        <v>-1</v>
      </c>
      <c r="E23" s="14">
        <f>'Daily Weight '!F7</f>
        <v>25.2</v>
      </c>
      <c r="F23">
        <v>0</v>
      </c>
      <c r="G23" s="108">
        <f t="shared" si="2"/>
        <v>43571</v>
      </c>
      <c r="H23" s="50" t="s">
        <v>190</v>
      </c>
    </row>
    <row r="24" spans="1:8">
      <c r="A24" s="26" t="s">
        <v>8</v>
      </c>
      <c r="B24" s="26" t="s">
        <v>112</v>
      </c>
      <c r="C24" s="26" t="s">
        <v>41</v>
      </c>
      <c r="D24" s="18">
        <v>-1</v>
      </c>
      <c r="E24" s="14">
        <f>'Daily Weight '!F8</f>
        <v>24.4</v>
      </c>
      <c r="F24">
        <v>0</v>
      </c>
      <c r="G24" s="108">
        <f t="shared" si="2"/>
        <v>43571</v>
      </c>
      <c r="H24" s="50" t="s">
        <v>190</v>
      </c>
    </row>
    <row r="25" spans="1:8" ht="17" thickBot="1">
      <c r="A25" s="80" t="s">
        <v>8</v>
      </c>
      <c r="B25" s="80" t="s">
        <v>113</v>
      </c>
      <c r="C25" s="80" t="s">
        <v>42</v>
      </c>
      <c r="D25" s="81">
        <v>-1</v>
      </c>
      <c r="E25" s="14">
        <f>'Daily Weight '!F9</f>
        <v>25.8</v>
      </c>
      <c r="F25">
        <v>0</v>
      </c>
      <c r="G25" s="108">
        <f>G33+D25</f>
        <v>43571</v>
      </c>
      <c r="H25" s="50" t="s">
        <v>190</v>
      </c>
    </row>
    <row r="26" spans="1:8">
      <c r="A26" s="24" t="s">
        <v>76</v>
      </c>
      <c r="B26" s="18" t="s">
        <v>106</v>
      </c>
      <c r="C26" s="18" t="s">
        <v>41</v>
      </c>
      <c r="D26" s="18">
        <v>0</v>
      </c>
      <c r="E26" s="14">
        <f>'Daily Weight '!G2</f>
        <v>23.5</v>
      </c>
      <c r="F26" s="51">
        <f>'C. diff CFUs'!Y2</f>
        <v>0</v>
      </c>
      <c r="G26" s="108">
        <f>'C. diff CFUs'!C2</f>
        <v>43572</v>
      </c>
      <c r="H26" s="50" t="s">
        <v>190</v>
      </c>
    </row>
    <row r="27" spans="1:8">
      <c r="A27" s="18" t="s">
        <v>76</v>
      </c>
      <c r="B27" s="18" t="s">
        <v>107</v>
      </c>
      <c r="C27" s="18" t="s">
        <v>42</v>
      </c>
      <c r="D27" s="18">
        <v>0</v>
      </c>
      <c r="E27" s="14">
        <f>'Daily Weight '!G3</f>
        <v>24.1</v>
      </c>
      <c r="F27" s="51">
        <f>'C. diff CFUs'!Y3</f>
        <v>0</v>
      </c>
      <c r="G27" s="108">
        <f>'C. diff CFUs'!C3</f>
        <v>43572</v>
      </c>
      <c r="H27" s="50" t="s">
        <v>190</v>
      </c>
    </row>
    <row r="28" spans="1:8">
      <c r="A28" s="26" t="s">
        <v>28</v>
      </c>
      <c r="B28" s="26" t="s">
        <v>109</v>
      </c>
      <c r="C28" s="26" t="s">
        <v>41</v>
      </c>
      <c r="D28" s="18">
        <v>0</v>
      </c>
      <c r="E28" s="14">
        <f>'Daily Weight '!G4</f>
        <v>20.8</v>
      </c>
      <c r="F28" s="51">
        <f>'C. diff CFUs'!Y4</f>
        <v>0</v>
      </c>
      <c r="G28" s="108">
        <f>'C. diff CFUs'!C4</f>
        <v>43572</v>
      </c>
      <c r="H28" s="50" t="s">
        <v>190</v>
      </c>
    </row>
    <row r="29" spans="1:8">
      <c r="A29" s="26" t="s">
        <v>28</v>
      </c>
      <c r="B29" s="26" t="s">
        <v>108</v>
      </c>
      <c r="C29" s="26" t="s">
        <v>42</v>
      </c>
      <c r="D29" s="18">
        <v>0</v>
      </c>
      <c r="E29" s="14">
        <f>'Daily Weight '!G5</f>
        <v>20.3</v>
      </c>
      <c r="F29" s="51">
        <f>'C. diff CFUs'!Y5</f>
        <v>0</v>
      </c>
      <c r="G29" s="108">
        <f>'C. diff CFUs'!C5</f>
        <v>43572</v>
      </c>
      <c r="H29" s="50" t="s">
        <v>190</v>
      </c>
    </row>
    <row r="30" spans="1:8">
      <c r="A30" s="24" t="s">
        <v>96</v>
      </c>
      <c r="B30" s="24" t="s">
        <v>110</v>
      </c>
      <c r="C30" s="24" t="s">
        <v>41</v>
      </c>
      <c r="D30" s="18">
        <v>0</v>
      </c>
      <c r="E30" s="14">
        <f>'Daily Weight '!G6</f>
        <v>22.9</v>
      </c>
      <c r="F30" s="51">
        <f>'C. diff CFUs'!Y6</f>
        <v>0</v>
      </c>
      <c r="G30" s="108">
        <f>'C. diff CFUs'!C6</f>
        <v>43572</v>
      </c>
      <c r="H30" s="50" t="s">
        <v>190</v>
      </c>
    </row>
    <row r="31" spans="1:8">
      <c r="A31" s="24" t="s">
        <v>96</v>
      </c>
      <c r="B31" s="24" t="s">
        <v>111</v>
      </c>
      <c r="C31" s="24" t="s">
        <v>42</v>
      </c>
      <c r="D31" s="18">
        <v>0</v>
      </c>
      <c r="E31" s="14">
        <f>'Daily Weight '!G7</f>
        <v>25.1</v>
      </c>
      <c r="F31" s="51">
        <f>'C. diff CFUs'!Y7</f>
        <v>0</v>
      </c>
      <c r="G31" s="108">
        <f>'C. diff CFUs'!C7</f>
        <v>43572</v>
      </c>
      <c r="H31" s="50" t="s">
        <v>190</v>
      </c>
    </row>
    <row r="32" spans="1:8">
      <c r="A32" s="26" t="s">
        <v>8</v>
      </c>
      <c r="B32" s="26" t="s">
        <v>112</v>
      </c>
      <c r="C32" s="26" t="s">
        <v>41</v>
      </c>
      <c r="D32" s="18">
        <v>0</v>
      </c>
      <c r="E32" s="14">
        <f>'Daily Weight '!G8</f>
        <v>24.9</v>
      </c>
      <c r="F32" s="51">
        <f>'C. diff CFUs'!Y8</f>
        <v>0</v>
      </c>
      <c r="G32" s="108">
        <f>'C. diff CFUs'!C8</f>
        <v>43572</v>
      </c>
      <c r="H32" s="50" t="s">
        <v>190</v>
      </c>
    </row>
    <row r="33" spans="1:8" ht="17" thickBot="1">
      <c r="A33" s="80" t="s">
        <v>8</v>
      </c>
      <c r="B33" s="80" t="s">
        <v>113</v>
      </c>
      <c r="C33" s="80" t="s">
        <v>42</v>
      </c>
      <c r="D33" s="81">
        <v>0</v>
      </c>
      <c r="E33" s="14">
        <f>'Daily Weight '!G9</f>
        <v>26.3</v>
      </c>
      <c r="F33" s="51">
        <f>'C. diff CFUs'!Y9</f>
        <v>0</v>
      </c>
      <c r="G33" s="108">
        <f>'C. diff CFUs'!C9</f>
        <v>43572</v>
      </c>
      <c r="H33" s="50" t="s">
        <v>190</v>
      </c>
    </row>
    <row r="34" spans="1:8">
      <c r="A34" s="24" t="s">
        <v>76</v>
      </c>
      <c r="B34" s="18" t="s">
        <v>106</v>
      </c>
      <c r="C34" s="18" t="s">
        <v>41</v>
      </c>
      <c r="D34" s="18">
        <v>1</v>
      </c>
      <c r="E34" s="14">
        <f>'Daily Weight '!H2</f>
        <v>23.3</v>
      </c>
      <c r="F34" s="51">
        <f>'C. diff CFUs'!Y10</f>
        <v>126466666.66666667</v>
      </c>
      <c r="G34" s="108">
        <f>'C. diff CFUs'!C10</f>
        <v>43573</v>
      </c>
      <c r="H34" s="50" t="s">
        <v>190</v>
      </c>
    </row>
    <row r="35" spans="1:8">
      <c r="A35" s="18" t="s">
        <v>76</v>
      </c>
      <c r="B35" s="18" t="s">
        <v>107</v>
      </c>
      <c r="C35" s="18" t="s">
        <v>42</v>
      </c>
      <c r="D35" s="18">
        <v>1</v>
      </c>
      <c r="E35" s="14">
        <f>'Daily Weight '!H3</f>
        <v>23.9</v>
      </c>
      <c r="F35" s="51">
        <f>'C. diff CFUs'!Y11</f>
        <v>101466666.66666667</v>
      </c>
      <c r="G35" s="108">
        <f>'C. diff CFUs'!C11</f>
        <v>43573</v>
      </c>
      <c r="H35" s="50" t="s">
        <v>190</v>
      </c>
    </row>
    <row r="36" spans="1:8">
      <c r="A36" s="26" t="s">
        <v>28</v>
      </c>
      <c r="B36" s="26" t="s">
        <v>109</v>
      </c>
      <c r="C36" s="26" t="s">
        <v>41</v>
      </c>
      <c r="D36" s="18">
        <v>1</v>
      </c>
      <c r="E36" s="14">
        <f>'Daily Weight '!H4</f>
        <v>21</v>
      </c>
      <c r="F36" s="51">
        <f>'C. diff CFUs'!Y12</f>
        <v>39900000</v>
      </c>
      <c r="G36" s="108">
        <f>'C. diff CFUs'!C12</f>
        <v>43573</v>
      </c>
      <c r="H36" s="50" t="s">
        <v>190</v>
      </c>
    </row>
    <row r="37" spans="1:8">
      <c r="A37" s="26" t="s">
        <v>28</v>
      </c>
      <c r="B37" s="26" t="s">
        <v>108</v>
      </c>
      <c r="C37" s="26" t="s">
        <v>42</v>
      </c>
      <c r="D37" s="18">
        <v>1</v>
      </c>
      <c r="E37" s="14">
        <f>'Daily Weight '!H5</f>
        <v>19.8</v>
      </c>
      <c r="F37" s="51">
        <f>'C. diff CFUs'!Y13</f>
        <v>109299999.99999999</v>
      </c>
      <c r="G37" s="108">
        <f>'C. diff CFUs'!C13</f>
        <v>43573</v>
      </c>
      <c r="H37" s="50" t="s">
        <v>190</v>
      </c>
    </row>
    <row r="38" spans="1:8">
      <c r="A38" s="24" t="s">
        <v>96</v>
      </c>
      <c r="B38" s="24" t="s">
        <v>110</v>
      </c>
      <c r="C38" s="24" t="s">
        <v>41</v>
      </c>
      <c r="D38" s="18">
        <v>1</v>
      </c>
      <c r="E38" s="14">
        <f>'Daily Weight '!H6</f>
        <v>21.9</v>
      </c>
      <c r="F38" s="51">
        <f>'C. diff CFUs'!Y14</f>
        <v>123499999.99999999</v>
      </c>
      <c r="G38" s="108">
        <f>'C. diff CFUs'!C14</f>
        <v>43573</v>
      </c>
      <c r="H38" s="50" t="s">
        <v>190</v>
      </c>
    </row>
    <row r="39" spans="1:8">
      <c r="A39" s="24" t="s">
        <v>96</v>
      </c>
      <c r="B39" s="24" t="s">
        <v>111</v>
      </c>
      <c r="C39" s="24" t="s">
        <v>42</v>
      </c>
      <c r="D39" s="18">
        <v>1</v>
      </c>
      <c r="E39" s="14">
        <f>'Daily Weight '!H7</f>
        <v>25.2</v>
      </c>
      <c r="F39" s="51">
        <f>'C. diff CFUs'!Y15</f>
        <v>32799999.999999996</v>
      </c>
      <c r="G39" s="108">
        <f>'C. diff CFUs'!C15</f>
        <v>43573</v>
      </c>
      <c r="H39" s="50" t="s">
        <v>190</v>
      </c>
    </row>
    <row r="40" spans="1:8">
      <c r="A40" s="26" t="s">
        <v>8</v>
      </c>
      <c r="B40" s="26" t="s">
        <v>112</v>
      </c>
      <c r="C40" s="26" t="s">
        <v>41</v>
      </c>
      <c r="D40" s="18">
        <v>1</v>
      </c>
      <c r="E40" s="14">
        <f>'Daily Weight '!H8</f>
        <v>25.1</v>
      </c>
      <c r="F40" s="51">
        <f>'C. diff CFUs'!Y16</f>
        <v>20900000</v>
      </c>
      <c r="G40" s="108">
        <f>'C. diff CFUs'!C16</f>
        <v>43573</v>
      </c>
      <c r="H40" s="50" t="s">
        <v>190</v>
      </c>
    </row>
    <row r="41" spans="1:8" ht="17" thickBot="1">
      <c r="A41" s="80" t="s">
        <v>8</v>
      </c>
      <c r="B41" s="80" t="s">
        <v>113</v>
      </c>
      <c r="C41" s="80" t="s">
        <v>42</v>
      </c>
      <c r="D41" s="81">
        <v>1</v>
      </c>
      <c r="E41" s="14">
        <f>'Daily Weight '!H9</f>
        <v>26.3</v>
      </c>
      <c r="F41" s="51">
        <f>'C. diff CFUs'!Y17</f>
        <v>42100000</v>
      </c>
      <c r="G41" s="108">
        <f>'C. diff CFUs'!C17</f>
        <v>43573</v>
      </c>
      <c r="H41" s="50" t="s">
        <v>190</v>
      </c>
    </row>
    <row r="42" spans="1:8">
      <c r="A42" s="24" t="s">
        <v>76</v>
      </c>
      <c r="B42" s="18" t="s">
        <v>106</v>
      </c>
      <c r="C42" s="18" t="s">
        <v>41</v>
      </c>
      <c r="D42" s="18">
        <v>2</v>
      </c>
      <c r="E42" s="14">
        <f>'Daily Weight '!I2</f>
        <v>23.9</v>
      </c>
      <c r="F42" s="51">
        <f>'C. diff CFUs'!Y18</f>
        <v>89000000</v>
      </c>
      <c r="G42" s="108">
        <f>'C. diff CFUs'!C18</f>
        <v>43574</v>
      </c>
      <c r="H42" s="50" t="s">
        <v>190</v>
      </c>
    </row>
    <row r="43" spans="1:8">
      <c r="A43" s="18" t="s">
        <v>76</v>
      </c>
      <c r="B43" s="18" t="s">
        <v>107</v>
      </c>
      <c r="C43" s="18" t="s">
        <v>42</v>
      </c>
      <c r="D43" s="18">
        <v>2</v>
      </c>
      <c r="E43" s="14">
        <f>'Daily Weight '!I3</f>
        <v>24.1</v>
      </c>
      <c r="F43" s="51">
        <f>'C. diff CFUs'!Y19</f>
        <v>70000000</v>
      </c>
      <c r="G43" s="108">
        <f>'C. diff CFUs'!C19</f>
        <v>43574</v>
      </c>
      <c r="H43" s="50" t="s">
        <v>190</v>
      </c>
    </row>
    <row r="44" spans="1:8">
      <c r="A44" s="26" t="s">
        <v>28</v>
      </c>
      <c r="B44" s="26" t="s">
        <v>109</v>
      </c>
      <c r="C44" s="26" t="s">
        <v>41</v>
      </c>
      <c r="D44" s="18">
        <v>2</v>
      </c>
      <c r="E44" s="14">
        <f>'Daily Weight '!I4</f>
        <v>19.600000000000001</v>
      </c>
      <c r="F44" s="51">
        <f>'C. diff CFUs'!Y20</f>
        <v>180000000</v>
      </c>
      <c r="G44" s="108">
        <f>'C. diff CFUs'!C20</f>
        <v>43574</v>
      </c>
      <c r="H44" s="50" t="s">
        <v>190</v>
      </c>
    </row>
    <row r="45" spans="1:8">
      <c r="A45" s="26" t="s">
        <v>28</v>
      </c>
      <c r="B45" s="26" t="s">
        <v>108</v>
      </c>
      <c r="C45" s="26" t="s">
        <v>42</v>
      </c>
      <c r="D45" s="18">
        <v>2</v>
      </c>
      <c r="E45" s="14">
        <f>'Daily Weight '!I5</f>
        <v>17.8</v>
      </c>
      <c r="F45" s="51">
        <f>'C. diff CFUs'!Y21</f>
        <v>75000000</v>
      </c>
      <c r="G45" s="108">
        <f>'C. diff CFUs'!C21</f>
        <v>43574</v>
      </c>
      <c r="H45" s="50" t="s">
        <v>190</v>
      </c>
    </row>
    <row r="46" spans="1:8">
      <c r="A46" s="24" t="s">
        <v>96</v>
      </c>
      <c r="B46" s="24" t="s">
        <v>110</v>
      </c>
      <c r="C46" s="24" t="s">
        <v>41</v>
      </c>
      <c r="D46" s="18">
        <v>2</v>
      </c>
      <c r="E46" s="14">
        <f>'Daily Weight '!I6</f>
        <v>21.4</v>
      </c>
      <c r="F46" s="51">
        <f>'C. diff CFUs'!Y22</f>
        <v>123000000</v>
      </c>
      <c r="G46" s="108">
        <f>'C. diff CFUs'!C22</f>
        <v>43574</v>
      </c>
      <c r="H46" s="50" t="s">
        <v>190</v>
      </c>
    </row>
    <row r="47" spans="1:8">
      <c r="A47" s="24" t="s">
        <v>96</v>
      </c>
      <c r="B47" s="24" t="s">
        <v>111</v>
      </c>
      <c r="C47" s="24" t="s">
        <v>42</v>
      </c>
      <c r="D47" s="18">
        <v>2</v>
      </c>
      <c r="E47" s="14">
        <f>'Daily Weight '!I7</f>
        <v>22.3</v>
      </c>
      <c r="F47" s="51" t="str">
        <f>'C. diff CFUs'!Y23</f>
        <v>NA</v>
      </c>
      <c r="G47" s="108">
        <f>'C. diff CFUs'!C23</f>
        <v>43574</v>
      </c>
      <c r="H47" s="50" t="s">
        <v>190</v>
      </c>
    </row>
    <row r="48" spans="1:8">
      <c r="A48" s="26" t="s">
        <v>8</v>
      </c>
      <c r="B48" s="26" t="s">
        <v>112</v>
      </c>
      <c r="C48" s="26" t="s">
        <v>41</v>
      </c>
      <c r="D48" s="18">
        <v>2</v>
      </c>
      <c r="E48" s="14">
        <f>'Daily Weight '!I8</f>
        <v>24.4</v>
      </c>
      <c r="F48" s="51">
        <f>'C. diff CFUs'!Y24</f>
        <v>26999999.999999996</v>
      </c>
      <c r="G48" s="108">
        <f>'C. diff CFUs'!C24</f>
        <v>43574</v>
      </c>
      <c r="H48" s="50" t="s">
        <v>190</v>
      </c>
    </row>
    <row r="49" spans="1:8" ht="17" thickBot="1">
      <c r="A49" s="80" t="s">
        <v>8</v>
      </c>
      <c r="B49" s="80" t="s">
        <v>113</v>
      </c>
      <c r="C49" s="80" t="s">
        <v>42</v>
      </c>
      <c r="D49" s="81">
        <v>2</v>
      </c>
      <c r="E49" s="14">
        <f>'Daily Weight '!I9</f>
        <v>26.2</v>
      </c>
      <c r="F49" s="51">
        <f>'C. diff CFUs'!Y25</f>
        <v>112000000</v>
      </c>
      <c r="G49" s="108">
        <f>'C. diff CFUs'!C25</f>
        <v>43574</v>
      </c>
      <c r="H49" s="50" t="s">
        <v>190</v>
      </c>
    </row>
    <row r="50" spans="1:8">
      <c r="A50" s="24" t="s">
        <v>76</v>
      </c>
      <c r="B50" s="18" t="s">
        <v>106</v>
      </c>
      <c r="C50" s="18" t="s">
        <v>41</v>
      </c>
      <c r="D50" s="18">
        <v>3</v>
      </c>
      <c r="E50" s="14">
        <f>'Daily Weight '!J2</f>
        <v>22.85</v>
      </c>
      <c r="F50" s="51">
        <f>'C. diff CFUs'!Y26</f>
        <v>73000000</v>
      </c>
      <c r="G50" s="108">
        <f>'C. diff CFUs'!C26</f>
        <v>43575</v>
      </c>
      <c r="H50" s="50" t="s">
        <v>190</v>
      </c>
    </row>
    <row r="51" spans="1:8">
      <c r="A51" s="18" t="s">
        <v>76</v>
      </c>
      <c r="B51" s="18" t="s">
        <v>107</v>
      </c>
      <c r="C51" s="18" t="s">
        <v>42</v>
      </c>
      <c r="D51" s="18">
        <v>3</v>
      </c>
      <c r="E51" s="14">
        <f>'Daily Weight '!J3</f>
        <v>21.4</v>
      </c>
      <c r="F51" s="51">
        <f>'C. diff CFUs'!Y27</f>
        <v>111000000</v>
      </c>
      <c r="G51" s="108">
        <f>'C. diff CFUs'!C27</f>
        <v>43575</v>
      </c>
      <c r="H51" s="50" t="s">
        <v>190</v>
      </c>
    </row>
    <row r="52" spans="1:8">
      <c r="A52" s="26" t="s">
        <v>28</v>
      </c>
      <c r="B52" s="26" t="s">
        <v>109</v>
      </c>
      <c r="C52" s="26" t="s">
        <v>41</v>
      </c>
      <c r="D52" s="18">
        <v>3</v>
      </c>
      <c r="E52" s="14">
        <f>'Daily Weight '!J4</f>
        <v>19.75</v>
      </c>
      <c r="F52" s="51">
        <f>'C. diff CFUs'!Y28</f>
        <v>18066666.666666668</v>
      </c>
      <c r="G52" s="108">
        <f>'C. diff CFUs'!C28</f>
        <v>43575</v>
      </c>
      <c r="H52" s="50" t="s">
        <v>190</v>
      </c>
    </row>
    <row r="53" spans="1:8">
      <c r="A53" s="26" t="s">
        <v>28</v>
      </c>
      <c r="B53" s="26" t="s">
        <v>108</v>
      </c>
      <c r="C53" s="26" t="s">
        <v>42</v>
      </c>
      <c r="D53" s="18">
        <v>3</v>
      </c>
      <c r="E53" s="14">
        <f>'Daily Weight '!J5</f>
        <v>17</v>
      </c>
      <c r="F53" s="51">
        <f>'C. diff CFUs'!Y29</f>
        <v>121000000</v>
      </c>
      <c r="G53" s="108">
        <f>'C. diff CFUs'!C29</f>
        <v>43575</v>
      </c>
      <c r="H53" s="50" t="s">
        <v>190</v>
      </c>
    </row>
    <row r="54" spans="1:8">
      <c r="A54" s="24" t="s">
        <v>96</v>
      </c>
      <c r="B54" s="24" t="s">
        <v>110</v>
      </c>
      <c r="C54" s="24" t="s">
        <v>41</v>
      </c>
      <c r="D54" s="18">
        <v>3</v>
      </c>
      <c r="E54" s="14">
        <f>'Daily Weight '!J6</f>
        <v>21.2</v>
      </c>
      <c r="F54" s="51">
        <f>'C. diff CFUs'!Y30</f>
        <v>92000000</v>
      </c>
      <c r="G54" s="108">
        <f>'C. diff CFUs'!C30</f>
        <v>43575</v>
      </c>
      <c r="H54" s="50" t="s">
        <v>190</v>
      </c>
    </row>
    <row r="55" spans="1:8">
      <c r="A55" s="24" t="s">
        <v>96</v>
      </c>
      <c r="B55" s="24" t="s">
        <v>111</v>
      </c>
      <c r="C55" s="24" t="s">
        <v>42</v>
      </c>
      <c r="D55" s="18">
        <v>3</v>
      </c>
      <c r="E55" s="14">
        <f>'Daily Weight '!J7</f>
        <v>23.3</v>
      </c>
      <c r="F55" s="51">
        <f>'C. diff CFUs'!Y31</f>
        <v>69000000</v>
      </c>
      <c r="G55" s="108">
        <f>'C. diff CFUs'!C31</f>
        <v>43575</v>
      </c>
      <c r="H55" s="50" t="s">
        <v>190</v>
      </c>
    </row>
    <row r="56" spans="1:8">
      <c r="A56" s="26" t="s">
        <v>8</v>
      </c>
      <c r="B56" s="26" t="s">
        <v>112</v>
      </c>
      <c r="C56" s="26" t="s">
        <v>41</v>
      </c>
      <c r="D56" s="18">
        <v>3</v>
      </c>
      <c r="E56" s="14">
        <f>'Daily Weight '!J8</f>
        <v>22</v>
      </c>
      <c r="F56" s="51">
        <f>'C. diff CFUs'!Y32</f>
        <v>70000000</v>
      </c>
      <c r="G56" s="108">
        <f>'C. diff CFUs'!C32</f>
        <v>43575</v>
      </c>
      <c r="H56" s="50" t="s">
        <v>190</v>
      </c>
    </row>
    <row r="57" spans="1:8" ht="17" thickBot="1">
      <c r="A57" s="80" t="s">
        <v>8</v>
      </c>
      <c r="B57" s="80" t="s">
        <v>113</v>
      </c>
      <c r="C57" s="80" t="s">
        <v>42</v>
      </c>
      <c r="D57" s="81">
        <v>3</v>
      </c>
      <c r="E57" s="14">
        <f>'Daily Weight '!J9</f>
        <v>21.7</v>
      </c>
      <c r="F57" s="51" t="str">
        <f>'C. diff CFUs'!Y33</f>
        <v>NA</v>
      </c>
      <c r="G57" s="108">
        <f>'C. diff CFUs'!C33</f>
        <v>43575</v>
      </c>
      <c r="H57" s="50" t="s">
        <v>190</v>
      </c>
    </row>
    <row r="58" spans="1:8">
      <c r="A58" s="24" t="s">
        <v>76</v>
      </c>
      <c r="B58" s="18" t="s">
        <v>106</v>
      </c>
      <c r="C58" s="18" t="s">
        <v>41</v>
      </c>
      <c r="D58" s="18">
        <v>4</v>
      </c>
      <c r="E58" s="14">
        <f>'Daily Weight '!K2</f>
        <v>22.2</v>
      </c>
      <c r="F58" s="51">
        <f>'C. diff CFUs'!Y34</f>
        <v>84200000</v>
      </c>
      <c r="G58" s="108">
        <f>'C. diff CFUs'!C34</f>
        <v>43576</v>
      </c>
      <c r="H58" s="50" t="s">
        <v>190</v>
      </c>
    </row>
    <row r="59" spans="1:8">
      <c r="A59" s="18" t="s">
        <v>76</v>
      </c>
      <c r="B59" s="18" t="s">
        <v>107</v>
      </c>
      <c r="C59" s="18" t="s">
        <v>42</v>
      </c>
      <c r="D59" s="18">
        <v>4</v>
      </c>
      <c r="E59" s="14">
        <f>'Daily Weight '!K3</f>
        <v>21.35</v>
      </c>
      <c r="F59" s="51">
        <f>'C. diff CFUs'!Y35</f>
        <v>100000000</v>
      </c>
      <c r="G59" s="108">
        <f>'C. diff CFUs'!C35</f>
        <v>43576</v>
      </c>
      <c r="H59" s="50" t="s">
        <v>190</v>
      </c>
    </row>
    <row r="60" spans="1:8">
      <c r="A60" s="26" t="s">
        <v>28</v>
      </c>
      <c r="B60" s="26" t="s">
        <v>109</v>
      </c>
      <c r="C60" s="26" t="s">
        <v>41</v>
      </c>
      <c r="D60" s="18">
        <v>4</v>
      </c>
      <c r="E60" s="14">
        <f>'Daily Weight '!K4</f>
        <v>20</v>
      </c>
      <c r="F60" s="51">
        <f>'C. diff CFUs'!Y36</f>
        <v>3783333.3333333335</v>
      </c>
      <c r="G60" s="108">
        <f>'C. diff CFUs'!C36</f>
        <v>43576</v>
      </c>
      <c r="H60" s="50" t="s">
        <v>190</v>
      </c>
    </row>
    <row r="61" spans="1:8">
      <c r="A61" s="26" t="s">
        <v>28</v>
      </c>
      <c r="B61" s="26" t="s">
        <v>108</v>
      </c>
      <c r="C61" s="26" t="s">
        <v>42</v>
      </c>
      <c r="D61" s="18">
        <v>4</v>
      </c>
      <c r="E61" s="14">
        <f>'Daily Weight '!K5</f>
        <v>18.100000000000001</v>
      </c>
      <c r="F61" s="51">
        <f>'C. diff CFUs'!Y37</f>
        <v>5800000</v>
      </c>
      <c r="G61" s="108">
        <f>'C. diff CFUs'!C37</f>
        <v>43576</v>
      </c>
      <c r="H61" s="50" t="s">
        <v>190</v>
      </c>
    </row>
    <row r="62" spans="1:8">
      <c r="A62" s="24" t="s">
        <v>96</v>
      </c>
      <c r="B62" s="24" t="s">
        <v>110</v>
      </c>
      <c r="C62" s="24" t="s">
        <v>41</v>
      </c>
      <c r="D62" s="18">
        <v>4</v>
      </c>
      <c r="E62" s="14">
        <f>'Daily Weight '!K6</f>
        <v>20.96</v>
      </c>
      <c r="F62" s="51">
        <f>'C. diff CFUs'!Y38</f>
        <v>44466666.666666664</v>
      </c>
      <c r="G62" s="108">
        <f>'C. diff CFUs'!C38</f>
        <v>43576</v>
      </c>
      <c r="H62" s="50" t="s">
        <v>190</v>
      </c>
    </row>
    <row r="63" spans="1:8">
      <c r="A63" s="24" t="s">
        <v>96</v>
      </c>
      <c r="B63" s="24" t="s">
        <v>111</v>
      </c>
      <c r="C63" s="24" t="s">
        <v>42</v>
      </c>
      <c r="D63" s="18">
        <v>4</v>
      </c>
      <c r="E63" s="14">
        <f>'Daily Weight '!K7</f>
        <v>22.5</v>
      </c>
      <c r="F63" s="51">
        <f>'C. diff CFUs'!Y39</f>
        <v>25800000</v>
      </c>
      <c r="G63" s="108">
        <f>'C. diff CFUs'!C39</f>
        <v>43576</v>
      </c>
      <c r="H63" s="50" t="s">
        <v>190</v>
      </c>
    </row>
    <row r="64" spans="1:8">
      <c r="A64" s="26" t="s">
        <v>8</v>
      </c>
      <c r="B64" s="26" t="s">
        <v>112</v>
      </c>
      <c r="C64" s="26" t="s">
        <v>41</v>
      </c>
      <c r="D64" s="18">
        <v>4</v>
      </c>
      <c r="E64" s="14">
        <f>'Daily Weight '!K8</f>
        <v>22.8</v>
      </c>
      <c r="F64" s="51">
        <f>'C. diff CFUs'!Y40</f>
        <v>93000000</v>
      </c>
      <c r="G64" s="108">
        <f>'C. diff CFUs'!C40</f>
        <v>43576</v>
      </c>
      <c r="H64" s="50" t="s">
        <v>190</v>
      </c>
    </row>
    <row r="65" spans="1:8" ht="17" thickBot="1">
      <c r="A65" s="80" t="s">
        <v>8</v>
      </c>
      <c r="B65" s="80" t="s">
        <v>113</v>
      </c>
      <c r="C65" s="80" t="s">
        <v>42</v>
      </c>
      <c r="D65" s="81">
        <v>4</v>
      </c>
      <c r="E65" s="14" t="str">
        <f>'Daily Weight '!K9</f>
        <v>NA</v>
      </c>
      <c r="F65" s="51" t="str">
        <f>'C. diff CFUs'!Y41</f>
        <v>NA</v>
      </c>
      <c r="G65" s="108">
        <f>'C. diff CFUs'!C41</f>
        <v>43576</v>
      </c>
      <c r="H65" s="50" t="s">
        <v>190</v>
      </c>
    </row>
    <row r="66" spans="1:8">
      <c r="A66" s="24" t="s">
        <v>76</v>
      </c>
      <c r="B66" s="18" t="s">
        <v>106</v>
      </c>
      <c r="C66" s="18" t="s">
        <v>41</v>
      </c>
      <c r="D66" s="18">
        <v>5</v>
      </c>
      <c r="E66" s="14">
        <f>'Daily Weight '!L2</f>
        <v>23.4</v>
      </c>
      <c r="F66" s="51">
        <f>'C. diff CFUs'!Y42</f>
        <v>36333433.083956756</v>
      </c>
      <c r="G66" s="108">
        <f>'C. diff CFUs'!C42</f>
        <v>43577</v>
      </c>
      <c r="H66" s="50" t="s">
        <v>190</v>
      </c>
    </row>
    <row r="67" spans="1:8">
      <c r="A67" s="18" t="s">
        <v>76</v>
      </c>
      <c r="B67" s="18" t="s">
        <v>107</v>
      </c>
      <c r="C67" s="18" t="s">
        <v>42</v>
      </c>
      <c r="D67" s="18">
        <v>5</v>
      </c>
      <c r="E67" s="14">
        <f>'Daily Weight '!L3</f>
        <v>21.8</v>
      </c>
      <c r="F67" s="51">
        <f>'C. diff CFUs'!Y43</f>
        <v>53842666.666666694</v>
      </c>
      <c r="G67" s="108">
        <f>'C. diff CFUs'!C43</f>
        <v>43577</v>
      </c>
      <c r="H67" s="50" t="s">
        <v>190</v>
      </c>
    </row>
    <row r="68" spans="1:8">
      <c r="A68" s="26" t="s">
        <v>28</v>
      </c>
      <c r="B68" s="26" t="s">
        <v>109</v>
      </c>
      <c r="C68" s="26" t="s">
        <v>41</v>
      </c>
      <c r="D68" s="18">
        <v>5</v>
      </c>
      <c r="E68" s="14">
        <f>'Daily Weight '!L4</f>
        <v>20.7</v>
      </c>
      <c r="F68" s="51">
        <f>'C. diff CFUs'!Y44</f>
        <v>460977.54749568226</v>
      </c>
      <c r="G68" s="108">
        <f>'C. diff CFUs'!C44</f>
        <v>43577</v>
      </c>
      <c r="H68" s="50" t="s">
        <v>190</v>
      </c>
    </row>
    <row r="69" spans="1:8">
      <c r="A69" s="26" t="s">
        <v>28</v>
      </c>
      <c r="B69" s="26" t="s">
        <v>108</v>
      </c>
      <c r="C69" s="26" t="s">
        <v>42</v>
      </c>
      <c r="D69" s="18">
        <v>5</v>
      </c>
      <c r="E69" s="14">
        <f>'Daily Weight '!L5</f>
        <v>18.2</v>
      </c>
      <c r="F69" s="51">
        <f>'C. diff CFUs'!Y45</f>
        <v>153636.49635036546</v>
      </c>
      <c r="G69" s="108">
        <f>'C. diff CFUs'!C45</f>
        <v>43577</v>
      </c>
      <c r="H69" s="50" t="s">
        <v>190</v>
      </c>
    </row>
    <row r="70" spans="1:8">
      <c r="A70" s="24" t="s">
        <v>96</v>
      </c>
      <c r="B70" s="24" t="s">
        <v>110</v>
      </c>
      <c r="C70" s="24" t="s">
        <v>41</v>
      </c>
      <c r="D70" s="18">
        <v>5</v>
      </c>
      <c r="E70" s="14">
        <f>'Daily Weight '!L6</f>
        <v>21.3</v>
      </c>
      <c r="F70" s="51">
        <f>'C. diff CFUs'!Y46</f>
        <v>9945301.2048192602</v>
      </c>
      <c r="G70" s="108">
        <f>'C. diff CFUs'!C46</f>
        <v>43577</v>
      </c>
      <c r="H70" s="50" t="s">
        <v>190</v>
      </c>
    </row>
    <row r="71" spans="1:8">
      <c r="A71" s="24" t="s">
        <v>96</v>
      </c>
      <c r="B71" s="24" t="s">
        <v>111</v>
      </c>
      <c r="C71" s="24" t="s">
        <v>42</v>
      </c>
      <c r="D71" s="18">
        <v>5</v>
      </c>
      <c r="E71" s="14">
        <f>'Daily Weight '!L7</f>
        <v>23.6</v>
      </c>
      <c r="F71" s="51">
        <f>'C. diff CFUs'!Y47</f>
        <v>11528561.151079208</v>
      </c>
      <c r="G71" s="108">
        <f>'C. diff CFUs'!C47</f>
        <v>43577</v>
      </c>
      <c r="H71" s="50" t="s">
        <v>190</v>
      </c>
    </row>
    <row r="72" spans="1:8">
      <c r="A72" s="26" t="s">
        <v>8</v>
      </c>
      <c r="B72" s="26" t="s">
        <v>112</v>
      </c>
      <c r="C72" s="26" t="s">
        <v>41</v>
      </c>
      <c r="D72" s="18">
        <v>5</v>
      </c>
      <c r="E72" s="14">
        <f>'Daily Weight '!L8</f>
        <v>22.5</v>
      </c>
      <c r="F72" s="51">
        <f>'C. diff CFUs'!Y48</f>
        <v>21211155.378486011</v>
      </c>
      <c r="G72" s="108">
        <f>'C. diff CFUs'!C48</f>
        <v>43577</v>
      </c>
      <c r="H72" s="50" t="s">
        <v>190</v>
      </c>
    </row>
    <row r="73" spans="1:8" ht="17" thickBot="1">
      <c r="A73" s="80" t="s">
        <v>8</v>
      </c>
      <c r="B73" s="80" t="s">
        <v>113</v>
      </c>
      <c r="C73" s="80" t="s">
        <v>42</v>
      </c>
      <c r="D73" s="81">
        <v>5</v>
      </c>
      <c r="E73" s="14" t="str">
        <f>'Daily Weight '!L9</f>
        <v>NA</v>
      </c>
      <c r="F73" s="51" t="str">
        <f>'C. diff CFUs'!Y49</f>
        <v>NA</v>
      </c>
      <c r="G73" s="108">
        <f>'C. diff CFUs'!C49</f>
        <v>43577</v>
      </c>
      <c r="H73" s="50" t="s">
        <v>190</v>
      </c>
    </row>
    <row r="74" spans="1:8">
      <c r="A74" s="24" t="s">
        <v>76</v>
      </c>
      <c r="B74" s="18" t="s">
        <v>106</v>
      </c>
      <c r="C74" s="18" t="s">
        <v>41</v>
      </c>
      <c r="D74" s="18">
        <v>6</v>
      </c>
      <c r="E74" s="14">
        <f>'Daily Weight '!M2</f>
        <v>24.4</v>
      </c>
      <c r="F74" s="51">
        <f>'C. diff CFUs'!Y50</f>
        <v>34300000</v>
      </c>
      <c r="G74" s="108">
        <f>'C. diff CFUs'!C50</f>
        <v>43578</v>
      </c>
      <c r="H74" s="50" t="s">
        <v>190</v>
      </c>
    </row>
    <row r="75" spans="1:8">
      <c r="A75" s="18" t="s">
        <v>76</v>
      </c>
      <c r="B75" s="18" t="s">
        <v>107</v>
      </c>
      <c r="C75" s="18" t="s">
        <v>42</v>
      </c>
      <c r="D75" s="18">
        <v>6</v>
      </c>
      <c r="E75" s="14">
        <f>'Daily Weight '!M3</f>
        <v>22</v>
      </c>
      <c r="F75" s="51">
        <f>'C. diff CFUs'!Y51</f>
        <v>27899999.999999996</v>
      </c>
      <c r="G75" s="108">
        <f>'C. diff CFUs'!C51</f>
        <v>43578</v>
      </c>
      <c r="H75" s="50" t="s">
        <v>190</v>
      </c>
    </row>
    <row r="76" spans="1:8">
      <c r="A76" s="26" t="s">
        <v>28</v>
      </c>
      <c r="B76" s="26" t="s">
        <v>109</v>
      </c>
      <c r="C76" s="26" t="s">
        <v>41</v>
      </c>
      <c r="D76" s="18">
        <v>6</v>
      </c>
      <c r="E76" s="14">
        <f>'Daily Weight '!M4</f>
        <v>21.25</v>
      </c>
      <c r="F76" s="51">
        <f>'C. diff CFUs'!Y52</f>
        <v>72666.666666666672</v>
      </c>
      <c r="G76" s="108">
        <f>'C. diff CFUs'!C52</f>
        <v>43578</v>
      </c>
      <c r="H76" s="50" t="s">
        <v>190</v>
      </c>
    </row>
    <row r="77" spans="1:8">
      <c r="A77" s="26" t="s">
        <v>28</v>
      </c>
      <c r="B77" s="26" t="s">
        <v>108</v>
      </c>
      <c r="C77" s="26" t="s">
        <v>42</v>
      </c>
      <c r="D77" s="18">
        <v>6</v>
      </c>
      <c r="E77" s="14">
        <f>'Daily Weight '!M5</f>
        <v>18.8</v>
      </c>
      <c r="F77" s="51">
        <f>'C. diff CFUs'!Y53</f>
        <v>2600</v>
      </c>
      <c r="G77" s="108">
        <f>'C. diff CFUs'!C53</f>
        <v>43578</v>
      </c>
      <c r="H77" s="50" t="s">
        <v>190</v>
      </c>
    </row>
    <row r="78" spans="1:8">
      <c r="A78" s="24" t="s">
        <v>96</v>
      </c>
      <c r="B78" s="24" t="s">
        <v>110</v>
      </c>
      <c r="C78" s="24" t="s">
        <v>41</v>
      </c>
      <c r="D78" s="18">
        <v>6</v>
      </c>
      <c r="E78" s="14">
        <f>'Daily Weight '!M6</f>
        <v>21.46</v>
      </c>
      <c r="F78" s="51">
        <f>'C. diff CFUs'!Y54</f>
        <v>14400000</v>
      </c>
      <c r="G78" s="108">
        <f>'C. diff CFUs'!C54</f>
        <v>43578</v>
      </c>
      <c r="H78" s="50" t="s">
        <v>190</v>
      </c>
    </row>
    <row r="79" spans="1:8">
      <c r="A79" s="24" t="s">
        <v>96</v>
      </c>
      <c r="B79" s="24" t="s">
        <v>111</v>
      </c>
      <c r="C79" s="24" t="s">
        <v>42</v>
      </c>
      <c r="D79" s="18">
        <v>6</v>
      </c>
      <c r="E79" s="14">
        <f>'Daily Weight '!M7</f>
        <v>24.5</v>
      </c>
      <c r="F79" s="51">
        <f>'C. diff CFUs'!Y55</f>
        <v>3720000</v>
      </c>
      <c r="G79" s="108">
        <f>'C. diff CFUs'!C55</f>
        <v>43578</v>
      </c>
      <c r="H79" s="50" t="s">
        <v>190</v>
      </c>
    </row>
    <row r="80" spans="1:8">
      <c r="A80" s="26" t="s">
        <v>8</v>
      </c>
      <c r="B80" s="26" t="s">
        <v>112</v>
      </c>
      <c r="C80" s="26" t="s">
        <v>41</v>
      </c>
      <c r="D80" s="18">
        <v>6</v>
      </c>
      <c r="E80" s="14">
        <f>'Daily Weight '!M8</f>
        <v>23.15</v>
      </c>
      <c r="F80" s="51">
        <f>'C. diff CFUs'!Y56</f>
        <v>29299999.999999996</v>
      </c>
      <c r="G80" s="108">
        <f>'C. diff CFUs'!C56</f>
        <v>43578</v>
      </c>
      <c r="H80" s="50" t="s">
        <v>190</v>
      </c>
    </row>
    <row r="81" spans="1:8" ht="17" thickBot="1">
      <c r="A81" s="80" t="s">
        <v>8</v>
      </c>
      <c r="B81" s="80" t="s">
        <v>113</v>
      </c>
      <c r="C81" s="80" t="s">
        <v>42</v>
      </c>
      <c r="D81" s="81">
        <v>6</v>
      </c>
      <c r="E81" s="14" t="str">
        <f>'Daily Weight '!M9</f>
        <v>NA</v>
      </c>
      <c r="F81" s="51" t="str">
        <f>'C. diff CFUs'!Y57</f>
        <v>NA</v>
      </c>
      <c r="G81" s="108">
        <f>'C. diff CFUs'!C57</f>
        <v>43578</v>
      </c>
      <c r="H81" s="50" t="s">
        <v>190</v>
      </c>
    </row>
    <row r="82" spans="1:8">
      <c r="A82" s="24" t="s">
        <v>76</v>
      </c>
      <c r="B82" s="18" t="s">
        <v>106</v>
      </c>
      <c r="C82" s="18" t="s">
        <v>41</v>
      </c>
      <c r="D82" s="18">
        <v>7</v>
      </c>
      <c r="E82" s="14">
        <f>'Daily Weight '!N2</f>
        <v>24.16</v>
      </c>
      <c r="F82" s="51">
        <f>'C. diff CFUs'!Y58</f>
        <v>23600000</v>
      </c>
      <c r="G82" s="108">
        <f>'C. diff CFUs'!C58</f>
        <v>43579</v>
      </c>
      <c r="H82" s="50" t="s">
        <v>190</v>
      </c>
    </row>
    <row r="83" spans="1:8">
      <c r="A83" s="18" t="s">
        <v>76</v>
      </c>
      <c r="B83" s="18" t="s">
        <v>107</v>
      </c>
      <c r="C83" s="18" t="s">
        <v>42</v>
      </c>
      <c r="D83" s="18">
        <v>7</v>
      </c>
      <c r="E83" s="14">
        <f>'Daily Weight '!N3</f>
        <v>22.92</v>
      </c>
      <c r="F83" s="51">
        <f>'C. diff CFUs'!Y59</f>
        <v>36800000</v>
      </c>
      <c r="G83" s="108">
        <f>'C. diff CFUs'!C59</f>
        <v>43579</v>
      </c>
      <c r="H83" s="50" t="s">
        <v>190</v>
      </c>
    </row>
    <row r="84" spans="1:8">
      <c r="A84" s="26" t="s">
        <v>28</v>
      </c>
      <c r="B84" s="26" t="s">
        <v>109</v>
      </c>
      <c r="C84" s="26" t="s">
        <v>41</v>
      </c>
      <c r="D84" s="18">
        <v>7</v>
      </c>
      <c r="E84" s="14">
        <f>'Daily Weight '!N4</f>
        <v>21.3</v>
      </c>
      <c r="F84" s="51">
        <f>'C. diff CFUs'!Y60</f>
        <v>0</v>
      </c>
      <c r="G84" s="108">
        <f>'C. diff CFUs'!C60</f>
        <v>43579</v>
      </c>
      <c r="H84" s="50" t="s">
        <v>190</v>
      </c>
    </row>
    <row r="85" spans="1:8">
      <c r="A85" s="26" t="s">
        <v>28</v>
      </c>
      <c r="B85" s="26" t="s">
        <v>108</v>
      </c>
      <c r="C85" s="26" t="s">
        <v>42</v>
      </c>
      <c r="D85" s="18">
        <v>7</v>
      </c>
      <c r="E85" s="14">
        <f>'Daily Weight '!N5</f>
        <v>19.48</v>
      </c>
      <c r="F85" s="51">
        <f>'C. diff CFUs'!Y61</f>
        <v>2000</v>
      </c>
      <c r="G85" s="108">
        <f>'C. diff CFUs'!C61</f>
        <v>43579</v>
      </c>
      <c r="H85" s="50" t="s">
        <v>190</v>
      </c>
    </row>
    <row r="86" spans="1:8">
      <c r="A86" s="24" t="s">
        <v>96</v>
      </c>
      <c r="B86" s="24" t="s">
        <v>110</v>
      </c>
      <c r="C86" s="24" t="s">
        <v>41</v>
      </c>
      <c r="D86" s="18">
        <v>7</v>
      </c>
      <c r="E86" s="14">
        <f>'Daily Weight '!N6</f>
        <v>21.64</v>
      </c>
      <c r="F86" s="51">
        <f>'C. diff CFUs'!Y62</f>
        <v>11700000</v>
      </c>
      <c r="G86" s="108">
        <f>'C. diff CFUs'!C62</f>
        <v>43579</v>
      </c>
      <c r="H86" s="50" t="s">
        <v>190</v>
      </c>
    </row>
    <row r="87" spans="1:8">
      <c r="A87" s="24" t="s">
        <v>96</v>
      </c>
      <c r="B87" s="24" t="s">
        <v>111</v>
      </c>
      <c r="C87" s="24" t="s">
        <v>42</v>
      </c>
      <c r="D87" s="18">
        <v>7</v>
      </c>
      <c r="E87" s="14">
        <f>'Daily Weight '!N7</f>
        <v>24.3</v>
      </c>
      <c r="F87" s="51">
        <f>'C. diff CFUs'!Y63</f>
        <v>7673333.333333333</v>
      </c>
      <c r="G87" s="108">
        <f>'C. diff CFUs'!C63</f>
        <v>43579</v>
      </c>
      <c r="H87" s="50" t="s">
        <v>190</v>
      </c>
    </row>
    <row r="88" spans="1:8">
      <c r="A88" s="26" t="s">
        <v>8</v>
      </c>
      <c r="B88" s="26" t="s">
        <v>112</v>
      </c>
      <c r="C88" s="26" t="s">
        <v>41</v>
      </c>
      <c r="D88" s="18">
        <v>7</v>
      </c>
      <c r="E88" s="14">
        <f>'Daily Weight '!N8</f>
        <v>23.8</v>
      </c>
      <c r="F88" s="51">
        <f>'C. diff CFUs'!Y64</f>
        <v>37400000</v>
      </c>
      <c r="G88" s="108">
        <f>'C. diff CFUs'!C64</f>
        <v>43579</v>
      </c>
      <c r="H88" s="50" t="s">
        <v>190</v>
      </c>
    </row>
    <row r="89" spans="1:8" ht="17" thickBot="1">
      <c r="A89" s="80" t="s">
        <v>8</v>
      </c>
      <c r="B89" s="80" t="s">
        <v>113</v>
      </c>
      <c r="C89" s="80" t="s">
        <v>42</v>
      </c>
      <c r="D89" s="81">
        <v>7</v>
      </c>
      <c r="E89" s="14" t="str">
        <f>'Daily Weight '!N9</f>
        <v>NA</v>
      </c>
      <c r="F89" s="51" t="str">
        <f>'C. diff CFUs'!Y65</f>
        <v>NA</v>
      </c>
      <c r="G89" s="108">
        <f>'C. diff CFUs'!C65</f>
        <v>43579</v>
      </c>
      <c r="H89" s="50" t="s">
        <v>190</v>
      </c>
    </row>
    <row r="90" spans="1:8">
      <c r="A90" s="24" t="s">
        <v>76</v>
      </c>
      <c r="B90" s="18" t="s">
        <v>106</v>
      </c>
      <c r="C90" s="18" t="s">
        <v>41</v>
      </c>
      <c r="D90" s="18">
        <v>8</v>
      </c>
      <c r="E90" s="14">
        <f>'Daily Weight '!O2</f>
        <v>24.4</v>
      </c>
      <c r="F90" s="51">
        <f>'C. diff CFUs'!Y66</f>
        <v>41200000</v>
      </c>
      <c r="G90" s="108">
        <f>'C. diff CFUs'!C66</f>
        <v>43580</v>
      </c>
      <c r="H90" s="50" t="s">
        <v>190</v>
      </c>
    </row>
    <row r="91" spans="1:8">
      <c r="A91" s="18" t="s">
        <v>76</v>
      </c>
      <c r="B91" s="18" t="s">
        <v>107</v>
      </c>
      <c r="C91" s="18" t="s">
        <v>42</v>
      </c>
      <c r="D91" s="18">
        <v>8</v>
      </c>
      <c r="E91" s="14">
        <f>'Daily Weight '!O3</f>
        <v>23.1</v>
      </c>
      <c r="F91" s="51">
        <f>'C. diff CFUs'!Y67</f>
        <v>57300000</v>
      </c>
      <c r="G91" s="108">
        <f>'C. diff CFUs'!C67</f>
        <v>43580</v>
      </c>
      <c r="H91" s="50" t="s">
        <v>190</v>
      </c>
    </row>
    <row r="92" spans="1:8">
      <c r="A92" s="26" t="s">
        <v>28</v>
      </c>
      <c r="B92" s="26" t="s">
        <v>109</v>
      </c>
      <c r="C92" s="26" t="s">
        <v>41</v>
      </c>
      <c r="D92" s="18">
        <v>8</v>
      </c>
      <c r="E92" s="14">
        <f>'Daily Weight '!O4</f>
        <v>21.4</v>
      </c>
      <c r="F92" s="51">
        <f>'C. diff CFUs'!Y68</f>
        <v>0</v>
      </c>
      <c r="G92" s="108">
        <f>'C. diff CFUs'!C68</f>
        <v>43580</v>
      </c>
      <c r="H92" s="50" t="s">
        <v>190</v>
      </c>
    </row>
    <row r="93" spans="1:8">
      <c r="A93" s="26" t="s">
        <v>28</v>
      </c>
      <c r="B93" s="26" t="s">
        <v>108</v>
      </c>
      <c r="C93" s="26" t="s">
        <v>42</v>
      </c>
      <c r="D93" s="18">
        <v>8</v>
      </c>
      <c r="E93" s="14">
        <f>'Daily Weight '!O5</f>
        <v>19.5</v>
      </c>
      <c r="F93" s="51">
        <f>'C. diff CFUs'!Y69</f>
        <v>0</v>
      </c>
      <c r="G93" s="108">
        <f>'C. diff CFUs'!C69</f>
        <v>43580</v>
      </c>
      <c r="H93" s="50" t="s">
        <v>190</v>
      </c>
    </row>
    <row r="94" spans="1:8">
      <c r="A94" s="24" t="s">
        <v>96</v>
      </c>
      <c r="B94" s="24" t="s">
        <v>110</v>
      </c>
      <c r="C94" s="24" t="s">
        <v>41</v>
      </c>
      <c r="D94" s="18">
        <v>8</v>
      </c>
      <c r="E94" s="14">
        <f>'Daily Weight '!O6</f>
        <v>21.8</v>
      </c>
      <c r="F94" s="51">
        <f>'C. diff CFUs'!Y70</f>
        <v>17100000</v>
      </c>
      <c r="G94" s="108">
        <f>'C. diff CFUs'!C70</f>
        <v>43580</v>
      </c>
      <c r="H94" s="50" t="s">
        <v>190</v>
      </c>
    </row>
    <row r="95" spans="1:8">
      <c r="A95" s="24" t="s">
        <v>96</v>
      </c>
      <c r="B95" s="24" t="s">
        <v>111</v>
      </c>
      <c r="C95" s="24" t="s">
        <v>42</v>
      </c>
      <c r="D95" s="18">
        <v>8</v>
      </c>
      <c r="E95" s="14">
        <f>'Daily Weight '!O7</f>
        <v>24.7</v>
      </c>
      <c r="F95" s="51">
        <f>'C. diff CFUs'!Y71</f>
        <v>2400000</v>
      </c>
      <c r="G95" s="108">
        <f>'C. diff CFUs'!C71</f>
        <v>43580</v>
      </c>
      <c r="H95" s="50" t="s">
        <v>190</v>
      </c>
    </row>
    <row r="96" spans="1:8">
      <c r="A96" s="26" t="s">
        <v>8</v>
      </c>
      <c r="B96" s="26" t="s">
        <v>112</v>
      </c>
      <c r="C96" s="26" t="s">
        <v>41</v>
      </c>
      <c r="D96" s="18">
        <v>8</v>
      </c>
      <c r="E96" s="14">
        <f>'Daily Weight '!O8</f>
        <v>24.2</v>
      </c>
      <c r="F96" s="51">
        <f>'C. diff CFUs'!Y72</f>
        <v>82200000</v>
      </c>
      <c r="G96" s="108">
        <f>'C. diff CFUs'!C72</f>
        <v>43580</v>
      </c>
      <c r="H96" s="50" t="s">
        <v>190</v>
      </c>
    </row>
    <row r="97" spans="1:8" ht="17" thickBot="1">
      <c r="A97" s="80" t="s">
        <v>8</v>
      </c>
      <c r="B97" s="80" t="s">
        <v>113</v>
      </c>
      <c r="C97" s="80" t="s">
        <v>42</v>
      </c>
      <c r="D97" s="81">
        <v>8</v>
      </c>
      <c r="E97" s="14" t="str">
        <f>'Daily Weight '!O9</f>
        <v>NA</v>
      </c>
      <c r="F97" s="51" t="str">
        <f>'C. diff CFUs'!Y73</f>
        <v>NA</v>
      </c>
      <c r="G97" s="108">
        <f>'C. diff CFUs'!C73</f>
        <v>43580</v>
      </c>
      <c r="H97" s="50" t="s">
        <v>190</v>
      </c>
    </row>
    <row r="98" spans="1:8">
      <c r="A98" s="24" t="s">
        <v>76</v>
      </c>
      <c r="B98" s="18" t="s">
        <v>106</v>
      </c>
      <c r="C98" s="18" t="s">
        <v>41</v>
      </c>
      <c r="D98" s="18">
        <v>9</v>
      </c>
      <c r="E98" s="14">
        <f>'Daily Weight '!P2</f>
        <v>24.6</v>
      </c>
      <c r="F98" s="51">
        <f>'C. diff CFUs'!Y74</f>
        <v>32400000</v>
      </c>
      <c r="G98" s="108">
        <f>'C. diff CFUs'!C74</f>
        <v>43581</v>
      </c>
      <c r="H98" s="50" t="s">
        <v>190</v>
      </c>
    </row>
    <row r="99" spans="1:8">
      <c r="A99" s="18" t="s">
        <v>76</v>
      </c>
      <c r="B99" s="18" t="s">
        <v>107</v>
      </c>
      <c r="C99" s="18" t="s">
        <v>42</v>
      </c>
      <c r="D99" s="18">
        <v>9</v>
      </c>
      <c r="E99" s="14">
        <f>'Daily Weight '!P3</f>
        <v>23.4</v>
      </c>
      <c r="F99" s="51">
        <f>'C. diff CFUs'!Y75</f>
        <v>71800000</v>
      </c>
      <c r="G99" s="108">
        <f>'C. diff CFUs'!C75</f>
        <v>43581</v>
      </c>
      <c r="H99" s="50" t="s">
        <v>190</v>
      </c>
    </row>
    <row r="100" spans="1:8">
      <c r="A100" s="26" t="s">
        <v>28</v>
      </c>
      <c r="B100" s="26" t="s">
        <v>109</v>
      </c>
      <c r="C100" s="26" t="s">
        <v>41</v>
      </c>
      <c r="D100" s="18">
        <v>9</v>
      </c>
      <c r="E100" s="14">
        <f>'Daily Weight '!P4</f>
        <v>21.1</v>
      </c>
      <c r="F100" s="51">
        <f>'C. diff CFUs'!Y76</f>
        <v>0</v>
      </c>
      <c r="G100" s="108">
        <f>'C. diff CFUs'!C76</f>
        <v>43581</v>
      </c>
      <c r="H100" s="50" t="s">
        <v>190</v>
      </c>
    </row>
    <row r="101" spans="1:8">
      <c r="A101" s="26" t="s">
        <v>28</v>
      </c>
      <c r="B101" s="26" t="s">
        <v>108</v>
      </c>
      <c r="C101" s="26" t="s">
        <v>42</v>
      </c>
      <c r="D101" s="18">
        <v>9</v>
      </c>
      <c r="E101" s="14">
        <f>'Daily Weight '!P5</f>
        <v>19.7</v>
      </c>
      <c r="F101" s="51">
        <f>'C. diff CFUs'!Y77</f>
        <v>0</v>
      </c>
      <c r="G101" s="108">
        <f>'C. diff CFUs'!C77</f>
        <v>43581</v>
      </c>
      <c r="H101" s="50" t="s">
        <v>190</v>
      </c>
    </row>
    <row r="102" spans="1:8">
      <c r="A102" s="24" t="s">
        <v>96</v>
      </c>
      <c r="B102" s="24" t="s">
        <v>110</v>
      </c>
      <c r="C102" s="24" t="s">
        <v>41</v>
      </c>
      <c r="D102" s="18">
        <v>9</v>
      </c>
      <c r="E102" s="14">
        <f>'Daily Weight '!P6</f>
        <v>22.6</v>
      </c>
      <c r="F102" s="51">
        <f>'C. diff CFUs'!Y78</f>
        <v>9700000</v>
      </c>
      <c r="G102" s="108">
        <f>'C. diff CFUs'!C78</f>
        <v>43581</v>
      </c>
      <c r="H102" s="50" t="s">
        <v>190</v>
      </c>
    </row>
    <row r="103" spans="1:8">
      <c r="A103" s="24" t="s">
        <v>96</v>
      </c>
      <c r="B103" s="24" t="s">
        <v>111</v>
      </c>
      <c r="C103" s="24" t="s">
        <v>42</v>
      </c>
      <c r="D103" s="18">
        <v>9</v>
      </c>
      <c r="E103" s="14">
        <f>'Daily Weight '!P7</f>
        <v>24.8</v>
      </c>
      <c r="F103" s="51">
        <f>'C. diff CFUs'!Y79</f>
        <v>7400000</v>
      </c>
      <c r="G103" s="108">
        <f>'C. diff CFUs'!C79</f>
        <v>43581</v>
      </c>
      <c r="H103" s="50" t="s">
        <v>190</v>
      </c>
    </row>
    <row r="104" spans="1:8">
      <c r="A104" s="26" t="s">
        <v>8</v>
      </c>
      <c r="B104" s="26" t="s">
        <v>112</v>
      </c>
      <c r="C104" s="26" t="s">
        <v>41</v>
      </c>
      <c r="D104" s="18">
        <v>9</v>
      </c>
      <c r="E104" s="14">
        <f>'Daily Weight '!P8</f>
        <v>24.4</v>
      </c>
      <c r="F104" s="51">
        <f>'C. diff CFUs'!Y80</f>
        <v>74000000</v>
      </c>
      <c r="G104" s="108">
        <f>'C. diff CFUs'!C80</f>
        <v>43581</v>
      </c>
      <c r="H104" s="50" t="s">
        <v>190</v>
      </c>
    </row>
    <row r="105" spans="1:8" ht="17" thickBot="1">
      <c r="A105" s="80" t="s">
        <v>8</v>
      </c>
      <c r="B105" s="80" t="s">
        <v>113</v>
      </c>
      <c r="C105" s="80" t="s">
        <v>42</v>
      </c>
      <c r="D105" s="81">
        <v>9</v>
      </c>
      <c r="E105" s="14" t="str">
        <f>'Daily Weight '!P9</f>
        <v>NA</v>
      </c>
      <c r="F105" s="51" t="str">
        <f>'C. diff CFUs'!Y81</f>
        <v>NA</v>
      </c>
      <c r="G105" s="108">
        <f>'C. diff CFUs'!C81</f>
        <v>43581</v>
      </c>
      <c r="H105" s="50" t="s">
        <v>190</v>
      </c>
    </row>
    <row r="106" spans="1:8">
      <c r="A106" s="24" t="s">
        <v>76</v>
      </c>
      <c r="B106" s="18" t="s">
        <v>106</v>
      </c>
      <c r="C106" s="18" t="s">
        <v>41</v>
      </c>
      <c r="D106" s="18">
        <v>10</v>
      </c>
      <c r="E106" s="14">
        <f>'Daily Weight '!Q2</f>
        <v>24.4</v>
      </c>
      <c r="F106" s="51">
        <f>'C. diff CFUs'!Y82</f>
        <v>137700000</v>
      </c>
      <c r="G106" s="108">
        <f>'C. diff CFUs'!C82</f>
        <v>43582</v>
      </c>
      <c r="H106" s="50" t="s">
        <v>190</v>
      </c>
    </row>
    <row r="107" spans="1:8">
      <c r="A107" s="18" t="s">
        <v>76</v>
      </c>
      <c r="B107" s="18" t="s">
        <v>107</v>
      </c>
      <c r="C107" s="18" t="s">
        <v>42</v>
      </c>
      <c r="D107" s="18">
        <v>10</v>
      </c>
      <c r="E107" s="14">
        <f>'Daily Weight '!Q3</f>
        <v>23.4</v>
      </c>
      <c r="F107" s="51">
        <f>'C. diff CFUs'!Y83</f>
        <v>57499999.999999993</v>
      </c>
      <c r="G107" s="108">
        <f>'C. diff CFUs'!C83</f>
        <v>43582</v>
      </c>
      <c r="H107" s="50" t="s">
        <v>190</v>
      </c>
    </row>
    <row r="108" spans="1:8">
      <c r="A108" s="26" t="s">
        <v>28</v>
      </c>
      <c r="B108" s="26" t="s">
        <v>109</v>
      </c>
      <c r="C108" s="26" t="s">
        <v>41</v>
      </c>
      <c r="D108" s="18">
        <v>10</v>
      </c>
      <c r="E108" s="14">
        <f>'Daily Weight '!Q4</f>
        <v>21.1</v>
      </c>
      <c r="F108" s="51">
        <f>'C. diff CFUs'!Y84</f>
        <v>0</v>
      </c>
      <c r="G108" s="108">
        <f>'C. diff CFUs'!C84</f>
        <v>43582</v>
      </c>
      <c r="H108" s="50" t="s">
        <v>190</v>
      </c>
    </row>
    <row r="109" spans="1:8">
      <c r="A109" s="26" t="s">
        <v>28</v>
      </c>
      <c r="B109" s="26" t="s">
        <v>108</v>
      </c>
      <c r="C109" s="26" t="s">
        <v>42</v>
      </c>
      <c r="D109" s="18">
        <v>10</v>
      </c>
      <c r="E109" s="14">
        <f>'Daily Weight '!Q5</f>
        <v>19.7</v>
      </c>
      <c r="F109" s="51">
        <f>'C. diff CFUs'!Y85</f>
        <v>0</v>
      </c>
      <c r="G109" s="108">
        <f>'C. diff CFUs'!C85</f>
        <v>43582</v>
      </c>
      <c r="H109" s="50" t="s">
        <v>190</v>
      </c>
    </row>
    <row r="110" spans="1:8">
      <c r="A110" s="24" t="s">
        <v>96</v>
      </c>
      <c r="B110" s="24" t="s">
        <v>110</v>
      </c>
      <c r="C110" s="24" t="s">
        <v>41</v>
      </c>
      <c r="D110" s="18">
        <v>10</v>
      </c>
      <c r="E110" s="14">
        <f>'Daily Weight '!Q6</f>
        <v>22.6</v>
      </c>
      <c r="F110" s="51">
        <f>'C. diff CFUs'!Y86</f>
        <v>2240500</v>
      </c>
      <c r="G110" s="108">
        <f>'C. diff CFUs'!C86</f>
        <v>43582</v>
      </c>
      <c r="H110" s="50" t="s">
        <v>190</v>
      </c>
    </row>
    <row r="111" spans="1:8">
      <c r="A111" s="24" t="s">
        <v>96</v>
      </c>
      <c r="B111" s="24" t="s">
        <v>111</v>
      </c>
      <c r="C111" s="24" t="s">
        <v>42</v>
      </c>
      <c r="D111" s="18">
        <v>10</v>
      </c>
      <c r="E111" s="14">
        <f>'Daily Weight '!Q7</f>
        <v>24.8</v>
      </c>
      <c r="F111" s="51">
        <f>'C. diff CFUs'!Y87</f>
        <v>11086666.666666666</v>
      </c>
      <c r="G111" s="108">
        <f>'C. diff CFUs'!C87</f>
        <v>43582</v>
      </c>
      <c r="H111" s="50" t="s">
        <v>190</v>
      </c>
    </row>
    <row r="112" spans="1:8">
      <c r="A112" s="26" t="s">
        <v>8</v>
      </c>
      <c r="B112" s="26" t="s">
        <v>112</v>
      </c>
      <c r="C112" s="26" t="s">
        <v>41</v>
      </c>
      <c r="D112" s="18">
        <v>10</v>
      </c>
      <c r="E112" s="14">
        <f>'Daily Weight '!Q8</f>
        <v>24.4</v>
      </c>
      <c r="F112" s="51">
        <f>'C. diff CFUs'!Y88</f>
        <v>62399999.999999993</v>
      </c>
      <c r="G112" s="108">
        <f>'C. diff CFUs'!C88</f>
        <v>43582</v>
      </c>
      <c r="H112" s="50" t="s">
        <v>190</v>
      </c>
    </row>
    <row r="113" spans="1:8" ht="17" thickBot="1">
      <c r="A113" s="80" t="s">
        <v>8</v>
      </c>
      <c r="B113" s="80" t="s">
        <v>113</v>
      </c>
      <c r="C113" s="80" t="s">
        <v>42</v>
      </c>
      <c r="D113" s="81">
        <v>10</v>
      </c>
      <c r="E113" s="14" t="str">
        <f>'Daily Weight '!Q9</f>
        <v>NA</v>
      </c>
      <c r="F113" s="51" t="str">
        <f>'C. diff CFUs'!Y89</f>
        <v>NA</v>
      </c>
      <c r="G113" s="108">
        <f>'C. diff CFUs'!C89</f>
        <v>43582</v>
      </c>
      <c r="H113" s="50" t="s">
        <v>190</v>
      </c>
    </row>
    <row r="114" spans="1:8">
      <c r="A114" s="24" t="s">
        <v>76</v>
      </c>
      <c r="B114" s="18" t="s">
        <v>106</v>
      </c>
      <c r="C114" s="18" t="s">
        <v>41</v>
      </c>
      <c r="D114" s="105">
        <v>15</v>
      </c>
      <c r="E114" s="14">
        <f>'Daily Weight '!R2</f>
        <v>25.8</v>
      </c>
      <c r="F114" s="51">
        <f>'C. diff CFUs'!Y90</f>
        <v>121999999.99999999</v>
      </c>
      <c r="G114" s="108">
        <f>'C. diff CFUs'!C90</f>
        <v>43587</v>
      </c>
      <c r="H114" s="50" t="s">
        <v>190</v>
      </c>
    </row>
    <row r="115" spans="1:8">
      <c r="A115" s="18" t="s">
        <v>76</v>
      </c>
      <c r="B115" s="18" t="s">
        <v>107</v>
      </c>
      <c r="C115" s="18" t="s">
        <v>42</v>
      </c>
      <c r="D115" s="105">
        <v>15</v>
      </c>
      <c r="E115" s="14">
        <f>'Daily Weight '!R3</f>
        <v>24.8</v>
      </c>
      <c r="F115" s="51">
        <f>'C. diff CFUs'!Y91</f>
        <v>63999999.999999993</v>
      </c>
      <c r="G115" s="108">
        <f>'C. diff CFUs'!C91</f>
        <v>43587</v>
      </c>
      <c r="H115" s="50" t="s">
        <v>190</v>
      </c>
    </row>
    <row r="116" spans="1:8">
      <c r="A116" s="26" t="s">
        <v>28</v>
      </c>
      <c r="B116" s="26" t="s">
        <v>109</v>
      </c>
      <c r="C116" s="26" t="s">
        <v>41</v>
      </c>
      <c r="D116" s="105">
        <v>15</v>
      </c>
      <c r="E116" s="14">
        <f>'Daily Weight '!R4</f>
        <v>21.6</v>
      </c>
      <c r="F116" s="51">
        <f>'C. diff CFUs'!Y92</f>
        <v>0</v>
      </c>
      <c r="G116" s="108">
        <f>'C. diff CFUs'!C92</f>
        <v>43587</v>
      </c>
      <c r="H116" s="50" t="s">
        <v>190</v>
      </c>
    </row>
    <row r="117" spans="1:8">
      <c r="A117" s="26" t="s">
        <v>28</v>
      </c>
      <c r="B117" s="26" t="s">
        <v>108</v>
      </c>
      <c r="C117" s="26" t="s">
        <v>42</v>
      </c>
      <c r="D117" s="105">
        <v>15</v>
      </c>
      <c r="E117" s="14">
        <f>'Daily Weight '!R5</f>
        <v>20.8</v>
      </c>
      <c r="F117" s="51">
        <f>'C. diff CFUs'!Y93</f>
        <v>0</v>
      </c>
      <c r="G117" s="108">
        <f>'C. diff CFUs'!C93</f>
        <v>43587</v>
      </c>
      <c r="H117" s="50" t="s">
        <v>190</v>
      </c>
    </row>
    <row r="118" spans="1:8">
      <c r="A118" s="24" t="s">
        <v>96</v>
      </c>
      <c r="B118" s="24" t="s">
        <v>110</v>
      </c>
      <c r="C118" s="24" t="s">
        <v>41</v>
      </c>
      <c r="D118" s="105">
        <v>15</v>
      </c>
      <c r="E118" s="14">
        <f>'Daily Weight '!R6</f>
        <v>25</v>
      </c>
      <c r="F118" s="51">
        <f>'C. diff CFUs'!Y94</f>
        <v>6200000</v>
      </c>
      <c r="G118" s="108">
        <f>'C. diff CFUs'!C94</f>
        <v>43587</v>
      </c>
      <c r="H118" s="50" t="s">
        <v>190</v>
      </c>
    </row>
    <row r="119" spans="1:8">
      <c r="A119" s="24" t="s">
        <v>96</v>
      </c>
      <c r="B119" s="24" t="s">
        <v>111</v>
      </c>
      <c r="C119" s="24" t="s">
        <v>42</v>
      </c>
      <c r="D119" s="105">
        <v>15</v>
      </c>
      <c r="E119" s="14">
        <f>'Daily Weight '!R7</f>
        <v>24.8</v>
      </c>
      <c r="F119" s="51">
        <f>'C. diff CFUs'!Y95</f>
        <v>11100000</v>
      </c>
      <c r="G119" s="108">
        <f>'C. diff CFUs'!C95</f>
        <v>43587</v>
      </c>
      <c r="H119" s="50" t="s">
        <v>190</v>
      </c>
    </row>
    <row r="120" spans="1:8">
      <c r="A120" s="26" t="s">
        <v>8</v>
      </c>
      <c r="B120" s="26" t="s">
        <v>112</v>
      </c>
      <c r="C120" s="26" t="s">
        <v>41</v>
      </c>
      <c r="D120" s="105">
        <v>15</v>
      </c>
      <c r="E120" s="14">
        <f>'Daily Weight '!R8</f>
        <v>25.6</v>
      </c>
      <c r="F120" s="51">
        <f>'C. diff CFUs'!Y96</f>
        <v>139999999.99999997</v>
      </c>
      <c r="G120" s="108">
        <f>'C. diff CFUs'!C96</f>
        <v>43587</v>
      </c>
      <c r="H120" s="50" t="s">
        <v>190</v>
      </c>
    </row>
    <row r="121" spans="1:8" ht="17" thickBot="1">
      <c r="A121" s="80" t="s">
        <v>8</v>
      </c>
      <c r="B121" s="80" t="s">
        <v>113</v>
      </c>
      <c r="C121" s="80" t="s">
        <v>42</v>
      </c>
      <c r="D121" s="105">
        <v>15</v>
      </c>
      <c r="E121" s="14" t="str">
        <f>'Daily Weight '!R9</f>
        <v>NA</v>
      </c>
      <c r="F121" s="51" t="str">
        <f>'C. diff CFUs'!Y97</f>
        <v>NA</v>
      </c>
      <c r="G121" s="108">
        <f>'C. diff CFUs'!C97</f>
        <v>43587</v>
      </c>
      <c r="H121" s="5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Abbrev.</vt:lpstr>
      <vt:lpstr>Calendar</vt:lpstr>
      <vt:lpstr>Cg. setup</vt:lpstr>
      <vt:lpstr>Inventory</vt:lpstr>
      <vt:lpstr>Daily Weight </vt:lpstr>
      <vt:lpstr>Tube wts</vt:lpstr>
      <vt:lpstr>D0 C. diff</vt:lpstr>
      <vt:lpstr>C. diff CFUs</vt:lpstr>
      <vt:lpstr>clean_cfu_df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Lesniak, Nicholas</cp:lastModifiedBy>
  <cp:lastPrinted>2019-05-02T19:25:46Z</cp:lastPrinted>
  <dcterms:created xsi:type="dcterms:W3CDTF">2018-11-07T16:14:13Z</dcterms:created>
  <dcterms:modified xsi:type="dcterms:W3CDTF">2019-06-03T20:19:13Z</dcterms:modified>
</cp:coreProperties>
</file>