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esniak/Documents/Github/Lesniak_restoreCR_XXXX_2019/data/raw/"/>
    </mc:Choice>
  </mc:AlternateContent>
  <xr:revisionPtr revIDLastSave="0" documentId="13_ncr:1_{616BF539-98AC-AC42-880A-E3E94E77EA2C}" xr6:coauthVersionLast="36" xr6:coauthVersionMax="40" xr10:uidLastSave="{00000000-0000-0000-0000-000000000000}"/>
  <bookViews>
    <workbookView xWindow="1140" yWindow="4860" windowWidth="26900" windowHeight="22860" activeTab="8" xr2:uid="{9ABC2946-D5DC-CD41-B373-36EEE3962A99}"/>
  </bookViews>
  <sheets>
    <sheet name="Abbrev." sheetId="2" r:id="rId1"/>
    <sheet name="Calendar" sheetId="4" r:id="rId2"/>
    <sheet name="Cg. setup" sheetId="3" r:id="rId3"/>
    <sheet name="Inventory" sheetId="5" r:id="rId4"/>
    <sheet name="Daily Weight " sheetId="6" r:id="rId5"/>
    <sheet name="Tube wts" sheetId="7" r:id="rId6"/>
    <sheet name="D0 C. diff" sheetId="10" r:id="rId7"/>
    <sheet name="C. diff CFUs" sheetId="11" r:id="rId8"/>
    <sheet name="clean_cfu_df" sheetId="13" r:id="rId9"/>
    <sheet name="FMT" sheetId="9" r:id="rId10"/>
    <sheet name="Antibiotic" sheetId="14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3" l="1"/>
  <c r="E60" i="13"/>
  <c r="E61" i="13"/>
  <c r="E62" i="13"/>
  <c r="E63" i="13"/>
  <c r="E64" i="13"/>
  <c r="E65" i="13"/>
  <c r="E58" i="13"/>
  <c r="S37" i="11"/>
  <c r="S38" i="11"/>
  <c r="S39" i="11"/>
  <c r="S40" i="11"/>
  <c r="S41" i="11"/>
  <c r="S34" i="11"/>
  <c r="S35" i="11"/>
  <c r="S42" i="11"/>
  <c r="S43" i="11"/>
  <c r="R36" i="11"/>
  <c r="R37" i="11"/>
  <c r="R38" i="11"/>
  <c r="R39" i="11"/>
  <c r="R40" i="11"/>
  <c r="R41" i="11"/>
  <c r="R35" i="11"/>
  <c r="R42" i="11"/>
  <c r="R43" i="11"/>
  <c r="S48" i="11"/>
  <c r="R49" i="11"/>
  <c r="R48" i="11"/>
  <c r="R34" i="11"/>
  <c r="E11" i="13" l="1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10" i="13"/>
  <c r="E3" i="13"/>
  <c r="E4" i="13"/>
  <c r="E5" i="13"/>
  <c r="E6" i="13"/>
  <c r="E7" i="13"/>
  <c r="E8" i="13"/>
  <c r="E9" i="13"/>
  <c r="E2" i="13"/>
  <c r="H19" i="13"/>
  <c r="H3" i="13" s="1"/>
  <c r="H20" i="13"/>
  <c r="H4" i="13" s="1"/>
  <c r="H21" i="13"/>
  <c r="H5" i="13" s="1"/>
  <c r="H22" i="13"/>
  <c r="H14" i="13" s="1"/>
  <c r="H23" i="13"/>
  <c r="H15" i="13" s="1"/>
  <c r="H24" i="13"/>
  <c r="H8" i="13" s="1"/>
  <c r="H25" i="13"/>
  <c r="H9" i="13" s="1"/>
  <c r="H18" i="13"/>
  <c r="H2" i="13" s="1"/>
  <c r="H16" i="13" l="1"/>
  <c r="H12" i="13"/>
  <c r="H7" i="13"/>
  <c r="H11" i="13"/>
  <c r="H6" i="13"/>
  <c r="H10" i="13"/>
  <c r="H17" i="13"/>
  <c r="H13" i="13"/>
  <c r="C30" i="10"/>
  <c r="Q19" i="11"/>
  <c r="R19" i="11" s="1"/>
  <c r="Y19" i="11" s="1"/>
  <c r="D21" i="10"/>
  <c r="B21" i="10"/>
  <c r="B20" i="10"/>
  <c r="C20" i="10"/>
  <c r="A20" i="10"/>
  <c r="C17" i="10"/>
  <c r="B17" i="10"/>
  <c r="A17" i="10"/>
  <c r="B8" i="9"/>
  <c r="D12" i="9" s="1"/>
  <c r="D3" i="11"/>
  <c r="E3" i="11"/>
  <c r="F3" i="11"/>
  <c r="D4" i="11"/>
  <c r="E4" i="11"/>
  <c r="F4" i="11"/>
  <c r="D5" i="11"/>
  <c r="E5" i="11"/>
  <c r="F5" i="11"/>
  <c r="D6" i="11"/>
  <c r="E6" i="11"/>
  <c r="F6" i="11"/>
  <c r="D7" i="11"/>
  <c r="E7" i="11"/>
  <c r="F7" i="11"/>
  <c r="D8" i="11"/>
  <c r="E8" i="11"/>
  <c r="F8" i="11"/>
  <c r="D9" i="11"/>
  <c r="E9" i="11"/>
  <c r="F9" i="11"/>
  <c r="D10" i="11"/>
  <c r="E10" i="11"/>
  <c r="F10" i="11"/>
  <c r="D11" i="11"/>
  <c r="E11" i="11"/>
  <c r="F11" i="11"/>
  <c r="D12" i="11"/>
  <c r="E12" i="11"/>
  <c r="F12" i="11"/>
  <c r="D13" i="11"/>
  <c r="E13" i="11"/>
  <c r="F13" i="11"/>
  <c r="D14" i="11"/>
  <c r="E14" i="11"/>
  <c r="F14" i="11"/>
  <c r="D15" i="11"/>
  <c r="E15" i="11"/>
  <c r="F15" i="11"/>
  <c r="D16" i="11"/>
  <c r="E16" i="11"/>
  <c r="F16" i="11"/>
  <c r="D17" i="11"/>
  <c r="E17" i="11"/>
  <c r="F17" i="11"/>
  <c r="D18" i="11"/>
  <c r="E18" i="11"/>
  <c r="F18" i="11"/>
  <c r="D19" i="11"/>
  <c r="E19" i="11"/>
  <c r="F19" i="11"/>
  <c r="D20" i="11"/>
  <c r="E20" i="11"/>
  <c r="F20" i="11"/>
  <c r="D21" i="11"/>
  <c r="E21" i="11"/>
  <c r="F21" i="11"/>
  <c r="D22" i="11"/>
  <c r="E22" i="11"/>
  <c r="F22" i="11"/>
  <c r="D23" i="11"/>
  <c r="E23" i="11"/>
  <c r="F23" i="11"/>
  <c r="D24" i="11"/>
  <c r="E24" i="11"/>
  <c r="F24" i="11"/>
  <c r="D25" i="11"/>
  <c r="E25" i="11"/>
  <c r="F25" i="11"/>
  <c r="D26" i="11"/>
  <c r="E26" i="11"/>
  <c r="F26" i="11"/>
  <c r="D27" i="11"/>
  <c r="E27" i="11"/>
  <c r="F27" i="11"/>
  <c r="D28" i="11"/>
  <c r="E28" i="11"/>
  <c r="F28" i="11"/>
  <c r="D29" i="11"/>
  <c r="E29" i="11"/>
  <c r="F29" i="11"/>
  <c r="D30" i="11"/>
  <c r="E30" i="11"/>
  <c r="F30" i="11"/>
  <c r="D31" i="11"/>
  <c r="E31" i="11"/>
  <c r="F31" i="11"/>
  <c r="D32" i="11"/>
  <c r="E32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D54" i="11"/>
  <c r="E54" i="11"/>
  <c r="F54" i="11"/>
  <c r="D55" i="11"/>
  <c r="E55" i="11"/>
  <c r="F55" i="11"/>
  <c r="D56" i="11"/>
  <c r="E56" i="11"/>
  <c r="F56" i="11"/>
  <c r="D57" i="11"/>
  <c r="E57" i="11"/>
  <c r="F57" i="11"/>
  <c r="D58" i="11"/>
  <c r="E58" i="11"/>
  <c r="F58" i="11"/>
  <c r="D59" i="11"/>
  <c r="E59" i="11"/>
  <c r="F59" i="11"/>
  <c r="D60" i="11"/>
  <c r="E60" i="11"/>
  <c r="F60" i="11"/>
  <c r="D61" i="11"/>
  <c r="E61" i="11"/>
  <c r="F61" i="11"/>
  <c r="D62" i="11"/>
  <c r="E62" i="11"/>
  <c r="F62" i="11"/>
  <c r="D63" i="11"/>
  <c r="E63" i="11"/>
  <c r="F63" i="11"/>
  <c r="D64" i="11"/>
  <c r="E64" i="11"/>
  <c r="F64" i="11"/>
  <c r="D65" i="11"/>
  <c r="E65" i="11"/>
  <c r="F65" i="11"/>
  <c r="D66" i="11"/>
  <c r="E66" i="11"/>
  <c r="F66" i="11"/>
  <c r="D67" i="11"/>
  <c r="E67" i="11"/>
  <c r="F67" i="11"/>
  <c r="D68" i="11"/>
  <c r="E68" i="11"/>
  <c r="F68" i="11"/>
  <c r="D69" i="11"/>
  <c r="E69" i="11"/>
  <c r="F69" i="11"/>
  <c r="D70" i="11"/>
  <c r="E70" i="11"/>
  <c r="F70" i="11"/>
  <c r="D71" i="11"/>
  <c r="E71" i="11"/>
  <c r="F71" i="11"/>
  <c r="D72" i="11"/>
  <c r="E72" i="11"/>
  <c r="F72" i="11"/>
  <c r="D73" i="11"/>
  <c r="E73" i="11"/>
  <c r="F73" i="11"/>
  <c r="D74" i="11"/>
  <c r="E74" i="11"/>
  <c r="F74" i="11"/>
  <c r="D75" i="11"/>
  <c r="E75" i="11"/>
  <c r="F75" i="11"/>
  <c r="D76" i="11"/>
  <c r="E76" i="11"/>
  <c r="F76" i="11"/>
  <c r="D77" i="11"/>
  <c r="E77" i="11"/>
  <c r="F77" i="11"/>
  <c r="D78" i="11"/>
  <c r="E78" i="11"/>
  <c r="F78" i="11"/>
  <c r="D79" i="11"/>
  <c r="E79" i="11"/>
  <c r="F79" i="11"/>
  <c r="D80" i="11"/>
  <c r="E80" i="11"/>
  <c r="F80" i="11"/>
  <c r="D81" i="11"/>
  <c r="E81" i="11"/>
  <c r="F81" i="11"/>
  <c r="D82" i="11"/>
  <c r="E82" i="11"/>
  <c r="F82" i="11"/>
  <c r="D83" i="11"/>
  <c r="E83" i="11"/>
  <c r="F83" i="11"/>
  <c r="D84" i="11"/>
  <c r="E84" i="11"/>
  <c r="F84" i="11"/>
  <c r="D85" i="11"/>
  <c r="E85" i="11"/>
  <c r="F85" i="11"/>
  <c r="D86" i="11"/>
  <c r="E86" i="11"/>
  <c r="F86" i="11"/>
  <c r="D87" i="11"/>
  <c r="E87" i="11"/>
  <c r="F87" i="11"/>
  <c r="D88" i="11"/>
  <c r="E88" i="11"/>
  <c r="F88" i="11"/>
  <c r="D89" i="11"/>
  <c r="E89" i="11"/>
  <c r="F89" i="11"/>
  <c r="D2" i="11"/>
  <c r="E2" i="11"/>
  <c r="N9" i="5"/>
  <c r="M9" i="5"/>
  <c r="K9" i="5"/>
  <c r="N8" i="5"/>
  <c r="M8" i="5"/>
  <c r="K8" i="5"/>
  <c r="N7" i="5"/>
  <c r="M7" i="5"/>
  <c r="K7" i="5"/>
  <c r="N6" i="5"/>
  <c r="M6" i="5"/>
  <c r="K6" i="5"/>
  <c r="N5" i="5"/>
  <c r="M5" i="5"/>
  <c r="K5" i="5"/>
  <c r="N4" i="5"/>
  <c r="M4" i="5"/>
  <c r="K4" i="5"/>
  <c r="N3" i="5"/>
  <c r="M3" i="5"/>
  <c r="K3" i="5"/>
  <c r="N2" i="5"/>
  <c r="M2" i="5"/>
  <c r="K2" i="5"/>
  <c r="C17" i="11"/>
  <c r="C16" i="11"/>
  <c r="C15" i="11"/>
  <c r="C14" i="11"/>
  <c r="C13" i="11"/>
  <c r="C12" i="11"/>
  <c r="C11" i="11"/>
  <c r="C10" i="11"/>
  <c r="C11" i="7"/>
  <c r="C12" i="7"/>
  <c r="C20" i="7" s="1"/>
  <c r="C28" i="7" s="1"/>
  <c r="C36" i="7" s="1"/>
  <c r="C44" i="7" s="1"/>
  <c r="C52" i="7" s="1"/>
  <c r="C60" i="7" s="1"/>
  <c r="C68" i="7" s="1"/>
  <c r="C76" i="7" s="1"/>
  <c r="C84" i="7" s="1"/>
  <c r="C13" i="7"/>
  <c r="C21" i="7" s="1"/>
  <c r="C29" i="7" s="1"/>
  <c r="C37" i="7" s="1"/>
  <c r="C45" i="7" s="1"/>
  <c r="C53" i="7" s="1"/>
  <c r="C61" i="7" s="1"/>
  <c r="C69" i="7" s="1"/>
  <c r="C77" i="7" s="1"/>
  <c r="C85" i="7" s="1"/>
  <c r="C14" i="7"/>
  <c r="C22" i="7" s="1"/>
  <c r="C30" i="7" s="1"/>
  <c r="C38" i="7" s="1"/>
  <c r="C46" i="7" s="1"/>
  <c r="C54" i="7" s="1"/>
  <c r="C62" i="7" s="1"/>
  <c r="C70" i="7" s="1"/>
  <c r="C78" i="7" s="1"/>
  <c r="C86" i="7" s="1"/>
  <c r="C15" i="7"/>
  <c r="C16" i="7"/>
  <c r="C24" i="7" s="1"/>
  <c r="C32" i="7" s="1"/>
  <c r="C40" i="7" s="1"/>
  <c r="C48" i="7" s="1"/>
  <c r="C56" i="7" s="1"/>
  <c r="C64" i="7" s="1"/>
  <c r="C72" i="7" s="1"/>
  <c r="C80" i="7" s="1"/>
  <c r="C88" i="7" s="1"/>
  <c r="C17" i="7"/>
  <c r="C25" i="7" s="1"/>
  <c r="C33" i="7" s="1"/>
  <c r="C41" i="7" s="1"/>
  <c r="C49" i="7" s="1"/>
  <c r="C57" i="7" s="1"/>
  <c r="C65" i="7" s="1"/>
  <c r="C73" i="7" s="1"/>
  <c r="C81" i="7" s="1"/>
  <c r="C89" i="7" s="1"/>
  <c r="C19" i="7"/>
  <c r="C27" i="7" s="1"/>
  <c r="C35" i="7" s="1"/>
  <c r="C43" i="7" s="1"/>
  <c r="C51" i="7" s="1"/>
  <c r="C59" i="7" s="1"/>
  <c r="C67" i="7" s="1"/>
  <c r="C75" i="7" s="1"/>
  <c r="C83" i="7" s="1"/>
  <c r="C23" i="7"/>
  <c r="C31" i="7"/>
  <c r="C39" i="7" s="1"/>
  <c r="C47" i="7" s="1"/>
  <c r="C55" i="7" s="1"/>
  <c r="C63" i="7" s="1"/>
  <c r="C71" i="7" s="1"/>
  <c r="C79" i="7" s="1"/>
  <c r="C87" i="7" s="1"/>
  <c r="C10" i="7"/>
  <c r="C18" i="7" s="1"/>
  <c r="C26" i="7" s="1"/>
  <c r="C34" i="7" s="1"/>
  <c r="C42" i="7" s="1"/>
  <c r="C50" i="7" s="1"/>
  <c r="C58" i="7" s="1"/>
  <c r="C66" i="7" s="1"/>
  <c r="C74" i="7" s="1"/>
  <c r="C82" i="7" s="1"/>
  <c r="C25" i="11" l="1"/>
  <c r="H33" i="13"/>
  <c r="C24" i="11"/>
  <c r="H32" i="13"/>
  <c r="C23" i="11"/>
  <c r="H31" i="13"/>
  <c r="C22" i="11"/>
  <c r="H30" i="13"/>
  <c r="C21" i="11"/>
  <c r="H29" i="13"/>
  <c r="C20" i="11"/>
  <c r="H28" i="13"/>
  <c r="C19" i="11"/>
  <c r="H27" i="13"/>
  <c r="C18" i="11"/>
  <c r="H26" i="13"/>
  <c r="D11" i="9"/>
  <c r="C33" i="11" l="1"/>
  <c r="H41" i="13"/>
  <c r="C32" i="11"/>
  <c r="H40" i="13"/>
  <c r="C31" i="11"/>
  <c r="H39" i="13"/>
  <c r="C30" i="11"/>
  <c r="H38" i="13"/>
  <c r="C29" i="11"/>
  <c r="H37" i="13"/>
  <c r="C28" i="11"/>
  <c r="H36" i="13"/>
  <c r="C27" i="11"/>
  <c r="H35" i="13"/>
  <c r="C26" i="11"/>
  <c r="H34" i="13"/>
  <c r="F35" i="13"/>
  <c r="C41" i="11" l="1"/>
  <c r="H49" i="13"/>
  <c r="C40" i="11"/>
  <c r="H48" i="13"/>
  <c r="C39" i="11"/>
  <c r="H47" i="13"/>
  <c r="C38" i="11"/>
  <c r="H46" i="13"/>
  <c r="C37" i="11"/>
  <c r="H45" i="13"/>
  <c r="C36" i="11"/>
  <c r="H44" i="13"/>
  <c r="C35" i="11"/>
  <c r="H43" i="13"/>
  <c r="C34" i="11"/>
  <c r="H42" i="13"/>
  <c r="E27" i="10"/>
  <c r="E30" i="10" s="1"/>
  <c r="D27" i="10"/>
  <c r="D30" i="10" s="1"/>
  <c r="C27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H19" i="11" s="1"/>
  <c r="I19" i="11" s="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2" i="11"/>
  <c r="F2" i="11"/>
  <c r="F10" i="10"/>
  <c r="E10" i="10"/>
  <c r="D10" i="10"/>
  <c r="C10" i="10"/>
  <c r="C49" i="11" l="1"/>
  <c r="H57" i="13"/>
  <c r="C48" i="11"/>
  <c r="H56" i="13"/>
  <c r="C47" i="11"/>
  <c r="H55" i="13"/>
  <c r="C46" i="11"/>
  <c r="H54" i="13"/>
  <c r="C45" i="11"/>
  <c r="H53" i="13"/>
  <c r="C44" i="11"/>
  <c r="H52" i="13"/>
  <c r="C43" i="11"/>
  <c r="H51" i="13"/>
  <c r="C42" i="11"/>
  <c r="H50" i="13"/>
  <c r="Q89" i="11"/>
  <c r="H89" i="11"/>
  <c r="I89" i="11" s="1"/>
  <c r="Q88" i="11"/>
  <c r="H88" i="11"/>
  <c r="I88" i="11" s="1"/>
  <c r="Q87" i="11"/>
  <c r="H87" i="11"/>
  <c r="I87" i="11" s="1"/>
  <c r="Q86" i="11"/>
  <c r="H86" i="11"/>
  <c r="I86" i="11" s="1"/>
  <c r="Q85" i="11"/>
  <c r="H85" i="11"/>
  <c r="I85" i="11" s="1"/>
  <c r="Q84" i="11"/>
  <c r="H84" i="11"/>
  <c r="I84" i="11" s="1"/>
  <c r="Q83" i="11"/>
  <c r="H83" i="11"/>
  <c r="I83" i="11" s="1"/>
  <c r="Q82" i="11"/>
  <c r="W82" i="11" s="1"/>
  <c r="H82" i="11"/>
  <c r="I82" i="11" s="1"/>
  <c r="Q81" i="11"/>
  <c r="H81" i="11"/>
  <c r="I81" i="11" s="1"/>
  <c r="S80" i="11"/>
  <c r="Q80" i="11"/>
  <c r="H80" i="11"/>
  <c r="I80" i="11" s="1"/>
  <c r="Q79" i="11"/>
  <c r="H79" i="11"/>
  <c r="I79" i="11" s="1"/>
  <c r="Q78" i="11"/>
  <c r="H78" i="11"/>
  <c r="I78" i="11" s="1"/>
  <c r="Q77" i="11"/>
  <c r="H77" i="11"/>
  <c r="I77" i="11" s="1"/>
  <c r="Q76" i="11"/>
  <c r="S76" i="11" s="1"/>
  <c r="H76" i="11"/>
  <c r="I76" i="11" s="1"/>
  <c r="Q75" i="11"/>
  <c r="H75" i="11"/>
  <c r="I75" i="11" s="1"/>
  <c r="Q74" i="11"/>
  <c r="H74" i="11"/>
  <c r="I74" i="11" s="1"/>
  <c r="Q73" i="11"/>
  <c r="H73" i="11"/>
  <c r="I73" i="11" s="1"/>
  <c r="Q72" i="11"/>
  <c r="H72" i="11"/>
  <c r="I72" i="11" s="1"/>
  <c r="Q71" i="11"/>
  <c r="H71" i="11"/>
  <c r="I71" i="11" s="1"/>
  <c r="Q70" i="11"/>
  <c r="S70" i="11" s="1"/>
  <c r="H70" i="11"/>
  <c r="I70" i="11" s="1"/>
  <c r="Q69" i="11"/>
  <c r="H69" i="11"/>
  <c r="I69" i="11" s="1"/>
  <c r="Q68" i="11"/>
  <c r="H68" i="11"/>
  <c r="I68" i="11" s="1"/>
  <c r="Q67" i="11"/>
  <c r="H67" i="11"/>
  <c r="I67" i="11" s="1"/>
  <c r="W66" i="11"/>
  <c r="Q66" i="11"/>
  <c r="V66" i="11" s="1"/>
  <c r="H66" i="11"/>
  <c r="I66" i="11" s="1"/>
  <c r="Q65" i="11"/>
  <c r="T65" i="11" s="1"/>
  <c r="H65" i="11"/>
  <c r="I65" i="11" s="1"/>
  <c r="Q64" i="11"/>
  <c r="U64" i="11" s="1"/>
  <c r="H64" i="11"/>
  <c r="I64" i="11" s="1"/>
  <c r="Q63" i="11"/>
  <c r="H63" i="11"/>
  <c r="I63" i="11" s="1"/>
  <c r="Q62" i="11"/>
  <c r="S62" i="11" s="1"/>
  <c r="H62" i="11"/>
  <c r="I62" i="11" s="1"/>
  <c r="Q61" i="11"/>
  <c r="H61" i="11"/>
  <c r="I61" i="11" s="1"/>
  <c r="Q60" i="11"/>
  <c r="H60" i="11"/>
  <c r="I60" i="11" s="1"/>
  <c r="Q59" i="11"/>
  <c r="H59" i="11"/>
  <c r="I59" i="11" s="1"/>
  <c r="Q58" i="11"/>
  <c r="U58" i="11" s="1"/>
  <c r="H58" i="11"/>
  <c r="I58" i="11" s="1"/>
  <c r="Q57" i="11"/>
  <c r="T57" i="11" s="1"/>
  <c r="H57" i="11"/>
  <c r="I57" i="11" s="1"/>
  <c r="Q56" i="11"/>
  <c r="V56" i="11" s="1"/>
  <c r="H56" i="11"/>
  <c r="I56" i="11" s="1"/>
  <c r="Q55" i="11"/>
  <c r="T55" i="11" s="1"/>
  <c r="H55" i="11"/>
  <c r="I55" i="11" s="1"/>
  <c r="Q54" i="11"/>
  <c r="H54" i="11"/>
  <c r="I54" i="11" s="1"/>
  <c r="Q53" i="11"/>
  <c r="H53" i="11"/>
  <c r="I53" i="11" s="1"/>
  <c r="Q52" i="11"/>
  <c r="H52" i="11"/>
  <c r="I52" i="11" s="1"/>
  <c r="Q51" i="11"/>
  <c r="H51" i="11"/>
  <c r="I51" i="11" s="1"/>
  <c r="Q50" i="11"/>
  <c r="V50" i="11" s="1"/>
  <c r="H50" i="11"/>
  <c r="I50" i="11" s="1"/>
  <c r="Q49" i="11"/>
  <c r="H49" i="11"/>
  <c r="I49" i="11" s="1"/>
  <c r="Q48" i="11"/>
  <c r="H48" i="11"/>
  <c r="I48" i="11" s="1"/>
  <c r="Q47" i="11"/>
  <c r="H47" i="11"/>
  <c r="I47" i="11" s="1"/>
  <c r="Q46" i="11"/>
  <c r="H46" i="11"/>
  <c r="I46" i="11" s="1"/>
  <c r="Q45" i="11"/>
  <c r="H45" i="11"/>
  <c r="I45" i="11" s="1"/>
  <c r="Q44" i="11"/>
  <c r="H44" i="11"/>
  <c r="I44" i="11" s="1"/>
  <c r="Q43" i="11"/>
  <c r="H43" i="11"/>
  <c r="I43" i="11" s="1"/>
  <c r="Q42" i="11"/>
  <c r="H42" i="11"/>
  <c r="I42" i="11" s="1"/>
  <c r="Q41" i="11"/>
  <c r="H41" i="11"/>
  <c r="I41" i="11" s="1"/>
  <c r="Q40" i="11"/>
  <c r="H40" i="11"/>
  <c r="I40" i="11" s="1"/>
  <c r="Q39" i="11"/>
  <c r="H39" i="11"/>
  <c r="I39" i="11" s="1"/>
  <c r="Q38" i="11"/>
  <c r="H38" i="11"/>
  <c r="I38" i="11" s="1"/>
  <c r="Q37" i="11"/>
  <c r="H37" i="11"/>
  <c r="I37" i="11" s="1"/>
  <c r="Q36" i="11"/>
  <c r="H36" i="11"/>
  <c r="I36" i="11" s="1"/>
  <c r="Q35" i="11"/>
  <c r="H35" i="11"/>
  <c r="I35" i="11" s="1"/>
  <c r="Q34" i="11"/>
  <c r="H34" i="11"/>
  <c r="I34" i="11" s="1"/>
  <c r="Q33" i="11"/>
  <c r="H33" i="11"/>
  <c r="I33" i="11" s="1"/>
  <c r="Q32" i="11"/>
  <c r="H32" i="11"/>
  <c r="I32" i="11" s="1"/>
  <c r="Q31" i="11"/>
  <c r="R31" i="11" s="1"/>
  <c r="H31" i="11"/>
  <c r="I31" i="11" s="1"/>
  <c r="Q30" i="11"/>
  <c r="H30" i="11"/>
  <c r="I30" i="11" s="1"/>
  <c r="Q29" i="11"/>
  <c r="H29" i="11"/>
  <c r="I29" i="11" s="1"/>
  <c r="Q28" i="11"/>
  <c r="R28" i="11" s="1"/>
  <c r="H28" i="11"/>
  <c r="I28" i="11" s="1"/>
  <c r="Q27" i="11"/>
  <c r="R27" i="11" s="1"/>
  <c r="H27" i="11"/>
  <c r="I27" i="11" s="1"/>
  <c r="Q26" i="11"/>
  <c r="H26" i="11"/>
  <c r="I26" i="11" s="1"/>
  <c r="Q25" i="11"/>
  <c r="H25" i="11"/>
  <c r="I25" i="11" s="1"/>
  <c r="Q24" i="11"/>
  <c r="H24" i="11"/>
  <c r="I24" i="11" s="1"/>
  <c r="Q23" i="11"/>
  <c r="R23" i="11" s="1"/>
  <c r="H23" i="11"/>
  <c r="I23" i="11" s="1"/>
  <c r="Q22" i="11"/>
  <c r="H22" i="11"/>
  <c r="I22" i="11" s="1"/>
  <c r="Q21" i="11"/>
  <c r="R21" i="11" s="1"/>
  <c r="H21" i="11"/>
  <c r="I21" i="11" s="1"/>
  <c r="Q20" i="11"/>
  <c r="H20" i="11"/>
  <c r="I20" i="11" s="1"/>
  <c r="Q18" i="11"/>
  <c r="R18" i="11" s="1"/>
  <c r="H18" i="11"/>
  <c r="I18" i="11" s="1"/>
  <c r="Q17" i="11"/>
  <c r="Q16" i="11"/>
  <c r="Q15" i="11"/>
  <c r="I15" i="11"/>
  <c r="Q14" i="11"/>
  <c r="V14" i="11" s="1"/>
  <c r="I14" i="11"/>
  <c r="Q13" i="11"/>
  <c r="I13" i="11"/>
  <c r="Q12" i="11"/>
  <c r="I12" i="11"/>
  <c r="Q11" i="11"/>
  <c r="S11" i="11" s="1"/>
  <c r="I11" i="11"/>
  <c r="Q10" i="11"/>
  <c r="I10" i="11"/>
  <c r="Q3" i="11"/>
  <c r="R3" i="11" s="1"/>
  <c r="Q4" i="11"/>
  <c r="Q5" i="11"/>
  <c r="R5" i="11" s="1"/>
  <c r="Q6" i="11"/>
  <c r="Q7" i="11"/>
  <c r="Q8" i="11"/>
  <c r="Q9" i="11"/>
  <c r="Q2" i="11"/>
  <c r="H9" i="11"/>
  <c r="I9" i="11" s="1"/>
  <c r="H8" i="11"/>
  <c r="I8" i="11" s="1"/>
  <c r="H7" i="11"/>
  <c r="I7" i="11" s="1"/>
  <c r="H6" i="11"/>
  <c r="I6" i="11" s="1"/>
  <c r="H5" i="11"/>
  <c r="I5" i="11" s="1"/>
  <c r="H4" i="11"/>
  <c r="I4" i="11" s="1"/>
  <c r="H3" i="11"/>
  <c r="I3" i="11" s="1"/>
  <c r="H2" i="11"/>
  <c r="I2" i="11" s="1"/>
  <c r="S36" i="11" l="1"/>
  <c r="U15" i="11"/>
  <c r="T15" i="11"/>
  <c r="U17" i="11"/>
  <c r="T17" i="11"/>
  <c r="V17" i="11"/>
  <c r="R30" i="11"/>
  <c r="S30" i="11"/>
  <c r="T30" i="11"/>
  <c r="U16" i="11"/>
  <c r="T16" i="11"/>
  <c r="V16" i="11"/>
  <c r="T33" i="11"/>
  <c r="R33" i="11"/>
  <c r="Y33" i="11" s="1"/>
  <c r="S33" i="11"/>
  <c r="C57" i="11"/>
  <c r="H65" i="13"/>
  <c r="C56" i="11"/>
  <c r="H64" i="13"/>
  <c r="C55" i="11"/>
  <c r="H63" i="13"/>
  <c r="C54" i="11"/>
  <c r="H62" i="13"/>
  <c r="C53" i="11"/>
  <c r="H61" i="13"/>
  <c r="C52" i="11"/>
  <c r="H60" i="13"/>
  <c r="C51" i="11"/>
  <c r="H59" i="13"/>
  <c r="C50" i="11"/>
  <c r="H58" i="13"/>
  <c r="R12" i="11"/>
  <c r="S10" i="11"/>
  <c r="R13" i="11"/>
  <c r="S13" i="11"/>
  <c r="T32" i="11"/>
  <c r="W58" i="11"/>
  <c r="R76" i="11"/>
  <c r="Y76" i="11" s="1"/>
  <c r="Y66" i="11"/>
  <c r="S26" i="11"/>
  <c r="Y26" i="11"/>
  <c r="S23" i="11"/>
  <c r="V22" i="11"/>
  <c r="T22" i="11"/>
  <c r="S25" i="11"/>
  <c r="T25" i="11"/>
  <c r="V24" i="11"/>
  <c r="T24" i="11"/>
  <c r="S24" i="11"/>
  <c r="I17" i="11"/>
  <c r="I16" i="11"/>
  <c r="S56" i="11"/>
  <c r="R64" i="11"/>
  <c r="S68" i="11"/>
  <c r="V74" i="11"/>
  <c r="R78" i="11"/>
  <c r="R88" i="11"/>
  <c r="Y88" i="11" s="1"/>
  <c r="V64" i="11"/>
  <c r="Y36" i="11"/>
  <c r="Y40" i="11"/>
  <c r="Y42" i="11"/>
  <c r="F58" i="13" s="1"/>
  <c r="S46" i="11"/>
  <c r="S54" i="11"/>
  <c r="T56" i="11"/>
  <c r="T58" i="11"/>
  <c r="R60" i="11"/>
  <c r="S64" i="11"/>
  <c r="W74" i="11"/>
  <c r="S78" i="11"/>
  <c r="R84" i="11"/>
  <c r="Y84" i="11" s="1"/>
  <c r="R4" i="11"/>
  <c r="R8" i="11"/>
  <c r="Y3" i="11"/>
  <c r="F19" i="13" s="1"/>
  <c r="R7" i="11"/>
  <c r="Y7" i="11" s="1"/>
  <c r="F23" i="13" s="1"/>
  <c r="S12" i="11"/>
  <c r="Y18" i="11"/>
  <c r="S44" i="11"/>
  <c r="S52" i="11"/>
  <c r="T54" i="11"/>
  <c r="V58" i="11"/>
  <c r="S60" i="11"/>
  <c r="R62" i="11"/>
  <c r="Y62" i="11" s="1"/>
  <c r="T64" i="11"/>
  <c r="S72" i="11"/>
  <c r="F92" i="13"/>
  <c r="R80" i="11"/>
  <c r="V82" i="11"/>
  <c r="R86" i="11"/>
  <c r="Y86" i="11" s="1"/>
  <c r="F102" i="13"/>
  <c r="R85" i="11"/>
  <c r="Y85" i="11" s="1"/>
  <c r="W83" i="11"/>
  <c r="V83" i="11"/>
  <c r="Y83" i="11" s="1"/>
  <c r="R87" i="11"/>
  <c r="Y87" i="11" s="1"/>
  <c r="R89" i="11"/>
  <c r="Y89" i="11" s="1"/>
  <c r="W75" i="11"/>
  <c r="S77" i="11"/>
  <c r="S79" i="11"/>
  <c r="S81" i="11"/>
  <c r="V75" i="11"/>
  <c r="R77" i="11"/>
  <c r="Y77" i="11" s="1"/>
  <c r="R79" i="11"/>
  <c r="R81" i="11"/>
  <c r="Y81" i="11" s="1"/>
  <c r="V67" i="11"/>
  <c r="R69" i="11"/>
  <c r="R71" i="11"/>
  <c r="R73" i="11"/>
  <c r="W67" i="11"/>
  <c r="S69" i="11"/>
  <c r="S71" i="11"/>
  <c r="S73" i="11"/>
  <c r="R68" i="11"/>
  <c r="Y68" i="11" s="1"/>
  <c r="R70" i="11"/>
  <c r="R72" i="11"/>
  <c r="Y72" i="11" s="1"/>
  <c r="F78" i="13"/>
  <c r="U59" i="11"/>
  <c r="U65" i="11"/>
  <c r="W59" i="11"/>
  <c r="S61" i="11"/>
  <c r="S63" i="11"/>
  <c r="S65" i="11"/>
  <c r="V59" i="11"/>
  <c r="R61" i="11"/>
  <c r="Y61" i="11" s="1"/>
  <c r="R63" i="11"/>
  <c r="Y63" i="11" s="1"/>
  <c r="R65" i="11"/>
  <c r="U57" i="11"/>
  <c r="V51" i="11"/>
  <c r="Y51" i="11" s="1"/>
  <c r="R53" i="11"/>
  <c r="R55" i="11"/>
  <c r="R57" i="11"/>
  <c r="Y57" i="11" s="1"/>
  <c r="U50" i="11"/>
  <c r="Y50" i="11" s="1"/>
  <c r="W51" i="11"/>
  <c r="S53" i="11"/>
  <c r="S55" i="11"/>
  <c r="U56" i="11"/>
  <c r="S57" i="11"/>
  <c r="R52" i="11"/>
  <c r="Y52" i="11" s="1"/>
  <c r="R54" i="11"/>
  <c r="S45" i="11"/>
  <c r="S47" i="11"/>
  <c r="S49" i="11"/>
  <c r="R45" i="11"/>
  <c r="R47" i="11"/>
  <c r="R44" i="11"/>
  <c r="Y44" i="11" s="1"/>
  <c r="R46" i="11"/>
  <c r="Y41" i="11"/>
  <c r="Y31" i="11"/>
  <c r="U32" i="11"/>
  <c r="R29" i="11"/>
  <c r="S21" i="11"/>
  <c r="U22" i="11"/>
  <c r="U24" i="11"/>
  <c r="R20" i="11"/>
  <c r="U14" i="11"/>
  <c r="Y14" i="11" s="1"/>
  <c r="V15" i="11"/>
  <c r="R2" i="11"/>
  <c r="Y2" i="11" s="1"/>
  <c r="F18" i="13" s="1"/>
  <c r="R9" i="11"/>
  <c r="R6" i="11"/>
  <c r="Y46" i="11" l="1"/>
  <c r="Y17" i="11"/>
  <c r="Y32" i="11"/>
  <c r="F48" i="13" s="1"/>
  <c r="C65" i="11"/>
  <c r="H73" i="13"/>
  <c r="C64" i="11"/>
  <c r="H72" i="13"/>
  <c r="C63" i="11"/>
  <c r="H71" i="13"/>
  <c r="C62" i="11"/>
  <c r="H70" i="13"/>
  <c r="C61" i="11"/>
  <c r="H69" i="13"/>
  <c r="C60" i="11"/>
  <c r="H68" i="13"/>
  <c r="C59" i="11"/>
  <c r="H67" i="13"/>
  <c r="C58" i="11"/>
  <c r="H66" i="13"/>
  <c r="Y73" i="11"/>
  <c r="Y80" i="11"/>
  <c r="F96" i="13" s="1"/>
  <c r="Y58" i="11"/>
  <c r="F74" i="13" s="1"/>
  <c r="Y64" i="11"/>
  <c r="F80" i="13" s="1"/>
  <c r="Y35" i="11"/>
  <c r="F51" i="13" s="1"/>
  <c r="Y54" i="11"/>
  <c r="F70" i="13" s="1"/>
  <c r="Y71" i="11"/>
  <c r="F87" i="13" s="1"/>
  <c r="F95" i="13"/>
  <c r="Y79" i="11"/>
  <c r="F56" i="13"/>
  <c r="Y78" i="11"/>
  <c r="Y56" i="11"/>
  <c r="F72" i="13" s="1"/>
  <c r="Y47" i="11"/>
  <c r="F63" i="13" s="1"/>
  <c r="Y43" i="11"/>
  <c r="F59" i="13" s="1"/>
  <c r="Y55" i="11"/>
  <c r="F71" i="13" s="1"/>
  <c r="Y65" i="11"/>
  <c r="F81" i="13" s="1"/>
  <c r="Y70" i="11"/>
  <c r="F86" i="13" s="1"/>
  <c r="Y69" i="11"/>
  <c r="Y38" i="11"/>
  <c r="F54" i="13" s="1"/>
  <c r="Y74" i="11"/>
  <c r="F90" i="13" s="1"/>
  <c r="Y34" i="11"/>
  <c r="F50" i="13" s="1"/>
  <c r="Y24" i="11"/>
  <c r="F40" i="13" s="1"/>
  <c r="Y48" i="11"/>
  <c r="F64" i="13" s="1"/>
  <c r="Y29" i="11"/>
  <c r="F45" i="13" s="1"/>
  <c r="Y39" i="11"/>
  <c r="F55" i="13" s="1"/>
  <c r="Y37" i="11"/>
  <c r="F53" i="13" s="1"/>
  <c r="Y45" i="11"/>
  <c r="F61" i="13" s="1"/>
  <c r="Y49" i="11"/>
  <c r="F65" i="13" s="1"/>
  <c r="Y53" i="11"/>
  <c r="F69" i="13" s="1"/>
  <c r="Y59" i="11"/>
  <c r="Y67" i="11"/>
  <c r="Y75" i="11"/>
  <c r="F91" i="13" s="1"/>
  <c r="F98" i="13"/>
  <c r="Y82" i="11"/>
  <c r="Y60" i="11"/>
  <c r="F76" i="13" s="1"/>
  <c r="F52" i="13"/>
  <c r="Y23" i="11"/>
  <c r="F39" i="13" s="1"/>
  <c r="Y27" i="11"/>
  <c r="Y21" i="11"/>
  <c r="F37" i="13" s="1"/>
  <c r="Y28" i="11"/>
  <c r="F44" i="13" s="1"/>
  <c r="Y30" i="11"/>
  <c r="F46" i="13" s="1"/>
  <c r="Y25" i="11"/>
  <c r="F41" i="13" s="1"/>
  <c r="Y20" i="11"/>
  <c r="F36" i="13" s="1"/>
  <c r="Y22" i="11"/>
  <c r="F38" i="13" s="1"/>
  <c r="Y15" i="11"/>
  <c r="F31" i="13" s="1"/>
  <c r="Y13" i="11"/>
  <c r="F29" i="13" s="1"/>
  <c r="Y12" i="11"/>
  <c r="F28" i="13" s="1"/>
  <c r="Y11" i="11"/>
  <c r="F27" i="13" s="1"/>
  <c r="F73" i="13"/>
  <c r="Y16" i="11"/>
  <c r="F32" i="13" s="1"/>
  <c r="F94" i="13"/>
  <c r="Y5" i="11"/>
  <c r="F21" i="13" s="1"/>
  <c r="F62" i="13"/>
  <c r="F82" i="13"/>
  <c r="F100" i="13"/>
  <c r="Y4" i="11"/>
  <c r="F20" i="13" s="1"/>
  <c r="Y9" i="11"/>
  <c r="F25" i="13" s="1"/>
  <c r="F34" i="13"/>
  <c r="F42" i="13"/>
  <c r="F49" i="13"/>
  <c r="F79" i="13"/>
  <c r="F88" i="13"/>
  <c r="F103" i="13"/>
  <c r="Y10" i="11"/>
  <c r="F26" i="13" s="1"/>
  <c r="F66" i="13"/>
  <c r="Y8" i="11"/>
  <c r="F24" i="13" s="1"/>
  <c r="F104" i="13"/>
  <c r="Y6" i="11"/>
  <c r="F22" i="13" s="1"/>
  <c r="F105" i="13"/>
  <c r="F101" i="13"/>
  <c r="F99" i="13"/>
  <c r="F93" i="13"/>
  <c r="F97" i="13"/>
  <c r="F89" i="13"/>
  <c r="F84" i="13"/>
  <c r="F85" i="13"/>
  <c r="F83" i="13"/>
  <c r="F77" i="13"/>
  <c r="F75" i="13"/>
  <c r="F68" i="13"/>
  <c r="F67" i="13"/>
  <c r="F60" i="13"/>
  <c r="F57" i="13"/>
  <c r="F47" i="13"/>
  <c r="F43" i="13"/>
  <c r="F33" i="13"/>
  <c r="F30" i="13"/>
  <c r="C73" i="11" l="1"/>
  <c r="H81" i="13"/>
  <c r="C72" i="11"/>
  <c r="H80" i="13"/>
  <c r="C71" i="11"/>
  <c r="H79" i="13"/>
  <c r="C70" i="11"/>
  <c r="H78" i="13"/>
  <c r="C69" i="11"/>
  <c r="H77" i="13"/>
  <c r="C68" i="11"/>
  <c r="H76" i="13"/>
  <c r="C67" i="11"/>
  <c r="H75" i="13"/>
  <c r="C66" i="11"/>
  <c r="H74" i="13"/>
  <c r="C81" i="11" l="1"/>
  <c r="H89" i="13"/>
  <c r="C80" i="11"/>
  <c r="H88" i="13"/>
  <c r="C79" i="11"/>
  <c r="H87" i="13"/>
  <c r="C78" i="11"/>
  <c r="H86" i="13"/>
  <c r="C77" i="11"/>
  <c r="H85" i="13"/>
  <c r="C76" i="11"/>
  <c r="H84" i="13"/>
  <c r="C75" i="11"/>
  <c r="H83" i="13"/>
  <c r="C74" i="11"/>
  <c r="H82" i="13"/>
  <c r="C89" i="11" l="1"/>
  <c r="H105" i="13" s="1"/>
  <c r="H97" i="13"/>
  <c r="C88" i="11"/>
  <c r="H104" i="13" s="1"/>
  <c r="H96" i="13"/>
  <c r="C87" i="11"/>
  <c r="H103" i="13" s="1"/>
  <c r="H95" i="13"/>
  <c r="C86" i="11"/>
  <c r="H102" i="13" s="1"/>
  <c r="H94" i="13"/>
  <c r="C85" i="11"/>
  <c r="H101" i="13" s="1"/>
  <c r="H93" i="13"/>
  <c r="C84" i="11"/>
  <c r="H100" i="13" s="1"/>
  <c r="H92" i="13"/>
  <c r="C83" i="11"/>
  <c r="H99" i="13" s="1"/>
  <c r="H91" i="13"/>
  <c r="C82" i="11"/>
  <c r="H98" i="13" s="1"/>
  <c r="H90" i="13"/>
</calcChain>
</file>

<file path=xl/sharedStrings.xml><?xml version="1.0" encoding="utf-8"?>
<sst xmlns="http://schemas.openxmlformats.org/spreadsheetml/2006/main" count="1377" uniqueCount="218">
  <si>
    <t>Cage #</t>
  </si>
  <si>
    <t>DOB</t>
  </si>
  <si>
    <t>Transfer Date</t>
  </si>
  <si>
    <t>Notes</t>
  </si>
  <si>
    <t>Groups:</t>
  </si>
  <si>
    <t>Name</t>
  </si>
  <si>
    <t>Abbreviation</t>
  </si>
  <si>
    <t>L</t>
  </si>
  <si>
    <t>Note: Try &amp; collect samples around same couple hour window each day.</t>
  </si>
  <si>
    <t>D4: Weigh mice &amp; collect 2 stool samples for CFU &amp; -80.</t>
  </si>
  <si>
    <t>D3: Weigh mice &amp; collect 2 stool samples for CFU &amp; -80.</t>
  </si>
  <si>
    <t>D2: Weigh mice &amp; collect 2 stool samples for CFU &amp; -80.</t>
  </si>
  <si>
    <t>Saturday</t>
  </si>
  <si>
    <t>Friday</t>
  </si>
  <si>
    <t>Thursday</t>
  </si>
  <si>
    <t>Wednseday</t>
  </si>
  <si>
    <t xml:space="preserve">Tuesday </t>
  </si>
  <si>
    <t>Monday</t>
  </si>
  <si>
    <t>Sunday</t>
  </si>
  <si>
    <t>D1: Weigh mice &amp; collect 2 stool samples for CFU &amp; -80. Autoclave &amp; return gavage needles to 1531</t>
  </si>
  <si>
    <t>Starting Cage Information in B604C:</t>
  </si>
  <si>
    <t>M/F</t>
  </si>
  <si>
    <t>QTY</t>
  </si>
  <si>
    <t>New Group</t>
  </si>
  <si>
    <t>Ear Mark</t>
  </si>
  <si>
    <t>New Cages Mice Go Into</t>
  </si>
  <si>
    <t>Commercial rodent chow: Lab Diet #5LOD</t>
  </si>
  <si>
    <t>F</t>
  </si>
  <si>
    <t xml:space="preserve">B604 Barcode </t>
  </si>
  <si>
    <t>New Cg Card #</t>
  </si>
  <si>
    <t xml:space="preserve">Group 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</si>
  <si>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</si>
  <si>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</si>
  <si>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</si>
  <si>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</si>
  <si>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</si>
  <si>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</si>
  <si>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</si>
  <si>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</si>
  <si>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N</t>
  </si>
  <si>
    <t>1R</t>
  </si>
  <si>
    <t>D2</t>
  </si>
  <si>
    <t>D1</t>
  </si>
  <si>
    <t>D0</t>
  </si>
  <si>
    <t>D-1</t>
  </si>
  <si>
    <t>D3</t>
  </si>
  <si>
    <t>D4</t>
  </si>
  <si>
    <t>D5</t>
  </si>
  <si>
    <t>Tube with sample</t>
  </si>
  <si>
    <t>Empty tube weight</t>
  </si>
  <si>
    <t>Spore inoculum count (Determined from 100 ul spore inoculum after 20 min of heating at 65C).</t>
  </si>
  <si>
    <t>undiluted</t>
  </si>
  <si>
    <r>
      <t>CFU 10</t>
    </r>
    <r>
      <rPr>
        <vertAlign val="superscript"/>
        <sz val="12"/>
        <color theme="1"/>
        <rFont val="Calibri (Body)"/>
      </rPr>
      <t xml:space="preserve">-1 </t>
    </r>
  </si>
  <si>
    <r>
      <t>CFU 10</t>
    </r>
    <r>
      <rPr>
        <vertAlign val="superscript"/>
        <sz val="12"/>
        <color theme="1"/>
        <rFont val="Calibri (Body)"/>
      </rPr>
      <t>-2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</si>
  <si>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-3</t>
    </r>
    <r>
      <rPr>
        <sz val="12"/>
        <color theme="1"/>
        <rFont val="Calibri"/>
        <family val="2"/>
        <scheme val="minor"/>
      </rPr>
      <t/>
    </r>
  </si>
  <si>
    <r>
      <t>CFU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/>
    </r>
  </si>
  <si>
    <t># of colonies</t>
  </si>
  <si>
    <t>TNTC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</si>
  <si>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</si>
  <si>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</si>
  <si>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</si>
  <si>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</si>
  <si>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</si>
  <si>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Timepoint (day)</t>
  </si>
  <si>
    <t>Date</t>
  </si>
  <si>
    <t>Fecal weight (Empty tube-full tube)</t>
  </si>
  <si>
    <t>Amount Plated</t>
  </si>
  <si>
    <t>Dilution factor: 1/(amount plated/1000 ul)</t>
  </si>
  <si>
    <t>NA</t>
  </si>
  <si>
    <r>
      <t>CFU 10</t>
    </r>
    <r>
      <rPr>
        <vertAlign val="superscript"/>
        <sz val="12"/>
        <color theme="1"/>
        <rFont val="Calibri (Body)"/>
      </rPr>
      <t>-1</t>
    </r>
  </si>
  <si>
    <t>Avg CFU (for those mice with counts across multiple dilutions)</t>
  </si>
  <si>
    <t>PBS</t>
  </si>
  <si>
    <t>NT</t>
  </si>
  <si>
    <t>Stool 1:100</t>
  </si>
  <si>
    <t>D5: Weigh mice &amp; collect 2 stool samples for CFU &amp; -80.</t>
  </si>
  <si>
    <t>C57-110</t>
  </si>
  <si>
    <t>M</t>
  </si>
  <si>
    <t>"1:10^2"</t>
  </si>
  <si>
    <t>Full</t>
  </si>
  <si>
    <t>Mid</t>
  </si>
  <si>
    <t>Low</t>
  </si>
  <si>
    <t>unique_id</t>
  </si>
  <si>
    <t>R</t>
  </si>
  <si>
    <t>0, R</t>
  </si>
  <si>
    <t>group</t>
  </si>
  <si>
    <t>D-2</t>
  </si>
  <si>
    <t>D6</t>
  </si>
  <si>
    <t>D7</t>
  </si>
  <si>
    <t>D8</t>
  </si>
  <si>
    <t>D9</t>
  </si>
  <si>
    <t>D10</t>
  </si>
  <si>
    <t>Label</t>
  </si>
  <si>
    <t>1 tubes of 1000 ul total , add 970 ul ultrapure distilled water and 30 ul stock 630 stock (4C in 1504)</t>
  </si>
  <si>
    <t>1/24/19 josh prepaed stock</t>
  </si>
  <si>
    <t>conc</t>
  </si>
  <si>
    <t>volume</t>
  </si>
  <si>
    <t>desired working</t>
  </si>
  <si>
    <t>in 970 distilled</t>
  </si>
  <si>
    <t># spores in 25uL</t>
  </si>
  <si>
    <t>DNP</t>
  </si>
  <si>
    <r>
      <t>1:10 diltuion (ul PBS) to make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(Fecal weight x 9000)</t>
    </r>
  </si>
  <si>
    <r>
      <t>CFU Counts (18-24hr post plating) CFU 10</t>
    </r>
    <r>
      <rPr>
        <b/>
        <vertAlign val="superscript"/>
        <sz val="12"/>
        <color rgb="FF000000"/>
        <rFont val="Calibri (Body)"/>
      </rPr>
      <t>-1</t>
    </r>
    <r>
      <rPr>
        <b/>
        <sz val="12"/>
        <color rgb="FF000000"/>
        <rFont val="Calibri"/>
        <family val="2"/>
        <scheme val="minor"/>
      </rPr>
      <t xml:space="preserve"> diltuion </t>
    </r>
  </si>
  <si>
    <r>
      <t>CFU 10</t>
    </r>
    <r>
      <rPr>
        <b/>
        <vertAlign val="superscript"/>
        <sz val="12"/>
        <color rgb="FF000000"/>
        <rFont val="Calibri (Body)"/>
      </rPr>
      <t>-2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</si>
  <si>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-3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</si>
  <si>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-4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</si>
  <si>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-5</t>
    </r>
    <r>
      <rPr>
        <b/>
        <sz val="12"/>
        <color rgb="FF000000"/>
        <rFont val="Calibri"/>
        <family val="2"/>
        <scheme val="minor"/>
      </rPr>
      <t xml:space="preserve"> diltuion</t>
    </r>
  </si>
  <si>
    <r>
      <t>CFU 10</t>
    </r>
    <r>
      <rPr>
        <b/>
        <vertAlign val="superscript"/>
        <sz val="12"/>
        <color rgb="FF000000"/>
        <rFont val="Calibri (Body)"/>
      </rPr>
      <t>-6</t>
    </r>
    <r>
      <rPr>
        <b/>
        <sz val="12"/>
        <color rgb="FF000000"/>
        <rFont val="Calibri"/>
        <family val="2"/>
        <scheme val="minor"/>
      </rPr>
      <t xml:space="preserve"> diltuion</t>
    </r>
  </si>
  <si>
    <t>exp</t>
  </si>
  <si>
    <t>B604C</t>
  </si>
  <si>
    <t>C57BL</t>
  </si>
  <si>
    <t>nt_2_1</t>
  </si>
  <si>
    <t>nt_2_2</t>
  </si>
  <si>
    <t>f_2_1</t>
  </si>
  <si>
    <t>f_2_2</t>
  </si>
  <si>
    <t>m_2_1</t>
  </si>
  <si>
    <t>m_2_2</t>
  </si>
  <si>
    <t>l_2_1</t>
  </si>
  <si>
    <t>l_2_2</t>
  </si>
  <si>
    <t>Stool 1:10</t>
  </si>
  <si>
    <t>Stool 1:1000</t>
  </si>
  <si>
    <t>10^-1</t>
  </si>
  <si>
    <t>10^-3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</si>
  <si>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</si>
  <si>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</si>
  <si>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</si>
  <si>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</si>
  <si>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</si>
  <si>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</si>
  <si>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D0: Move mice to Biocontainment. Weigh mice &amp; collect 2 stool samples for CFU and -80. Change cages. Needles needed. Inoculate with C. difficile</t>
  </si>
  <si>
    <t>Counts, determined ~24 hours after 37C incubation on 4/30/19</t>
  </si>
  <si>
    <t xml:space="preserve">Prepared spore inoculum (working stock "630 10^7") on 4/29/19, in 1531 hood </t>
  </si>
  <si>
    <t>FMT</t>
  </si>
  <si>
    <t>Collected stool from 10 male mice ~7-11 weeks old</t>
  </si>
  <si>
    <t>C57 96, 113</t>
  </si>
  <si>
    <t>3/11, 3/12/19</t>
  </si>
  <si>
    <t>Room</t>
  </si>
  <si>
    <t>Strain</t>
  </si>
  <si>
    <t>Male</t>
  </si>
  <si>
    <t>Age (Weeks)</t>
  </si>
  <si>
    <t>Full FMT (1:10)</t>
  </si>
  <si>
    <t xml:space="preserve">F </t>
  </si>
  <si>
    <t>Diluted feces into PBS and added 15% glycerol</t>
  </si>
  <si>
    <t>Mid FMT (1:100)</t>
  </si>
  <si>
    <t>Diluted 100uL of 1:10 dilution into 150uL glycerol + 750 uL PBS</t>
  </si>
  <si>
    <t>Low FMT (1:1000)</t>
  </si>
  <si>
    <t>Diluted 100uL of 1:100 dilution into 150uL glycerol + 750 uL PBS</t>
  </si>
  <si>
    <t>Aliquoted into 3 tubes for storage at -80C, 500uL for inocula/sample for sequences</t>
  </si>
  <si>
    <t>"1:10"</t>
  </si>
  <si>
    <t>"1:10^3"</t>
  </si>
  <si>
    <r>
      <t>Diluted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through 10</t>
    </r>
    <r>
      <rPr>
        <vertAlign val="superscript"/>
        <sz val="12"/>
        <color theme="1"/>
        <rFont val="Calibri (Body)"/>
      </rPr>
      <t>-4</t>
    </r>
    <r>
      <rPr>
        <sz val="12"/>
        <color theme="1"/>
        <rFont val="Calibri"/>
        <family val="2"/>
        <scheme val="minor"/>
      </rPr>
      <t>. Plated 50ul per half plate for 10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 xml:space="preserve"> 10-4.</t>
    </r>
  </si>
  <si>
    <t>dilution</t>
  </si>
  <si>
    <t>amount plated</t>
  </si>
  <si>
    <t>desired vol</t>
  </si>
  <si>
    <t>UP water</t>
  </si>
  <si>
    <t>630 stock</t>
  </si>
  <si>
    <t>mouse_id</t>
  </si>
  <si>
    <t>ear_mark</t>
  </si>
  <si>
    <t>date</t>
  </si>
  <si>
    <t>day</t>
  </si>
  <si>
    <t>weight</t>
  </si>
  <si>
    <t>cfu</t>
  </si>
  <si>
    <t>D-2:  Ear punch and weigh mice + collect stool sample, put into exp. Group cages. Change cages. IP Clindamycin</t>
  </si>
  <si>
    <t>D-1: Collect stool and weigh mouse. Change cages. Needles needed. Inoculate mice with fecal dilution treatment.</t>
  </si>
  <si>
    <t>C57-111,108,103</t>
  </si>
  <si>
    <t>3/28,3/29/19</t>
  </si>
  <si>
    <t>nt_3_1</t>
  </si>
  <si>
    <t>nt_3_2</t>
  </si>
  <si>
    <t>f_3_1</t>
  </si>
  <si>
    <t>f_3_2</t>
  </si>
  <si>
    <t>m_3_1</t>
  </si>
  <si>
    <t>m_3_2</t>
  </si>
  <si>
    <t>l_3_1</t>
  </si>
  <si>
    <t>l_3_2</t>
  </si>
  <si>
    <t>NT3</t>
  </si>
  <si>
    <t>F3</t>
  </si>
  <si>
    <t>M3</t>
  </si>
  <si>
    <t>L3</t>
  </si>
  <si>
    <t xml:space="preserve">Making Clindamycin for IP </t>
  </si>
  <si>
    <t xml:space="preserve">Get a 20ml sterile bottle of saline – open it and remove and discard 10mL Add 10mg of Clindamycin (0.01g) to the bottle mix </t>
  </si>
  <si>
    <t>Concentration = 1mg/mL</t>
  </si>
  <si>
    <t xml:space="preserve">Bring bottle with syringes to animal room (each animal gets a new syringe) </t>
  </si>
  <si>
    <t xml:space="preserve">If I am doing a lot of animals I use the weights from the day before and prefill the syringes </t>
  </si>
  <si>
    <t xml:space="preserve">Video on how to do and IP: </t>
  </si>
  <si>
    <t xml:space="preserve">https://www.youtube.com/watch?v=Yi13OAshhSk&amp;list=PLsQhajrsEszblwAlLQyoOX1ghpeNn-lFF </t>
  </si>
  <si>
    <t>Each mouse gets 10mg/kg</t>
  </si>
  <si>
    <t xml:space="preserve">So if they are 20g they get 200uL of 1mg/mL clinda by IP </t>
  </si>
  <si>
    <t>3/11,3/12/19</t>
  </si>
  <si>
    <t>FMT #3</t>
  </si>
  <si>
    <t>Clindamycin: 10mg/kg</t>
  </si>
  <si>
    <t>Mice ~20-25g, and 8 mice, so need ~ 2mL</t>
  </si>
  <si>
    <t>Would aim for 3 mL but since 3 mg is on the lower end of the scales range, doubled to reduce error or variation in weight</t>
  </si>
  <si>
    <t>added 7 mg to 7 mL saline</t>
  </si>
  <si>
    <t>filter sterlize with 13mm 22um PVDF syringe filter</t>
  </si>
  <si>
    <t>C57-103</t>
  </si>
  <si>
    <t>Collected ~13 fecal pellets</t>
  </si>
  <si>
    <t>PBS (uL)</t>
  </si>
  <si>
    <t>Glycerol (uL)</t>
  </si>
  <si>
    <t>total weight (g)</t>
  </si>
  <si>
    <t>Aliquoted 500uL into tube for storage at -80C, 500uL for inocula/sample for sequences</t>
  </si>
  <si>
    <t>Avg CFU</t>
  </si>
  <si>
    <t>Plated remaining inoculum after gavaging mice on 6/1/19</t>
  </si>
  <si>
    <t>Counts, determined ~24 hours after 37C incubation on 6/2/19</t>
  </si>
  <si>
    <t>PBS only</t>
  </si>
  <si>
    <t xml:space="preserve">150uL glycerol + 850uL PBS </t>
  </si>
  <si>
    <t>Tubes for inocula were spun @ 7500 RPM for 60s</t>
  </si>
  <si>
    <t>All tubes frozen after inoculation</t>
  </si>
  <si>
    <t>froze cfu sample</t>
  </si>
  <si>
    <t xml:space="preserve">Replated 6/3 because nothing grew on dilutions other than 10-1, probably dilution 10-1 to 10-2 error, </t>
  </si>
  <si>
    <t>Plated 10-2 on 6/3</t>
  </si>
  <si>
    <t>antibiotic</t>
  </si>
  <si>
    <t>Clindamycin</t>
  </si>
  <si>
    <t>NT4</t>
  </si>
  <si>
    <t>F4</t>
  </si>
  <si>
    <t>M4</t>
  </si>
  <si>
    <t>L4</t>
  </si>
  <si>
    <t>plate -3 -4 was on old plate and had non-cdiff colonies grow</t>
  </si>
  <si>
    <t>10^-2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</si>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</sst>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0"/>
      <name val="Arial"/>
      <family val="2"/>
    </font>
    <font>
      <vertAlign val="superscript"/>
      <sz val="12"/>
      <color theme="1"/>
      <name val="Calibri (Body)"/>
    </font>
    <font>
      <sz val="11"/>
      <color theme="1"/>
      <name val="Calibri"/>
      <family val="2"/>
    </font>
    <font>
      <b/>
      <vertAlign val="superscript"/>
      <sz val="12"/>
      <color rgb="FF000000"/>
      <name val="Calibri (Body)"/>
    </font>
    <font>
      <b/>
      <sz val="10"/>
      <color theme="1"/>
      <name val="Arial"/>
      <family val="2"/>
    </font>
    <font>
      <sz val="12"/>
      <color theme="1"/>
      <name val="Helvetica"/>
      <family val="2"/>
    </font>
    <font>
      <sz val="12"/>
      <color rgb="FF5E237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6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1"/>
    <xf numFmtId="0" fontId="4" fillId="0" borderId="0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0" borderId="0" xfId="0" applyFon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7" fillId="0" borderId="2" xfId="0" applyFont="1" applyBorder="1"/>
    <xf numFmtId="0" fontId="3" fillId="0" borderId="0" xfId="1" applyFont="1"/>
    <xf numFmtId="0" fontId="4" fillId="0" borderId="0" xfId="1" applyFont="1"/>
    <xf numFmtId="0" fontId="10" fillId="0" borderId="0" xfId="1" applyFont="1" applyAlignment="1">
      <alignment horizontal="right"/>
    </xf>
    <xf numFmtId="2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5" fillId="0" borderId="0" xfId="0" applyFont="1"/>
    <xf numFmtId="16" fontId="0" fillId="0" borderId="1" xfId="0" applyNumberFormat="1" applyBorder="1"/>
    <xf numFmtId="0" fontId="2" fillId="0" borderId="0" xfId="0" applyFont="1"/>
    <xf numFmtId="11" fontId="0" fillId="0" borderId="0" xfId="0" applyNumberFormat="1"/>
    <xf numFmtId="11" fontId="0" fillId="0" borderId="1" xfId="0" applyNumberFormat="1" applyBorder="1"/>
    <xf numFmtId="0" fontId="1" fillId="0" borderId="0" xfId="0" applyFont="1" applyFill="1" applyBorder="1" applyAlignment="1">
      <alignment horizontal="center" wrapText="1"/>
    </xf>
    <xf numFmtId="20" fontId="4" fillId="0" borderId="0" xfId="0" applyNumberFormat="1" applyFont="1"/>
    <xf numFmtId="0" fontId="4" fillId="0" borderId="1" xfId="1" applyFont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vertical="center"/>
    </xf>
    <xf numFmtId="14" fontId="2" fillId="0" borderId="0" xfId="0" applyNumberFormat="1" applyFont="1"/>
    <xf numFmtId="0" fontId="0" fillId="2" borderId="1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7" xfId="0" applyBorder="1"/>
    <xf numFmtId="0" fontId="0" fillId="2" borderId="7" xfId="0" applyFill="1" applyBorder="1"/>
    <xf numFmtId="0" fontId="0" fillId="0" borderId="7" xfId="0" applyFill="1" applyBorder="1"/>
    <xf numFmtId="0" fontId="12" fillId="0" borderId="1" xfId="0" applyFont="1" applyBorder="1"/>
    <xf numFmtId="14" fontId="12" fillId="0" borderId="1" xfId="0" applyNumberFormat="1" applyFont="1" applyBorder="1"/>
    <xf numFmtId="0" fontId="12" fillId="0" borderId="0" xfId="0" applyFont="1" applyBorder="1"/>
    <xf numFmtId="14" fontId="12" fillId="0" borderId="0" xfId="0" applyNumberFormat="1" applyFont="1" applyBorder="1"/>
    <xf numFmtId="0" fontId="7" fillId="0" borderId="0" xfId="0" applyFont="1" applyFill="1" applyBorder="1"/>
    <xf numFmtId="0" fontId="8" fillId="0" borderId="5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12" fillId="0" borderId="0" xfId="0" applyFont="1"/>
    <xf numFmtId="14" fontId="12" fillId="0" borderId="0" xfId="0" applyNumberFormat="1" applyFon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6" xfId="0" applyFont="1" applyFill="1" applyBorder="1"/>
    <xf numFmtId="11" fontId="0" fillId="4" borderId="1" xfId="0" applyNumberFormat="1" applyFill="1" applyBorder="1"/>
    <xf numFmtId="0" fontId="0" fillId="4" borderId="0" xfId="0" applyFill="1"/>
    <xf numFmtId="0" fontId="7" fillId="0" borderId="0" xfId="0" applyFont="1" applyBorder="1"/>
    <xf numFmtId="11" fontId="7" fillId="0" borderId="0" xfId="0" applyNumberFormat="1" applyFont="1" applyBorder="1"/>
    <xf numFmtId="0" fontId="7" fillId="4" borderId="0" xfId="0" applyFont="1" applyFill="1" applyBorder="1"/>
    <xf numFmtId="11" fontId="7" fillId="4" borderId="0" xfId="0" applyNumberFormat="1" applyFont="1" applyFill="1" applyBorder="1"/>
    <xf numFmtId="0" fontId="7" fillId="3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14" fontId="7" fillId="4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11" fontId="0" fillId="4" borderId="11" xfId="0" applyNumberFormat="1" applyFill="1" applyBorder="1"/>
    <xf numFmtId="0" fontId="7" fillId="4" borderId="12" xfId="0" applyFont="1" applyFill="1" applyBorder="1"/>
    <xf numFmtId="11" fontId="7" fillId="4" borderId="12" xfId="0" applyNumberFormat="1" applyFont="1" applyFill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13" xfId="0" applyFont="1" applyBorder="1"/>
    <xf numFmtId="11" fontId="7" fillId="0" borderId="13" xfId="0" applyNumberFormat="1" applyFont="1" applyBorder="1"/>
    <xf numFmtId="1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1" fontId="7" fillId="0" borderId="0" xfId="0" applyNumberFormat="1" applyFont="1" applyFill="1" applyBorder="1"/>
    <xf numFmtId="0" fontId="4" fillId="0" borderId="0" xfId="1" applyBorder="1"/>
    <xf numFmtId="0" fontId="3" fillId="0" borderId="0" xfId="1" applyFon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6" fontId="4" fillId="0" borderId="0" xfId="1" applyNumberFormat="1"/>
    <xf numFmtId="0" fontId="14" fillId="0" borderId="0" xfId="0" applyFont="1"/>
    <xf numFmtId="0" fontId="3" fillId="0" borderId="0" xfId="1" applyFont="1" applyAlignment="1">
      <alignment horizontal="right"/>
    </xf>
    <xf numFmtId="0" fontId="0" fillId="0" borderId="1" xfId="0" applyNumberFormat="1" applyBorder="1"/>
    <xf numFmtId="0" fontId="0" fillId="0" borderId="0" xfId="0" applyNumberFormat="1"/>
    <xf numFmtId="16" fontId="0" fillId="0" borderId="0" xfId="0" applyNumberFormat="1"/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0" fillId="0" borderId="7" xfId="0" applyNumberFormat="1" applyBorder="1"/>
    <xf numFmtId="11" fontId="0" fillId="0" borderId="3" xfId="0" applyNumberFormat="1" applyBorder="1"/>
    <xf numFmtId="14" fontId="0" fillId="0" borderId="0" xfId="0" applyNumberFormat="1"/>
    <xf numFmtId="0" fontId="15" fillId="0" borderId="0" xfId="0" applyFont="1"/>
    <xf numFmtId="0" fontId="0" fillId="0" borderId="0" xfId="0" applyFont="1"/>
    <xf numFmtId="0" fontId="16" fillId="0" borderId="0" xfId="0" applyFont="1"/>
    <xf numFmtId="0" fontId="0" fillId="2" borderId="14" xfId="0" applyFill="1" applyBorder="1"/>
    <xf numFmtId="0" fontId="7" fillId="4" borderId="5" xfId="0" applyFont="1" applyFill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14" fontId="7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7" fillId="0" borderId="20" xfId="0" applyFont="1" applyBorder="1" applyAlignment="1">
      <alignment horizontal="center"/>
    </xf>
    <xf numFmtId="0" fontId="0" fillId="0" borderId="21" xfId="0" applyBorder="1"/>
    <xf numFmtId="0" fontId="7" fillId="3" borderId="20" xfId="0" applyFont="1" applyFill="1" applyBorder="1" applyAlignment="1">
      <alignment horizontal="center"/>
    </xf>
    <xf numFmtId="0" fontId="0" fillId="2" borderId="21" xfId="0" applyFill="1" applyBorder="1"/>
    <xf numFmtId="0" fontId="0" fillId="0" borderId="21" xfId="0" applyFill="1" applyBorder="1"/>
    <xf numFmtId="0" fontId="7" fillId="3" borderId="22" xfId="0" applyFont="1" applyFill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0" fontId="0" fillId="2" borderId="11" xfId="0" applyFill="1" applyBorder="1"/>
    <xf numFmtId="0" fontId="0" fillId="2" borderId="2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0" borderId="14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0" fillId="0" borderId="25" xfId="0" applyBorder="1"/>
    <xf numFmtId="0" fontId="7" fillId="3" borderId="26" xfId="0" applyFont="1" applyFill="1" applyBorder="1" applyAlignment="1">
      <alignment horizontal="center"/>
    </xf>
    <xf numFmtId="0" fontId="0" fillId="2" borderId="27" xfId="0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 xr:uid="{43518CBB-F662-064F-882F-9A9CB87714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25400</xdr:colOff>
      <xdr:row>7</xdr:row>
      <xdr:rowOff>25400</xdr:rowOff>
    </xdr:to>
    <xdr:pic>
      <xdr:nvPicPr>
        <xdr:cNvPr id="6" name="Picture 5" descr="page1image6344">
          <a:extLst>
            <a:ext uri="{FF2B5EF4-FFF2-40B4-BE49-F238E27FC236}">
              <a16:creationId xmlns:a16="http://schemas.microsoft.com/office/drawing/2014/main" id="{F9147CEB-1519-0445-BC39-C3CFB9286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25400</xdr:colOff>
      <xdr:row>7</xdr:row>
      <xdr:rowOff>25400</xdr:rowOff>
    </xdr:to>
    <xdr:pic>
      <xdr:nvPicPr>
        <xdr:cNvPr id="7" name="Picture 6" descr="page1image6504">
          <a:extLst>
            <a:ext uri="{FF2B5EF4-FFF2-40B4-BE49-F238E27FC236}">
              <a16:creationId xmlns:a16="http://schemas.microsoft.com/office/drawing/2014/main" id="{709A3F19-074A-A846-A57F-FB67A5FA1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0</xdr:rowOff>
    </xdr:from>
    <xdr:to>
      <xdr:col>0</xdr:col>
      <xdr:colOff>76200</xdr:colOff>
      <xdr:row>7</xdr:row>
      <xdr:rowOff>38100</xdr:rowOff>
    </xdr:to>
    <xdr:pic>
      <xdr:nvPicPr>
        <xdr:cNvPr id="8" name="Picture 7" descr="page1image6664">
          <a:extLst>
            <a:ext uri="{FF2B5EF4-FFF2-40B4-BE49-F238E27FC236}">
              <a16:creationId xmlns:a16="http://schemas.microsoft.com/office/drawing/2014/main" id="{22479493-5671-7449-A210-DFF0340E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4384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88900</xdr:colOff>
      <xdr:row>7</xdr:row>
      <xdr:rowOff>0</xdr:rowOff>
    </xdr:from>
    <xdr:to>
      <xdr:col>0</xdr:col>
      <xdr:colOff>114300</xdr:colOff>
      <xdr:row>7</xdr:row>
      <xdr:rowOff>25400</xdr:rowOff>
    </xdr:to>
    <xdr:pic>
      <xdr:nvPicPr>
        <xdr:cNvPr id="9" name="Picture 8" descr="page1image6824">
          <a:extLst>
            <a:ext uri="{FF2B5EF4-FFF2-40B4-BE49-F238E27FC236}">
              <a16:creationId xmlns:a16="http://schemas.microsoft.com/office/drawing/2014/main" id="{3CEC75CD-5F72-8544-9629-42998DE84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438400"/>
          <a:ext cx="25400" cy="2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8FC2-E72C-DE45-AF56-99AB6C2CCC1E}">
  <dimension ref="A1:D8"/>
  <sheetViews>
    <sheetView workbookViewId="0">
      <selection activeCell="C6" sqref="C6"/>
    </sheetView>
  </sheetViews>
  <sheetFormatPr baseColWidth="10" defaultRowHeight="16"/>
  <cols>
    <col min="2" max="2" width="53.6640625" bestFit="1" customWidth="1"/>
    <col min="4" max="4" width="5.6640625" bestFit="1" customWidth="1"/>
  </cols>
  <sheetData>
    <row r="1" spans="1:4">
      <c r="A1" t="s">
        <v>4</v>
      </c>
      <c r="B1" s="2" t="s">
        <v>5</v>
      </c>
      <c r="C1" s="2" t="s">
        <v>6</v>
      </c>
      <c r="D1" s="2" t="s">
        <v>91</v>
      </c>
    </row>
    <row r="2" spans="1:4">
      <c r="A2" s="3"/>
      <c r="B2" t="s">
        <v>71</v>
      </c>
      <c r="C2" s="4" t="s">
        <v>72</v>
      </c>
      <c r="D2" s="5" t="s">
        <v>72</v>
      </c>
    </row>
    <row r="3" spans="1:4">
      <c r="B3" t="s">
        <v>118</v>
      </c>
      <c r="C3" s="38" t="s">
        <v>120</v>
      </c>
      <c r="D3" s="6" t="s">
        <v>78</v>
      </c>
    </row>
    <row r="4" spans="1:4">
      <c r="B4" t="s">
        <v>73</v>
      </c>
      <c r="C4" s="38" t="s">
        <v>216</v>
      </c>
      <c r="D4" s="5" t="s">
        <v>79</v>
      </c>
    </row>
    <row r="5" spans="1:4">
      <c r="B5" t="s">
        <v>119</v>
      </c>
      <c r="C5" s="38" t="s">
        <v>121</v>
      </c>
      <c r="D5" s="6" t="s">
        <v>80</v>
      </c>
    </row>
    <row r="6" spans="1:4">
      <c r="B6" t="s">
        <v>188</v>
      </c>
      <c r="C6" s="4"/>
    </row>
    <row r="7" spans="1:4">
      <c r="C7" s="4"/>
    </row>
    <row r="8" spans="1:4">
      <c r="C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7F14-AC59-B943-8B3A-8FB3DD1292DA}">
  <sheetPr>
    <pageSetUpPr fitToPage="1"/>
  </sheetPr>
  <dimension ref="A1:Z28"/>
  <sheetViews>
    <sheetView workbookViewId="0">
      <selection activeCell="A26" sqref="A26"/>
    </sheetView>
  </sheetViews>
  <sheetFormatPr baseColWidth="10" defaultRowHeight="16"/>
  <cols>
    <col min="1" max="1" width="16" bestFit="1" customWidth="1"/>
  </cols>
  <sheetData>
    <row r="1" spans="1:26">
      <c r="A1" s="27" t="s">
        <v>131</v>
      </c>
      <c r="B1" s="7"/>
      <c r="C1" s="7"/>
      <c r="D1" s="7"/>
      <c r="E1" s="7"/>
    </row>
    <row r="2" spans="1:26">
      <c r="A2" s="110">
        <v>43584</v>
      </c>
      <c r="B2" s="7" t="s">
        <v>132</v>
      </c>
      <c r="C2" s="7"/>
      <c r="D2" s="7"/>
      <c r="E2" s="7"/>
    </row>
    <row r="3" spans="1:26">
      <c r="A3" s="28"/>
      <c r="B3" s="111" t="s">
        <v>0</v>
      </c>
      <c r="C3" s="111" t="s">
        <v>1</v>
      </c>
      <c r="D3" s="111" t="s">
        <v>2</v>
      </c>
      <c r="E3" s="111" t="s">
        <v>135</v>
      </c>
      <c r="F3" s="111" t="s">
        <v>136</v>
      </c>
      <c r="G3" s="111" t="s">
        <v>137</v>
      </c>
      <c r="H3" s="111" t="s">
        <v>138</v>
      </c>
      <c r="I3" s="111"/>
      <c r="J3" s="111"/>
      <c r="K3" s="111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>
      <c r="A4" s="27"/>
      <c r="B4" s="62" t="s">
        <v>193</v>
      </c>
      <c r="C4" s="63">
        <v>43553</v>
      </c>
      <c r="D4" s="42"/>
      <c r="E4" s="34" t="s">
        <v>108</v>
      </c>
      <c r="F4" s="34" t="s">
        <v>109</v>
      </c>
      <c r="G4" s="34">
        <v>5</v>
      </c>
      <c r="H4" s="34">
        <v>8.85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27"/>
      <c r="B5" s="62" t="s">
        <v>75</v>
      </c>
      <c r="C5" s="63">
        <v>43545</v>
      </c>
      <c r="D5" s="42"/>
      <c r="E5" s="34" t="s">
        <v>108</v>
      </c>
      <c r="F5" s="34" t="s">
        <v>109</v>
      </c>
      <c r="G5" s="34">
        <v>3</v>
      </c>
      <c r="H5" s="34">
        <v>10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>
      <c r="A6" s="29"/>
      <c r="B6" s="34"/>
      <c r="C6" s="34"/>
      <c r="D6" s="42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>
      <c r="A7" s="7"/>
      <c r="B7" s="7" t="s">
        <v>194</v>
      </c>
      <c r="C7" s="7"/>
      <c r="D7" s="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26">
      <c r="A8" s="27"/>
      <c r="B8" s="7">
        <f>8.146-7.6473</f>
        <v>0.49870000000000037</v>
      </c>
      <c r="C8" s="7" t="s">
        <v>197</v>
      </c>
      <c r="D8" s="7"/>
      <c r="E8" s="24"/>
      <c r="F8" s="24"/>
      <c r="G8" s="104"/>
      <c r="H8" s="24"/>
      <c r="I8" s="24"/>
      <c r="J8" s="24"/>
      <c r="K8" s="24"/>
      <c r="L8" s="24"/>
      <c r="M8" s="24"/>
      <c r="N8" s="24"/>
      <c r="O8" s="24"/>
    </row>
    <row r="9" spans="1:26">
      <c r="A9" s="112" t="s">
        <v>140</v>
      </c>
      <c r="D9" s="7"/>
      <c r="E9" s="24"/>
      <c r="F9" s="24"/>
      <c r="G9" s="24"/>
      <c r="H9" s="103"/>
      <c r="I9" s="103"/>
      <c r="J9" s="24"/>
      <c r="K9" s="24"/>
      <c r="L9" s="24"/>
      <c r="M9" s="24"/>
      <c r="N9" s="24"/>
      <c r="O9" s="24"/>
    </row>
    <row r="10" spans="1:26">
      <c r="A10" t="s">
        <v>139</v>
      </c>
      <c r="B10" s="7" t="s">
        <v>141</v>
      </c>
      <c r="C10" s="7"/>
      <c r="E10" s="105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1" spans="1:26">
      <c r="C11" t="s">
        <v>195</v>
      </c>
      <c r="D11">
        <f>((B8*10)-(B8*2.5))*1000</f>
        <v>3740.2500000000027</v>
      </c>
      <c r="E11" s="31"/>
      <c r="F11" s="24"/>
      <c r="G11" s="24"/>
      <c r="H11" s="103"/>
      <c r="I11" s="103"/>
      <c r="J11" s="24"/>
      <c r="K11" s="24"/>
      <c r="L11" s="24"/>
      <c r="M11" s="24"/>
      <c r="N11" s="24"/>
      <c r="O11" s="24"/>
    </row>
    <row r="12" spans="1:26">
      <c r="C12" t="s">
        <v>196</v>
      </c>
      <c r="D12">
        <f>B8*1000*1.5</f>
        <v>748.05000000000064</v>
      </c>
      <c r="E12" s="24"/>
      <c r="F12" s="24"/>
      <c r="G12" s="24"/>
      <c r="H12" s="106"/>
      <c r="I12" s="106"/>
      <c r="J12" s="107"/>
      <c r="K12" s="108"/>
      <c r="L12" s="24"/>
      <c r="M12" s="24"/>
      <c r="N12" s="24"/>
      <c r="O12" s="24"/>
    </row>
    <row r="13" spans="1:26">
      <c r="C13" t="s">
        <v>146</v>
      </c>
      <c r="E13" s="24"/>
      <c r="F13" s="24"/>
      <c r="G13" s="24"/>
      <c r="H13" s="106"/>
      <c r="I13" s="24"/>
      <c r="J13" s="106"/>
      <c r="K13" s="109"/>
      <c r="L13" s="24"/>
      <c r="M13" s="24"/>
      <c r="N13" s="24"/>
      <c r="O13" s="24"/>
    </row>
    <row r="14" spans="1:26">
      <c r="A14" s="22" t="s">
        <v>76</v>
      </c>
      <c r="E14" s="24"/>
      <c r="F14" s="24"/>
      <c r="G14" s="24"/>
      <c r="H14" s="106"/>
      <c r="I14" s="24"/>
      <c r="J14" s="106"/>
      <c r="K14" s="109"/>
      <c r="L14" s="24"/>
      <c r="M14" s="24"/>
      <c r="N14" s="24"/>
      <c r="O14" s="24"/>
    </row>
    <row r="15" spans="1:26">
      <c r="A15" t="s">
        <v>142</v>
      </c>
      <c r="B15" t="s">
        <v>143</v>
      </c>
      <c r="E15" s="24"/>
      <c r="F15" s="24"/>
      <c r="G15" s="24"/>
      <c r="H15" s="106"/>
      <c r="I15" s="24"/>
      <c r="J15" s="106"/>
      <c r="K15" s="109"/>
      <c r="L15" s="24"/>
      <c r="M15" s="24"/>
      <c r="N15" s="24"/>
      <c r="O15" s="24"/>
    </row>
    <row r="16" spans="1:26">
      <c r="B16" t="s">
        <v>198</v>
      </c>
      <c r="E16" s="24"/>
      <c r="F16" s="24"/>
      <c r="G16" s="24"/>
      <c r="H16" s="106"/>
      <c r="I16" s="24"/>
      <c r="J16" s="106"/>
      <c r="K16" s="109"/>
      <c r="L16" s="24"/>
      <c r="M16" s="24"/>
      <c r="N16" s="24"/>
      <c r="O16" s="24"/>
    </row>
    <row r="17" spans="1:15">
      <c r="A17" s="22" t="s">
        <v>7</v>
      </c>
      <c r="E17" s="24"/>
      <c r="F17" s="24"/>
      <c r="G17" s="24"/>
      <c r="H17" s="106"/>
      <c r="I17" s="24"/>
      <c r="J17" s="106"/>
      <c r="K17" s="109"/>
      <c r="L17" s="24"/>
      <c r="M17" s="24"/>
      <c r="N17" s="24"/>
      <c r="O17" s="24"/>
    </row>
    <row r="18" spans="1:15">
      <c r="A18" t="s">
        <v>144</v>
      </c>
      <c r="B18" t="s">
        <v>145</v>
      </c>
      <c r="E18" s="24"/>
      <c r="F18" s="24"/>
      <c r="G18" s="24"/>
      <c r="H18" s="106"/>
      <c r="I18" s="24"/>
      <c r="J18" s="106"/>
      <c r="K18" s="109"/>
      <c r="L18" s="24"/>
      <c r="M18" s="24"/>
      <c r="N18" s="24"/>
      <c r="O18" s="24"/>
    </row>
    <row r="19" spans="1:15">
      <c r="B19" t="s">
        <v>198</v>
      </c>
      <c r="E19" s="24"/>
      <c r="F19" s="24"/>
      <c r="G19" s="24"/>
      <c r="H19" s="106"/>
      <c r="I19" s="24"/>
      <c r="J19" s="106"/>
      <c r="K19" s="109"/>
      <c r="L19" s="24"/>
      <c r="M19" s="24"/>
      <c r="N19" s="24"/>
      <c r="O19" s="24"/>
    </row>
    <row r="20" spans="1:15">
      <c r="A20" s="22" t="s">
        <v>72</v>
      </c>
      <c r="E20" s="24"/>
      <c r="F20" s="24"/>
      <c r="G20" s="24"/>
      <c r="H20" s="24"/>
      <c r="I20" s="24"/>
      <c r="J20" s="24"/>
      <c r="K20" s="105"/>
      <c r="L20" s="24"/>
      <c r="M20" s="24"/>
      <c r="N20" s="24"/>
      <c r="O20" s="24"/>
    </row>
    <row r="21" spans="1:15">
      <c r="A21" t="s">
        <v>202</v>
      </c>
      <c r="B21" t="s">
        <v>203</v>
      </c>
      <c r="E21" s="24"/>
      <c r="F21" s="24"/>
      <c r="G21" s="24"/>
      <c r="H21" s="24"/>
      <c r="I21" s="24"/>
      <c r="J21" s="24"/>
      <c r="K21" s="31"/>
      <c r="L21" s="24"/>
      <c r="M21" s="24"/>
      <c r="N21" s="24"/>
      <c r="O21" s="24"/>
    </row>
    <row r="22" spans="1:15">
      <c r="B22" t="s">
        <v>198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>
      <c r="A24" t="s">
        <v>204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>
      <c r="A25" t="s">
        <v>205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15"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</sheetData>
  <pageMargins left="0.7" right="0.7" top="0.75" bottom="0.75" header="0.3" footer="0.3"/>
  <pageSetup scale="82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D5B0-56F0-B74B-8506-92E99D61CF5F}">
  <dimension ref="A1:A20"/>
  <sheetViews>
    <sheetView workbookViewId="0">
      <selection activeCell="K44" sqref="K44"/>
    </sheetView>
  </sheetViews>
  <sheetFormatPr baseColWidth="10" defaultRowHeight="16"/>
  <sheetData>
    <row r="1" spans="1:1">
      <c r="A1" s="122" t="s">
        <v>177</v>
      </c>
    </row>
    <row r="2" spans="1:1">
      <c r="A2" s="123"/>
    </row>
    <row r="3" spans="1:1">
      <c r="A3" s="122" t="s">
        <v>178</v>
      </c>
    </row>
    <row r="4" spans="1:1">
      <c r="A4" s="123"/>
    </row>
    <row r="5" spans="1:1">
      <c r="A5" s="122" t="s">
        <v>179</v>
      </c>
    </row>
    <row r="6" spans="1:1">
      <c r="A6" s="122" t="s">
        <v>180</v>
      </c>
    </row>
    <row r="7" spans="1:1">
      <c r="A7" s="123"/>
    </row>
    <row r="8" spans="1:1">
      <c r="A8" s="122" t="s">
        <v>181</v>
      </c>
    </row>
    <row r="9" spans="1:1">
      <c r="A9" s="123"/>
    </row>
    <row r="10" spans="1:1">
      <c r="A10" s="122" t="s">
        <v>182</v>
      </c>
    </row>
    <row r="11" spans="1:1">
      <c r="A11" s="123"/>
    </row>
    <row r="12" spans="1:1">
      <c r="A12" s="124" t="s">
        <v>183</v>
      </c>
    </row>
    <row r="13" spans="1:1">
      <c r="A13" s="123"/>
    </row>
    <row r="14" spans="1:1">
      <c r="A14" s="122" t="s">
        <v>184</v>
      </c>
    </row>
    <row r="15" spans="1:1">
      <c r="A15" s="122" t="s">
        <v>185</v>
      </c>
    </row>
    <row r="17" spans="1:1">
      <c r="A17" t="s">
        <v>189</v>
      </c>
    </row>
    <row r="18" spans="1:1">
      <c r="A18" t="s">
        <v>190</v>
      </c>
    </row>
    <row r="19" spans="1:1">
      <c r="A19" t="s">
        <v>191</v>
      </c>
    </row>
    <row r="20" spans="1:1">
      <c r="A20" t="s">
        <v>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A378-FFD5-0C41-A99D-48AF3837D82C}">
  <sheetPr>
    <pageSetUpPr fitToPage="1"/>
  </sheetPr>
  <dimension ref="A1:G6"/>
  <sheetViews>
    <sheetView workbookViewId="0">
      <selection activeCell="A6" sqref="A6"/>
    </sheetView>
  </sheetViews>
  <sheetFormatPr baseColWidth="10" defaultColWidth="8.83203125" defaultRowHeight="13"/>
  <cols>
    <col min="1" max="7" width="20.83203125" style="7" customWidth="1"/>
    <col min="8" max="16384" width="8.83203125" style="7"/>
  </cols>
  <sheetData>
    <row r="1" spans="1:7">
      <c r="A1" s="10" t="s">
        <v>18</v>
      </c>
      <c r="B1" s="10" t="s">
        <v>17</v>
      </c>
      <c r="C1" s="10" t="s">
        <v>16</v>
      </c>
      <c r="D1" s="10" t="s">
        <v>15</v>
      </c>
      <c r="E1" s="10" t="s">
        <v>14</v>
      </c>
      <c r="F1" s="10" t="s">
        <v>13</v>
      </c>
      <c r="G1" s="10" t="s">
        <v>12</v>
      </c>
    </row>
    <row r="2" spans="1:7" s="41" customFormat="1" ht="91" customHeight="1">
      <c r="A2" s="39"/>
      <c r="D2" s="40" t="s">
        <v>161</v>
      </c>
      <c r="E2" s="39" t="s">
        <v>162</v>
      </c>
      <c r="F2" s="39" t="s">
        <v>128</v>
      </c>
      <c r="G2" s="39" t="s">
        <v>19</v>
      </c>
    </row>
    <row r="3" spans="1:7" s="41" customFormat="1" ht="42">
      <c r="A3" s="39" t="s">
        <v>11</v>
      </c>
      <c r="B3" s="39" t="s">
        <v>10</v>
      </c>
      <c r="C3" s="9" t="s">
        <v>9</v>
      </c>
      <c r="D3" s="9" t="s">
        <v>74</v>
      </c>
      <c r="E3" s="39"/>
      <c r="F3" s="39"/>
      <c r="G3" s="39"/>
    </row>
    <row r="4" spans="1:7" ht="94" customHeight="1">
      <c r="A4" s="9"/>
      <c r="B4" s="9"/>
      <c r="C4" s="9"/>
      <c r="D4" s="9"/>
      <c r="E4" s="9"/>
      <c r="F4" s="9"/>
      <c r="G4" s="9"/>
    </row>
    <row r="6" spans="1:7" ht="56">
      <c r="A6" s="8" t="s">
        <v>8</v>
      </c>
    </row>
  </sheetData>
  <pageMargins left="0.25" right="0.25" top="0.75" bottom="0.75" header="0.3" footer="0.3"/>
  <pageSetup scale="86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62F-7C53-C243-8EC4-CA672EC2421B}">
  <sheetPr>
    <pageSetUpPr fitToPage="1"/>
  </sheetPr>
  <dimension ref="A1:M14"/>
  <sheetViews>
    <sheetView workbookViewId="0">
      <selection activeCell="F13" sqref="F13"/>
    </sheetView>
  </sheetViews>
  <sheetFormatPr baseColWidth="10" defaultRowHeight="16"/>
  <sheetData>
    <row r="1" spans="1:13">
      <c r="A1" t="s">
        <v>20</v>
      </c>
    </row>
    <row r="2" spans="1:13">
      <c r="A2" s="2" t="s">
        <v>2</v>
      </c>
      <c r="B2" s="2" t="s">
        <v>21</v>
      </c>
      <c r="C2" s="2" t="s">
        <v>22</v>
      </c>
      <c r="D2" s="2" t="s">
        <v>1</v>
      </c>
      <c r="E2" s="2" t="s">
        <v>0</v>
      </c>
      <c r="F2" s="2" t="s">
        <v>28</v>
      </c>
      <c r="G2" s="159" t="s">
        <v>23</v>
      </c>
      <c r="H2" s="159"/>
      <c r="I2" s="159"/>
      <c r="J2" s="159"/>
      <c r="K2" s="159"/>
      <c r="L2" s="2" t="s">
        <v>24</v>
      </c>
      <c r="M2" s="22" t="s">
        <v>25</v>
      </c>
    </row>
    <row r="3" spans="1:13">
      <c r="A3" s="42">
        <v>43560</v>
      </c>
      <c r="B3" s="17" t="s">
        <v>76</v>
      </c>
      <c r="C3" s="1">
        <v>2</v>
      </c>
      <c r="D3" s="51" t="s">
        <v>186</v>
      </c>
      <c r="E3" s="50" t="s">
        <v>133</v>
      </c>
      <c r="F3" s="12"/>
      <c r="G3" s="17"/>
      <c r="H3" s="17"/>
      <c r="I3" s="17"/>
      <c r="J3" s="17"/>
      <c r="K3" s="17"/>
      <c r="L3" s="17" t="s">
        <v>83</v>
      </c>
      <c r="M3" s="17"/>
    </row>
    <row r="4" spans="1:13">
      <c r="A4" s="42">
        <v>43560</v>
      </c>
      <c r="B4" s="17" t="s">
        <v>76</v>
      </c>
      <c r="C4" s="1">
        <v>2</v>
      </c>
      <c r="D4" s="51" t="s">
        <v>186</v>
      </c>
      <c r="E4" s="50" t="s">
        <v>133</v>
      </c>
      <c r="F4" s="12"/>
      <c r="G4" s="17"/>
      <c r="H4" s="17"/>
      <c r="I4" s="17"/>
      <c r="J4" s="17"/>
      <c r="K4" s="17"/>
      <c r="L4" s="17" t="s">
        <v>83</v>
      </c>
      <c r="M4" s="17"/>
    </row>
    <row r="5" spans="1:13">
      <c r="A5" s="42">
        <v>43574</v>
      </c>
      <c r="B5" s="17" t="s">
        <v>76</v>
      </c>
      <c r="C5" s="1">
        <v>2</v>
      </c>
      <c r="D5" s="51" t="s">
        <v>164</v>
      </c>
      <c r="E5" s="50" t="s">
        <v>163</v>
      </c>
      <c r="F5" s="12"/>
      <c r="G5" s="17"/>
      <c r="H5" s="17"/>
      <c r="I5" s="17"/>
      <c r="J5" s="17"/>
      <c r="K5" s="17"/>
      <c r="L5" s="17" t="s">
        <v>83</v>
      </c>
      <c r="M5" s="17"/>
    </row>
    <row r="6" spans="1:13">
      <c r="A6" s="42">
        <v>43574</v>
      </c>
      <c r="B6" s="17" t="s">
        <v>76</v>
      </c>
      <c r="C6" s="1">
        <v>2</v>
      </c>
      <c r="D6" s="51" t="s">
        <v>164</v>
      </c>
      <c r="E6" s="50" t="s">
        <v>163</v>
      </c>
      <c r="F6" s="12"/>
      <c r="G6" s="17"/>
      <c r="H6" s="17"/>
      <c r="I6" s="17"/>
      <c r="J6" s="17"/>
      <c r="K6" s="17"/>
      <c r="L6" s="17" t="s">
        <v>83</v>
      </c>
      <c r="M6" s="17"/>
    </row>
    <row r="7" spans="1:13">
      <c r="A7" s="11" t="s">
        <v>26</v>
      </c>
    </row>
    <row r="9" spans="1:13">
      <c r="E9" t="s">
        <v>4</v>
      </c>
      <c r="F9" s="2" t="s">
        <v>187</v>
      </c>
      <c r="G9" t="s">
        <v>6</v>
      </c>
      <c r="H9" t="s">
        <v>29</v>
      </c>
    </row>
    <row r="10" spans="1:13">
      <c r="F10" t="s">
        <v>71</v>
      </c>
      <c r="G10" s="14" t="s">
        <v>72</v>
      </c>
      <c r="H10" s="14" t="s">
        <v>173</v>
      </c>
    </row>
    <row r="11" spans="1:13">
      <c r="F11" t="s">
        <v>118</v>
      </c>
      <c r="G11" s="14" t="s">
        <v>147</v>
      </c>
      <c r="H11" s="14" t="s">
        <v>174</v>
      </c>
    </row>
    <row r="12" spans="1:13">
      <c r="F12" t="s">
        <v>73</v>
      </c>
      <c r="G12" s="14" t="s">
        <v>77</v>
      </c>
      <c r="H12" s="14" t="s">
        <v>175</v>
      </c>
    </row>
    <row r="13" spans="1:13">
      <c r="F13" t="s">
        <v>119</v>
      </c>
      <c r="G13" s="14" t="s">
        <v>148</v>
      </c>
      <c r="H13" s="14" t="s">
        <v>176</v>
      </c>
    </row>
    <row r="14" spans="1:13">
      <c r="F14" s="15"/>
      <c r="G14" s="14"/>
      <c r="H14" s="14"/>
    </row>
  </sheetData>
  <mergeCells count="1">
    <mergeCell ref="G2:K2"/>
  </mergeCells>
  <pageMargins left="0.25" right="0.25" top="0.75" bottom="0.75" header="0.3" footer="0.3"/>
  <pageSetup scale="8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15C7-D903-CC47-895D-2313346F9812}">
  <dimension ref="A1:O27"/>
  <sheetViews>
    <sheetView workbookViewId="0">
      <selection activeCell="J2" sqref="J2"/>
    </sheetView>
  </sheetViews>
  <sheetFormatPr baseColWidth="10" defaultRowHeight="16"/>
  <cols>
    <col min="6" max="6" width="9.33203125" customWidth="1"/>
    <col min="7" max="7" width="14.1640625" bestFit="1" customWidth="1"/>
    <col min="13" max="13" width="16.83203125" bestFit="1" customWidth="1"/>
    <col min="14" max="14" width="16.83203125" customWidth="1"/>
  </cols>
  <sheetData>
    <row r="1" spans="1:15">
      <c r="A1" s="16" t="s">
        <v>30</v>
      </c>
      <c r="B1" s="16" t="s">
        <v>107</v>
      </c>
      <c r="C1" s="16" t="s">
        <v>0</v>
      </c>
      <c r="D1" s="16" t="s">
        <v>31</v>
      </c>
      <c r="E1" s="16" t="s">
        <v>24</v>
      </c>
      <c r="F1" s="16" t="s">
        <v>21</v>
      </c>
      <c r="G1" s="16" t="s">
        <v>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6" t="s">
        <v>38</v>
      </c>
      <c r="O1" s="16" t="s">
        <v>81</v>
      </c>
    </row>
    <row r="2" spans="1:15">
      <c r="A2" s="23" t="s">
        <v>72</v>
      </c>
      <c r="B2" s="23">
        <v>3</v>
      </c>
      <c r="C2" s="17">
        <v>1</v>
      </c>
      <c r="D2" s="17">
        <v>1</v>
      </c>
      <c r="E2" s="17" t="s">
        <v>39</v>
      </c>
      <c r="F2" s="17" t="s">
        <v>76</v>
      </c>
      <c r="G2" s="21">
        <v>43552</v>
      </c>
      <c r="H2" s="1" t="s">
        <v>133</v>
      </c>
      <c r="I2" s="18" t="s">
        <v>211</v>
      </c>
      <c r="J2" s="19">
        <v>43614</v>
      </c>
      <c r="K2" s="20">
        <f t="shared" ref="K2:K9" si="0">(DATEDIF(G2, J2,"D")/7)</f>
        <v>8.8571428571428577</v>
      </c>
      <c r="L2" s="19">
        <v>43626</v>
      </c>
      <c r="M2" s="20">
        <f t="shared" ref="M2:M9" si="1">(DATEDIF(G2, L2,"D")/7)</f>
        <v>10.571428571428571</v>
      </c>
      <c r="N2" s="17">
        <f t="shared" ref="N2:N9" si="2">L2-J2</f>
        <v>12</v>
      </c>
      <c r="O2" s="17" t="s">
        <v>165</v>
      </c>
    </row>
    <row r="3" spans="1:15">
      <c r="A3" s="17" t="s">
        <v>72</v>
      </c>
      <c r="B3" s="17">
        <v>3</v>
      </c>
      <c r="C3" s="17">
        <v>1</v>
      </c>
      <c r="D3" s="17">
        <v>2</v>
      </c>
      <c r="E3" s="17" t="s">
        <v>82</v>
      </c>
      <c r="F3" s="17" t="s">
        <v>76</v>
      </c>
      <c r="G3" s="21">
        <v>43552</v>
      </c>
      <c r="H3" s="1" t="s">
        <v>133</v>
      </c>
      <c r="I3" s="18" t="s">
        <v>211</v>
      </c>
      <c r="J3" s="19">
        <v>43614</v>
      </c>
      <c r="K3" s="20">
        <f t="shared" si="0"/>
        <v>8.8571428571428577</v>
      </c>
      <c r="L3" s="19">
        <v>43626</v>
      </c>
      <c r="M3" s="20">
        <f t="shared" si="1"/>
        <v>10.571428571428571</v>
      </c>
      <c r="N3" s="17">
        <f t="shared" si="2"/>
        <v>12</v>
      </c>
      <c r="O3" s="17" t="s">
        <v>166</v>
      </c>
    </row>
    <row r="4" spans="1:15">
      <c r="A4" s="25" t="s">
        <v>78</v>
      </c>
      <c r="B4" s="25">
        <v>3</v>
      </c>
      <c r="C4" s="25">
        <v>2</v>
      </c>
      <c r="D4" s="25">
        <v>1</v>
      </c>
      <c r="E4" s="25" t="s">
        <v>39</v>
      </c>
      <c r="F4" s="25" t="s">
        <v>76</v>
      </c>
      <c r="G4" s="64">
        <v>43552</v>
      </c>
      <c r="H4" s="65" t="s">
        <v>133</v>
      </c>
      <c r="I4" s="66" t="s">
        <v>212</v>
      </c>
      <c r="J4" s="67">
        <v>43614</v>
      </c>
      <c r="K4" s="68">
        <f t="shared" si="0"/>
        <v>8.8571428571428577</v>
      </c>
      <c r="L4" s="67">
        <v>43626</v>
      </c>
      <c r="M4" s="68">
        <f t="shared" si="1"/>
        <v>10.571428571428571</v>
      </c>
      <c r="N4" s="25">
        <f t="shared" si="2"/>
        <v>12</v>
      </c>
      <c r="O4" s="25" t="s">
        <v>167</v>
      </c>
    </row>
    <row r="5" spans="1:15">
      <c r="A5" s="25" t="s">
        <v>78</v>
      </c>
      <c r="B5" s="25">
        <v>3</v>
      </c>
      <c r="C5" s="25">
        <v>2</v>
      </c>
      <c r="D5" s="25">
        <v>2</v>
      </c>
      <c r="E5" s="25" t="s">
        <v>82</v>
      </c>
      <c r="F5" s="25" t="s">
        <v>76</v>
      </c>
      <c r="G5" s="64">
        <v>43552</v>
      </c>
      <c r="H5" s="65" t="s">
        <v>133</v>
      </c>
      <c r="I5" s="66" t="s">
        <v>212</v>
      </c>
      <c r="J5" s="67">
        <v>43614</v>
      </c>
      <c r="K5" s="68">
        <f t="shared" si="0"/>
        <v>8.8571428571428577</v>
      </c>
      <c r="L5" s="67">
        <v>43626</v>
      </c>
      <c r="M5" s="68">
        <f t="shared" si="1"/>
        <v>10.571428571428571</v>
      </c>
      <c r="N5" s="25">
        <f t="shared" si="2"/>
        <v>12</v>
      </c>
      <c r="O5" s="25" t="s">
        <v>168</v>
      </c>
    </row>
    <row r="6" spans="1:15">
      <c r="A6" s="23" t="s">
        <v>79</v>
      </c>
      <c r="B6" s="23">
        <v>3</v>
      </c>
      <c r="C6" s="23">
        <v>3</v>
      </c>
      <c r="D6" s="17">
        <v>1</v>
      </c>
      <c r="E6" s="17" t="s">
        <v>39</v>
      </c>
      <c r="F6" s="17" t="s">
        <v>76</v>
      </c>
      <c r="G6" s="21">
        <v>43535</v>
      </c>
      <c r="H6" s="1" t="s">
        <v>163</v>
      </c>
      <c r="I6" s="12" t="s">
        <v>213</v>
      </c>
      <c r="J6" s="19">
        <v>43614</v>
      </c>
      <c r="K6" s="20">
        <f t="shared" si="0"/>
        <v>11.285714285714286</v>
      </c>
      <c r="L6" s="19">
        <v>43626</v>
      </c>
      <c r="M6" s="20">
        <f t="shared" si="1"/>
        <v>13</v>
      </c>
      <c r="N6" s="17">
        <f t="shared" si="2"/>
        <v>12</v>
      </c>
      <c r="O6" s="23" t="s">
        <v>169</v>
      </c>
    </row>
    <row r="7" spans="1:15">
      <c r="A7" s="23" t="s">
        <v>79</v>
      </c>
      <c r="B7" s="23">
        <v>3</v>
      </c>
      <c r="C7" s="23">
        <v>3</v>
      </c>
      <c r="D7" s="17">
        <v>2</v>
      </c>
      <c r="E7" s="17" t="s">
        <v>82</v>
      </c>
      <c r="F7" s="17" t="s">
        <v>76</v>
      </c>
      <c r="G7" s="21">
        <v>43535</v>
      </c>
      <c r="H7" s="1" t="s">
        <v>163</v>
      </c>
      <c r="I7" s="12" t="s">
        <v>213</v>
      </c>
      <c r="J7" s="19">
        <v>43614</v>
      </c>
      <c r="K7" s="20">
        <f t="shared" si="0"/>
        <v>11.285714285714286</v>
      </c>
      <c r="L7" s="19">
        <v>43626</v>
      </c>
      <c r="M7" s="20">
        <f t="shared" si="1"/>
        <v>13</v>
      </c>
      <c r="N7" s="17">
        <f t="shared" si="2"/>
        <v>12</v>
      </c>
      <c r="O7" s="23" t="s">
        <v>170</v>
      </c>
    </row>
    <row r="8" spans="1:15">
      <c r="A8" s="25" t="s">
        <v>80</v>
      </c>
      <c r="B8" s="25">
        <v>3</v>
      </c>
      <c r="C8" s="25">
        <v>4</v>
      </c>
      <c r="D8" s="25">
        <v>1</v>
      </c>
      <c r="E8" s="25" t="s">
        <v>39</v>
      </c>
      <c r="F8" s="25" t="s">
        <v>76</v>
      </c>
      <c r="G8" s="64">
        <v>43535</v>
      </c>
      <c r="H8" s="65" t="s">
        <v>163</v>
      </c>
      <c r="I8" s="66" t="s">
        <v>214</v>
      </c>
      <c r="J8" s="67">
        <v>43614</v>
      </c>
      <c r="K8" s="68">
        <f t="shared" si="0"/>
        <v>11.285714285714286</v>
      </c>
      <c r="L8" s="67">
        <v>43626</v>
      </c>
      <c r="M8" s="68">
        <f t="shared" si="1"/>
        <v>13</v>
      </c>
      <c r="N8" s="25">
        <f t="shared" si="2"/>
        <v>12</v>
      </c>
      <c r="O8" s="25" t="s">
        <v>171</v>
      </c>
    </row>
    <row r="9" spans="1:15">
      <c r="A9" s="25" t="s">
        <v>80</v>
      </c>
      <c r="B9" s="25">
        <v>3</v>
      </c>
      <c r="C9" s="25">
        <v>4</v>
      </c>
      <c r="D9" s="25">
        <v>2</v>
      </c>
      <c r="E9" s="25" t="s">
        <v>82</v>
      </c>
      <c r="F9" s="25" t="s">
        <v>76</v>
      </c>
      <c r="G9" s="64">
        <v>43535</v>
      </c>
      <c r="H9" s="65" t="s">
        <v>163</v>
      </c>
      <c r="I9" s="66" t="s">
        <v>214</v>
      </c>
      <c r="J9" s="67">
        <v>43614</v>
      </c>
      <c r="K9" s="68">
        <f t="shared" si="0"/>
        <v>11.285714285714286</v>
      </c>
      <c r="L9" s="67">
        <v>43626</v>
      </c>
      <c r="M9" s="68">
        <f t="shared" si="1"/>
        <v>13</v>
      </c>
      <c r="N9" s="25">
        <f t="shared" si="2"/>
        <v>12</v>
      </c>
      <c r="O9" s="25" t="s">
        <v>172</v>
      </c>
    </row>
    <row r="11" spans="1:15">
      <c r="A11" s="34" t="s">
        <v>133</v>
      </c>
      <c r="B11" s="34" t="s">
        <v>134</v>
      </c>
      <c r="C11" s="42">
        <v>43560</v>
      </c>
      <c r="D11" s="34" t="s">
        <v>108</v>
      </c>
      <c r="E11" s="34" t="s">
        <v>109</v>
      </c>
      <c r="F11" s="34">
        <v>4</v>
      </c>
      <c r="G11" s="34"/>
      <c r="H11" s="34">
        <v>11.14285714</v>
      </c>
    </row>
    <row r="12" spans="1:15">
      <c r="A12" s="34" t="s">
        <v>163</v>
      </c>
      <c r="B12" s="34" t="s">
        <v>164</v>
      </c>
      <c r="C12" s="42">
        <v>43574</v>
      </c>
      <c r="D12" s="34" t="s">
        <v>108</v>
      </c>
      <c r="E12" s="34" t="s">
        <v>109</v>
      </c>
      <c r="F12" s="34">
        <v>4</v>
      </c>
      <c r="G12" s="34"/>
      <c r="H12" s="34">
        <v>8.7857142859999993</v>
      </c>
      <c r="I12" s="24"/>
      <c r="J12" s="24"/>
      <c r="K12" s="24"/>
      <c r="L12" s="24"/>
      <c r="M12" s="24"/>
      <c r="N12" s="24"/>
      <c r="O12" s="24"/>
    </row>
    <row r="13" spans="1:15">
      <c r="A13" s="62"/>
      <c r="B13" s="63"/>
      <c r="C13" s="42"/>
      <c r="D13" s="34"/>
      <c r="E13" s="34"/>
      <c r="F13" s="34"/>
      <c r="G13" s="34"/>
      <c r="H13" s="34"/>
      <c r="I13" s="24"/>
      <c r="J13" s="24"/>
      <c r="K13" s="24"/>
      <c r="L13" s="24"/>
      <c r="M13" s="24"/>
      <c r="N13" s="24"/>
      <c r="O13" s="24"/>
    </row>
    <row r="14" spans="1:15">
      <c r="A14" s="24"/>
      <c r="B14" s="24"/>
      <c r="C14" s="24"/>
      <c r="D14" s="24"/>
      <c r="E14" s="24"/>
      <c r="F14" s="53"/>
      <c r="G14" s="52"/>
      <c r="H14" s="24"/>
      <c r="I14" s="24"/>
    </row>
    <row r="15" spans="1:15">
      <c r="A15" s="24"/>
      <c r="B15" s="24"/>
      <c r="C15" s="24"/>
      <c r="D15" s="24"/>
      <c r="E15" s="24"/>
      <c r="F15" s="53"/>
      <c r="G15" s="52"/>
      <c r="H15" s="24"/>
      <c r="I15" s="24"/>
    </row>
    <row r="16" spans="1:15">
      <c r="A16" s="24"/>
      <c r="B16" s="24"/>
      <c r="C16" s="24"/>
      <c r="D16" s="24"/>
      <c r="E16" s="24"/>
      <c r="F16" s="53"/>
      <c r="G16" s="52"/>
      <c r="H16" s="24"/>
      <c r="I16" s="24"/>
    </row>
    <row r="17" spans="1:9">
      <c r="A17" s="24"/>
      <c r="B17" s="24"/>
      <c r="C17" s="24"/>
      <c r="D17" s="24"/>
      <c r="E17" s="24"/>
      <c r="F17" s="52"/>
      <c r="G17" s="52"/>
      <c r="H17" s="24"/>
      <c r="I17" s="24"/>
    </row>
    <row r="18" spans="1:9">
      <c r="A18" s="24"/>
      <c r="B18" s="24"/>
      <c r="C18" s="24"/>
      <c r="D18" s="24"/>
      <c r="E18" s="24"/>
      <c r="F18" s="24"/>
      <c r="G18" s="24"/>
      <c r="H18" s="24"/>
      <c r="I18" s="24"/>
    </row>
    <row r="19" spans="1:9">
      <c r="A19" s="24"/>
      <c r="B19" s="24"/>
      <c r="C19" s="24"/>
      <c r="D19" s="24"/>
      <c r="E19" s="24"/>
      <c r="F19" s="24"/>
      <c r="G19" s="24"/>
      <c r="H19" s="24"/>
      <c r="I19" s="24"/>
    </row>
    <row r="20" spans="1:9">
      <c r="A20" s="24"/>
      <c r="B20" s="24"/>
      <c r="C20" s="24"/>
      <c r="D20" s="24"/>
      <c r="E20" s="24"/>
      <c r="F20" s="24"/>
      <c r="G20" s="24"/>
      <c r="H20" s="24"/>
      <c r="I20" s="24"/>
    </row>
    <row r="21" spans="1:9">
      <c r="A21" s="24"/>
      <c r="B21" s="24"/>
      <c r="C21" s="24"/>
      <c r="D21" s="24"/>
      <c r="E21" s="24"/>
      <c r="F21" s="24"/>
      <c r="G21" s="24"/>
      <c r="H21" s="24"/>
      <c r="I21" s="24"/>
    </row>
    <row r="22" spans="1:9">
      <c r="A22" s="24"/>
      <c r="B22" s="24"/>
      <c r="C22" s="24"/>
      <c r="D22" s="24"/>
      <c r="E22" s="24"/>
      <c r="F22" s="24"/>
      <c r="G22" s="24"/>
      <c r="H22" s="24"/>
      <c r="I22" s="24"/>
    </row>
    <row r="23" spans="1:9">
      <c r="A23" s="24"/>
      <c r="B23" s="24"/>
      <c r="C23" s="24"/>
      <c r="D23" s="24"/>
      <c r="E23" s="24"/>
      <c r="F23" s="24"/>
      <c r="G23" s="24"/>
      <c r="H23" s="24"/>
      <c r="I23" s="24"/>
    </row>
    <row r="24" spans="1:9">
      <c r="A24" s="24"/>
      <c r="B24" s="24"/>
      <c r="C24" s="24"/>
      <c r="D24" s="24"/>
      <c r="E24" s="24"/>
      <c r="F24" s="24"/>
      <c r="G24" s="24"/>
      <c r="H24" s="24"/>
      <c r="I24" s="24"/>
    </row>
    <row r="25" spans="1:9">
      <c r="A25" s="24"/>
      <c r="B25" s="24"/>
      <c r="C25" s="24"/>
      <c r="D25" s="24"/>
      <c r="E25" s="24"/>
      <c r="F25" s="24"/>
      <c r="G25" s="24"/>
      <c r="H25" s="24"/>
      <c r="I25" s="24"/>
    </row>
    <row r="26" spans="1:9">
      <c r="A26" s="24"/>
      <c r="B26" s="24"/>
      <c r="C26" s="24"/>
      <c r="D26" s="24"/>
      <c r="E26" s="24"/>
      <c r="F26" s="24"/>
      <c r="G26" s="24"/>
      <c r="H26" s="24"/>
      <c r="I26" s="24"/>
    </row>
    <row r="27" spans="1:9">
      <c r="A27" s="24"/>
      <c r="B27" s="24"/>
      <c r="C27" s="24"/>
      <c r="D27" s="24"/>
      <c r="E27" s="24"/>
      <c r="F27" s="24"/>
      <c r="G27" s="24"/>
      <c r="H27" s="24"/>
      <c r="I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46F9-7B2B-9541-A55F-7BF2B2559EBD}">
  <sheetPr>
    <pageSetUpPr fitToPage="1"/>
  </sheetPr>
  <dimension ref="A1:T13"/>
  <sheetViews>
    <sheetView workbookViewId="0">
      <selection activeCell="L10" sqref="L10"/>
    </sheetView>
  </sheetViews>
  <sheetFormatPr baseColWidth="10" defaultRowHeight="16"/>
  <cols>
    <col min="1" max="1" width="9.1640625" style="24" bestFit="1" customWidth="1"/>
    <col min="2" max="2" width="9.1640625" style="24" customWidth="1"/>
    <col min="3" max="3" width="9" style="24" bestFit="1" customWidth="1"/>
    <col min="4" max="4" width="8.6640625" style="24" bestFit="1" customWidth="1"/>
    <col min="5" max="5" width="10.83203125" style="24" customWidth="1"/>
    <col min="6" max="16384" width="10.83203125" style="24"/>
  </cols>
  <sheetData>
    <row r="1" spans="1:20" customFormat="1">
      <c r="A1" s="16" t="s">
        <v>84</v>
      </c>
      <c r="B1" s="16" t="s">
        <v>107</v>
      </c>
      <c r="C1" s="16" t="s">
        <v>31</v>
      </c>
      <c r="D1" s="16" t="s">
        <v>24</v>
      </c>
      <c r="E1" s="16" t="s">
        <v>85</v>
      </c>
      <c r="F1" s="16" t="s">
        <v>44</v>
      </c>
      <c r="G1" s="16" t="s">
        <v>43</v>
      </c>
      <c r="H1" s="16" t="s">
        <v>42</v>
      </c>
      <c r="I1" s="16" t="s">
        <v>41</v>
      </c>
      <c r="J1" s="16" t="s">
        <v>45</v>
      </c>
      <c r="K1" s="16" t="s">
        <v>46</v>
      </c>
      <c r="L1" s="16" t="s">
        <v>47</v>
      </c>
      <c r="M1" s="16" t="s">
        <v>86</v>
      </c>
      <c r="N1" s="16" t="s">
        <v>87</v>
      </c>
      <c r="O1" s="16" t="s">
        <v>88</v>
      </c>
      <c r="P1" s="16" t="s">
        <v>89</v>
      </c>
      <c r="Q1" s="16" t="s">
        <v>90</v>
      </c>
      <c r="R1" s="46"/>
      <c r="S1" s="46"/>
      <c r="T1" s="46"/>
    </row>
    <row r="2" spans="1:20" customFormat="1">
      <c r="A2" s="23" t="s">
        <v>72</v>
      </c>
      <c r="B2" s="23">
        <v>3</v>
      </c>
      <c r="C2" s="17" t="s">
        <v>165</v>
      </c>
      <c r="D2" s="17" t="s">
        <v>39</v>
      </c>
      <c r="E2" s="13">
        <v>25.8</v>
      </c>
      <c r="F2" s="13">
        <v>24.6</v>
      </c>
      <c r="G2" s="13">
        <v>25.4</v>
      </c>
      <c r="H2" s="13">
        <v>25.9</v>
      </c>
      <c r="I2" s="13">
        <v>25.5</v>
      </c>
      <c r="J2" s="13">
        <v>25</v>
      </c>
      <c r="K2" s="13">
        <v>25.2</v>
      </c>
      <c r="L2" s="13">
        <v>25.2</v>
      </c>
      <c r="M2" s="13"/>
      <c r="N2" s="13"/>
      <c r="O2" s="13"/>
      <c r="P2" s="13"/>
      <c r="Q2" s="47"/>
      <c r="R2" s="46"/>
      <c r="S2" s="46"/>
      <c r="T2" s="46"/>
    </row>
    <row r="3" spans="1:20" customFormat="1">
      <c r="A3" s="17" t="s">
        <v>72</v>
      </c>
      <c r="B3" s="17">
        <v>3</v>
      </c>
      <c r="C3" s="17" t="s">
        <v>166</v>
      </c>
      <c r="D3" s="17" t="s">
        <v>40</v>
      </c>
      <c r="E3" s="13">
        <v>24.4</v>
      </c>
      <c r="F3" s="13">
        <v>24.8</v>
      </c>
      <c r="G3" s="13">
        <v>24.5</v>
      </c>
      <c r="H3" s="13">
        <v>24.9</v>
      </c>
      <c r="I3" s="13">
        <v>25.3</v>
      </c>
      <c r="J3" s="13">
        <v>24.8</v>
      </c>
      <c r="K3" s="13">
        <v>24.9</v>
      </c>
      <c r="L3" s="13">
        <v>24.7</v>
      </c>
      <c r="M3" s="13"/>
      <c r="N3" s="13"/>
      <c r="O3" s="13"/>
      <c r="P3" s="13"/>
      <c r="Q3" s="47"/>
      <c r="R3" s="46"/>
      <c r="S3" s="46"/>
      <c r="T3" s="46"/>
    </row>
    <row r="4" spans="1:20" customFormat="1">
      <c r="A4" s="25" t="s">
        <v>27</v>
      </c>
      <c r="B4" s="25">
        <v>3</v>
      </c>
      <c r="C4" s="25" t="s">
        <v>167</v>
      </c>
      <c r="D4" s="25" t="s">
        <v>39</v>
      </c>
      <c r="E4" s="43">
        <v>25.3</v>
      </c>
      <c r="F4" s="43">
        <v>25.5</v>
      </c>
      <c r="G4" s="43">
        <v>25.9</v>
      </c>
      <c r="H4" s="43">
        <v>26.1</v>
      </c>
      <c r="I4" s="43">
        <v>26.1</v>
      </c>
      <c r="J4" s="43">
        <v>26.2</v>
      </c>
      <c r="K4" s="43">
        <v>26.3</v>
      </c>
      <c r="L4" s="43">
        <v>26.1</v>
      </c>
      <c r="M4" s="43"/>
      <c r="N4" s="43"/>
      <c r="O4" s="43"/>
      <c r="P4" s="43"/>
      <c r="Q4" s="48"/>
      <c r="R4" s="46"/>
      <c r="S4" s="46"/>
      <c r="T4" s="46"/>
    </row>
    <row r="5" spans="1:20" customFormat="1">
      <c r="A5" s="25" t="s">
        <v>27</v>
      </c>
      <c r="B5" s="25">
        <v>3</v>
      </c>
      <c r="C5" s="25" t="s">
        <v>168</v>
      </c>
      <c r="D5" s="25" t="s">
        <v>40</v>
      </c>
      <c r="E5" s="43">
        <v>26.4</v>
      </c>
      <c r="F5" s="43">
        <v>25.9</v>
      </c>
      <c r="G5" s="43">
        <v>26.2</v>
      </c>
      <c r="H5" s="43">
        <v>26.3</v>
      </c>
      <c r="I5" s="43">
        <v>26.7</v>
      </c>
      <c r="J5" s="43">
        <v>26.4</v>
      </c>
      <c r="K5" s="43">
        <v>26.3</v>
      </c>
      <c r="L5" s="43">
        <v>26.3</v>
      </c>
      <c r="M5" s="43"/>
      <c r="N5" s="43"/>
      <c r="O5" s="43"/>
      <c r="P5" s="43"/>
      <c r="Q5" s="48"/>
      <c r="R5" s="46"/>
      <c r="S5" s="46"/>
      <c r="T5" s="46"/>
    </row>
    <row r="6" spans="1:20" customFormat="1">
      <c r="A6" s="23" t="s">
        <v>76</v>
      </c>
      <c r="B6" s="23">
        <v>3</v>
      </c>
      <c r="C6" s="23" t="s">
        <v>169</v>
      </c>
      <c r="D6" s="23" t="s">
        <v>39</v>
      </c>
      <c r="E6" s="44">
        <v>28.5</v>
      </c>
      <c r="F6" s="44">
        <v>29</v>
      </c>
      <c r="G6" s="44">
        <v>28.3</v>
      </c>
      <c r="H6" s="44">
        <v>28.4</v>
      </c>
      <c r="I6" s="44">
        <v>28</v>
      </c>
      <c r="J6" s="44">
        <v>28</v>
      </c>
      <c r="K6" s="44">
        <v>27.7</v>
      </c>
      <c r="L6" s="44">
        <v>27.9</v>
      </c>
      <c r="M6" s="44"/>
      <c r="N6" s="44"/>
      <c r="O6" s="44"/>
      <c r="P6" s="44"/>
      <c r="Q6" s="49"/>
      <c r="R6" s="46"/>
      <c r="S6" s="46"/>
      <c r="T6" s="46"/>
    </row>
    <row r="7" spans="1:20" customFormat="1">
      <c r="A7" s="23" t="s">
        <v>76</v>
      </c>
      <c r="B7" s="23">
        <v>3</v>
      </c>
      <c r="C7" s="23" t="s">
        <v>170</v>
      </c>
      <c r="D7" s="23" t="s">
        <v>40</v>
      </c>
      <c r="E7" s="44">
        <v>29.9</v>
      </c>
      <c r="F7" s="44">
        <v>30</v>
      </c>
      <c r="G7" s="44">
        <v>29.9</v>
      </c>
      <c r="H7" s="44">
        <v>29.6</v>
      </c>
      <c r="I7" s="44">
        <v>29.3</v>
      </c>
      <c r="J7" s="44">
        <v>29</v>
      </c>
      <c r="K7" s="44">
        <v>28.7</v>
      </c>
      <c r="L7" s="44">
        <v>28.8</v>
      </c>
      <c r="M7" s="44"/>
      <c r="N7" s="44"/>
      <c r="O7" s="44"/>
      <c r="P7" s="44"/>
      <c r="Q7" s="49"/>
      <c r="R7" s="46"/>
      <c r="S7" s="46"/>
      <c r="T7" s="46"/>
    </row>
    <row r="8" spans="1:20" customFormat="1">
      <c r="A8" s="25" t="s">
        <v>7</v>
      </c>
      <c r="B8" s="25">
        <v>3</v>
      </c>
      <c r="C8" s="25" t="s">
        <v>171</v>
      </c>
      <c r="D8" s="25" t="s">
        <v>39</v>
      </c>
      <c r="E8" s="43">
        <v>24.7</v>
      </c>
      <c r="F8" s="43">
        <v>25.5</v>
      </c>
      <c r="G8" s="43">
        <v>24.1</v>
      </c>
      <c r="H8" s="43">
        <v>24.5</v>
      </c>
      <c r="I8" s="43">
        <v>23.9</v>
      </c>
      <c r="J8" s="43">
        <v>23.7</v>
      </c>
      <c r="K8" s="43">
        <v>23.8</v>
      </c>
      <c r="L8" s="43">
        <v>24.1</v>
      </c>
      <c r="M8" s="43"/>
      <c r="N8" s="43"/>
      <c r="O8" s="43"/>
      <c r="P8" s="43"/>
      <c r="Q8" s="48"/>
      <c r="R8" s="46"/>
      <c r="S8" s="46"/>
      <c r="T8" s="46"/>
    </row>
    <row r="9" spans="1:20" customFormat="1">
      <c r="A9" s="25" t="s">
        <v>7</v>
      </c>
      <c r="B9" s="25">
        <v>3</v>
      </c>
      <c r="C9" s="25" t="s">
        <v>172</v>
      </c>
      <c r="D9" s="25" t="s">
        <v>40</v>
      </c>
      <c r="E9" s="43">
        <v>27.2</v>
      </c>
      <c r="F9" s="43">
        <v>27.1</v>
      </c>
      <c r="G9" s="43">
        <v>27.5</v>
      </c>
      <c r="H9" s="43">
        <v>27.5</v>
      </c>
      <c r="I9" s="43">
        <v>25.4</v>
      </c>
      <c r="J9" s="43">
        <v>27.1</v>
      </c>
      <c r="K9" s="43">
        <v>26.9</v>
      </c>
      <c r="L9" s="43">
        <v>26.5</v>
      </c>
      <c r="M9" s="43"/>
      <c r="N9" s="43"/>
      <c r="O9" s="43"/>
      <c r="P9" s="43"/>
      <c r="Q9" s="48"/>
      <c r="R9" s="46"/>
      <c r="S9" s="46"/>
      <c r="T9" s="46"/>
    </row>
    <row r="10" spans="1:20">
      <c r="A10" s="45"/>
      <c r="B10" s="45"/>
      <c r="C10" s="45"/>
      <c r="D10" s="45"/>
      <c r="H10" s="46"/>
      <c r="I10" s="46"/>
      <c r="R10" s="46"/>
      <c r="S10" s="46"/>
      <c r="T10" s="46"/>
    </row>
    <row r="11" spans="1:20">
      <c r="A11" s="45"/>
      <c r="B11" s="45"/>
      <c r="C11" s="45"/>
      <c r="D11" s="45"/>
      <c r="H11" s="46"/>
      <c r="I11" s="46"/>
    </row>
    <row r="12" spans="1:20">
      <c r="A12" s="45"/>
      <c r="B12" s="45"/>
      <c r="C12" s="45"/>
      <c r="D12" s="45"/>
    </row>
    <row r="13" spans="1:20">
      <c r="A13" s="45"/>
      <c r="B13" s="45"/>
      <c r="C13" s="45"/>
      <c r="D13" s="45"/>
    </row>
  </sheetData>
  <pageMargins left="0.7" right="0.7" top="0.75" bottom="0.75" header="0.3" footer="0.3"/>
  <pageSetup scale="65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AF06-A98B-E849-B5BA-A4437AA8F946}">
  <sheetPr>
    <pageSetUpPr fitToPage="1"/>
  </sheetPr>
  <dimension ref="A1:AA103"/>
  <sheetViews>
    <sheetView workbookViewId="0">
      <selection activeCell="G50" sqref="G50"/>
    </sheetView>
  </sheetViews>
  <sheetFormatPr baseColWidth="10" defaultRowHeight="16"/>
  <sheetData>
    <row r="1" spans="1:27" ht="35" thickBot="1">
      <c r="A1" s="16" t="s">
        <v>84</v>
      </c>
      <c r="B1" s="16" t="s">
        <v>158</v>
      </c>
      <c r="C1" s="16" t="s">
        <v>157</v>
      </c>
      <c r="D1" s="16" t="s">
        <v>155</v>
      </c>
      <c r="E1" s="16" t="s">
        <v>156</v>
      </c>
      <c r="F1" s="151" t="s">
        <v>49</v>
      </c>
      <c r="G1" s="152" t="s">
        <v>48</v>
      </c>
      <c r="H1" s="37"/>
      <c r="I1" s="37"/>
      <c r="J1" s="37"/>
      <c r="K1" s="37"/>
      <c r="L1" s="37"/>
      <c r="M1" s="37"/>
      <c r="N1" s="37"/>
      <c r="O1" s="37"/>
      <c r="P1" s="99"/>
      <c r="Q1" s="99"/>
      <c r="R1" s="37"/>
      <c r="S1" s="37"/>
      <c r="T1" s="37"/>
      <c r="U1" s="37"/>
      <c r="V1" s="37"/>
      <c r="W1" s="37"/>
      <c r="X1" s="37"/>
      <c r="Y1" s="37"/>
      <c r="Z1" s="99"/>
      <c r="AA1" s="99"/>
    </row>
    <row r="2" spans="1:27">
      <c r="A2" s="130" t="s">
        <v>72</v>
      </c>
      <c r="B2" s="131">
        <v>0</v>
      </c>
      <c r="C2" s="132">
        <v>43617</v>
      </c>
      <c r="D2" s="133" t="s">
        <v>165</v>
      </c>
      <c r="E2" s="131" t="s">
        <v>39</v>
      </c>
      <c r="F2" s="134">
        <v>0.98680000000000001</v>
      </c>
      <c r="G2" s="147">
        <v>0.99980000000000002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>
      <c r="A3" s="136" t="s">
        <v>72</v>
      </c>
      <c r="B3" s="58">
        <v>0</v>
      </c>
      <c r="C3" s="93">
        <v>43617</v>
      </c>
      <c r="D3" s="17" t="s">
        <v>166</v>
      </c>
      <c r="E3" s="58" t="s">
        <v>40</v>
      </c>
      <c r="F3" s="13">
        <v>0.98799999999999999</v>
      </c>
      <c r="G3" s="148">
        <v>0.99739999999999995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>
      <c r="A4" s="138" t="s">
        <v>27</v>
      </c>
      <c r="B4" s="70">
        <v>0</v>
      </c>
      <c r="C4" s="71">
        <v>43617</v>
      </c>
      <c r="D4" s="25" t="s">
        <v>167</v>
      </c>
      <c r="E4" s="72" t="s">
        <v>39</v>
      </c>
      <c r="F4" s="43">
        <v>0.98540000000000005</v>
      </c>
      <c r="G4" s="149">
        <v>0.99609999999999999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>
      <c r="A5" s="138" t="s">
        <v>27</v>
      </c>
      <c r="B5" s="70">
        <v>0</v>
      </c>
      <c r="C5" s="71">
        <v>43617</v>
      </c>
      <c r="D5" s="25" t="s">
        <v>168</v>
      </c>
      <c r="E5" s="72" t="s">
        <v>40</v>
      </c>
      <c r="F5" s="43">
        <v>0.98119999999999996</v>
      </c>
      <c r="G5" s="149">
        <v>1.0047999999999999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>
      <c r="A6" s="136" t="s">
        <v>76</v>
      </c>
      <c r="B6" s="58">
        <v>0</v>
      </c>
      <c r="C6" s="93">
        <v>43617</v>
      </c>
      <c r="D6" s="23" t="s">
        <v>169</v>
      </c>
      <c r="E6" s="58" t="s">
        <v>39</v>
      </c>
      <c r="F6" s="13">
        <v>0.98760000000000003</v>
      </c>
      <c r="G6" s="148">
        <v>1.0045999999999999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>
      <c r="A7" s="136" t="s">
        <v>76</v>
      </c>
      <c r="B7" s="58">
        <v>0</v>
      </c>
      <c r="C7" s="93">
        <v>43617</v>
      </c>
      <c r="D7" s="23" t="s">
        <v>170</v>
      </c>
      <c r="E7" s="58" t="s">
        <v>40</v>
      </c>
      <c r="F7" s="13">
        <v>0.97289999999999999</v>
      </c>
      <c r="G7" s="148">
        <v>0.98980000000000001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>
      <c r="A8" s="138" t="s">
        <v>7</v>
      </c>
      <c r="B8" s="70">
        <v>0</v>
      </c>
      <c r="C8" s="71">
        <v>43617</v>
      </c>
      <c r="D8" s="25" t="s">
        <v>171</v>
      </c>
      <c r="E8" s="72" t="s">
        <v>39</v>
      </c>
      <c r="F8" s="43">
        <v>0.98399999999999999</v>
      </c>
      <c r="G8" s="149">
        <v>1.0012000000000001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7" thickBot="1">
      <c r="A9" s="141" t="s">
        <v>7</v>
      </c>
      <c r="B9" s="82">
        <v>0</v>
      </c>
      <c r="C9" s="83">
        <v>43617</v>
      </c>
      <c r="D9" s="116" t="s">
        <v>172</v>
      </c>
      <c r="E9" s="84" t="s">
        <v>40</v>
      </c>
      <c r="F9" s="143">
        <v>0.98719999999999997</v>
      </c>
      <c r="G9" s="150">
        <v>1.0075000000000001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>
      <c r="A10" s="136" t="s">
        <v>72</v>
      </c>
      <c r="B10" s="58">
        <v>1</v>
      </c>
      <c r="C10" s="59">
        <f>C2+1</f>
        <v>43618</v>
      </c>
      <c r="D10" s="145" t="s">
        <v>165</v>
      </c>
      <c r="E10" s="58" t="s">
        <v>39</v>
      </c>
      <c r="F10" s="146">
        <v>0.99350000000000005</v>
      </c>
      <c r="G10" s="153" t="s">
        <v>68</v>
      </c>
      <c r="H10" s="46" t="s">
        <v>206</v>
      </c>
      <c r="I10" s="46"/>
      <c r="J10" s="46"/>
      <c r="K10" s="46"/>
      <c r="L10" s="46"/>
      <c r="M10" s="46"/>
      <c r="N10" s="46"/>
      <c r="O10" s="46"/>
      <c r="P10" s="54"/>
      <c r="Q10" s="54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>
      <c r="A11" s="136" t="s">
        <v>72</v>
      </c>
      <c r="B11" s="58">
        <v>1</v>
      </c>
      <c r="C11" s="93">
        <f t="shared" ref="C11:C74" si="0">C3+1</f>
        <v>43618</v>
      </c>
      <c r="D11" s="17" t="s">
        <v>166</v>
      </c>
      <c r="E11" s="58" t="s">
        <v>40</v>
      </c>
      <c r="F11" s="13">
        <v>0.98129999999999995</v>
      </c>
      <c r="G11" s="137" t="s">
        <v>68</v>
      </c>
      <c r="H11" s="46" t="s">
        <v>206</v>
      </c>
      <c r="I11" s="46"/>
      <c r="J11" s="46"/>
      <c r="K11" s="46"/>
      <c r="L11" s="46"/>
      <c r="M11" s="46"/>
      <c r="N11" s="46"/>
      <c r="O11" s="46"/>
      <c r="P11" s="54"/>
      <c r="Q11" s="54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>
      <c r="A12" s="138" t="s">
        <v>27</v>
      </c>
      <c r="B12" s="70">
        <v>1</v>
      </c>
      <c r="C12" s="93">
        <f t="shared" si="0"/>
        <v>43618</v>
      </c>
      <c r="D12" s="25" t="s">
        <v>167</v>
      </c>
      <c r="E12" s="72" t="s">
        <v>39</v>
      </c>
      <c r="F12" s="43">
        <v>0.98340000000000005</v>
      </c>
      <c r="G12" s="139" t="s">
        <v>68</v>
      </c>
      <c r="H12" s="46" t="s">
        <v>206</v>
      </c>
      <c r="I12" s="46"/>
      <c r="J12" s="46"/>
      <c r="K12" s="46"/>
      <c r="L12" s="46"/>
      <c r="M12" s="46"/>
      <c r="N12" s="46"/>
      <c r="O12" s="46"/>
      <c r="P12" s="54"/>
      <c r="Q12" s="54"/>
      <c r="R12" s="46"/>
      <c r="S12" s="46"/>
      <c r="T12" s="46"/>
    </row>
    <row r="13" spans="1:27">
      <c r="A13" s="138" t="s">
        <v>27</v>
      </c>
      <c r="B13" s="70">
        <v>1</v>
      </c>
      <c r="C13" s="93">
        <f t="shared" si="0"/>
        <v>43618</v>
      </c>
      <c r="D13" s="25" t="s">
        <v>168</v>
      </c>
      <c r="E13" s="72" t="s">
        <v>40</v>
      </c>
      <c r="F13" s="43">
        <v>0.97860000000000003</v>
      </c>
      <c r="G13" s="139" t="s">
        <v>68</v>
      </c>
      <c r="H13" s="46" t="s">
        <v>206</v>
      </c>
      <c r="I13" s="46"/>
      <c r="J13" s="46"/>
      <c r="K13" s="46"/>
      <c r="L13" s="46"/>
      <c r="M13" s="46"/>
      <c r="N13" s="46"/>
      <c r="O13" s="46"/>
      <c r="P13" s="54"/>
      <c r="Q13" s="54"/>
      <c r="R13" s="46"/>
      <c r="S13" s="46"/>
      <c r="T13" s="46"/>
    </row>
    <row r="14" spans="1:27">
      <c r="A14" s="136" t="s">
        <v>76</v>
      </c>
      <c r="B14" s="58">
        <v>1</v>
      </c>
      <c r="C14" s="93">
        <f t="shared" si="0"/>
        <v>43618</v>
      </c>
      <c r="D14" s="23" t="s">
        <v>169</v>
      </c>
      <c r="E14" s="58" t="s">
        <v>39</v>
      </c>
      <c r="F14" s="44">
        <v>0.98450000000000004</v>
      </c>
      <c r="G14" s="140" t="s">
        <v>68</v>
      </c>
      <c r="H14" s="46" t="s">
        <v>206</v>
      </c>
      <c r="I14" s="46"/>
      <c r="J14" s="46"/>
      <c r="K14" s="46"/>
      <c r="L14" s="46"/>
      <c r="M14" s="46"/>
      <c r="N14" s="46"/>
      <c r="O14" s="46"/>
      <c r="P14" s="54"/>
      <c r="Q14" s="54"/>
      <c r="R14" s="46"/>
      <c r="S14" s="46"/>
      <c r="T14" s="46"/>
    </row>
    <row r="15" spans="1:27">
      <c r="A15" s="136" t="s">
        <v>76</v>
      </c>
      <c r="B15" s="58">
        <v>1</v>
      </c>
      <c r="C15" s="93">
        <f t="shared" si="0"/>
        <v>43618</v>
      </c>
      <c r="D15" s="23" t="s">
        <v>170</v>
      </c>
      <c r="E15" s="58" t="s">
        <v>40</v>
      </c>
      <c r="F15" s="44">
        <v>0.9849</v>
      </c>
      <c r="G15" s="140" t="s">
        <v>68</v>
      </c>
      <c r="H15" s="46" t="s">
        <v>206</v>
      </c>
      <c r="I15" s="46"/>
      <c r="J15" s="46"/>
      <c r="K15" s="46"/>
      <c r="L15" s="46"/>
      <c r="M15" s="46"/>
      <c r="N15" s="46"/>
      <c r="O15" s="46"/>
      <c r="P15" s="54"/>
      <c r="Q15" s="54"/>
      <c r="R15" s="46"/>
      <c r="S15" s="46"/>
      <c r="T15" s="46"/>
    </row>
    <row r="16" spans="1:27">
      <c r="A16" s="138" t="s">
        <v>7</v>
      </c>
      <c r="B16" s="70">
        <v>1</v>
      </c>
      <c r="C16" s="93">
        <f t="shared" si="0"/>
        <v>43618</v>
      </c>
      <c r="D16" s="25" t="s">
        <v>171</v>
      </c>
      <c r="E16" s="72" t="s">
        <v>39</v>
      </c>
      <c r="F16" s="43">
        <v>0.98670000000000002</v>
      </c>
      <c r="G16" s="139" t="s">
        <v>68</v>
      </c>
      <c r="H16" s="46" t="s">
        <v>206</v>
      </c>
      <c r="I16" s="46"/>
      <c r="J16" s="46"/>
      <c r="K16" s="46"/>
      <c r="L16" s="46"/>
      <c r="M16" s="46"/>
      <c r="N16" s="46"/>
      <c r="O16" s="46"/>
      <c r="P16" s="54"/>
      <c r="Q16" s="54"/>
      <c r="R16" s="46"/>
      <c r="S16" s="46"/>
      <c r="T16" s="46"/>
    </row>
    <row r="17" spans="1:20" ht="17" thickBot="1">
      <c r="A17" s="154" t="s">
        <v>7</v>
      </c>
      <c r="B17" s="126">
        <v>1</v>
      </c>
      <c r="C17" s="127">
        <f t="shared" si="0"/>
        <v>43618</v>
      </c>
      <c r="D17" s="128" t="s">
        <v>172</v>
      </c>
      <c r="E17" s="129" t="s">
        <v>40</v>
      </c>
      <c r="F17" s="125">
        <v>0.98899999999999999</v>
      </c>
      <c r="G17" s="155" t="s">
        <v>68</v>
      </c>
      <c r="H17" s="46" t="s">
        <v>206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r="18" spans="1:20">
      <c r="A18" s="130" t="s">
        <v>72</v>
      </c>
      <c r="B18" s="131">
        <v>2</v>
      </c>
      <c r="C18" s="132">
        <f t="shared" si="0"/>
        <v>43619</v>
      </c>
      <c r="D18" s="133" t="s">
        <v>165</v>
      </c>
      <c r="E18" s="131" t="s">
        <v>39</v>
      </c>
      <c r="F18" s="134">
        <v>0.98150000000000004</v>
      </c>
      <c r="G18" s="135">
        <v>1.0124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r="19" spans="1:20">
      <c r="A19" s="136" t="s">
        <v>72</v>
      </c>
      <c r="B19" s="58">
        <v>2</v>
      </c>
      <c r="C19" s="93">
        <f t="shared" si="0"/>
        <v>43619</v>
      </c>
      <c r="D19" s="17" t="s">
        <v>166</v>
      </c>
      <c r="E19" s="58" t="s">
        <v>40</v>
      </c>
      <c r="F19" s="13">
        <v>0.98070000000000002</v>
      </c>
      <c r="G19" s="137">
        <v>1.0183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r="20" spans="1:20">
      <c r="A20" s="138" t="s">
        <v>27</v>
      </c>
      <c r="B20" s="70">
        <v>2</v>
      </c>
      <c r="C20" s="93">
        <f t="shared" si="0"/>
        <v>43619</v>
      </c>
      <c r="D20" s="25" t="s">
        <v>167</v>
      </c>
      <c r="E20" s="72" t="s">
        <v>39</v>
      </c>
      <c r="F20" s="43">
        <v>0.98419999999999996</v>
      </c>
      <c r="G20" s="139">
        <v>1.0145999999999999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>
      <c r="A21" s="138" t="s">
        <v>27</v>
      </c>
      <c r="B21" s="70">
        <v>2</v>
      </c>
      <c r="C21" s="93">
        <f t="shared" si="0"/>
        <v>43619</v>
      </c>
      <c r="D21" s="25" t="s">
        <v>168</v>
      </c>
      <c r="E21" s="72" t="s">
        <v>40</v>
      </c>
      <c r="F21" s="43">
        <v>0.98399999999999999</v>
      </c>
      <c r="G21" s="139">
        <v>1.0119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r="22" spans="1:20">
      <c r="A22" s="136" t="s">
        <v>76</v>
      </c>
      <c r="B22" s="58">
        <v>2</v>
      </c>
      <c r="C22" s="93">
        <f t="shared" si="0"/>
        <v>43619</v>
      </c>
      <c r="D22" s="23" t="s">
        <v>169</v>
      </c>
      <c r="E22" s="58" t="s">
        <v>39</v>
      </c>
      <c r="F22" s="44">
        <v>0.98650000000000004</v>
      </c>
      <c r="G22" s="140">
        <v>1.0021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r="23" spans="1:20">
      <c r="A23" s="136" t="s">
        <v>76</v>
      </c>
      <c r="B23" s="58">
        <v>2</v>
      </c>
      <c r="C23" s="93">
        <f t="shared" si="0"/>
        <v>43619</v>
      </c>
      <c r="D23" s="23" t="s">
        <v>170</v>
      </c>
      <c r="E23" s="58" t="s">
        <v>40</v>
      </c>
      <c r="F23" s="44">
        <v>0.99160000000000004</v>
      </c>
      <c r="G23" s="140">
        <v>1.008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r="24" spans="1:20">
      <c r="A24" s="138" t="s">
        <v>7</v>
      </c>
      <c r="B24" s="70">
        <v>2</v>
      </c>
      <c r="C24" s="93">
        <f t="shared" si="0"/>
        <v>43619</v>
      </c>
      <c r="D24" s="25" t="s">
        <v>171</v>
      </c>
      <c r="E24" s="72" t="s">
        <v>39</v>
      </c>
      <c r="F24" s="43">
        <v>0.97599999999999998</v>
      </c>
      <c r="G24" s="139">
        <v>0.99970000000000003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r="25" spans="1:20" ht="17" thickBot="1">
      <c r="A25" s="141" t="s">
        <v>7</v>
      </c>
      <c r="B25" s="82">
        <v>2</v>
      </c>
      <c r="C25" s="142">
        <f t="shared" si="0"/>
        <v>43619</v>
      </c>
      <c r="D25" s="116" t="s">
        <v>172</v>
      </c>
      <c r="E25" s="84" t="s">
        <v>40</v>
      </c>
      <c r="F25" s="143">
        <v>0.98760000000000003</v>
      </c>
      <c r="G25" s="144">
        <v>1.0354000000000001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 spans="1:20">
      <c r="A26" s="136" t="s">
        <v>72</v>
      </c>
      <c r="B26" s="58">
        <v>3</v>
      </c>
      <c r="C26" s="59">
        <f t="shared" si="0"/>
        <v>43620</v>
      </c>
      <c r="D26" s="145" t="s">
        <v>165</v>
      </c>
      <c r="E26" s="58" t="s">
        <v>39</v>
      </c>
      <c r="F26" s="146">
        <v>0.98380000000000001</v>
      </c>
      <c r="G26" s="153">
        <v>1.0079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0">
      <c r="A27" s="136" t="s">
        <v>72</v>
      </c>
      <c r="B27" s="58">
        <v>3</v>
      </c>
      <c r="C27" s="93">
        <f t="shared" si="0"/>
        <v>43620</v>
      </c>
      <c r="D27" s="17" t="s">
        <v>166</v>
      </c>
      <c r="E27" s="58" t="s">
        <v>40</v>
      </c>
      <c r="F27" s="13">
        <v>0.98019999999999996</v>
      </c>
      <c r="G27" s="137">
        <v>0.997</v>
      </c>
    </row>
    <row r="28" spans="1:20">
      <c r="A28" s="138" t="s">
        <v>27</v>
      </c>
      <c r="B28" s="70">
        <v>3</v>
      </c>
      <c r="C28" s="93">
        <f t="shared" si="0"/>
        <v>43620</v>
      </c>
      <c r="D28" s="25" t="s">
        <v>167</v>
      </c>
      <c r="E28" s="72" t="s">
        <v>39</v>
      </c>
      <c r="F28" s="43">
        <v>0.98540000000000005</v>
      </c>
      <c r="G28" s="139">
        <v>1.0122</v>
      </c>
    </row>
    <row r="29" spans="1:20">
      <c r="A29" s="138" t="s">
        <v>27</v>
      </c>
      <c r="B29" s="70">
        <v>3</v>
      </c>
      <c r="C29" s="93">
        <f t="shared" si="0"/>
        <v>43620</v>
      </c>
      <c r="D29" s="25" t="s">
        <v>168</v>
      </c>
      <c r="E29" s="72" t="s">
        <v>40</v>
      </c>
      <c r="F29" s="43">
        <v>0.98529999999999995</v>
      </c>
      <c r="G29" s="139">
        <v>1.0165999999999999</v>
      </c>
    </row>
    <row r="30" spans="1:20">
      <c r="A30" s="136" t="s">
        <v>76</v>
      </c>
      <c r="B30" s="58">
        <v>3</v>
      </c>
      <c r="C30" s="93">
        <f t="shared" si="0"/>
        <v>43620</v>
      </c>
      <c r="D30" s="23" t="s">
        <v>169</v>
      </c>
      <c r="E30" s="58" t="s">
        <v>39</v>
      </c>
      <c r="F30" s="44">
        <v>0.98570000000000002</v>
      </c>
      <c r="G30" s="140">
        <v>1.0063</v>
      </c>
    </row>
    <row r="31" spans="1:20">
      <c r="A31" s="136" t="s">
        <v>76</v>
      </c>
      <c r="B31" s="58">
        <v>3</v>
      </c>
      <c r="C31" s="93">
        <f t="shared" si="0"/>
        <v>43620</v>
      </c>
      <c r="D31" s="23" t="s">
        <v>170</v>
      </c>
      <c r="E31" s="58" t="s">
        <v>40</v>
      </c>
      <c r="F31" s="44">
        <v>0.98799999999999999</v>
      </c>
      <c r="G31" s="140">
        <v>0.99819999999999998</v>
      </c>
    </row>
    <row r="32" spans="1:20">
      <c r="A32" s="138" t="s">
        <v>7</v>
      </c>
      <c r="B32" s="70">
        <v>3</v>
      </c>
      <c r="C32" s="93">
        <f t="shared" si="0"/>
        <v>43620</v>
      </c>
      <c r="D32" s="25" t="s">
        <v>171</v>
      </c>
      <c r="E32" s="72" t="s">
        <v>39</v>
      </c>
      <c r="F32" s="43">
        <v>0.97199999999999998</v>
      </c>
      <c r="G32" s="139">
        <v>0.98150000000000004</v>
      </c>
    </row>
    <row r="33" spans="1:7" ht="17" thickBot="1">
      <c r="A33" s="154" t="s">
        <v>7</v>
      </c>
      <c r="B33" s="126">
        <v>3</v>
      </c>
      <c r="C33" s="127">
        <f t="shared" si="0"/>
        <v>43620</v>
      </c>
      <c r="D33" s="128" t="s">
        <v>172</v>
      </c>
      <c r="E33" s="129" t="s">
        <v>40</v>
      </c>
      <c r="F33" s="125">
        <v>0.98229999999999995</v>
      </c>
      <c r="G33" s="155">
        <v>1.0024999999999999</v>
      </c>
    </row>
    <row r="34" spans="1:7">
      <c r="A34" s="130" t="s">
        <v>72</v>
      </c>
      <c r="B34" s="131">
        <v>4</v>
      </c>
      <c r="C34" s="132">
        <f t="shared" si="0"/>
        <v>43621</v>
      </c>
      <c r="D34" s="133" t="s">
        <v>165</v>
      </c>
      <c r="E34" s="131" t="s">
        <v>39</v>
      </c>
      <c r="F34" s="134">
        <v>0.98819999999999997</v>
      </c>
      <c r="G34" s="135">
        <v>1.0155000000000001</v>
      </c>
    </row>
    <row r="35" spans="1:7">
      <c r="A35" s="136" t="s">
        <v>72</v>
      </c>
      <c r="B35" s="58">
        <v>4</v>
      </c>
      <c r="C35" s="93">
        <f t="shared" si="0"/>
        <v>43621</v>
      </c>
      <c r="D35" s="17" t="s">
        <v>166</v>
      </c>
      <c r="E35" s="58" t="s">
        <v>40</v>
      </c>
      <c r="F35" s="13">
        <v>0.98540000000000005</v>
      </c>
      <c r="G35" s="137">
        <v>1.0079</v>
      </c>
    </row>
    <row r="36" spans="1:7">
      <c r="A36" s="138" t="s">
        <v>27</v>
      </c>
      <c r="B36" s="70">
        <v>4</v>
      </c>
      <c r="C36" s="93">
        <f t="shared" si="0"/>
        <v>43621</v>
      </c>
      <c r="D36" s="25" t="s">
        <v>167</v>
      </c>
      <c r="E36" s="72" t="s">
        <v>39</v>
      </c>
      <c r="F36" s="43">
        <v>0.98399999999999999</v>
      </c>
      <c r="G36" s="139">
        <v>1.0001</v>
      </c>
    </row>
    <row r="37" spans="1:7">
      <c r="A37" s="138" t="s">
        <v>27</v>
      </c>
      <c r="B37" s="70">
        <v>4</v>
      </c>
      <c r="C37" s="93">
        <f t="shared" si="0"/>
        <v>43621</v>
      </c>
      <c r="D37" s="25" t="s">
        <v>168</v>
      </c>
      <c r="E37" s="72" t="s">
        <v>40</v>
      </c>
      <c r="F37" s="43">
        <v>0.98109999999999997</v>
      </c>
      <c r="G37" s="139">
        <v>1.0015000000000001</v>
      </c>
    </row>
    <row r="38" spans="1:7">
      <c r="A38" s="136" t="s">
        <v>76</v>
      </c>
      <c r="B38" s="58">
        <v>4</v>
      </c>
      <c r="C38" s="93">
        <f t="shared" si="0"/>
        <v>43621</v>
      </c>
      <c r="D38" s="23" t="s">
        <v>169</v>
      </c>
      <c r="E38" s="58" t="s">
        <v>39</v>
      </c>
      <c r="F38" s="44">
        <v>0.98299999999999998</v>
      </c>
      <c r="G38" s="140">
        <v>1.0049999999999999</v>
      </c>
    </row>
    <row r="39" spans="1:7">
      <c r="A39" s="136" t="s">
        <v>76</v>
      </c>
      <c r="B39" s="58">
        <v>4</v>
      </c>
      <c r="C39" s="93">
        <f t="shared" si="0"/>
        <v>43621</v>
      </c>
      <c r="D39" s="23" t="s">
        <v>170</v>
      </c>
      <c r="E39" s="58" t="s">
        <v>40</v>
      </c>
      <c r="F39" s="44">
        <v>0.98629999999999995</v>
      </c>
      <c r="G39" s="140">
        <v>1.014</v>
      </c>
    </row>
    <row r="40" spans="1:7">
      <c r="A40" s="138" t="s">
        <v>7</v>
      </c>
      <c r="B40" s="70">
        <v>4</v>
      </c>
      <c r="C40" s="93">
        <f t="shared" si="0"/>
        <v>43621</v>
      </c>
      <c r="D40" s="25" t="s">
        <v>171</v>
      </c>
      <c r="E40" s="72" t="s">
        <v>39</v>
      </c>
      <c r="F40" s="43">
        <v>0.98240000000000005</v>
      </c>
      <c r="G40" s="139">
        <v>1.0019</v>
      </c>
    </row>
    <row r="41" spans="1:7" ht="17" thickBot="1">
      <c r="A41" s="141" t="s">
        <v>7</v>
      </c>
      <c r="B41" s="82">
        <v>4</v>
      </c>
      <c r="C41" s="142">
        <f t="shared" si="0"/>
        <v>43621</v>
      </c>
      <c r="D41" s="116" t="s">
        <v>172</v>
      </c>
      <c r="E41" s="84" t="s">
        <v>40</v>
      </c>
      <c r="F41" s="143">
        <v>0.97750000000000004</v>
      </c>
      <c r="G41" s="144">
        <v>0.99390000000000001</v>
      </c>
    </row>
    <row r="42" spans="1:7">
      <c r="A42" s="136" t="s">
        <v>72</v>
      </c>
      <c r="B42" s="58">
        <v>5</v>
      </c>
      <c r="C42" s="59">
        <f t="shared" si="0"/>
        <v>43622</v>
      </c>
      <c r="D42" s="145" t="s">
        <v>165</v>
      </c>
      <c r="E42" s="58" t="s">
        <v>39</v>
      </c>
      <c r="F42" s="146">
        <v>0.9909</v>
      </c>
      <c r="G42" s="153">
        <v>1.0172000000000001</v>
      </c>
    </row>
    <row r="43" spans="1:7">
      <c r="A43" s="136" t="s">
        <v>72</v>
      </c>
      <c r="B43" s="58">
        <v>5</v>
      </c>
      <c r="C43" s="93">
        <f t="shared" si="0"/>
        <v>43622</v>
      </c>
      <c r="D43" s="17" t="s">
        <v>166</v>
      </c>
      <c r="E43" s="58" t="s">
        <v>40</v>
      </c>
      <c r="F43" s="13">
        <v>0.98360000000000003</v>
      </c>
      <c r="G43" s="137">
        <v>1.0195000000000001</v>
      </c>
    </row>
    <row r="44" spans="1:7">
      <c r="A44" s="138" t="s">
        <v>27</v>
      </c>
      <c r="B44" s="70">
        <v>5</v>
      </c>
      <c r="C44" s="93">
        <f t="shared" si="0"/>
        <v>43622</v>
      </c>
      <c r="D44" s="25" t="s">
        <v>167</v>
      </c>
      <c r="E44" s="72" t="s">
        <v>39</v>
      </c>
      <c r="F44" s="43">
        <v>0.98309999999999997</v>
      </c>
      <c r="G44" s="139">
        <v>1.0054000000000001</v>
      </c>
    </row>
    <row r="45" spans="1:7">
      <c r="A45" s="138" t="s">
        <v>27</v>
      </c>
      <c r="B45" s="70">
        <v>5</v>
      </c>
      <c r="C45" s="93">
        <f t="shared" si="0"/>
        <v>43622</v>
      </c>
      <c r="D45" s="25" t="s">
        <v>168</v>
      </c>
      <c r="E45" s="72" t="s">
        <v>40</v>
      </c>
      <c r="F45" s="43">
        <v>0.98319999999999996</v>
      </c>
      <c r="G45" s="139">
        <v>1.0011000000000001</v>
      </c>
    </row>
    <row r="46" spans="1:7">
      <c r="A46" s="136" t="s">
        <v>76</v>
      </c>
      <c r="B46" s="58">
        <v>5</v>
      </c>
      <c r="C46" s="93">
        <f t="shared" si="0"/>
        <v>43622</v>
      </c>
      <c r="D46" s="23" t="s">
        <v>169</v>
      </c>
      <c r="E46" s="58" t="s">
        <v>39</v>
      </c>
      <c r="F46" s="44">
        <v>0.98709999999999998</v>
      </c>
      <c r="G46" s="140">
        <v>1.0161</v>
      </c>
    </row>
    <row r="47" spans="1:7">
      <c r="A47" s="136" t="s">
        <v>76</v>
      </c>
      <c r="B47" s="58">
        <v>5</v>
      </c>
      <c r="C47" s="93">
        <f t="shared" si="0"/>
        <v>43622</v>
      </c>
      <c r="D47" s="23" t="s">
        <v>170</v>
      </c>
      <c r="E47" s="58" t="s">
        <v>40</v>
      </c>
      <c r="F47" s="44">
        <v>0.97689999999999999</v>
      </c>
      <c r="G47" s="140">
        <v>0.99309999999999998</v>
      </c>
    </row>
    <row r="48" spans="1:7">
      <c r="A48" s="138" t="s">
        <v>7</v>
      </c>
      <c r="B48" s="70">
        <v>5</v>
      </c>
      <c r="C48" s="93">
        <f t="shared" si="0"/>
        <v>43622</v>
      </c>
      <c r="D48" s="25" t="s">
        <v>171</v>
      </c>
      <c r="E48" s="72" t="s">
        <v>39</v>
      </c>
      <c r="F48" s="43">
        <v>0.97270000000000001</v>
      </c>
      <c r="G48" s="139">
        <v>0.99</v>
      </c>
    </row>
    <row r="49" spans="1:7" ht="17" thickBot="1">
      <c r="A49" s="154" t="s">
        <v>7</v>
      </c>
      <c r="B49" s="126">
        <v>5</v>
      </c>
      <c r="C49" s="127">
        <f t="shared" si="0"/>
        <v>43622</v>
      </c>
      <c r="D49" s="128" t="s">
        <v>172</v>
      </c>
      <c r="E49" s="129" t="s">
        <v>40</v>
      </c>
      <c r="F49" s="125">
        <v>0.98829999999999996</v>
      </c>
      <c r="G49" s="155">
        <v>1.0161</v>
      </c>
    </row>
    <row r="50" spans="1:7">
      <c r="A50" s="130" t="s">
        <v>72</v>
      </c>
      <c r="B50" s="131">
        <v>6</v>
      </c>
      <c r="C50" s="132">
        <f t="shared" si="0"/>
        <v>43623</v>
      </c>
      <c r="D50" s="133" t="s">
        <v>165</v>
      </c>
      <c r="E50" s="131" t="s">
        <v>39</v>
      </c>
      <c r="F50" s="134"/>
      <c r="G50" s="147"/>
    </row>
    <row r="51" spans="1:7">
      <c r="A51" s="136" t="s">
        <v>72</v>
      </c>
      <c r="B51" s="58">
        <v>6</v>
      </c>
      <c r="C51" s="93">
        <f t="shared" si="0"/>
        <v>43623</v>
      </c>
      <c r="D51" s="17" t="s">
        <v>166</v>
      </c>
      <c r="E51" s="58" t="s">
        <v>40</v>
      </c>
      <c r="F51" s="13"/>
      <c r="G51" s="148"/>
    </row>
    <row r="52" spans="1:7">
      <c r="A52" s="138" t="s">
        <v>27</v>
      </c>
      <c r="B52" s="70">
        <v>6</v>
      </c>
      <c r="C52" s="93">
        <f t="shared" si="0"/>
        <v>43623</v>
      </c>
      <c r="D52" s="25" t="s">
        <v>167</v>
      </c>
      <c r="E52" s="72" t="s">
        <v>39</v>
      </c>
      <c r="F52" s="43"/>
      <c r="G52" s="149"/>
    </row>
    <row r="53" spans="1:7">
      <c r="A53" s="138" t="s">
        <v>27</v>
      </c>
      <c r="B53" s="70">
        <v>6</v>
      </c>
      <c r="C53" s="93">
        <f t="shared" si="0"/>
        <v>43623</v>
      </c>
      <c r="D53" s="25" t="s">
        <v>168</v>
      </c>
      <c r="E53" s="72" t="s">
        <v>40</v>
      </c>
      <c r="F53" s="43"/>
      <c r="G53" s="149"/>
    </row>
    <row r="54" spans="1:7">
      <c r="A54" s="136" t="s">
        <v>76</v>
      </c>
      <c r="B54" s="58">
        <v>6</v>
      </c>
      <c r="C54" s="93">
        <f t="shared" si="0"/>
        <v>43623</v>
      </c>
      <c r="D54" s="23" t="s">
        <v>169</v>
      </c>
      <c r="E54" s="58" t="s">
        <v>39</v>
      </c>
      <c r="F54" s="13"/>
      <c r="G54" s="148"/>
    </row>
    <row r="55" spans="1:7">
      <c r="A55" s="136" t="s">
        <v>76</v>
      </c>
      <c r="B55" s="58">
        <v>6</v>
      </c>
      <c r="C55" s="93">
        <f t="shared" si="0"/>
        <v>43623</v>
      </c>
      <c r="D55" s="23" t="s">
        <v>170</v>
      </c>
      <c r="E55" s="58" t="s">
        <v>40</v>
      </c>
      <c r="F55" s="13"/>
      <c r="G55" s="148"/>
    </row>
    <row r="56" spans="1:7">
      <c r="A56" s="138" t="s">
        <v>7</v>
      </c>
      <c r="B56" s="70">
        <v>6</v>
      </c>
      <c r="C56" s="93">
        <f t="shared" si="0"/>
        <v>43623</v>
      </c>
      <c r="D56" s="25" t="s">
        <v>171</v>
      </c>
      <c r="E56" s="72" t="s">
        <v>39</v>
      </c>
      <c r="F56" s="43"/>
      <c r="G56" s="149"/>
    </row>
    <row r="57" spans="1:7" ht="17" thickBot="1">
      <c r="A57" s="141" t="s">
        <v>7</v>
      </c>
      <c r="B57" s="82">
        <v>6</v>
      </c>
      <c r="C57" s="142">
        <f t="shared" si="0"/>
        <v>43623</v>
      </c>
      <c r="D57" s="116" t="s">
        <v>172</v>
      </c>
      <c r="E57" s="84" t="s">
        <v>40</v>
      </c>
      <c r="F57" s="143"/>
      <c r="G57" s="150"/>
    </row>
    <row r="58" spans="1:7">
      <c r="A58" s="136" t="s">
        <v>72</v>
      </c>
      <c r="B58" s="58">
        <v>7</v>
      </c>
      <c r="C58" s="59">
        <f t="shared" si="0"/>
        <v>43624</v>
      </c>
      <c r="D58" s="145" t="s">
        <v>165</v>
      </c>
      <c r="E58" s="58" t="s">
        <v>39</v>
      </c>
      <c r="F58" s="146"/>
      <c r="G58" s="153"/>
    </row>
    <row r="59" spans="1:7">
      <c r="A59" s="136" t="s">
        <v>72</v>
      </c>
      <c r="B59" s="58">
        <v>7</v>
      </c>
      <c r="C59" s="93">
        <f t="shared" si="0"/>
        <v>43624</v>
      </c>
      <c r="D59" s="17" t="s">
        <v>166</v>
      </c>
      <c r="E59" s="58" t="s">
        <v>40</v>
      </c>
      <c r="F59" s="13"/>
      <c r="G59" s="137"/>
    </row>
    <row r="60" spans="1:7">
      <c r="A60" s="138" t="s">
        <v>27</v>
      </c>
      <c r="B60" s="70">
        <v>7</v>
      </c>
      <c r="C60" s="93">
        <f t="shared" si="0"/>
        <v>43624</v>
      </c>
      <c r="D60" s="25" t="s">
        <v>167</v>
      </c>
      <c r="E60" s="72" t="s">
        <v>39</v>
      </c>
      <c r="F60" s="43"/>
      <c r="G60" s="139"/>
    </row>
    <row r="61" spans="1:7">
      <c r="A61" s="138" t="s">
        <v>27</v>
      </c>
      <c r="B61" s="70">
        <v>7</v>
      </c>
      <c r="C61" s="93">
        <f t="shared" si="0"/>
        <v>43624</v>
      </c>
      <c r="D61" s="25" t="s">
        <v>168</v>
      </c>
      <c r="E61" s="72" t="s">
        <v>40</v>
      </c>
      <c r="F61" s="43"/>
      <c r="G61" s="139"/>
    </row>
    <row r="62" spans="1:7">
      <c r="A62" s="136" t="s">
        <v>76</v>
      </c>
      <c r="B62" s="58">
        <v>7</v>
      </c>
      <c r="C62" s="93">
        <f t="shared" si="0"/>
        <v>43624</v>
      </c>
      <c r="D62" s="23" t="s">
        <v>169</v>
      </c>
      <c r="E62" s="58" t="s">
        <v>39</v>
      </c>
      <c r="F62" s="44"/>
      <c r="G62" s="140"/>
    </row>
    <row r="63" spans="1:7">
      <c r="A63" s="136" t="s">
        <v>76</v>
      </c>
      <c r="B63" s="58">
        <v>7</v>
      </c>
      <c r="C63" s="93">
        <f t="shared" si="0"/>
        <v>43624</v>
      </c>
      <c r="D63" s="23" t="s">
        <v>170</v>
      </c>
      <c r="E63" s="58" t="s">
        <v>40</v>
      </c>
      <c r="F63" s="44"/>
      <c r="G63" s="140"/>
    </row>
    <row r="64" spans="1:7">
      <c r="A64" s="138" t="s">
        <v>7</v>
      </c>
      <c r="B64" s="70">
        <v>7</v>
      </c>
      <c r="C64" s="93">
        <f t="shared" si="0"/>
        <v>43624</v>
      </c>
      <c r="D64" s="25" t="s">
        <v>171</v>
      </c>
      <c r="E64" s="72" t="s">
        <v>39</v>
      </c>
      <c r="F64" s="43"/>
      <c r="G64" s="139"/>
    </row>
    <row r="65" spans="1:7" ht="17" thickBot="1">
      <c r="A65" s="154" t="s">
        <v>7</v>
      </c>
      <c r="B65" s="126">
        <v>7</v>
      </c>
      <c r="C65" s="127">
        <f t="shared" si="0"/>
        <v>43624</v>
      </c>
      <c r="D65" s="128" t="s">
        <v>172</v>
      </c>
      <c r="E65" s="129" t="s">
        <v>40</v>
      </c>
      <c r="F65" s="125"/>
      <c r="G65" s="155"/>
    </row>
    <row r="66" spans="1:7">
      <c r="A66" s="130" t="s">
        <v>72</v>
      </c>
      <c r="B66" s="131">
        <v>8</v>
      </c>
      <c r="C66" s="132">
        <f t="shared" si="0"/>
        <v>43625</v>
      </c>
      <c r="D66" s="133" t="s">
        <v>165</v>
      </c>
      <c r="E66" s="131" t="s">
        <v>39</v>
      </c>
      <c r="F66" s="134"/>
      <c r="G66" s="135"/>
    </row>
    <row r="67" spans="1:7">
      <c r="A67" s="136" t="s">
        <v>72</v>
      </c>
      <c r="B67" s="58">
        <v>8</v>
      </c>
      <c r="C67" s="93">
        <f t="shared" si="0"/>
        <v>43625</v>
      </c>
      <c r="D67" s="17" t="s">
        <v>166</v>
      </c>
      <c r="E67" s="58" t="s">
        <v>40</v>
      </c>
      <c r="F67" s="13"/>
      <c r="G67" s="137"/>
    </row>
    <row r="68" spans="1:7">
      <c r="A68" s="138" t="s">
        <v>27</v>
      </c>
      <c r="B68" s="70">
        <v>8</v>
      </c>
      <c r="C68" s="93">
        <f t="shared" si="0"/>
        <v>43625</v>
      </c>
      <c r="D68" s="25" t="s">
        <v>167</v>
      </c>
      <c r="E68" s="72" t="s">
        <v>39</v>
      </c>
      <c r="F68" s="43"/>
      <c r="G68" s="139"/>
    </row>
    <row r="69" spans="1:7">
      <c r="A69" s="138" t="s">
        <v>27</v>
      </c>
      <c r="B69" s="70">
        <v>8</v>
      </c>
      <c r="C69" s="93">
        <f t="shared" si="0"/>
        <v>43625</v>
      </c>
      <c r="D69" s="25" t="s">
        <v>168</v>
      </c>
      <c r="E69" s="72" t="s">
        <v>40</v>
      </c>
      <c r="F69" s="43"/>
      <c r="G69" s="139"/>
    </row>
    <row r="70" spans="1:7">
      <c r="A70" s="136" t="s">
        <v>76</v>
      </c>
      <c r="B70" s="58">
        <v>8</v>
      </c>
      <c r="C70" s="93">
        <f t="shared" si="0"/>
        <v>43625</v>
      </c>
      <c r="D70" s="23" t="s">
        <v>169</v>
      </c>
      <c r="E70" s="58" t="s">
        <v>39</v>
      </c>
      <c r="F70" s="44"/>
      <c r="G70" s="140"/>
    </row>
    <row r="71" spans="1:7">
      <c r="A71" s="136" t="s">
        <v>76</v>
      </c>
      <c r="B71" s="58">
        <v>8</v>
      </c>
      <c r="C71" s="93">
        <f t="shared" si="0"/>
        <v>43625</v>
      </c>
      <c r="D71" s="23" t="s">
        <v>170</v>
      </c>
      <c r="E71" s="58" t="s">
        <v>40</v>
      </c>
      <c r="F71" s="44"/>
      <c r="G71" s="140"/>
    </row>
    <row r="72" spans="1:7">
      <c r="A72" s="138" t="s">
        <v>7</v>
      </c>
      <c r="B72" s="70">
        <v>8</v>
      </c>
      <c r="C72" s="93">
        <f t="shared" si="0"/>
        <v>43625</v>
      </c>
      <c r="D72" s="25" t="s">
        <v>171</v>
      </c>
      <c r="E72" s="72" t="s">
        <v>39</v>
      </c>
      <c r="F72" s="43"/>
      <c r="G72" s="139"/>
    </row>
    <row r="73" spans="1:7" ht="17" thickBot="1">
      <c r="A73" s="141" t="s">
        <v>7</v>
      </c>
      <c r="B73" s="82">
        <v>8</v>
      </c>
      <c r="C73" s="142">
        <f t="shared" si="0"/>
        <v>43625</v>
      </c>
      <c r="D73" s="116" t="s">
        <v>172</v>
      </c>
      <c r="E73" s="84" t="s">
        <v>40</v>
      </c>
      <c r="F73" s="143"/>
      <c r="G73" s="144"/>
    </row>
    <row r="74" spans="1:7">
      <c r="A74" s="136" t="s">
        <v>72</v>
      </c>
      <c r="B74" s="58">
        <v>9</v>
      </c>
      <c r="C74" s="59">
        <f t="shared" si="0"/>
        <v>43626</v>
      </c>
      <c r="D74" s="145" t="s">
        <v>165</v>
      </c>
      <c r="E74" s="58" t="s">
        <v>39</v>
      </c>
      <c r="F74" s="146"/>
      <c r="G74" s="153"/>
    </row>
    <row r="75" spans="1:7">
      <c r="A75" s="136" t="s">
        <v>72</v>
      </c>
      <c r="B75" s="58">
        <v>9</v>
      </c>
      <c r="C75" s="93">
        <f t="shared" ref="C75:C89" si="1">C67+1</f>
        <v>43626</v>
      </c>
      <c r="D75" s="17" t="s">
        <v>166</v>
      </c>
      <c r="E75" s="58" t="s">
        <v>40</v>
      </c>
      <c r="F75" s="13"/>
      <c r="G75" s="137"/>
    </row>
    <row r="76" spans="1:7">
      <c r="A76" s="138" t="s">
        <v>27</v>
      </c>
      <c r="B76" s="70">
        <v>9</v>
      </c>
      <c r="C76" s="93">
        <f t="shared" si="1"/>
        <v>43626</v>
      </c>
      <c r="D76" s="25" t="s">
        <v>167</v>
      </c>
      <c r="E76" s="72" t="s">
        <v>39</v>
      </c>
      <c r="F76" s="43"/>
      <c r="G76" s="139"/>
    </row>
    <row r="77" spans="1:7">
      <c r="A77" s="138" t="s">
        <v>27</v>
      </c>
      <c r="B77" s="70">
        <v>9</v>
      </c>
      <c r="C77" s="93">
        <f t="shared" si="1"/>
        <v>43626</v>
      </c>
      <c r="D77" s="25" t="s">
        <v>168</v>
      </c>
      <c r="E77" s="72" t="s">
        <v>40</v>
      </c>
      <c r="F77" s="43"/>
      <c r="G77" s="139"/>
    </row>
    <row r="78" spans="1:7">
      <c r="A78" s="136" t="s">
        <v>76</v>
      </c>
      <c r="B78" s="58">
        <v>9</v>
      </c>
      <c r="C78" s="93">
        <f t="shared" si="1"/>
        <v>43626</v>
      </c>
      <c r="D78" s="23" t="s">
        <v>169</v>
      </c>
      <c r="E78" s="58" t="s">
        <v>39</v>
      </c>
      <c r="F78" s="44"/>
      <c r="G78" s="140"/>
    </row>
    <row r="79" spans="1:7">
      <c r="A79" s="136" t="s">
        <v>76</v>
      </c>
      <c r="B79" s="58">
        <v>9</v>
      </c>
      <c r="C79" s="93">
        <f t="shared" si="1"/>
        <v>43626</v>
      </c>
      <c r="D79" s="23" t="s">
        <v>170</v>
      </c>
      <c r="E79" s="58" t="s">
        <v>40</v>
      </c>
      <c r="F79" s="44"/>
      <c r="G79" s="140"/>
    </row>
    <row r="80" spans="1:7">
      <c r="A80" s="138" t="s">
        <v>7</v>
      </c>
      <c r="B80" s="70">
        <v>9</v>
      </c>
      <c r="C80" s="93">
        <f t="shared" si="1"/>
        <v>43626</v>
      </c>
      <c r="D80" s="25" t="s">
        <v>171</v>
      </c>
      <c r="E80" s="72" t="s">
        <v>39</v>
      </c>
      <c r="F80" s="43"/>
      <c r="G80" s="139"/>
    </row>
    <row r="81" spans="1:7" ht="17" thickBot="1">
      <c r="A81" s="154" t="s">
        <v>7</v>
      </c>
      <c r="B81" s="126">
        <v>9</v>
      </c>
      <c r="C81" s="127">
        <f t="shared" si="1"/>
        <v>43626</v>
      </c>
      <c r="D81" s="128" t="s">
        <v>172</v>
      </c>
      <c r="E81" s="129" t="s">
        <v>40</v>
      </c>
      <c r="F81" s="125"/>
      <c r="G81" s="155"/>
    </row>
    <row r="82" spans="1:7">
      <c r="A82" s="130" t="s">
        <v>72</v>
      </c>
      <c r="B82" s="131">
        <v>10</v>
      </c>
      <c r="C82" s="132">
        <f t="shared" si="1"/>
        <v>43627</v>
      </c>
      <c r="D82" s="133" t="s">
        <v>165</v>
      </c>
      <c r="E82" s="131" t="s">
        <v>39</v>
      </c>
      <c r="F82" s="134"/>
      <c r="G82" s="135"/>
    </row>
    <row r="83" spans="1:7">
      <c r="A83" s="136" t="s">
        <v>72</v>
      </c>
      <c r="B83" s="58">
        <v>10</v>
      </c>
      <c r="C83" s="93">
        <f t="shared" si="1"/>
        <v>43627</v>
      </c>
      <c r="D83" s="17" t="s">
        <v>166</v>
      </c>
      <c r="E83" s="58" t="s">
        <v>40</v>
      </c>
      <c r="F83" s="13"/>
      <c r="G83" s="137"/>
    </row>
    <row r="84" spans="1:7">
      <c r="A84" s="138" t="s">
        <v>27</v>
      </c>
      <c r="B84" s="70">
        <v>10</v>
      </c>
      <c r="C84" s="93">
        <f t="shared" si="1"/>
        <v>43627</v>
      </c>
      <c r="D84" s="25" t="s">
        <v>167</v>
      </c>
      <c r="E84" s="72" t="s">
        <v>39</v>
      </c>
      <c r="F84" s="43"/>
      <c r="G84" s="139"/>
    </row>
    <row r="85" spans="1:7">
      <c r="A85" s="138" t="s">
        <v>27</v>
      </c>
      <c r="B85" s="70">
        <v>10</v>
      </c>
      <c r="C85" s="93">
        <f t="shared" si="1"/>
        <v>43627</v>
      </c>
      <c r="D85" s="25" t="s">
        <v>168</v>
      </c>
      <c r="E85" s="72" t="s">
        <v>40</v>
      </c>
      <c r="F85" s="43"/>
      <c r="G85" s="139"/>
    </row>
    <row r="86" spans="1:7">
      <c r="A86" s="136" t="s">
        <v>76</v>
      </c>
      <c r="B86" s="58">
        <v>10</v>
      </c>
      <c r="C86" s="93">
        <f t="shared" si="1"/>
        <v>43627</v>
      </c>
      <c r="D86" s="23" t="s">
        <v>169</v>
      </c>
      <c r="E86" s="58" t="s">
        <v>39</v>
      </c>
      <c r="F86" s="44"/>
      <c r="G86" s="140"/>
    </row>
    <row r="87" spans="1:7">
      <c r="A87" s="136" t="s">
        <v>76</v>
      </c>
      <c r="B87" s="58">
        <v>10</v>
      </c>
      <c r="C87" s="93">
        <f t="shared" si="1"/>
        <v>43627</v>
      </c>
      <c r="D87" s="23" t="s">
        <v>170</v>
      </c>
      <c r="E87" s="58" t="s">
        <v>40</v>
      </c>
      <c r="F87" s="44"/>
      <c r="G87" s="140"/>
    </row>
    <row r="88" spans="1:7">
      <c r="A88" s="138" t="s">
        <v>7</v>
      </c>
      <c r="B88" s="70">
        <v>10</v>
      </c>
      <c r="C88" s="93">
        <f t="shared" si="1"/>
        <v>43627</v>
      </c>
      <c r="D88" s="25" t="s">
        <v>171</v>
      </c>
      <c r="E88" s="72" t="s">
        <v>39</v>
      </c>
      <c r="F88" s="43"/>
      <c r="G88" s="139"/>
    </row>
    <row r="89" spans="1:7" ht="17" thickBot="1">
      <c r="A89" s="141" t="s">
        <v>7</v>
      </c>
      <c r="B89" s="82">
        <v>10</v>
      </c>
      <c r="C89" s="142">
        <f t="shared" si="1"/>
        <v>43627</v>
      </c>
      <c r="D89" s="116" t="s">
        <v>172</v>
      </c>
      <c r="E89" s="84" t="s">
        <v>40</v>
      </c>
      <c r="F89" s="143"/>
      <c r="G89" s="144"/>
    </row>
    <row r="90" spans="1:7">
      <c r="F90" s="46"/>
      <c r="G90" s="46"/>
    </row>
    <row r="91" spans="1:7">
      <c r="F91" s="46"/>
      <c r="G91" s="46"/>
    </row>
    <row r="92" spans="1:7">
      <c r="F92" s="46"/>
      <c r="G92" s="46"/>
    </row>
    <row r="93" spans="1:7">
      <c r="F93" s="46"/>
      <c r="G93" s="46"/>
    </row>
    <row r="94" spans="1:7">
      <c r="F94" s="46"/>
      <c r="G94" s="46"/>
    </row>
    <row r="95" spans="1:7">
      <c r="F95" s="46"/>
      <c r="G95" s="46"/>
    </row>
    <row r="96" spans="1:7">
      <c r="F96" s="46"/>
      <c r="G96" s="46"/>
    </row>
    <row r="97" spans="6:7">
      <c r="F97" s="46"/>
      <c r="G97" s="46"/>
    </row>
    <row r="98" spans="6:7">
      <c r="F98" s="46"/>
      <c r="G98" s="46"/>
    </row>
    <row r="99" spans="6:7">
      <c r="F99" s="46"/>
      <c r="G99" s="46"/>
    </row>
    <row r="100" spans="6:7">
      <c r="F100" s="46"/>
      <c r="G100" s="46"/>
    </row>
    <row r="101" spans="6:7">
      <c r="F101" s="46"/>
      <c r="G101" s="46"/>
    </row>
    <row r="102" spans="6:7">
      <c r="F102" s="46"/>
      <c r="G102" s="46"/>
    </row>
    <row r="103" spans="6:7">
      <c r="F103" s="46"/>
      <c r="G103" s="46"/>
    </row>
  </sheetData>
  <pageMargins left="0.7" right="0.7" top="0.75" bottom="0.75" header="0.3" footer="0.3"/>
  <pageSetup scale="5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CFDB-3796-DD4D-B740-52005E823042}">
  <sheetPr>
    <pageSetUpPr fitToPage="1"/>
  </sheetPr>
  <dimension ref="A1:P30"/>
  <sheetViews>
    <sheetView workbookViewId="0">
      <selection activeCell="D31" sqref="D31"/>
    </sheetView>
  </sheetViews>
  <sheetFormatPr baseColWidth="10" defaultRowHeight="16"/>
  <sheetData>
    <row r="1" spans="1:16">
      <c r="A1" t="s">
        <v>130</v>
      </c>
      <c r="L1" t="s">
        <v>93</v>
      </c>
    </row>
    <row r="2" spans="1:16">
      <c r="A2" s="32" t="s">
        <v>92</v>
      </c>
      <c r="L2" t="s">
        <v>94</v>
      </c>
      <c r="M2">
        <v>7000000</v>
      </c>
      <c r="O2" t="s">
        <v>96</v>
      </c>
      <c r="P2">
        <v>210000</v>
      </c>
    </row>
    <row r="3" spans="1:16">
      <c r="A3" s="32"/>
      <c r="B3" t="s">
        <v>152</v>
      </c>
      <c r="C3" t="s">
        <v>153</v>
      </c>
      <c r="D3" t="s">
        <v>154</v>
      </c>
    </row>
    <row r="4" spans="1:16">
      <c r="B4">
        <v>1000</v>
      </c>
      <c r="C4">
        <v>970</v>
      </c>
      <c r="D4">
        <v>30</v>
      </c>
      <c r="L4" t="s">
        <v>95</v>
      </c>
      <c r="M4">
        <v>30</v>
      </c>
      <c r="N4" t="s">
        <v>97</v>
      </c>
    </row>
    <row r="5" spans="1:16">
      <c r="A5" t="s">
        <v>50</v>
      </c>
    </row>
    <row r="6" spans="1:16" ht="19">
      <c r="A6" t="s">
        <v>149</v>
      </c>
    </row>
    <row r="8" spans="1:16">
      <c r="A8" t="s">
        <v>129</v>
      </c>
    </row>
    <row r="9" spans="1:16" ht="19">
      <c r="B9" t="s">
        <v>51</v>
      </c>
      <c r="C9" s="33" t="s">
        <v>52</v>
      </c>
      <c r="D9" s="33" t="s">
        <v>53</v>
      </c>
      <c r="E9" s="33" t="s">
        <v>54</v>
      </c>
      <c r="F9" s="33" t="s">
        <v>55</v>
      </c>
    </row>
    <row r="10" spans="1:16">
      <c r="A10" t="s">
        <v>150</v>
      </c>
      <c r="B10" s="113">
        <v>1</v>
      </c>
      <c r="C10">
        <f>10^-1</f>
        <v>0.1</v>
      </c>
      <c r="D10">
        <f>10^-2</f>
        <v>0.01</v>
      </c>
      <c r="E10">
        <f>10^-3</f>
        <v>1E-3</v>
      </c>
      <c r="F10">
        <f>10^-4</f>
        <v>1E-4</v>
      </c>
    </row>
    <row r="11" spans="1:16">
      <c r="A11" s="114" t="s">
        <v>151</v>
      </c>
      <c r="B11" s="113">
        <v>0</v>
      </c>
      <c r="C11" s="113">
        <v>50</v>
      </c>
      <c r="D11" s="113">
        <v>50</v>
      </c>
      <c r="E11" s="113">
        <v>50</v>
      </c>
      <c r="F11" s="113">
        <v>50</v>
      </c>
      <c r="G11" s="115">
        <v>43614</v>
      </c>
    </row>
    <row r="12" spans="1:16">
      <c r="A12" t="s">
        <v>56</v>
      </c>
      <c r="B12" s="13" t="s">
        <v>99</v>
      </c>
      <c r="C12" s="13" t="s">
        <v>57</v>
      </c>
      <c r="D12" s="13">
        <v>167</v>
      </c>
      <c r="E12" s="13">
        <v>20</v>
      </c>
      <c r="F12" s="13">
        <v>1</v>
      </c>
      <c r="G12" s="115"/>
    </row>
    <row r="13" spans="1:16">
      <c r="A13" t="s">
        <v>58</v>
      </c>
    </row>
    <row r="15" spans="1:16">
      <c r="A15" s="22" t="s">
        <v>59</v>
      </c>
    </row>
    <row r="16" spans="1:16">
      <c r="A16" s="34" t="s">
        <v>60</v>
      </c>
    </row>
    <row r="17" spans="1:5">
      <c r="A17" s="35">
        <f>((1/(D4/B4))*(1/D10)*(1/(D11/1000))*D12)</f>
        <v>11133333.333333334</v>
      </c>
      <c r="B17" s="35">
        <f>((1/(D4/B4))*(1/E10)*(1/(E11/1000))*E12)</f>
        <v>13333333.333333336</v>
      </c>
      <c r="C17" s="35">
        <f>((1/(D4/B4))*(1/F10)*(1/(F11/1000))*F12)</f>
        <v>6666666.6666666679</v>
      </c>
      <c r="D17" s="35"/>
    </row>
    <row r="18" spans="1:5">
      <c r="A18" s="22" t="s">
        <v>61</v>
      </c>
    </row>
    <row r="19" spans="1:5">
      <c r="A19" s="34" t="s">
        <v>62</v>
      </c>
    </row>
    <row r="20" spans="1:5">
      <c r="A20" s="35">
        <f xml:space="preserve"> (1/D10) * (1/(D11/1000)) * D12</f>
        <v>334000</v>
      </c>
      <c r="B20" s="35">
        <f t="shared" ref="B20:C20" si="0" xml:space="preserve"> (1/E10) * (1/(E11/1000)) * E12</f>
        <v>400000</v>
      </c>
      <c r="C20" s="35">
        <f t="shared" si="0"/>
        <v>200000</v>
      </c>
      <c r="D20" s="35"/>
    </row>
    <row r="21" spans="1:5">
      <c r="A21" t="s">
        <v>199</v>
      </c>
      <c r="B21" s="35">
        <f>AVERAGE(A20:C20)</f>
        <v>311333.33333333331</v>
      </c>
      <c r="C21" t="s">
        <v>98</v>
      </c>
      <c r="D21" s="35">
        <f>(25/1000)*B21</f>
        <v>7783.333333333333</v>
      </c>
    </row>
    <row r="23" spans="1:5">
      <c r="A23" t="s">
        <v>200</v>
      </c>
    </row>
    <row r="25" spans="1:5">
      <c r="A25" t="s">
        <v>201</v>
      </c>
    </row>
    <row r="26" spans="1:5" ht="19">
      <c r="C26" s="33" t="s">
        <v>69</v>
      </c>
      <c r="D26" s="33" t="s">
        <v>53</v>
      </c>
      <c r="E26" s="33" t="s">
        <v>54</v>
      </c>
    </row>
    <row r="27" spans="1:5">
      <c r="B27" t="s">
        <v>150</v>
      </c>
      <c r="C27" s="113">
        <f>10^-1</f>
        <v>0.1</v>
      </c>
      <c r="D27" s="113">
        <f>10^-2</f>
        <v>0.01</v>
      </c>
      <c r="E27" s="113">
        <f>10^-3</f>
        <v>1E-3</v>
      </c>
    </row>
    <row r="28" spans="1:5">
      <c r="C28" s="113">
        <v>100</v>
      </c>
      <c r="D28" s="113">
        <v>50</v>
      </c>
      <c r="E28" s="113">
        <v>50</v>
      </c>
    </row>
    <row r="29" spans="1:5">
      <c r="C29" s="13">
        <v>180</v>
      </c>
      <c r="D29" s="13">
        <v>7</v>
      </c>
      <c r="E29" s="13">
        <v>0</v>
      </c>
    </row>
    <row r="30" spans="1:5">
      <c r="C30" s="35">
        <f xml:space="preserve"> (1/C27) * (1/(C28/1000)) * C29</f>
        <v>18000</v>
      </c>
      <c r="D30" s="35">
        <f xml:space="preserve"> (1/D27) * (1/(D28/1000)) * D29</f>
        <v>14000</v>
      </c>
      <c r="E30" s="35">
        <f xml:space="preserve"> (1/E27) * (1/(E28/1000)) * E29</f>
        <v>0</v>
      </c>
    </row>
  </sheetData>
  <pageMargins left="0.7" right="0.7" top="0.75" bottom="0.75" header="0.3" footer="0.3"/>
  <pageSetup scale="66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C063-567F-134D-A42D-1EFC314E356C}">
  <sheetPr>
    <pageSetUpPr fitToPage="1"/>
  </sheetPr>
  <dimension ref="A1:Y109"/>
  <sheetViews>
    <sheetView topLeftCell="F1" workbookViewId="0">
      <pane ySplit="1" topLeftCell="A9" activePane="bottomLeft" state="frozen"/>
      <selection pane="bottomLeft" activeCell="S42" sqref="S42"/>
    </sheetView>
  </sheetViews>
  <sheetFormatPr baseColWidth="10" defaultRowHeight="16"/>
  <cols>
    <col min="1" max="16384" width="10.83203125" style="46"/>
  </cols>
  <sheetData>
    <row r="1" spans="1:25" customFormat="1" ht="140" thickBot="1">
      <c r="A1" s="91" t="s">
        <v>30</v>
      </c>
      <c r="B1" s="55" t="s">
        <v>63</v>
      </c>
      <c r="C1" s="55" t="s">
        <v>64</v>
      </c>
      <c r="D1" s="92" t="s">
        <v>31</v>
      </c>
      <c r="E1" s="92" t="s">
        <v>24</v>
      </c>
      <c r="F1" s="55" t="s">
        <v>49</v>
      </c>
      <c r="G1" s="55" t="s">
        <v>48</v>
      </c>
      <c r="H1" s="55" t="s">
        <v>65</v>
      </c>
      <c r="I1" s="55" t="s">
        <v>100</v>
      </c>
      <c r="J1" s="55" t="s">
        <v>101</v>
      </c>
      <c r="K1" s="55" t="s">
        <v>102</v>
      </c>
      <c r="L1" s="55" t="s">
        <v>103</v>
      </c>
      <c r="M1" s="55" t="s">
        <v>104</v>
      </c>
      <c r="N1" s="55" t="s">
        <v>105</v>
      </c>
      <c r="O1" s="55" t="s">
        <v>106</v>
      </c>
      <c r="P1" s="55" t="s">
        <v>66</v>
      </c>
      <c r="Q1" s="55" t="s">
        <v>67</v>
      </c>
      <c r="R1" s="55" t="s">
        <v>122</v>
      </c>
      <c r="S1" s="55" t="s">
        <v>123</v>
      </c>
      <c r="T1" s="55" t="s">
        <v>124</v>
      </c>
      <c r="U1" s="55" t="s">
        <v>125</v>
      </c>
      <c r="V1" s="55" t="s">
        <v>126</v>
      </c>
      <c r="W1" s="55" t="s">
        <v>127</v>
      </c>
      <c r="X1" s="55" t="s">
        <v>3</v>
      </c>
      <c r="Y1" s="56" t="s">
        <v>70</v>
      </c>
    </row>
    <row r="2" spans="1:25" customFormat="1">
      <c r="A2" s="20" t="s">
        <v>72</v>
      </c>
      <c r="B2" s="60">
        <v>0</v>
      </c>
      <c r="C2" s="132">
        <v>43616</v>
      </c>
      <c r="D2" s="61" t="str">
        <f>'Tube wts'!D2</f>
        <v>nt_3_1</v>
      </c>
      <c r="E2" s="61" t="str">
        <f>'Tube wts'!E2</f>
        <v>N</v>
      </c>
      <c r="F2" s="61">
        <f>'Tube wts'!F2</f>
        <v>0.98680000000000001</v>
      </c>
      <c r="G2" s="61">
        <f>'Tube wts'!G2</f>
        <v>0.99980000000000002</v>
      </c>
      <c r="H2" s="60">
        <f>G2-F2</f>
        <v>1.3000000000000012E-2</v>
      </c>
      <c r="I2" s="60">
        <f>H2*9000</f>
        <v>117.0000000000001</v>
      </c>
      <c r="J2" s="60">
        <v>0</v>
      </c>
      <c r="K2" s="61" t="s">
        <v>99</v>
      </c>
      <c r="L2" s="61" t="s">
        <v>99</v>
      </c>
      <c r="M2" s="61" t="s">
        <v>99</v>
      </c>
      <c r="N2" s="61" t="s">
        <v>99</v>
      </c>
      <c r="O2" s="61" t="s">
        <v>99</v>
      </c>
      <c r="P2" s="61">
        <v>50</v>
      </c>
      <c r="Q2" s="61">
        <f>1/(P2/1000)</f>
        <v>20</v>
      </c>
      <c r="R2" s="36">
        <f>Q2 * (1/10^-1) *J2</f>
        <v>0</v>
      </c>
      <c r="S2" s="36"/>
      <c r="T2" s="36"/>
      <c r="U2" s="36"/>
      <c r="V2" s="36"/>
      <c r="W2" s="36"/>
      <c r="X2" s="94"/>
      <c r="Y2" s="95">
        <f>AVERAGE(R2:W2)</f>
        <v>0</v>
      </c>
    </row>
    <row r="3" spans="1:25" customFormat="1">
      <c r="A3" s="57" t="s">
        <v>72</v>
      </c>
      <c r="B3" s="58">
        <v>0</v>
      </c>
      <c r="C3" s="93">
        <v>43616</v>
      </c>
      <c r="D3" s="61" t="str">
        <f>'Tube wts'!D3</f>
        <v>nt_3_2</v>
      </c>
      <c r="E3" s="61" t="str">
        <f>'Tube wts'!E3</f>
        <v>1R</v>
      </c>
      <c r="F3" s="61">
        <f>'Tube wts'!F3</f>
        <v>0.98799999999999999</v>
      </c>
      <c r="G3" s="61">
        <f>'Tube wts'!G3</f>
        <v>0.99739999999999995</v>
      </c>
      <c r="H3" s="58">
        <f t="shared" ref="H3:H9" si="0">G3-F3</f>
        <v>9.3999999999999639E-3</v>
      </c>
      <c r="I3" s="58">
        <f t="shared" ref="I3:I67" si="1">H3*9000</f>
        <v>84.599999999999682</v>
      </c>
      <c r="J3" s="26">
        <v>0</v>
      </c>
      <c r="K3" s="26" t="s">
        <v>99</v>
      </c>
      <c r="L3" s="26" t="s">
        <v>99</v>
      </c>
      <c r="M3" s="26" t="s">
        <v>99</v>
      </c>
      <c r="N3" s="26" t="s">
        <v>99</v>
      </c>
      <c r="O3" s="26" t="s">
        <v>99</v>
      </c>
      <c r="P3" s="26">
        <v>50</v>
      </c>
      <c r="Q3" s="61">
        <f t="shared" ref="Q3:Q67" si="2">1/(P3/1000)</f>
        <v>20</v>
      </c>
      <c r="R3" s="36">
        <f t="shared" ref="R3:R9" si="3">Q3 * (1/10^-1) *J3</f>
        <v>0</v>
      </c>
      <c r="S3" s="36"/>
      <c r="T3" s="36"/>
      <c r="U3" s="36"/>
      <c r="V3" s="36"/>
      <c r="W3" s="36"/>
      <c r="X3" s="77"/>
      <c r="Y3" s="78">
        <f t="shared" ref="Y3:Y9" si="4">AVERAGE(R3:W3)</f>
        <v>0</v>
      </c>
    </row>
    <row r="4" spans="1:25" s="76" customFormat="1">
      <c r="A4" s="69" t="s">
        <v>27</v>
      </c>
      <c r="B4" s="70">
        <v>0</v>
      </c>
      <c r="C4" s="71">
        <v>43616</v>
      </c>
      <c r="D4" s="61" t="str">
        <f>'Tube wts'!D4</f>
        <v>f_3_1</v>
      </c>
      <c r="E4" s="61" t="str">
        <f>'Tube wts'!E4</f>
        <v>N</v>
      </c>
      <c r="F4" s="61">
        <f>'Tube wts'!F4</f>
        <v>0.98540000000000005</v>
      </c>
      <c r="G4" s="61">
        <f>'Tube wts'!G4</f>
        <v>0.99609999999999999</v>
      </c>
      <c r="H4" s="70">
        <f t="shared" si="0"/>
        <v>1.0699999999999932E-2</v>
      </c>
      <c r="I4" s="70">
        <f t="shared" si="1"/>
        <v>96.299999999999386</v>
      </c>
      <c r="J4" s="73">
        <v>0</v>
      </c>
      <c r="K4" s="73" t="s">
        <v>99</v>
      </c>
      <c r="L4" s="73" t="s">
        <v>99</v>
      </c>
      <c r="M4" s="73" t="s">
        <v>99</v>
      </c>
      <c r="N4" s="73" t="s">
        <v>99</v>
      </c>
      <c r="O4" s="73" t="s">
        <v>99</v>
      </c>
      <c r="P4" s="73">
        <v>50</v>
      </c>
      <c r="Q4" s="74">
        <f t="shared" si="2"/>
        <v>20</v>
      </c>
      <c r="R4" s="75">
        <f t="shared" si="3"/>
        <v>0</v>
      </c>
      <c r="S4" s="75"/>
      <c r="T4" s="75"/>
      <c r="U4" s="75"/>
      <c r="V4" s="75"/>
      <c r="W4" s="75"/>
      <c r="X4" s="79"/>
      <c r="Y4" s="80">
        <f t="shared" si="4"/>
        <v>0</v>
      </c>
    </row>
    <row r="5" spans="1:25" s="76" customFormat="1">
      <c r="A5" s="69" t="s">
        <v>27</v>
      </c>
      <c r="B5" s="70">
        <v>0</v>
      </c>
      <c r="C5" s="71">
        <v>43616</v>
      </c>
      <c r="D5" s="61" t="str">
        <f>'Tube wts'!D5</f>
        <v>f_3_2</v>
      </c>
      <c r="E5" s="61" t="str">
        <f>'Tube wts'!E5</f>
        <v>1R</v>
      </c>
      <c r="F5" s="61">
        <f>'Tube wts'!F5</f>
        <v>0.98119999999999996</v>
      </c>
      <c r="G5" s="61">
        <f>'Tube wts'!G5</f>
        <v>1.0047999999999999</v>
      </c>
      <c r="H5" s="70">
        <f t="shared" si="0"/>
        <v>2.3599999999999954E-2</v>
      </c>
      <c r="I5" s="70">
        <f t="shared" si="1"/>
        <v>212.39999999999958</v>
      </c>
      <c r="J5" s="73">
        <v>0</v>
      </c>
      <c r="K5" s="73" t="s">
        <v>99</v>
      </c>
      <c r="L5" s="73" t="s">
        <v>99</v>
      </c>
      <c r="M5" s="73" t="s">
        <v>99</v>
      </c>
      <c r="N5" s="73" t="s">
        <v>99</v>
      </c>
      <c r="O5" s="73" t="s">
        <v>99</v>
      </c>
      <c r="P5" s="73">
        <v>50</v>
      </c>
      <c r="Q5" s="74">
        <f t="shared" si="2"/>
        <v>20</v>
      </c>
      <c r="R5" s="75">
        <f t="shared" si="3"/>
        <v>0</v>
      </c>
      <c r="S5" s="75"/>
      <c r="T5" s="75"/>
      <c r="U5" s="75"/>
      <c r="V5" s="75"/>
      <c r="W5" s="75"/>
      <c r="X5" s="79"/>
      <c r="Y5" s="80">
        <f t="shared" si="4"/>
        <v>0</v>
      </c>
    </row>
    <row r="6" spans="1:25" customFormat="1">
      <c r="A6" s="57" t="s">
        <v>76</v>
      </c>
      <c r="B6" s="58">
        <v>0</v>
      </c>
      <c r="C6" s="93">
        <v>43616</v>
      </c>
      <c r="D6" s="61" t="str">
        <f>'Tube wts'!D6</f>
        <v>m_3_1</v>
      </c>
      <c r="E6" s="61" t="str">
        <f>'Tube wts'!E6</f>
        <v>N</v>
      </c>
      <c r="F6" s="61">
        <f>'Tube wts'!F6</f>
        <v>0.98760000000000003</v>
      </c>
      <c r="G6" s="61">
        <f>'Tube wts'!G6</f>
        <v>1.0045999999999999</v>
      </c>
      <c r="H6" s="58">
        <f t="shared" si="0"/>
        <v>1.6999999999999904E-2</v>
      </c>
      <c r="I6" s="58">
        <f t="shared" si="1"/>
        <v>152.99999999999915</v>
      </c>
      <c r="J6" s="26">
        <v>0</v>
      </c>
      <c r="K6" s="26" t="s">
        <v>99</v>
      </c>
      <c r="L6" s="26" t="s">
        <v>99</v>
      </c>
      <c r="M6" s="26" t="s">
        <v>99</v>
      </c>
      <c r="N6" s="26" t="s">
        <v>99</v>
      </c>
      <c r="O6" s="26" t="s">
        <v>99</v>
      </c>
      <c r="P6" s="26">
        <v>50</v>
      </c>
      <c r="Q6" s="61">
        <f t="shared" si="2"/>
        <v>20</v>
      </c>
      <c r="R6" s="36">
        <f t="shared" si="3"/>
        <v>0</v>
      </c>
      <c r="S6" s="36"/>
      <c r="T6" s="36"/>
      <c r="U6" s="36"/>
      <c r="V6" s="36"/>
      <c r="W6" s="36"/>
      <c r="X6" s="77"/>
      <c r="Y6" s="78">
        <f t="shared" si="4"/>
        <v>0</v>
      </c>
    </row>
    <row r="7" spans="1:25" customFormat="1">
      <c r="A7" s="57" t="s">
        <v>76</v>
      </c>
      <c r="B7" s="58">
        <v>0</v>
      </c>
      <c r="C7" s="93">
        <v>43616</v>
      </c>
      <c r="D7" s="61" t="str">
        <f>'Tube wts'!D7</f>
        <v>m_3_2</v>
      </c>
      <c r="E7" s="61" t="str">
        <f>'Tube wts'!E7</f>
        <v>1R</v>
      </c>
      <c r="F7" s="61">
        <f>'Tube wts'!F7</f>
        <v>0.97289999999999999</v>
      </c>
      <c r="G7" s="61">
        <f>'Tube wts'!G7</f>
        <v>0.98980000000000001</v>
      </c>
      <c r="H7" s="58">
        <f t="shared" si="0"/>
        <v>1.6900000000000026E-2</v>
      </c>
      <c r="I7" s="58">
        <f t="shared" si="1"/>
        <v>152.10000000000022</v>
      </c>
      <c r="J7" s="26">
        <v>0</v>
      </c>
      <c r="K7" s="26" t="s">
        <v>99</v>
      </c>
      <c r="L7" s="26" t="s">
        <v>99</v>
      </c>
      <c r="M7" s="26" t="s">
        <v>99</v>
      </c>
      <c r="N7" s="26" t="s">
        <v>99</v>
      </c>
      <c r="O7" s="26" t="s">
        <v>99</v>
      </c>
      <c r="P7" s="26">
        <v>50</v>
      </c>
      <c r="Q7" s="61">
        <f t="shared" si="2"/>
        <v>20</v>
      </c>
      <c r="R7" s="36">
        <f t="shared" si="3"/>
        <v>0</v>
      </c>
      <c r="S7" s="36"/>
      <c r="T7" s="36"/>
      <c r="U7" s="36"/>
      <c r="V7" s="36"/>
      <c r="W7" s="36"/>
      <c r="X7" s="77"/>
      <c r="Y7" s="78">
        <f t="shared" si="4"/>
        <v>0</v>
      </c>
    </row>
    <row r="8" spans="1:25" s="76" customFormat="1">
      <c r="A8" s="69" t="s">
        <v>7</v>
      </c>
      <c r="B8" s="70">
        <v>0</v>
      </c>
      <c r="C8" s="71">
        <v>43616</v>
      </c>
      <c r="D8" s="61" t="str">
        <f>'Tube wts'!D8</f>
        <v>l_3_1</v>
      </c>
      <c r="E8" s="61" t="str">
        <f>'Tube wts'!E8</f>
        <v>N</v>
      </c>
      <c r="F8" s="61">
        <f>'Tube wts'!F8</f>
        <v>0.98399999999999999</v>
      </c>
      <c r="G8" s="61">
        <f>'Tube wts'!G8</f>
        <v>1.0012000000000001</v>
      </c>
      <c r="H8" s="70">
        <f t="shared" si="0"/>
        <v>1.7200000000000104E-2</v>
      </c>
      <c r="I8" s="70">
        <f t="shared" si="1"/>
        <v>154.80000000000095</v>
      </c>
      <c r="J8" s="73">
        <v>0</v>
      </c>
      <c r="K8" s="73" t="s">
        <v>99</v>
      </c>
      <c r="L8" s="73" t="s">
        <v>99</v>
      </c>
      <c r="M8" s="73" t="s">
        <v>99</v>
      </c>
      <c r="N8" s="73" t="s">
        <v>99</v>
      </c>
      <c r="O8" s="73" t="s">
        <v>99</v>
      </c>
      <c r="P8" s="73">
        <v>50</v>
      </c>
      <c r="Q8" s="74">
        <f t="shared" si="2"/>
        <v>20</v>
      </c>
      <c r="R8" s="75">
        <f t="shared" si="3"/>
        <v>0</v>
      </c>
      <c r="S8" s="75"/>
      <c r="T8" s="75"/>
      <c r="U8" s="75"/>
      <c r="V8" s="75"/>
      <c r="W8" s="75"/>
      <c r="X8" s="79"/>
      <c r="Y8" s="80">
        <f t="shared" si="4"/>
        <v>0</v>
      </c>
    </row>
    <row r="9" spans="1:25" s="76" customFormat="1" ht="17" thickBot="1">
      <c r="A9" s="81" t="s">
        <v>7</v>
      </c>
      <c r="B9" s="82">
        <v>0</v>
      </c>
      <c r="C9" s="83">
        <v>43616</v>
      </c>
      <c r="D9" s="61" t="str">
        <f>'Tube wts'!D9</f>
        <v>l_3_2</v>
      </c>
      <c r="E9" s="61" t="str">
        <f>'Tube wts'!E9</f>
        <v>1R</v>
      </c>
      <c r="F9" s="61">
        <f>'Tube wts'!F9</f>
        <v>0.98719999999999997</v>
      </c>
      <c r="G9" s="61">
        <f>'Tube wts'!G9</f>
        <v>1.0075000000000001</v>
      </c>
      <c r="H9" s="82">
        <f t="shared" si="0"/>
        <v>2.0300000000000096E-2</v>
      </c>
      <c r="I9" s="82">
        <f t="shared" si="1"/>
        <v>182.70000000000087</v>
      </c>
      <c r="J9" s="86">
        <v>0</v>
      </c>
      <c r="K9" s="86" t="s">
        <v>99</v>
      </c>
      <c r="L9" s="86" t="s">
        <v>99</v>
      </c>
      <c r="M9" s="86" t="s">
        <v>99</v>
      </c>
      <c r="N9" s="86" t="s">
        <v>99</v>
      </c>
      <c r="O9" s="86" t="s">
        <v>99</v>
      </c>
      <c r="P9" s="85">
        <v>50</v>
      </c>
      <c r="Q9" s="87">
        <f t="shared" si="2"/>
        <v>20</v>
      </c>
      <c r="R9" s="88">
        <f t="shared" si="3"/>
        <v>0</v>
      </c>
      <c r="S9" s="88"/>
      <c r="T9" s="88"/>
      <c r="U9" s="88"/>
      <c r="V9" s="88"/>
      <c r="W9" s="88"/>
      <c r="X9" s="89"/>
      <c r="Y9" s="90">
        <f t="shared" si="4"/>
        <v>0</v>
      </c>
    </row>
    <row r="10" spans="1:25" customFormat="1">
      <c r="A10" s="20" t="s">
        <v>72</v>
      </c>
      <c r="B10" s="60">
        <v>1</v>
      </c>
      <c r="C10" s="59">
        <f>C2+1</f>
        <v>43617</v>
      </c>
      <c r="D10" s="61" t="str">
        <f>'Tube wts'!D10</f>
        <v>nt_3_1</v>
      </c>
      <c r="E10" s="61" t="str">
        <f>'Tube wts'!E10</f>
        <v>N</v>
      </c>
      <c r="F10" s="61">
        <f>'Tube wts'!F10</f>
        <v>0.99350000000000005</v>
      </c>
      <c r="G10" s="61" t="str">
        <f>'Tube wts'!G10</f>
        <v>NA</v>
      </c>
      <c r="H10" s="60">
        <v>2.23E-2</v>
      </c>
      <c r="I10" s="60">
        <f>H10*9000</f>
        <v>200.70000000000002</v>
      </c>
      <c r="J10" s="60" t="s">
        <v>99</v>
      </c>
      <c r="K10" s="61">
        <v>181</v>
      </c>
      <c r="L10" s="61">
        <v>0</v>
      </c>
      <c r="M10" s="61">
        <v>0</v>
      </c>
      <c r="N10" s="61">
        <v>0</v>
      </c>
      <c r="O10" s="61">
        <v>0</v>
      </c>
      <c r="P10" s="61">
        <v>50</v>
      </c>
      <c r="Q10" s="61">
        <f>1/(P10/1000)</f>
        <v>20</v>
      </c>
      <c r="R10" s="36"/>
      <c r="S10" s="75">
        <f t="shared" ref="S10:S13" si="5">Q10 * (1/10^-2) *K10</f>
        <v>362000</v>
      </c>
      <c r="T10" s="36"/>
      <c r="U10" s="36"/>
      <c r="V10" s="36"/>
      <c r="W10" s="36"/>
      <c r="X10" s="94" t="s">
        <v>208</v>
      </c>
      <c r="Y10" s="95">
        <f>AVERAGE(R10:W10)</f>
        <v>362000</v>
      </c>
    </row>
    <row r="11" spans="1:25" customFormat="1">
      <c r="A11" s="57" t="s">
        <v>72</v>
      </c>
      <c r="B11" s="58">
        <v>1</v>
      </c>
      <c r="C11" s="93">
        <f t="shared" ref="C11:C74" si="6">C3+1</f>
        <v>43617</v>
      </c>
      <c r="D11" s="61" t="str">
        <f>'Tube wts'!D11</f>
        <v>nt_3_2</v>
      </c>
      <c r="E11" s="61" t="str">
        <f>'Tube wts'!E11</f>
        <v>1R</v>
      </c>
      <c r="F11" s="61">
        <f>'Tube wts'!F11</f>
        <v>0.98129999999999995</v>
      </c>
      <c r="G11" s="61" t="str">
        <f>'Tube wts'!G11</f>
        <v>NA</v>
      </c>
      <c r="H11" s="58">
        <v>2.1299999999999999E-2</v>
      </c>
      <c r="I11" s="58">
        <f t="shared" si="1"/>
        <v>191.7</v>
      </c>
      <c r="J11" s="26" t="s">
        <v>99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50</v>
      </c>
      <c r="Q11" s="61">
        <f t="shared" si="2"/>
        <v>20</v>
      </c>
      <c r="R11" s="36"/>
      <c r="S11" s="75">
        <f t="shared" si="5"/>
        <v>0</v>
      </c>
      <c r="T11" s="36"/>
      <c r="U11" s="36"/>
      <c r="V11" s="36"/>
      <c r="W11" s="36"/>
      <c r="X11" s="77" t="s">
        <v>208</v>
      </c>
      <c r="Y11" s="95">
        <f t="shared" ref="Y11:Y74" si="7">AVERAGE(R11:W11)</f>
        <v>0</v>
      </c>
    </row>
    <row r="12" spans="1:25" customFormat="1">
      <c r="A12" s="69" t="s">
        <v>27</v>
      </c>
      <c r="B12" s="70">
        <v>1</v>
      </c>
      <c r="C12" s="93">
        <f t="shared" si="6"/>
        <v>43617</v>
      </c>
      <c r="D12" s="61" t="str">
        <f>'Tube wts'!D12</f>
        <v>f_3_1</v>
      </c>
      <c r="E12" s="61" t="str">
        <f>'Tube wts'!E12</f>
        <v>N</v>
      </c>
      <c r="F12" s="61">
        <f>'Tube wts'!F12</f>
        <v>0.98340000000000005</v>
      </c>
      <c r="G12" s="61" t="str">
        <f>'Tube wts'!G12</f>
        <v>NA</v>
      </c>
      <c r="H12" s="70">
        <v>4.3099999999999999E-2</v>
      </c>
      <c r="I12" s="70">
        <f t="shared" si="1"/>
        <v>387.9</v>
      </c>
      <c r="J12" s="73">
        <v>14</v>
      </c>
      <c r="K12" s="73">
        <v>1</v>
      </c>
      <c r="L12" s="73">
        <v>0</v>
      </c>
      <c r="M12" s="73">
        <v>0</v>
      </c>
      <c r="N12" s="73">
        <v>0</v>
      </c>
      <c r="O12" s="73" t="s">
        <v>99</v>
      </c>
      <c r="P12" s="73">
        <v>50</v>
      </c>
      <c r="Q12" s="74">
        <f t="shared" si="2"/>
        <v>20</v>
      </c>
      <c r="R12" s="75">
        <f>Q12 * (1/10^-2) *J12</f>
        <v>28000</v>
      </c>
      <c r="S12" s="75">
        <f t="shared" si="5"/>
        <v>2000</v>
      </c>
      <c r="T12" s="75"/>
      <c r="U12" s="75"/>
      <c r="V12" s="75"/>
      <c r="W12" s="75"/>
      <c r="X12" s="79"/>
      <c r="Y12" s="95">
        <f t="shared" si="7"/>
        <v>15000</v>
      </c>
    </row>
    <row r="13" spans="1:25" customFormat="1">
      <c r="A13" s="69" t="s">
        <v>27</v>
      </c>
      <c r="B13" s="70">
        <v>1</v>
      </c>
      <c r="C13" s="93">
        <f t="shared" si="6"/>
        <v>43617</v>
      </c>
      <c r="D13" s="61" t="str">
        <f>'Tube wts'!D13</f>
        <v>f_3_2</v>
      </c>
      <c r="E13" s="61" t="str">
        <f>'Tube wts'!E13</f>
        <v>1R</v>
      </c>
      <c r="F13" s="61">
        <f>'Tube wts'!F13</f>
        <v>0.97860000000000003</v>
      </c>
      <c r="G13" s="61" t="str">
        <f>'Tube wts'!G13</f>
        <v>NA</v>
      </c>
      <c r="H13" s="70">
        <v>3.2500000000000001E-2</v>
      </c>
      <c r="I13" s="70">
        <f t="shared" si="1"/>
        <v>292.5</v>
      </c>
      <c r="J13" s="73">
        <v>42</v>
      </c>
      <c r="K13" s="73">
        <v>5</v>
      </c>
      <c r="L13" s="73">
        <v>0</v>
      </c>
      <c r="M13" s="73">
        <v>0</v>
      </c>
      <c r="N13" s="73">
        <v>0</v>
      </c>
      <c r="O13" s="73" t="s">
        <v>99</v>
      </c>
      <c r="P13" s="73">
        <v>50</v>
      </c>
      <c r="Q13" s="74">
        <f t="shared" si="2"/>
        <v>20</v>
      </c>
      <c r="R13" s="75">
        <f>Q13 * (1/10^-2) *J13</f>
        <v>84000</v>
      </c>
      <c r="S13" s="75">
        <f t="shared" si="5"/>
        <v>10000</v>
      </c>
      <c r="T13" s="75"/>
      <c r="U13" s="75"/>
      <c r="V13" s="75"/>
      <c r="W13" s="75"/>
      <c r="X13" s="79"/>
      <c r="Y13" s="95">
        <f t="shared" si="7"/>
        <v>47000</v>
      </c>
    </row>
    <row r="14" spans="1:25" customFormat="1">
      <c r="A14" s="57" t="s">
        <v>76</v>
      </c>
      <c r="B14" s="58">
        <v>1</v>
      </c>
      <c r="C14" s="93">
        <f t="shared" si="6"/>
        <v>43617</v>
      </c>
      <c r="D14" s="61" t="str">
        <f>'Tube wts'!D14</f>
        <v>m_3_1</v>
      </c>
      <c r="E14" s="61" t="str">
        <f>'Tube wts'!E14</f>
        <v>N</v>
      </c>
      <c r="F14" s="61">
        <f>'Tube wts'!F14</f>
        <v>0.98450000000000004</v>
      </c>
      <c r="G14" s="61" t="str">
        <f>'Tube wts'!G14</f>
        <v>NA</v>
      </c>
      <c r="H14" s="58">
        <v>1.43E-2</v>
      </c>
      <c r="I14" s="58">
        <f t="shared" si="1"/>
        <v>128.69999999999999</v>
      </c>
      <c r="J14" s="26" t="s">
        <v>57</v>
      </c>
      <c r="K14" s="26" t="s">
        <v>57</v>
      </c>
      <c r="L14" s="26" t="s">
        <v>57</v>
      </c>
      <c r="M14" s="26">
        <v>203</v>
      </c>
      <c r="N14" s="26">
        <v>20</v>
      </c>
      <c r="O14" s="26" t="s">
        <v>99</v>
      </c>
      <c r="P14" s="26">
        <v>50</v>
      </c>
      <c r="Q14" s="61">
        <f t="shared" si="2"/>
        <v>20</v>
      </c>
      <c r="R14" s="36"/>
      <c r="S14" s="36"/>
      <c r="T14" s="75"/>
      <c r="U14" s="36">
        <f t="shared" ref="U14" si="8">Q14 * (1/10^-4) *M14</f>
        <v>40600000</v>
      </c>
      <c r="V14" s="36">
        <f t="shared" ref="V14:V17" si="9">Q14 * (1/10^-5) *N14</f>
        <v>39999999.999999993</v>
      </c>
      <c r="W14" s="36"/>
      <c r="X14" s="77"/>
      <c r="Y14" s="95">
        <f t="shared" si="7"/>
        <v>40300000</v>
      </c>
    </row>
    <row r="15" spans="1:25" customFormat="1">
      <c r="A15" s="57" t="s">
        <v>76</v>
      </c>
      <c r="B15" s="58">
        <v>1</v>
      </c>
      <c r="C15" s="93">
        <f t="shared" si="6"/>
        <v>43617</v>
      </c>
      <c r="D15" s="61" t="str">
        <f>'Tube wts'!D15</f>
        <v>m_3_2</v>
      </c>
      <c r="E15" s="61" t="str">
        <f>'Tube wts'!E15</f>
        <v>1R</v>
      </c>
      <c r="F15" s="61">
        <f>'Tube wts'!F15</f>
        <v>0.9849</v>
      </c>
      <c r="G15" s="61" t="str">
        <f>'Tube wts'!G15</f>
        <v>NA</v>
      </c>
      <c r="H15" s="58">
        <v>8.2000000000000003E-2</v>
      </c>
      <c r="I15" s="58">
        <f t="shared" si="1"/>
        <v>738</v>
      </c>
      <c r="J15" s="26" t="s">
        <v>57</v>
      </c>
      <c r="K15" s="26" t="s">
        <v>57</v>
      </c>
      <c r="L15" s="26">
        <v>109</v>
      </c>
      <c r="M15" s="26">
        <v>23</v>
      </c>
      <c r="N15" s="26">
        <v>2</v>
      </c>
      <c r="O15" s="26" t="s">
        <v>99</v>
      </c>
      <c r="P15" s="26">
        <v>50</v>
      </c>
      <c r="Q15" s="61">
        <f t="shared" si="2"/>
        <v>20</v>
      </c>
      <c r="R15" s="36"/>
      <c r="S15" s="36"/>
      <c r="T15" s="75">
        <f t="shared" ref="T15:T17" si="10">Q15 * (1/10^-3) *L15</f>
        <v>2180000</v>
      </c>
      <c r="U15" s="36">
        <f>Q15 * (1/10^-4) *M15</f>
        <v>4600000</v>
      </c>
      <c r="V15" s="36">
        <f t="shared" si="9"/>
        <v>3999999.9999999995</v>
      </c>
      <c r="W15" s="36"/>
      <c r="X15" s="77" t="s">
        <v>207</v>
      </c>
      <c r="Y15" s="95">
        <f>AVERAGE(R15:W15)</f>
        <v>3593333.3333333335</v>
      </c>
    </row>
    <row r="16" spans="1:25" customFormat="1">
      <c r="A16" s="69" t="s">
        <v>7</v>
      </c>
      <c r="B16" s="70">
        <v>1</v>
      </c>
      <c r="C16" s="93">
        <f t="shared" si="6"/>
        <v>43617</v>
      </c>
      <c r="D16" s="61" t="str">
        <f>'Tube wts'!D16</f>
        <v>l_3_1</v>
      </c>
      <c r="E16" s="61" t="str">
        <f>'Tube wts'!E16</f>
        <v>N</v>
      </c>
      <c r="F16" s="61">
        <f>'Tube wts'!F16</f>
        <v>0.98670000000000002</v>
      </c>
      <c r="G16" s="61" t="str">
        <f>'Tube wts'!G16</f>
        <v>NA</v>
      </c>
      <c r="H16" s="70">
        <v>0.02</v>
      </c>
      <c r="I16" s="70">
        <f t="shared" si="1"/>
        <v>180</v>
      </c>
      <c r="J16" s="73" t="s">
        <v>57</v>
      </c>
      <c r="K16" s="73" t="s">
        <v>57</v>
      </c>
      <c r="L16" s="73">
        <v>141</v>
      </c>
      <c r="M16" s="73">
        <v>17</v>
      </c>
      <c r="N16" s="73">
        <v>3</v>
      </c>
      <c r="O16" s="73" t="s">
        <v>99</v>
      </c>
      <c r="P16" s="73">
        <v>50</v>
      </c>
      <c r="Q16" s="74">
        <f t="shared" si="2"/>
        <v>20</v>
      </c>
      <c r="R16" s="75"/>
      <c r="S16" s="75"/>
      <c r="T16" s="75">
        <f t="shared" si="10"/>
        <v>2820000</v>
      </c>
      <c r="U16" s="36">
        <f t="shared" ref="U16:U17" si="11">Q16 * (1/10^-4) *M16</f>
        <v>3400000</v>
      </c>
      <c r="V16" s="36">
        <f t="shared" si="9"/>
        <v>5999999.9999999991</v>
      </c>
      <c r="W16" s="75"/>
      <c r="X16" s="79"/>
      <c r="Y16" s="95">
        <f t="shared" si="7"/>
        <v>4073333.3333333335</v>
      </c>
    </row>
    <row r="17" spans="1:25" customFormat="1" ht="17" thickBot="1">
      <c r="A17" s="81" t="s">
        <v>7</v>
      </c>
      <c r="B17" s="82">
        <v>1</v>
      </c>
      <c r="C17" s="127">
        <f t="shared" si="6"/>
        <v>43617</v>
      </c>
      <c r="D17" s="61" t="str">
        <f>'Tube wts'!D17</f>
        <v>l_3_2</v>
      </c>
      <c r="E17" s="61" t="str">
        <f>'Tube wts'!E17</f>
        <v>1R</v>
      </c>
      <c r="F17" s="61">
        <f>'Tube wts'!F17</f>
        <v>0.98899999999999999</v>
      </c>
      <c r="G17" s="61" t="str">
        <f>'Tube wts'!G17</f>
        <v>NA</v>
      </c>
      <c r="H17" s="82">
        <v>5.1799999999999999E-2</v>
      </c>
      <c r="I17" s="82">
        <f t="shared" si="1"/>
        <v>466.2</v>
      </c>
      <c r="J17" s="86" t="s">
        <v>57</v>
      </c>
      <c r="K17" s="86" t="s">
        <v>57</v>
      </c>
      <c r="L17" s="86">
        <v>144</v>
      </c>
      <c r="M17" s="86">
        <v>20</v>
      </c>
      <c r="N17" s="86">
        <v>1</v>
      </c>
      <c r="O17" s="85" t="s">
        <v>99</v>
      </c>
      <c r="P17" s="85">
        <v>50</v>
      </c>
      <c r="Q17" s="87">
        <f t="shared" si="2"/>
        <v>20</v>
      </c>
      <c r="R17" s="88"/>
      <c r="S17" s="88"/>
      <c r="T17" s="75">
        <f t="shared" si="10"/>
        <v>2880000</v>
      </c>
      <c r="U17" s="36">
        <f t="shared" si="11"/>
        <v>4000000</v>
      </c>
      <c r="V17" s="36">
        <f t="shared" si="9"/>
        <v>1999999.9999999998</v>
      </c>
      <c r="W17" s="88"/>
      <c r="X17" s="89"/>
      <c r="Y17" s="95">
        <f t="shared" si="7"/>
        <v>2960000</v>
      </c>
    </row>
    <row r="18" spans="1:25" customFormat="1">
      <c r="A18" s="20" t="s">
        <v>72</v>
      </c>
      <c r="B18" s="60">
        <v>2</v>
      </c>
      <c r="C18" s="132">
        <f t="shared" si="6"/>
        <v>43618</v>
      </c>
      <c r="D18" s="61" t="str">
        <f>'Tube wts'!D18</f>
        <v>nt_3_1</v>
      </c>
      <c r="E18" s="61" t="str">
        <f>'Tube wts'!E18</f>
        <v>N</v>
      </c>
      <c r="F18" s="61">
        <f>'Tube wts'!F18</f>
        <v>0.98150000000000004</v>
      </c>
      <c r="G18" s="61">
        <f>'Tube wts'!G18</f>
        <v>1.0124</v>
      </c>
      <c r="H18" s="60">
        <f>G18-F18</f>
        <v>3.0899999999999928E-2</v>
      </c>
      <c r="I18" s="60">
        <f>H18*9000</f>
        <v>278.09999999999934</v>
      </c>
      <c r="J18" s="60">
        <v>4</v>
      </c>
      <c r="K18" s="61">
        <v>0</v>
      </c>
      <c r="L18" s="61">
        <v>0</v>
      </c>
      <c r="M18" s="61">
        <v>0</v>
      </c>
      <c r="N18" s="61" t="s">
        <v>99</v>
      </c>
      <c r="O18" s="61" t="s">
        <v>99</v>
      </c>
      <c r="P18" s="61">
        <v>50</v>
      </c>
      <c r="Q18" s="61">
        <f>1/(P18/1000)</f>
        <v>20</v>
      </c>
      <c r="R18" s="75">
        <f t="shared" ref="R18:R23" si="12">Q18 * (1/10^-1) *J18</f>
        <v>800</v>
      </c>
      <c r="S18" s="36"/>
      <c r="T18" s="36"/>
      <c r="U18" s="120"/>
      <c r="V18" s="120"/>
      <c r="W18" s="120"/>
      <c r="X18" s="94"/>
      <c r="Y18" s="95">
        <f t="shared" si="7"/>
        <v>800</v>
      </c>
    </row>
    <row r="19" spans="1:25" customFormat="1">
      <c r="A19" s="57" t="s">
        <v>72</v>
      </c>
      <c r="B19" s="58">
        <v>2</v>
      </c>
      <c r="C19" s="93">
        <f t="shared" si="6"/>
        <v>43618</v>
      </c>
      <c r="D19" s="61" t="str">
        <f>'Tube wts'!D19</f>
        <v>nt_3_2</v>
      </c>
      <c r="E19" s="61" t="str">
        <f>'Tube wts'!E19</f>
        <v>1R</v>
      </c>
      <c r="F19" s="61">
        <f>'Tube wts'!F19</f>
        <v>0.98070000000000002</v>
      </c>
      <c r="G19" s="61">
        <f>'Tube wts'!G19</f>
        <v>1.0183</v>
      </c>
      <c r="H19" s="60">
        <f>G19-F19</f>
        <v>3.7599999999999967E-2</v>
      </c>
      <c r="I19" s="60">
        <f>H19*9000</f>
        <v>338.39999999999969</v>
      </c>
      <c r="J19" s="58">
        <v>0</v>
      </c>
      <c r="K19" s="58">
        <v>0</v>
      </c>
      <c r="L19" s="58">
        <v>0</v>
      </c>
      <c r="M19" s="58">
        <v>0</v>
      </c>
      <c r="N19" s="58" t="s">
        <v>99</v>
      </c>
      <c r="O19" s="58" t="s">
        <v>99</v>
      </c>
      <c r="P19" s="61">
        <v>50</v>
      </c>
      <c r="Q19" s="61">
        <f>1/(P19/1000)</f>
        <v>20</v>
      </c>
      <c r="R19" s="75">
        <f t="shared" si="12"/>
        <v>0</v>
      </c>
      <c r="S19" s="58"/>
      <c r="T19" s="58"/>
      <c r="U19" s="58"/>
      <c r="V19" s="58"/>
      <c r="W19" s="58"/>
      <c r="X19" s="58"/>
      <c r="Y19" s="95">
        <f t="shared" si="7"/>
        <v>0</v>
      </c>
    </row>
    <row r="20" spans="1:25" customFormat="1">
      <c r="A20" s="69" t="s">
        <v>27</v>
      </c>
      <c r="B20" s="70">
        <v>2</v>
      </c>
      <c r="C20" s="93">
        <f t="shared" si="6"/>
        <v>43618</v>
      </c>
      <c r="D20" s="61" t="str">
        <f>'Tube wts'!D20</f>
        <v>f_3_1</v>
      </c>
      <c r="E20" s="61" t="str">
        <f>'Tube wts'!E20</f>
        <v>N</v>
      </c>
      <c r="F20" s="61">
        <f>'Tube wts'!F20</f>
        <v>0.98419999999999996</v>
      </c>
      <c r="G20" s="61">
        <f>'Tube wts'!G20</f>
        <v>1.0145999999999999</v>
      </c>
      <c r="H20" s="70">
        <f t="shared" ref="H20:H25" si="13">G20-F20</f>
        <v>3.0399999999999983E-2</v>
      </c>
      <c r="I20" s="70">
        <f t="shared" si="1"/>
        <v>273.59999999999985</v>
      </c>
      <c r="J20" s="73">
        <v>0</v>
      </c>
      <c r="K20" s="73">
        <v>0</v>
      </c>
      <c r="L20" s="73" t="s">
        <v>99</v>
      </c>
      <c r="M20" s="73" t="s">
        <v>99</v>
      </c>
      <c r="N20" s="73" t="s">
        <v>99</v>
      </c>
      <c r="O20" s="73" t="s">
        <v>99</v>
      </c>
      <c r="P20" s="73">
        <v>50</v>
      </c>
      <c r="Q20" s="74">
        <f t="shared" si="2"/>
        <v>20</v>
      </c>
      <c r="R20" s="75">
        <f t="shared" si="12"/>
        <v>0</v>
      </c>
      <c r="S20" s="75"/>
      <c r="T20" s="75"/>
      <c r="U20" s="75"/>
      <c r="V20" s="75"/>
      <c r="W20" s="75"/>
      <c r="X20" s="79"/>
      <c r="Y20" s="95">
        <f t="shared" si="7"/>
        <v>0</v>
      </c>
    </row>
    <row r="21" spans="1:25" customFormat="1">
      <c r="A21" s="69" t="s">
        <v>27</v>
      </c>
      <c r="B21" s="70">
        <v>2</v>
      </c>
      <c r="C21" s="93">
        <f t="shared" si="6"/>
        <v>43618</v>
      </c>
      <c r="D21" s="61" t="str">
        <f>'Tube wts'!D21</f>
        <v>f_3_2</v>
      </c>
      <c r="E21" s="61" t="str">
        <f>'Tube wts'!E21</f>
        <v>1R</v>
      </c>
      <c r="F21" s="61">
        <f>'Tube wts'!F21</f>
        <v>0.98399999999999999</v>
      </c>
      <c r="G21" s="61">
        <f>'Tube wts'!G21</f>
        <v>1.0119</v>
      </c>
      <c r="H21" s="70">
        <f t="shared" si="13"/>
        <v>2.7900000000000036E-2</v>
      </c>
      <c r="I21" s="70">
        <f t="shared" si="1"/>
        <v>251.10000000000034</v>
      </c>
      <c r="J21" s="73">
        <v>12</v>
      </c>
      <c r="K21" s="73">
        <v>2</v>
      </c>
      <c r="L21" s="73" t="s">
        <v>99</v>
      </c>
      <c r="M21" s="73" t="s">
        <v>99</v>
      </c>
      <c r="N21" s="73" t="s">
        <v>99</v>
      </c>
      <c r="O21" s="73" t="s">
        <v>99</v>
      </c>
      <c r="P21" s="73">
        <v>50</v>
      </c>
      <c r="Q21" s="74">
        <f t="shared" si="2"/>
        <v>20</v>
      </c>
      <c r="R21" s="75">
        <f t="shared" si="12"/>
        <v>2400</v>
      </c>
      <c r="S21" s="75">
        <f t="shared" ref="S21:S26" si="14">Q21 * (1/10^-2) *K21</f>
        <v>4000</v>
      </c>
      <c r="T21" s="75"/>
      <c r="U21" s="75"/>
      <c r="V21" s="75"/>
      <c r="W21" s="75"/>
      <c r="X21" s="79"/>
      <c r="Y21" s="95">
        <f t="shared" si="7"/>
        <v>3200</v>
      </c>
    </row>
    <row r="22" spans="1:25" customFormat="1">
      <c r="A22" s="57" t="s">
        <v>76</v>
      </c>
      <c r="B22" s="58">
        <v>2</v>
      </c>
      <c r="C22" s="93">
        <f t="shared" si="6"/>
        <v>43618</v>
      </c>
      <c r="D22" s="61" t="str">
        <f>'Tube wts'!D22</f>
        <v>m_3_1</v>
      </c>
      <c r="E22" s="61" t="str">
        <f>'Tube wts'!E22</f>
        <v>N</v>
      </c>
      <c r="F22" s="61">
        <f>'Tube wts'!F22</f>
        <v>0.98650000000000004</v>
      </c>
      <c r="G22" s="61">
        <f>'Tube wts'!G22</f>
        <v>1.0021</v>
      </c>
      <c r="H22" s="58">
        <f t="shared" si="13"/>
        <v>1.5599999999999947E-2</v>
      </c>
      <c r="I22" s="58">
        <f t="shared" si="1"/>
        <v>140.39999999999952</v>
      </c>
      <c r="J22" s="26" t="s">
        <v>57</v>
      </c>
      <c r="K22" s="26" t="s">
        <v>57</v>
      </c>
      <c r="L22" s="26">
        <v>40</v>
      </c>
      <c r="M22" s="26">
        <v>4</v>
      </c>
      <c r="N22" s="26">
        <v>2</v>
      </c>
      <c r="O22" s="26" t="s">
        <v>99</v>
      </c>
      <c r="P22" s="26">
        <v>50</v>
      </c>
      <c r="Q22" s="61">
        <f t="shared" si="2"/>
        <v>20</v>
      </c>
      <c r="R22" s="75"/>
      <c r="S22" s="75"/>
      <c r="T22" s="75">
        <f t="shared" ref="T22:T65" si="15">Q22 * (1/10^-3) *L22</f>
        <v>800000</v>
      </c>
      <c r="U22" s="36">
        <f t="shared" ref="U22:U24" si="16">Q22 * (1/10^-4) *M22</f>
        <v>800000</v>
      </c>
      <c r="V22" s="36">
        <f t="shared" ref="V22:V24" si="17">Q22 * (1/10^-5) *N22</f>
        <v>3999999.9999999995</v>
      </c>
      <c r="W22" s="36"/>
      <c r="X22" s="77"/>
      <c r="Y22" s="95">
        <f t="shared" si="7"/>
        <v>1866666.6666666667</v>
      </c>
    </row>
    <row r="23" spans="1:25" customFormat="1">
      <c r="A23" s="57" t="s">
        <v>76</v>
      </c>
      <c r="B23" s="58">
        <v>2</v>
      </c>
      <c r="C23" s="93">
        <f t="shared" si="6"/>
        <v>43618</v>
      </c>
      <c r="D23" s="61" t="str">
        <f>'Tube wts'!D23</f>
        <v>m_3_2</v>
      </c>
      <c r="E23" s="61" t="str">
        <f>'Tube wts'!E23</f>
        <v>1R</v>
      </c>
      <c r="F23" s="61">
        <f>'Tube wts'!F23</f>
        <v>0.99160000000000004</v>
      </c>
      <c r="G23" s="61">
        <f>'Tube wts'!G23</f>
        <v>1.008</v>
      </c>
      <c r="H23" s="58">
        <f t="shared" si="13"/>
        <v>1.639999999999997E-2</v>
      </c>
      <c r="I23" s="58">
        <f t="shared" si="1"/>
        <v>147.59999999999974</v>
      </c>
      <c r="J23" s="26">
        <v>138</v>
      </c>
      <c r="K23" s="26">
        <v>24</v>
      </c>
      <c r="L23" s="26">
        <v>0</v>
      </c>
      <c r="M23" s="26">
        <v>0</v>
      </c>
      <c r="N23" s="26">
        <v>0</v>
      </c>
      <c r="O23" s="26" t="s">
        <v>99</v>
      </c>
      <c r="P23" s="26">
        <v>50</v>
      </c>
      <c r="Q23" s="61">
        <f t="shared" si="2"/>
        <v>20</v>
      </c>
      <c r="R23" s="75">
        <f t="shared" si="12"/>
        <v>27600</v>
      </c>
      <c r="S23" s="75">
        <f t="shared" si="14"/>
        <v>48000</v>
      </c>
      <c r="T23" s="75">
        <v>0</v>
      </c>
      <c r="U23" s="36"/>
      <c r="V23" s="36"/>
      <c r="W23" s="36"/>
      <c r="X23" s="77"/>
      <c r="Y23" s="95">
        <f t="shared" si="7"/>
        <v>25200</v>
      </c>
    </row>
    <row r="24" spans="1:25" customFormat="1">
      <c r="A24" s="69" t="s">
        <v>7</v>
      </c>
      <c r="B24" s="70">
        <v>2</v>
      </c>
      <c r="C24" s="93">
        <f t="shared" si="6"/>
        <v>43618</v>
      </c>
      <c r="D24" s="61" t="str">
        <f>'Tube wts'!D24</f>
        <v>l_3_1</v>
      </c>
      <c r="E24" s="61" t="str">
        <f>'Tube wts'!E24</f>
        <v>N</v>
      </c>
      <c r="F24" s="61">
        <f>'Tube wts'!F24</f>
        <v>0.97599999999999998</v>
      </c>
      <c r="G24" s="61">
        <f>'Tube wts'!G24</f>
        <v>0.99970000000000003</v>
      </c>
      <c r="H24" s="70">
        <f t="shared" si="13"/>
        <v>2.3700000000000054E-2</v>
      </c>
      <c r="I24" s="70">
        <f t="shared" si="1"/>
        <v>213.30000000000049</v>
      </c>
      <c r="J24" s="73" t="s">
        <v>57</v>
      </c>
      <c r="K24" s="73">
        <v>327</v>
      </c>
      <c r="L24" s="73">
        <v>55</v>
      </c>
      <c r="M24" s="73">
        <v>1</v>
      </c>
      <c r="N24" s="73">
        <v>1</v>
      </c>
      <c r="O24" s="73" t="s">
        <v>99</v>
      </c>
      <c r="P24" s="73">
        <v>50</v>
      </c>
      <c r="Q24" s="74">
        <f t="shared" si="2"/>
        <v>20</v>
      </c>
      <c r="R24" s="75"/>
      <c r="S24" s="75">
        <f t="shared" si="14"/>
        <v>654000</v>
      </c>
      <c r="T24" s="75">
        <f t="shared" si="15"/>
        <v>1100000</v>
      </c>
      <c r="U24" s="75">
        <f t="shared" si="16"/>
        <v>200000</v>
      </c>
      <c r="V24" s="75">
        <f t="shared" si="17"/>
        <v>1999999.9999999998</v>
      </c>
      <c r="W24" s="75"/>
      <c r="X24" s="79"/>
      <c r="Y24" s="95">
        <f t="shared" si="7"/>
        <v>988500</v>
      </c>
    </row>
    <row r="25" spans="1:25" customFormat="1" ht="17" thickBot="1">
      <c r="A25" s="81" t="s">
        <v>7</v>
      </c>
      <c r="B25" s="82">
        <v>2</v>
      </c>
      <c r="C25" s="142">
        <f t="shared" si="6"/>
        <v>43618</v>
      </c>
      <c r="D25" s="61" t="str">
        <f>'Tube wts'!D25</f>
        <v>l_3_2</v>
      </c>
      <c r="E25" s="61" t="str">
        <f>'Tube wts'!E25</f>
        <v>1R</v>
      </c>
      <c r="F25" s="61">
        <f>'Tube wts'!F25</f>
        <v>0.98760000000000003</v>
      </c>
      <c r="G25" s="61">
        <f>'Tube wts'!G25</f>
        <v>1.0354000000000001</v>
      </c>
      <c r="H25" s="82">
        <f t="shared" si="13"/>
        <v>4.7800000000000065E-2</v>
      </c>
      <c r="I25" s="82">
        <f t="shared" si="1"/>
        <v>430.20000000000056</v>
      </c>
      <c r="J25" s="86" t="s">
        <v>57</v>
      </c>
      <c r="K25" s="86">
        <v>82</v>
      </c>
      <c r="L25" s="86">
        <v>8</v>
      </c>
      <c r="M25" s="86">
        <v>0</v>
      </c>
      <c r="N25" s="86">
        <v>0</v>
      </c>
      <c r="O25" s="85" t="s">
        <v>99</v>
      </c>
      <c r="P25" s="85">
        <v>50</v>
      </c>
      <c r="Q25" s="87">
        <f t="shared" si="2"/>
        <v>20</v>
      </c>
      <c r="R25" s="88"/>
      <c r="S25" s="75">
        <f t="shared" si="14"/>
        <v>164000</v>
      </c>
      <c r="T25" s="75">
        <f t="shared" si="15"/>
        <v>160000</v>
      </c>
      <c r="U25" s="88"/>
      <c r="V25" s="88"/>
      <c r="W25" s="88"/>
      <c r="X25" s="89"/>
      <c r="Y25" s="95">
        <f t="shared" si="7"/>
        <v>162000</v>
      </c>
    </row>
    <row r="26" spans="1:25" customFormat="1">
      <c r="A26" s="20" t="s">
        <v>72</v>
      </c>
      <c r="B26" s="60">
        <v>3</v>
      </c>
      <c r="C26" s="59">
        <f t="shared" si="6"/>
        <v>43619</v>
      </c>
      <c r="D26" s="61" t="str">
        <f>'Tube wts'!D26</f>
        <v>nt_3_1</v>
      </c>
      <c r="E26" s="61" t="str">
        <f>'Tube wts'!E26</f>
        <v>N</v>
      </c>
      <c r="F26" s="61">
        <f>'Tube wts'!F26</f>
        <v>0.98380000000000001</v>
      </c>
      <c r="G26" s="61">
        <f>'Tube wts'!G26</f>
        <v>1.0079</v>
      </c>
      <c r="H26" s="60">
        <f>G26-F26</f>
        <v>2.410000000000001E-2</v>
      </c>
      <c r="I26" s="60">
        <f>H26*9000</f>
        <v>216.90000000000009</v>
      </c>
      <c r="J26" s="60" t="s">
        <v>57</v>
      </c>
      <c r="K26" s="61">
        <v>372</v>
      </c>
      <c r="L26" s="61" t="s">
        <v>99</v>
      </c>
      <c r="M26" s="61" t="s">
        <v>99</v>
      </c>
      <c r="N26" s="61" t="s">
        <v>99</v>
      </c>
      <c r="O26" s="61" t="s">
        <v>99</v>
      </c>
      <c r="P26" s="61">
        <v>50</v>
      </c>
      <c r="Q26" s="61">
        <f>1/(P26/1000)</f>
        <v>20</v>
      </c>
      <c r="R26" s="36"/>
      <c r="S26" s="75">
        <f t="shared" si="14"/>
        <v>744000</v>
      </c>
      <c r="T26" s="75"/>
      <c r="U26" s="36"/>
      <c r="V26" s="36"/>
      <c r="W26" s="36"/>
      <c r="X26" s="77"/>
      <c r="Y26" s="95">
        <f t="shared" si="7"/>
        <v>744000</v>
      </c>
    </row>
    <row r="27" spans="1:25" customFormat="1">
      <c r="A27" s="57" t="s">
        <v>72</v>
      </c>
      <c r="B27" s="58">
        <v>3</v>
      </c>
      <c r="C27" s="93">
        <f t="shared" si="6"/>
        <v>43619</v>
      </c>
      <c r="D27" s="61" t="str">
        <f>'Tube wts'!D27</f>
        <v>nt_3_2</v>
      </c>
      <c r="E27" s="61" t="str">
        <f>'Tube wts'!E27</f>
        <v>1R</v>
      </c>
      <c r="F27" s="61">
        <f>'Tube wts'!F27</f>
        <v>0.98019999999999996</v>
      </c>
      <c r="G27" s="61">
        <f>'Tube wts'!G27</f>
        <v>0.997</v>
      </c>
      <c r="H27" s="58">
        <f t="shared" ref="H27:H33" si="18">G27-F27</f>
        <v>1.6800000000000037E-2</v>
      </c>
      <c r="I27" s="58">
        <f t="shared" si="1"/>
        <v>151.20000000000033</v>
      </c>
      <c r="J27" s="26">
        <v>0</v>
      </c>
      <c r="K27" s="26">
        <v>0</v>
      </c>
      <c r="L27" s="26" t="s">
        <v>99</v>
      </c>
      <c r="M27" s="26" t="s">
        <v>99</v>
      </c>
      <c r="N27" s="26" t="s">
        <v>99</v>
      </c>
      <c r="O27" s="26" t="s">
        <v>99</v>
      </c>
      <c r="P27" s="26">
        <v>50</v>
      </c>
      <c r="Q27" s="61">
        <f t="shared" si="2"/>
        <v>20</v>
      </c>
      <c r="R27" s="75">
        <f t="shared" ref="R27:R41" si="19">Q27 * (1/10^-1) *J27</f>
        <v>0</v>
      </c>
      <c r="S27" s="75"/>
      <c r="T27" s="75"/>
      <c r="U27" s="36"/>
      <c r="V27" s="36"/>
      <c r="W27" s="36"/>
      <c r="X27" s="77"/>
      <c r="Y27" s="95">
        <f t="shared" si="7"/>
        <v>0</v>
      </c>
    </row>
    <row r="28" spans="1:25" customFormat="1">
      <c r="A28" s="69" t="s">
        <v>27</v>
      </c>
      <c r="B28" s="70">
        <v>3</v>
      </c>
      <c r="C28" s="93">
        <f t="shared" si="6"/>
        <v>43619</v>
      </c>
      <c r="D28" s="61" t="str">
        <f>'Tube wts'!D28</f>
        <v>f_3_1</v>
      </c>
      <c r="E28" s="61" t="str">
        <f>'Tube wts'!E28</f>
        <v>N</v>
      </c>
      <c r="F28" s="61">
        <f>'Tube wts'!F28</f>
        <v>0.98540000000000005</v>
      </c>
      <c r="G28" s="61">
        <f>'Tube wts'!G28</f>
        <v>1.0122</v>
      </c>
      <c r="H28" s="70">
        <f t="shared" si="18"/>
        <v>2.6799999999999935E-2</v>
      </c>
      <c r="I28" s="70">
        <f t="shared" si="1"/>
        <v>241.19999999999942</v>
      </c>
      <c r="J28" s="73">
        <v>0</v>
      </c>
      <c r="K28" s="73">
        <v>0</v>
      </c>
      <c r="L28" s="73" t="s">
        <v>99</v>
      </c>
      <c r="M28" s="73" t="s">
        <v>99</v>
      </c>
      <c r="N28" s="73" t="s">
        <v>99</v>
      </c>
      <c r="O28" s="73" t="s">
        <v>99</v>
      </c>
      <c r="P28" s="73">
        <v>50</v>
      </c>
      <c r="Q28" s="74">
        <f t="shared" si="2"/>
        <v>20</v>
      </c>
      <c r="R28" s="75">
        <f>Q28 * (1/10^-1) *J28</f>
        <v>0</v>
      </c>
      <c r="S28" s="75"/>
      <c r="T28" s="75"/>
      <c r="U28" s="75"/>
      <c r="V28" s="75"/>
      <c r="W28" s="75"/>
      <c r="X28" s="77"/>
      <c r="Y28" s="95">
        <f t="shared" si="7"/>
        <v>0</v>
      </c>
    </row>
    <row r="29" spans="1:25" customFormat="1">
      <c r="A29" s="69" t="s">
        <v>27</v>
      </c>
      <c r="B29" s="70">
        <v>3</v>
      </c>
      <c r="C29" s="93">
        <f t="shared" si="6"/>
        <v>43619</v>
      </c>
      <c r="D29" s="61" t="str">
        <f>'Tube wts'!D29</f>
        <v>f_3_2</v>
      </c>
      <c r="E29" s="61" t="str">
        <f>'Tube wts'!E29</f>
        <v>1R</v>
      </c>
      <c r="F29" s="61">
        <f>'Tube wts'!F29</f>
        <v>0.98529999999999995</v>
      </c>
      <c r="G29" s="61">
        <f>'Tube wts'!G29</f>
        <v>1.0165999999999999</v>
      </c>
      <c r="H29" s="70">
        <f t="shared" si="18"/>
        <v>3.1299999999999994E-2</v>
      </c>
      <c r="I29" s="70">
        <f t="shared" si="1"/>
        <v>281.69999999999993</v>
      </c>
      <c r="J29" s="73">
        <v>0</v>
      </c>
      <c r="K29" s="73">
        <v>0</v>
      </c>
      <c r="L29" s="73" t="s">
        <v>99</v>
      </c>
      <c r="M29" s="73" t="s">
        <v>99</v>
      </c>
      <c r="N29" s="73" t="s">
        <v>99</v>
      </c>
      <c r="O29" s="73" t="s">
        <v>99</v>
      </c>
      <c r="P29" s="73">
        <v>50</v>
      </c>
      <c r="Q29" s="74">
        <f t="shared" si="2"/>
        <v>20</v>
      </c>
      <c r="R29" s="75">
        <f t="shared" si="19"/>
        <v>0</v>
      </c>
      <c r="S29" s="75"/>
      <c r="T29" s="75"/>
      <c r="U29" s="75"/>
      <c r="V29" s="75"/>
      <c r="W29" s="75"/>
      <c r="X29" s="77"/>
      <c r="Y29" s="95">
        <f t="shared" si="7"/>
        <v>0</v>
      </c>
    </row>
    <row r="30" spans="1:25" customFormat="1">
      <c r="A30" s="57" t="s">
        <v>76</v>
      </c>
      <c r="B30" s="58">
        <v>3</v>
      </c>
      <c r="C30" s="93">
        <f t="shared" si="6"/>
        <v>43619</v>
      </c>
      <c r="D30" s="61" t="str">
        <f>'Tube wts'!D30</f>
        <v>m_3_1</v>
      </c>
      <c r="E30" s="61" t="str">
        <f>'Tube wts'!E30</f>
        <v>N</v>
      </c>
      <c r="F30" s="61">
        <f>'Tube wts'!F30</f>
        <v>0.98570000000000002</v>
      </c>
      <c r="G30" s="61">
        <f>'Tube wts'!G30</f>
        <v>1.0063</v>
      </c>
      <c r="H30" s="58">
        <f t="shared" si="18"/>
        <v>2.0599999999999952E-2</v>
      </c>
      <c r="I30" s="58">
        <f t="shared" si="1"/>
        <v>185.39999999999958</v>
      </c>
      <c r="J30" s="26">
        <v>118</v>
      </c>
      <c r="K30" s="26">
        <v>22</v>
      </c>
      <c r="L30" s="26">
        <v>0</v>
      </c>
      <c r="M30" s="26">
        <v>0</v>
      </c>
      <c r="N30" s="26" t="s">
        <v>99</v>
      </c>
      <c r="O30" s="26" t="s">
        <v>99</v>
      </c>
      <c r="P30" s="26">
        <v>50</v>
      </c>
      <c r="Q30" s="61">
        <f t="shared" si="2"/>
        <v>20</v>
      </c>
      <c r="R30" s="75">
        <f t="shared" si="19"/>
        <v>23600</v>
      </c>
      <c r="S30" s="36">
        <f t="shared" ref="S30:S33" si="20">Q30 * (1/10^-2) *K30</f>
        <v>44000</v>
      </c>
      <c r="T30" s="36">
        <f t="shared" si="15"/>
        <v>0</v>
      </c>
      <c r="U30" s="36"/>
      <c r="V30" s="36"/>
      <c r="W30" s="36"/>
      <c r="X30" s="77"/>
      <c r="Y30" s="95">
        <f t="shared" si="7"/>
        <v>22533.333333333332</v>
      </c>
    </row>
    <row r="31" spans="1:25" customFormat="1">
      <c r="A31" s="57" t="s">
        <v>76</v>
      </c>
      <c r="B31" s="58">
        <v>3</v>
      </c>
      <c r="C31" s="93">
        <f t="shared" si="6"/>
        <v>43619</v>
      </c>
      <c r="D31" s="61" t="str">
        <f>'Tube wts'!D31</f>
        <v>m_3_2</v>
      </c>
      <c r="E31" s="61" t="str">
        <f>'Tube wts'!E31</f>
        <v>1R</v>
      </c>
      <c r="F31" s="61">
        <f>'Tube wts'!F31</f>
        <v>0.98799999999999999</v>
      </c>
      <c r="G31" s="61">
        <f>'Tube wts'!G31</f>
        <v>0.99819999999999998</v>
      </c>
      <c r="H31" s="58">
        <f t="shared" si="18"/>
        <v>1.0199999999999987E-2</v>
      </c>
      <c r="I31" s="58">
        <f t="shared" si="1"/>
        <v>91.799999999999883</v>
      </c>
      <c r="J31" s="26">
        <v>2</v>
      </c>
      <c r="K31" s="26">
        <v>0</v>
      </c>
      <c r="L31" s="26">
        <v>0</v>
      </c>
      <c r="M31" s="26">
        <v>0</v>
      </c>
      <c r="N31" s="26" t="s">
        <v>99</v>
      </c>
      <c r="O31" s="26" t="s">
        <v>99</v>
      </c>
      <c r="P31" s="26">
        <v>50</v>
      </c>
      <c r="Q31" s="61">
        <f t="shared" si="2"/>
        <v>20</v>
      </c>
      <c r="R31" s="75">
        <f t="shared" si="19"/>
        <v>400</v>
      </c>
      <c r="S31" s="36"/>
      <c r="T31" s="36"/>
      <c r="U31" s="36"/>
      <c r="V31" s="36"/>
      <c r="W31" s="36"/>
      <c r="X31" s="77"/>
      <c r="Y31" s="95">
        <f t="shared" si="7"/>
        <v>400</v>
      </c>
    </row>
    <row r="32" spans="1:25" customFormat="1">
      <c r="A32" s="69" t="s">
        <v>7</v>
      </c>
      <c r="B32" s="70">
        <v>3</v>
      </c>
      <c r="C32" s="93">
        <f t="shared" si="6"/>
        <v>43619</v>
      </c>
      <c r="D32" s="61" t="str">
        <f>'Tube wts'!D32</f>
        <v>l_3_1</v>
      </c>
      <c r="E32" s="61" t="str">
        <f>'Tube wts'!E32</f>
        <v>N</v>
      </c>
      <c r="F32" s="61">
        <f>'Tube wts'!F32</f>
        <v>0.97199999999999998</v>
      </c>
      <c r="G32" s="61">
        <f>'Tube wts'!G32</f>
        <v>0.98150000000000004</v>
      </c>
      <c r="H32" s="70">
        <f t="shared" si="18"/>
        <v>9.5000000000000639E-3</v>
      </c>
      <c r="I32" s="70">
        <f t="shared" si="1"/>
        <v>85.500000000000568</v>
      </c>
      <c r="J32" s="73" t="s">
        <v>57</v>
      </c>
      <c r="K32" s="73" t="s">
        <v>57</v>
      </c>
      <c r="L32" s="73">
        <v>171</v>
      </c>
      <c r="M32" s="73">
        <v>28</v>
      </c>
      <c r="N32" s="73" t="s">
        <v>99</v>
      </c>
      <c r="O32" s="73" t="s">
        <v>99</v>
      </c>
      <c r="P32" s="73">
        <v>50</v>
      </c>
      <c r="Q32" s="74">
        <f t="shared" si="2"/>
        <v>20</v>
      </c>
      <c r="R32" s="75"/>
      <c r="S32" s="36"/>
      <c r="T32" s="75">
        <f t="shared" si="15"/>
        <v>3420000</v>
      </c>
      <c r="U32" s="75">
        <f t="shared" ref="U32" si="21">Q32 * (1/10^-4) *M32</f>
        <v>5600000</v>
      </c>
      <c r="V32" s="75"/>
      <c r="W32" s="75"/>
      <c r="X32" s="77"/>
      <c r="Y32" s="95">
        <f t="shared" si="7"/>
        <v>4510000</v>
      </c>
    </row>
    <row r="33" spans="1:25" customFormat="1" ht="17" thickBot="1">
      <c r="A33" s="81" t="s">
        <v>7</v>
      </c>
      <c r="B33" s="82">
        <v>3</v>
      </c>
      <c r="C33" s="127">
        <f t="shared" si="6"/>
        <v>43619</v>
      </c>
      <c r="D33" s="61" t="str">
        <f>'Tube wts'!D33</f>
        <v>l_3_2</v>
      </c>
      <c r="E33" s="61" t="str">
        <f>'Tube wts'!E33</f>
        <v>1R</v>
      </c>
      <c r="F33" s="61">
        <f>'Tube wts'!F33</f>
        <v>0.98229999999999995</v>
      </c>
      <c r="G33" s="61">
        <f>'Tube wts'!G33</f>
        <v>1.0024999999999999</v>
      </c>
      <c r="H33" s="82">
        <f t="shared" si="18"/>
        <v>2.0199999999999996E-2</v>
      </c>
      <c r="I33" s="82">
        <f t="shared" si="1"/>
        <v>181.79999999999995</v>
      </c>
      <c r="J33" s="86">
        <v>40</v>
      </c>
      <c r="K33" s="86">
        <v>10</v>
      </c>
      <c r="L33" s="86">
        <v>2</v>
      </c>
      <c r="M33" s="86">
        <v>0</v>
      </c>
      <c r="N33" s="86" t="s">
        <v>99</v>
      </c>
      <c r="O33" s="86" t="s">
        <v>99</v>
      </c>
      <c r="P33" s="85">
        <v>50</v>
      </c>
      <c r="Q33" s="87">
        <f t="shared" si="2"/>
        <v>20</v>
      </c>
      <c r="R33" s="75">
        <f t="shared" si="19"/>
        <v>8000</v>
      </c>
      <c r="S33" s="36">
        <f t="shared" si="20"/>
        <v>20000</v>
      </c>
      <c r="T33" s="88">
        <f t="shared" si="15"/>
        <v>40000</v>
      </c>
      <c r="U33" s="88"/>
      <c r="V33" s="88"/>
      <c r="W33" s="88"/>
      <c r="X33" s="77"/>
      <c r="Y33" s="95">
        <f t="shared" si="7"/>
        <v>22666.666666666668</v>
      </c>
    </row>
    <row r="34" spans="1:25" customFormat="1">
      <c r="A34" s="20" t="s">
        <v>72</v>
      </c>
      <c r="B34" s="60">
        <v>4</v>
      </c>
      <c r="C34" s="132">
        <f t="shared" si="6"/>
        <v>43620</v>
      </c>
      <c r="D34" s="61" t="str">
        <f>'Tube wts'!D34</f>
        <v>nt_3_1</v>
      </c>
      <c r="E34" s="61" t="str">
        <f>'Tube wts'!E34</f>
        <v>N</v>
      </c>
      <c r="F34" s="61">
        <f>'Tube wts'!F34</f>
        <v>0.98819999999999997</v>
      </c>
      <c r="G34" s="61">
        <f>'Tube wts'!G34</f>
        <v>1.0155000000000001</v>
      </c>
      <c r="H34" s="60">
        <f>G34-F34</f>
        <v>2.7300000000000102E-2</v>
      </c>
      <c r="I34" s="60">
        <f>H34*9000</f>
        <v>245.70000000000093</v>
      </c>
      <c r="J34" s="60">
        <v>169</v>
      </c>
      <c r="K34" s="61">
        <v>28</v>
      </c>
      <c r="L34" s="61" t="s">
        <v>68</v>
      </c>
      <c r="M34" s="61" t="s">
        <v>68</v>
      </c>
      <c r="N34" s="61" t="s">
        <v>99</v>
      </c>
      <c r="O34" s="61" t="s">
        <v>99</v>
      </c>
      <c r="P34" s="61">
        <v>50</v>
      </c>
      <c r="Q34" s="61">
        <f>1/(P34/1000)</f>
        <v>20</v>
      </c>
      <c r="R34" s="36">
        <f t="shared" si="19"/>
        <v>33800</v>
      </c>
      <c r="S34" s="75">
        <f t="shared" ref="S34:S41" si="22">Q34 * (1/10^-2) *K34</f>
        <v>56000</v>
      </c>
      <c r="T34" s="36"/>
      <c r="U34" s="36"/>
      <c r="V34" s="36"/>
      <c r="W34" s="36"/>
      <c r="X34" s="94" t="s">
        <v>215</v>
      </c>
      <c r="Y34" s="95">
        <f t="shared" si="7"/>
        <v>44900</v>
      </c>
    </row>
    <row r="35" spans="1:25" customFormat="1">
      <c r="A35" s="57" t="s">
        <v>72</v>
      </c>
      <c r="B35" s="58">
        <v>4</v>
      </c>
      <c r="C35" s="93">
        <f t="shared" si="6"/>
        <v>43620</v>
      </c>
      <c r="D35" s="61" t="str">
        <f>'Tube wts'!D35</f>
        <v>nt_3_2</v>
      </c>
      <c r="E35" s="61" t="str">
        <f>'Tube wts'!E35</f>
        <v>1R</v>
      </c>
      <c r="F35" s="61">
        <f>'Tube wts'!F35</f>
        <v>0.98540000000000005</v>
      </c>
      <c r="G35" s="61">
        <f>'Tube wts'!G35</f>
        <v>1.0079</v>
      </c>
      <c r="H35" s="58">
        <f t="shared" ref="H35:H41" si="23">G35-F35</f>
        <v>2.2499999999999964E-2</v>
      </c>
      <c r="I35" s="58">
        <f t="shared" si="1"/>
        <v>202.49999999999969</v>
      </c>
      <c r="J35" s="26">
        <v>0</v>
      </c>
      <c r="K35" s="26">
        <v>0</v>
      </c>
      <c r="L35" s="26" t="s">
        <v>99</v>
      </c>
      <c r="M35" s="26" t="s">
        <v>99</v>
      </c>
      <c r="N35" s="26" t="s">
        <v>99</v>
      </c>
      <c r="O35" s="26" t="s">
        <v>99</v>
      </c>
      <c r="P35" s="26">
        <v>50</v>
      </c>
      <c r="Q35" s="61">
        <f t="shared" si="2"/>
        <v>20</v>
      </c>
      <c r="R35" s="36">
        <f t="shared" si="19"/>
        <v>0</v>
      </c>
      <c r="S35" s="75">
        <f t="shared" si="22"/>
        <v>0</v>
      </c>
      <c r="T35" s="36"/>
      <c r="U35" s="36"/>
      <c r="V35" s="36"/>
      <c r="W35" s="36"/>
      <c r="X35" s="77"/>
      <c r="Y35" s="95">
        <f t="shared" si="7"/>
        <v>0</v>
      </c>
    </row>
    <row r="36" spans="1:25" customFormat="1">
      <c r="A36" s="69" t="s">
        <v>27</v>
      </c>
      <c r="B36" s="70">
        <v>4</v>
      </c>
      <c r="C36" s="93">
        <f t="shared" si="6"/>
        <v>43620</v>
      </c>
      <c r="D36" s="61" t="str">
        <f>'Tube wts'!D36</f>
        <v>f_3_1</v>
      </c>
      <c r="E36" s="61" t="str">
        <f>'Tube wts'!E36</f>
        <v>N</v>
      </c>
      <c r="F36" s="61">
        <f>'Tube wts'!F36</f>
        <v>0.98399999999999999</v>
      </c>
      <c r="G36" s="61">
        <f>'Tube wts'!G36</f>
        <v>1.0001</v>
      </c>
      <c r="H36" s="70">
        <f t="shared" si="23"/>
        <v>1.6100000000000003E-2</v>
      </c>
      <c r="I36" s="70">
        <f t="shared" si="1"/>
        <v>144.90000000000003</v>
      </c>
      <c r="J36" s="73">
        <v>0</v>
      </c>
      <c r="K36" s="73">
        <v>0</v>
      </c>
      <c r="L36" s="73" t="s">
        <v>99</v>
      </c>
      <c r="M36" s="73" t="s">
        <v>99</v>
      </c>
      <c r="N36" s="73" t="s">
        <v>99</v>
      </c>
      <c r="O36" s="73" t="s">
        <v>99</v>
      </c>
      <c r="P36" s="73">
        <v>50</v>
      </c>
      <c r="Q36" s="74">
        <f t="shared" si="2"/>
        <v>20</v>
      </c>
      <c r="R36" s="36">
        <f t="shared" si="19"/>
        <v>0</v>
      </c>
      <c r="S36" s="75">
        <f t="shared" si="22"/>
        <v>0</v>
      </c>
      <c r="T36" s="75"/>
      <c r="U36" s="75"/>
      <c r="V36" s="75"/>
      <c r="W36" s="75"/>
      <c r="X36" s="79"/>
      <c r="Y36" s="95">
        <f t="shared" si="7"/>
        <v>0</v>
      </c>
    </row>
    <row r="37" spans="1:25" customFormat="1">
      <c r="A37" s="69" t="s">
        <v>27</v>
      </c>
      <c r="B37" s="70">
        <v>4</v>
      </c>
      <c r="C37" s="93">
        <f t="shared" si="6"/>
        <v>43620</v>
      </c>
      <c r="D37" s="61" t="str">
        <f>'Tube wts'!D37</f>
        <v>f_3_2</v>
      </c>
      <c r="E37" s="61" t="str">
        <f>'Tube wts'!E37</f>
        <v>1R</v>
      </c>
      <c r="F37" s="61">
        <f>'Tube wts'!F37</f>
        <v>0.98109999999999997</v>
      </c>
      <c r="G37" s="61">
        <f>'Tube wts'!G37</f>
        <v>1.0015000000000001</v>
      </c>
      <c r="H37" s="70">
        <f t="shared" si="23"/>
        <v>2.0400000000000085E-2</v>
      </c>
      <c r="I37" s="70">
        <f t="shared" si="1"/>
        <v>183.60000000000076</v>
      </c>
      <c r="J37" s="73">
        <v>0</v>
      </c>
      <c r="K37" s="73">
        <v>0</v>
      </c>
      <c r="L37" s="73" t="s">
        <v>99</v>
      </c>
      <c r="M37" s="73" t="s">
        <v>99</v>
      </c>
      <c r="N37" s="73" t="s">
        <v>99</v>
      </c>
      <c r="O37" s="73" t="s">
        <v>99</v>
      </c>
      <c r="P37" s="73">
        <v>50</v>
      </c>
      <c r="Q37" s="74">
        <f t="shared" si="2"/>
        <v>20</v>
      </c>
      <c r="R37" s="36">
        <f t="shared" si="19"/>
        <v>0</v>
      </c>
      <c r="S37" s="75">
        <f t="shared" si="22"/>
        <v>0</v>
      </c>
      <c r="T37" s="75"/>
      <c r="U37" s="75"/>
      <c r="V37" s="75"/>
      <c r="W37" s="75"/>
      <c r="X37" s="79"/>
      <c r="Y37" s="95">
        <f t="shared" si="7"/>
        <v>0</v>
      </c>
    </row>
    <row r="38" spans="1:25" customFormat="1">
      <c r="A38" s="57" t="s">
        <v>76</v>
      </c>
      <c r="B38" s="58">
        <v>4</v>
      </c>
      <c r="C38" s="93">
        <f t="shared" si="6"/>
        <v>43620</v>
      </c>
      <c r="D38" s="61" t="str">
        <f>'Tube wts'!D38</f>
        <v>m_3_1</v>
      </c>
      <c r="E38" s="61" t="str">
        <f>'Tube wts'!E38</f>
        <v>N</v>
      </c>
      <c r="F38" s="61">
        <f>'Tube wts'!F38</f>
        <v>0.98299999999999998</v>
      </c>
      <c r="G38" s="61">
        <f>'Tube wts'!G38</f>
        <v>1.0049999999999999</v>
      </c>
      <c r="H38" s="58">
        <f t="shared" si="23"/>
        <v>2.1999999999999909E-2</v>
      </c>
      <c r="I38" s="58">
        <f t="shared" si="1"/>
        <v>197.99999999999918</v>
      </c>
      <c r="J38" s="26">
        <v>0</v>
      </c>
      <c r="K38" s="26">
        <v>0</v>
      </c>
      <c r="L38" s="26" t="s">
        <v>99</v>
      </c>
      <c r="M38" s="26" t="s">
        <v>99</v>
      </c>
      <c r="N38" s="26" t="s">
        <v>99</v>
      </c>
      <c r="O38" s="26" t="s">
        <v>99</v>
      </c>
      <c r="P38" s="26">
        <v>50</v>
      </c>
      <c r="Q38" s="61">
        <f t="shared" si="2"/>
        <v>20</v>
      </c>
      <c r="R38" s="36">
        <f t="shared" si="19"/>
        <v>0</v>
      </c>
      <c r="S38" s="75">
        <f t="shared" si="22"/>
        <v>0</v>
      </c>
      <c r="T38" s="36"/>
      <c r="U38" s="36"/>
      <c r="V38" s="36"/>
      <c r="W38" s="36"/>
      <c r="X38" s="77"/>
      <c r="Y38" s="95">
        <f t="shared" si="7"/>
        <v>0</v>
      </c>
    </row>
    <row r="39" spans="1:25" customFormat="1">
      <c r="A39" s="57" t="s">
        <v>76</v>
      </c>
      <c r="B39" s="58">
        <v>4</v>
      </c>
      <c r="C39" s="93">
        <f t="shared" si="6"/>
        <v>43620</v>
      </c>
      <c r="D39" s="61" t="str">
        <f>'Tube wts'!D39</f>
        <v>m_3_2</v>
      </c>
      <c r="E39" s="61" t="str">
        <f>'Tube wts'!E39</f>
        <v>1R</v>
      </c>
      <c r="F39" s="61">
        <f>'Tube wts'!F39</f>
        <v>0.98629999999999995</v>
      </c>
      <c r="G39" s="61">
        <f>'Tube wts'!G39</f>
        <v>1.014</v>
      </c>
      <c r="H39" s="58">
        <f t="shared" si="23"/>
        <v>2.7700000000000058E-2</v>
      </c>
      <c r="I39" s="58">
        <f t="shared" si="1"/>
        <v>249.30000000000052</v>
      </c>
      <c r="J39" s="26">
        <v>0</v>
      </c>
      <c r="K39" s="26">
        <v>0</v>
      </c>
      <c r="L39" s="26" t="s">
        <v>99</v>
      </c>
      <c r="M39" s="26" t="s">
        <v>99</v>
      </c>
      <c r="N39" s="26" t="s">
        <v>99</v>
      </c>
      <c r="O39" s="26" t="s">
        <v>99</v>
      </c>
      <c r="P39" s="26">
        <v>50</v>
      </c>
      <c r="Q39" s="61">
        <f t="shared" si="2"/>
        <v>20</v>
      </c>
      <c r="R39" s="36">
        <f t="shared" si="19"/>
        <v>0</v>
      </c>
      <c r="S39" s="75">
        <f t="shared" si="22"/>
        <v>0</v>
      </c>
      <c r="T39" s="36"/>
      <c r="U39" s="36"/>
      <c r="V39" s="36"/>
      <c r="W39" s="36"/>
      <c r="X39" s="77"/>
      <c r="Y39" s="95">
        <f t="shared" si="7"/>
        <v>0</v>
      </c>
    </row>
    <row r="40" spans="1:25" customFormat="1">
      <c r="A40" s="69" t="s">
        <v>7</v>
      </c>
      <c r="B40" s="70">
        <v>4</v>
      </c>
      <c r="C40" s="93">
        <f t="shared" si="6"/>
        <v>43620</v>
      </c>
      <c r="D40" s="61" t="str">
        <f>'Tube wts'!D40</f>
        <v>l_3_1</v>
      </c>
      <c r="E40" s="61" t="str">
        <f>'Tube wts'!E40</f>
        <v>N</v>
      </c>
      <c r="F40" s="61">
        <f>'Tube wts'!F40</f>
        <v>0.98240000000000005</v>
      </c>
      <c r="G40" s="61">
        <f>'Tube wts'!G40</f>
        <v>1.0019</v>
      </c>
      <c r="H40" s="70">
        <f t="shared" si="23"/>
        <v>1.9499999999999962E-2</v>
      </c>
      <c r="I40" s="70">
        <f t="shared" si="1"/>
        <v>175.49999999999966</v>
      </c>
      <c r="J40" s="73">
        <v>55</v>
      </c>
      <c r="K40" s="73">
        <v>21</v>
      </c>
      <c r="L40" s="73" t="s">
        <v>68</v>
      </c>
      <c r="M40" s="73" t="s">
        <v>68</v>
      </c>
      <c r="N40" s="73" t="s">
        <v>99</v>
      </c>
      <c r="O40" s="73" t="s">
        <v>99</v>
      </c>
      <c r="P40" s="73">
        <v>50</v>
      </c>
      <c r="Q40" s="74">
        <f t="shared" si="2"/>
        <v>20</v>
      </c>
      <c r="R40" s="36">
        <f t="shared" si="19"/>
        <v>11000</v>
      </c>
      <c r="S40" s="75">
        <f t="shared" si="22"/>
        <v>42000</v>
      </c>
      <c r="T40" s="75"/>
      <c r="U40" s="75"/>
      <c r="V40" s="75"/>
      <c r="W40" s="75"/>
      <c r="X40" s="94" t="s">
        <v>215</v>
      </c>
      <c r="Y40" s="95">
        <f t="shared" si="7"/>
        <v>26500</v>
      </c>
    </row>
    <row r="41" spans="1:25" customFormat="1" ht="17" thickBot="1">
      <c r="A41" s="81" t="s">
        <v>7</v>
      </c>
      <c r="B41" s="82">
        <v>4</v>
      </c>
      <c r="C41" s="142">
        <f t="shared" si="6"/>
        <v>43620</v>
      </c>
      <c r="D41" s="61" t="str">
        <f>'Tube wts'!D41</f>
        <v>l_3_2</v>
      </c>
      <c r="E41" s="61" t="str">
        <f>'Tube wts'!E41</f>
        <v>1R</v>
      </c>
      <c r="F41" s="61">
        <f>'Tube wts'!F41</f>
        <v>0.97750000000000004</v>
      </c>
      <c r="G41" s="61">
        <f>'Tube wts'!G41</f>
        <v>0.99390000000000001</v>
      </c>
      <c r="H41" s="82">
        <f t="shared" si="23"/>
        <v>1.639999999999997E-2</v>
      </c>
      <c r="I41" s="82">
        <f t="shared" si="1"/>
        <v>147.59999999999974</v>
      </c>
      <c r="J41" s="86">
        <v>2</v>
      </c>
      <c r="K41" s="86">
        <v>2</v>
      </c>
      <c r="L41" s="86" t="s">
        <v>68</v>
      </c>
      <c r="M41" s="86" t="s">
        <v>68</v>
      </c>
      <c r="N41" s="86" t="s">
        <v>99</v>
      </c>
      <c r="O41" s="86" t="s">
        <v>99</v>
      </c>
      <c r="P41" s="85">
        <v>50</v>
      </c>
      <c r="Q41" s="87">
        <f t="shared" si="2"/>
        <v>20</v>
      </c>
      <c r="R41" s="36">
        <f t="shared" si="19"/>
        <v>400</v>
      </c>
      <c r="S41" s="75">
        <f t="shared" si="22"/>
        <v>4000</v>
      </c>
      <c r="T41" s="88"/>
      <c r="U41" s="88"/>
      <c r="V41" s="88"/>
      <c r="W41" s="88"/>
      <c r="X41" s="94" t="s">
        <v>215</v>
      </c>
      <c r="Y41" s="95">
        <f t="shared" si="7"/>
        <v>2200</v>
      </c>
    </row>
    <row r="42" spans="1:25" customFormat="1">
      <c r="A42" s="20" t="s">
        <v>72</v>
      </c>
      <c r="B42" s="60">
        <v>5</v>
      </c>
      <c r="C42" s="59">
        <f t="shared" si="6"/>
        <v>43621</v>
      </c>
      <c r="D42" s="61" t="str">
        <f>'Tube wts'!D42</f>
        <v>nt_3_1</v>
      </c>
      <c r="E42" s="61" t="str">
        <f>'Tube wts'!E42</f>
        <v>N</v>
      </c>
      <c r="F42" s="61">
        <f>'Tube wts'!F42</f>
        <v>0.9909</v>
      </c>
      <c r="G42" s="61">
        <f>'Tube wts'!G42</f>
        <v>1.0172000000000001</v>
      </c>
      <c r="H42" s="60">
        <f>G42-F42</f>
        <v>2.6300000000000101E-2</v>
      </c>
      <c r="I42" s="60">
        <f>H42*9000</f>
        <v>236.7000000000009</v>
      </c>
      <c r="J42" s="26">
        <v>15</v>
      </c>
      <c r="K42" s="26">
        <v>0</v>
      </c>
      <c r="L42" s="61" t="s">
        <v>99</v>
      </c>
      <c r="M42" s="61" t="s">
        <v>99</v>
      </c>
      <c r="N42" s="61" t="s">
        <v>99</v>
      </c>
      <c r="O42" s="61" t="s">
        <v>99</v>
      </c>
      <c r="P42" s="61">
        <v>50</v>
      </c>
      <c r="Q42" s="61">
        <f>1/(P42/1000)</f>
        <v>20</v>
      </c>
      <c r="R42" s="75">
        <f t="shared" ref="R42:R49" si="24">Q42 * (1/10^-1) *J42</f>
        <v>3000</v>
      </c>
      <c r="S42" s="75">
        <f t="shared" ref="S42:S49" si="25">Q42 * (1/10^-2) *K42</f>
        <v>0</v>
      </c>
      <c r="T42" s="36"/>
      <c r="U42" s="36"/>
      <c r="V42" s="36"/>
      <c r="W42" s="36"/>
      <c r="X42" s="94"/>
      <c r="Y42" s="95">
        <f t="shared" si="7"/>
        <v>1500</v>
      </c>
    </row>
    <row r="43" spans="1:25" customFormat="1">
      <c r="A43" s="57" t="s">
        <v>72</v>
      </c>
      <c r="B43" s="58">
        <v>5</v>
      </c>
      <c r="C43" s="93">
        <f t="shared" si="6"/>
        <v>43621</v>
      </c>
      <c r="D43" s="61" t="str">
        <f>'Tube wts'!D43</f>
        <v>nt_3_2</v>
      </c>
      <c r="E43" s="61" t="str">
        <f>'Tube wts'!E43</f>
        <v>1R</v>
      </c>
      <c r="F43" s="61">
        <f>'Tube wts'!F43</f>
        <v>0.98360000000000003</v>
      </c>
      <c r="G43" s="61">
        <f>'Tube wts'!G43</f>
        <v>1.0195000000000001</v>
      </c>
      <c r="H43" s="58">
        <f t="shared" ref="H43:H49" si="26">G43-F43</f>
        <v>3.5900000000000043E-2</v>
      </c>
      <c r="I43" s="58">
        <f t="shared" si="1"/>
        <v>323.10000000000036</v>
      </c>
      <c r="J43" s="26">
        <v>0</v>
      </c>
      <c r="K43" s="26">
        <v>0</v>
      </c>
      <c r="L43" s="26" t="s">
        <v>99</v>
      </c>
      <c r="M43" s="26" t="s">
        <v>99</v>
      </c>
      <c r="N43" s="26" t="s">
        <v>99</v>
      </c>
      <c r="O43" s="26" t="s">
        <v>99</v>
      </c>
      <c r="P43" s="26">
        <v>50</v>
      </c>
      <c r="Q43" s="61">
        <f t="shared" si="2"/>
        <v>20</v>
      </c>
      <c r="R43" s="75">
        <f t="shared" si="24"/>
        <v>0</v>
      </c>
      <c r="S43" s="75">
        <f t="shared" si="25"/>
        <v>0</v>
      </c>
      <c r="T43" s="36"/>
      <c r="U43" s="36"/>
      <c r="V43" s="36"/>
      <c r="W43" s="36"/>
      <c r="X43" s="77"/>
      <c r="Y43" s="95">
        <f t="shared" si="7"/>
        <v>0</v>
      </c>
    </row>
    <row r="44" spans="1:25" customFormat="1">
      <c r="A44" s="69" t="s">
        <v>27</v>
      </c>
      <c r="B44" s="70">
        <v>5</v>
      </c>
      <c r="C44" s="93">
        <f t="shared" si="6"/>
        <v>43621</v>
      </c>
      <c r="D44" s="61" t="str">
        <f>'Tube wts'!D44</f>
        <v>f_3_1</v>
      </c>
      <c r="E44" s="61" t="str">
        <f>'Tube wts'!E44</f>
        <v>N</v>
      </c>
      <c r="F44" s="61">
        <f>'Tube wts'!F44</f>
        <v>0.98309999999999997</v>
      </c>
      <c r="G44" s="61">
        <f>'Tube wts'!G44</f>
        <v>1.0054000000000001</v>
      </c>
      <c r="H44" s="70">
        <f t="shared" si="26"/>
        <v>2.2300000000000098E-2</v>
      </c>
      <c r="I44" s="70">
        <f t="shared" si="1"/>
        <v>200.70000000000087</v>
      </c>
      <c r="J44" s="73">
        <v>0</v>
      </c>
      <c r="K44" s="73">
        <v>0</v>
      </c>
      <c r="L44" s="73" t="s">
        <v>99</v>
      </c>
      <c r="M44" s="73" t="s">
        <v>99</v>
      </c>
      <c r="N44" s="73" t="s">
        <v>99</v>
      </c>
      <c r="O44" s="73" t="s">
        <v>99</v>
      </c>
      <c r="P44" s="73">
        <v>50</v>
      </c>
      <c r="Q44" s="74">
        <f t="shared" si="2"/>
        <v>20</v>
      </c>
      <c r="R44" s="75">
        <f t="shared" si="24"/>
        <v>0</v>
      </c>
      <c r="S44" s="75">
        <f t="shared" si="25"/>
        <v>0</v>
      </c>
      <c r="T44" s="75"/>
      <c r="U44" s="75"/>
      <c r="V44" s="75"/>
      <c r="W44" s="75"/>
      <c r="X44" s="79"/>
      <c r="Y44" s="95">
        <f t="shared" si="7"/>
        <v>0</v>
      </c>
    </row>
    <row r="45" spans="1:25" customFormat="1">
      <c r="A45" s="69" t="s">
        <v>27</v>
      </c>
      <c r="B45" s="70">
        <v>5</v>
      </c>
      <c r="C45" s="93">
        <f t="shared" si="6"/>
        <v>43621</v>
      </c>
      <c r="D45" s="61" t="str">
        <f>'Tube wts'!D45</f>
        <v>f_3_2</v>
      </c>
      <c r="E45" s="61" t="str">
        <f>'Tube wts'!E45</f>
        <v>1R</v>
      </c>
      <c r="F45" s="61">
        <f>'Tube wts'!F45</f>
        <v>0.98319999999999996</v>
      </c>
      <c r="G45" s="61">
        <f>'Tube wts'!G45</f>
        <v>1.0011000000000001</v>
      </c>
      <c r="H45" s="70">
        <f t="shared" si="26"/>
        <v>1.7900000000000138E-2</v>
      </c>
      <c r="I45" s="70">
        <f t="shared" si="1"/>
        <v>161.10000000000124</v>
      </c>
      <c r="J45" s="73">
        <v>0</v>
      </c>
      <c r="K45" s="73">
        <v>0</v>
      </c>
      <c r="L45" s="73" t="s">
        <v>99</v>
      </c>
      <c r="M45" s="73" t="s">
        <v>99</v>
      </c>
      <c r="N45" s="73" t="s">
        <v>99</v>
      </c>
      <c r="O45" s="73" t="s">
        <v>99</v>
      </c>
      <c r="P45" s="73">
        <v>50</v>
      </c>
      <c r="Q45" s="74">
        <f t="shared" si="2"/>
        <v>20</v>
      </c>
      <c r="R45" s="75">
        <f t="shared" si="24"/>
        <v>0</v>
      </c>
      <c r="S45" s="75">
        <f t="shared" si="25"/>
        <v>0</v>
      </c>
      <c r="T45" s="75"/>
      <c r="U45" s="75"/>
      <c r="V45" s="75"/>
      <c r="W45" s="75"/>
      <c r="X45" s="79"/>
      <c r="Y45" s="95">
        <f t="shared" si="7"/>
        <v>0</v>
      </c>
    </row>
    <row r="46" spans="1:25" customFormat="1">
      <c r="A46" s="57" t="s">
        <v>76</v>
      </c>
      <c r="B46" s="58">
        <v>5</v>
      </c>
      <c r="C46" s="93">
        <f t="shared" si="6"/>
        <v>43621</v>
      </c>
      <c r="D46" s="61" t="str">
        <f>'Tube wts'!D46</f>
        <v>m_3_1</v>
      </c>
      <c r="E46" s="61" t="str">
        <f>'Tube wts'!E46</f>
        <v>N</v>
      </c>
      <c r="F46" s="61">
        <f>'Tube wts'!F46</f>
        <v>0.98709999999999998</v>
      </c>
      <c r="G46" s="61">
        <f>'Tube wts'!G46</f>
        <v>1.0161</v>
      </c>
      <c r="H46" s="58">
        <f t="shared" si="26"/>
        <v>2.9000000000000026E-2</v>
      </c>
      <c r="I46" s="58">
        <f t="shared" si="1"/>
        <v>261.00000000000023</v>
      </c>
      <c r="J46" s="26">
        <v>0</v>
      </c>
      <c r="K46" s="26">
        <v>0</v>
      </c>
      <c r="L46" s="26" t="s">
        <v>99</v>
      </c>
      <c r="M46" s="26" t="s">
        <v>99</v>
      </c>
      <c r="N46" s="26" t="s">
        <v>99</v>
      </c>
      <c r="O46" s="26" t="s">
        <v>99</v>
      </c>
      <c r="P46" s="26">
        <v>50</v>
      </c>
      <c r="Q46" s="61">
        <f t="shared" si="2"/>
        <v>20</v>
      </c>
      <c r="R46" s="36">
        <f t="shared" si="24"/>
        <v>0</v>
      </c>
      <c r="S46" s="36">
        <f t="shared" si="25"/>
        <v>0</v>
      </c>
      <c r="T46" s="36"/>
      <c r="U46" s="36"/>
      <c r="V46" s="36"/>
      <c r="W46" s="36"/>
      <c r="X46" s="77"/>
      <c r="Y46" s="95">
        <f t="shared" si="7"/>
        <v>0</v>
      </c>
    </row>
    <row r="47" spans="1:25" customFormat="1">
      <c r="A47" s="57" t="s">
        <v>76</v>
      </c>
      <c r="B47" s="58">
        <v>5</v>
      </c>
      <c r="C47" s="93">
        <f t="shared" si="6"/>
        <v>43621</v>
      </c>
      <c r="D47" s="61" t="str">
        <f>'Tube wts'!D47</f>
        <v>m_3_2</v>
      </c>
      <c r="E47" s="61" t="str">
        <f>'Tube wts'!E47</f>
        <v>1R</v>
      </c>
      <c r="F47" s="61">
        <f>'Tube wts'!F47</f>
        <v>0.97689999999999999</v>
      </c>
      <c r="G47" s="61">
        <f>'Tube wts'!G47</f>
        <v>0.99309999999999998</v>
      </c>
      <c r="H47" s="58">
        <f t="shared" si="26"/>
        <v>1.6199999999999992E-2</v>
      </c>
      <c r="I47" s="58">
        <f t="shared" si="1"/>
        <v>145.79999999999993</v>
      </c>
      <c r="J47" s="26">
        <v>0</v>
      </c>
      <c r="K47" s="26">
        <v>0</v>
      </c>
      <c r="L47" s="26" t="s">
        <v>99</v>
      </c>
      <c r="M47" s="26" t="s">
        <v>99</v>
      </c>
      <c r="N47" s="26" t="s">
        <v>99</v>
      </c>
      <c r="O47" s="26" t="s">
        <v>99</v>
      </c>
      <c r="P47" s="26">
        <v>50</v>
      </c>
      <c r="Q47" s="61">
        <f t="shared" si="2"/>
        <v>20</v>
      </c>
      <c r="R47" s="36">
        <f t="shared" si="24"/>
        <v>0</v>
      </c>
      <c r="S47" s="36">
        <f t="shared" si="25"/>
        <v>0</v>
      </c>
      <c r="T47" s="36"/>
      <c r="U47" s="36"/>
      <c r="V47" s="36"/>
      <c r="W47" s="36"/>
      <c r="X47" s="77"/>
      <c r="Y47" s="95">
        <f t="shared" si="7"/>
        <v>0</v>
      </c>
    </row>
    <row r="48" spans="1:25" customFormat="1">
      <c r="A48" s="69" t="s">
        <v>7</v>
      </c>
      <c r="B48" s="70">
        <v>5</v>
      </c>
      <c r="C48" s="93">
        <f t="shared" si="6"/>
        <v>43621</v>
      </c>
      <c r="D48" s="61" t="str">
        <f>'Tube wts'!D48</f>
        <v>l_3_1</v>
      </c>
      <c r="E48" s="61" t="str">
        <f>'Tube wts'!E48</f>
        <v>N</v>
      </c>
      <c r="F48" s="61">
        <f>'Tube wts'!F48</f>
        <v>0.97270000000000001</v>
      </c>
      <c r="G48" s="61">
        <f>'Tube wts'!G48</f>
        <v>0.99</v>
      </c>
      <c r="H48" s="70">
        <f t="shared" si="26"/>
        <v>1.7299999999999982E-2</v>
      </c>
      <c r="I48" s="70">
        <f t="shared" si="1"/>
        <v>155.69999999999985</v>
      </c>
      <c r="J48" s="73">
        <v>0</v>
      </c>
      <c r="K48" s="73">
        <v>0</v>
      </c>
      <c r="L48" s="73" t="s">
        <v>99</v>
      </c>
      <c r="M48" s="73" t="s">
        <v>99</v>
      </c>
      <c r="N48" s="73" t="s">
        <v>99</v>
      </c>
      <c r="O48" s="73" t="s">
        <v>99</v>
      </c>
      <c r="P48" s="73">
        <v>50</v>
      </c>
      <c r="Q48" s="74">
        <f t="shared" si="2"/>
        <v>20</v>
      </c>
      <c r="R48" s="75">
        <f t="shared" si="24"/>
        <v>0</v>
      </c>
      <c r="S48" s="75">
        <f t="shared" si="25"/>
        <v>0</v>
      </c>
      <c r="T48" s="75"/>
      <c r="U48" s="75"/>
      <c r="V48" s="75"/>
      <c r="W48" s="75"/>
      <c r="X48" s="79"/>
      <c r="Y48" s="95">
        <f t="shared" si="7"/>
        <v>0</v>
      </c>
    </row>
    <row r="49" spans="1:25" customFormat="1" ht="17" thickBot="1">
      <c r="A49" s="81" t="s">
        <v>7</v>
      </c>
      <c r="B49" s="82">
        <v>5</v>
      </c>
      <c r="C49" s="127">
        <f t="shared" si="6"/>
        <v>43621</v>
      </c>
      <c r="D49" s="61" t="str">
        <f>'Tube wts'!D49</f>
        <v>l_3_2</v>
      </c>
      <c r="E49" s="61" t="str">
        <f>'Tube wts'!E49</f>
        <v>1R</v>
      </c>
      <c r="F49" s="61">
        <f>'Tube wts'!F49</f>
        <v>0.98829999999999996</v>
      </c>
      <c r="G49" s="61">
        <f>'Tube wts'!G49</f>
        <v>1.0161</v>
      </c>
      <c r="H49" s="82">
        <f t="shared" si="26"/>
        <v>2.7800000000000047E-2</v>
      </c>
      <c r="I49" s="82">
        <f t="shared" si="1"/>
        <v>250.20000000000041</v>
      </c>
      <c r="J49" s="86">
        <v>0</v>
      </c>
      <c r="K49" s="86">
        <v>0</v>
      </c>
      <c r="L49" s="86" t="s">
        <v>99</v>
      </c>
      <c r="M49" s="86" t="s">
        <v>99</v>
      </c>
      <c r="N49" s="86" t="s">
        <v>99</v>
      </c>
      <c r="O49" s="86" t="s">
        <v>99</v>
      </c>
      <c r="P49" s="85">
        <v>50</v>
      </c>
      <c r="Q49" s="87">
        <f t="shared" si="2"/>
        <v>20</v>
      </c>
      <c r="R49" s="88">
        <f t="shared" si="24"/>
        <v>0</v>
      </c>
      <c r="S49" s="88">
        <f t="shared" si="25"/>
        <v>0</v>
      </c>
      <c r="T49" s="88"/>
      <c r="U49" s="88"/>
      <c r="V49" s="88"/>
      <c r="W49" s="88"/>
      <c r="X49" s="89"/>
      <c r="Y49" s="95">
        <f t="shared" si="7"/>
        <v>0</v>
      </c>
    </row>
    <row r="50" spans="1:25" customFormat="1">
      <c r="A50" s="20" t="s">
        <v>72</v>
      </c>
      <c r="B50" s="60">
        <v>6</v>
      </c>
      <c r="C50" s="132">
        <f t="shared" si="6"/>
        <v>43622</v>
      </c>
      <c r="D50" s="61" t="str">
        <f>'Tube wts'!D50</f>
        <v>nt_3_1</v>
      </c>
      <c r="E50" s="61" t="str">
        <f>'Tube wts'!E50</f>
        <v>N</v>
      </c>
      <c r="F50" s="61">
        <f>'Tube wts'!F50</f>
        <v>0</v>
      </c>
      <c r="G50" s="61">
        <f>'Tube wts'!G50</f>
        <v>0</v>
      </c>
      <c r="H50" s="60">
        <f>G50-F50</f>
        <v>0</v>
      </c>
      <c r="I50" s="60">
        <f>H50*9000</f>
        <v>0</v>
      </c>
      <c r="J50" s="26"/>
      <c r="K50" s="26"/>
      <c r="L50" s="61"/>
      <c r="M50" s="61"/>
      <c r="N50" s="61"/>
      <c r="O50" s="61"/>
      <c r="P50" s="61">
        <v>50</v>
      </c>
      <c r="Q50" s="61">
        <f>1/(P50/1000)</f>
        <v>20</v>
      </c>
      <c r="R50" s="36"/>
      <c r="S50" s="36"/>
      <c r="T50" s="36"/>
      <c r="U50" s="36">
        <f>Q50 * (1/10^-4) *M50</f>
        <v>0</v>
      </c>
      <c r="V50" s="36">
        <f>Q50 * (1/10^-5) *N50</f>
        <v>0</v>
      </c>
      <c r="W50" s="36"/>
      <c r="X50" s="94"/>
      <c r="Y50" s="95">
        <f t="shared" si="7"/>
        <v>0</v>
      </c>
    </row>
    <row r="51" spans="1:25" customFormat="1">
      <c r="A51" s="57" t="s">
        <v>72</v>
      </c>
      <c r="B51" s="58">
        <v>6</v>
      </c>
      <c r="C51" s="93">
        <f t="shared" si="6"/>
        <v>43622</v>
      </c>
      <c r="D51" s="61" t="str">
        <f>'Tube wts'!D51</f>
        <v>nt_3_2</v>
      </c>
      <c r="E51" s="61" t="str">
        <f>'Tube wts'!E51</f>
        <v>1R</v>
      </c>
      <c r="F51" s="61">
        <f>'Tube wts'!F51</f>
        <v>0</v>
      </c>
      <c r="G51" s="61">
        <f>'Tube wts'!G51</f>
        <v>0</v>
      </c>
      <c r="H51" s="58">
        <f t="shared" ref="H51:H57" si="27">G51-F51</f>
        <v>0</v>
      </c>
      <c r="I51" s="58">
        <f t="shared" si="1"/>
        <v>0</v>
      </c>
      <c r="J51" s="26"/>
      <c r="K51" s="26"/>
      <c r="L51" s="26"/>
      <c r="M51" s="26"/>
      <c r="N51" s="26"/>
      <c r="O51" s="26"/>
      <c r="P51" s="26">
        <v>50</v>
      </c>
      <c r="Q51" s="61">
        <f t="shared" si="2"/>
        <v>20</v>
      </c>
      <c r="R51" s="36"/>
      <c r="S51" s="36"/>
      <c r="T51" s="36"/>
      <c r="U51" s="36"/>
      <c r="V51" s="36">
        <f t="shared" ref="V51:V56" si="28">Q51 * (1/10^-5) *N51</f>
        <v>0</v>
      </c>
      <c r="W51" s="36">
        <f t="shared" ref="W51" si="29">Q51 * (1/10^-6) *O51</f>
        <v>0</v>
      </c>
      <c r="X51" s="77"/>
      <c r="Y51" s="95">
        <f t="shared" si="7"/>
        <v>0</v>
      </c>
    </row>
    <row r="52" spans="1:25" customFormat="1">
      <c r="A52" s="69" t="s">
        <v>27</v>
      </c>
      <c r="B52" s="70">
        <v>6</v>
      </c>
      <c r="C52" s="93">
        <f t="shared" si="6"/>
        <v>43622</v>
      </c>
      <c r="D52" s="61" t="str">
        <f>'Tube wts'!D52</f>
        <v>f_3_1</v>
      </c>
      <c r="E52" s="61" t="str">
        <f>'Tube wts'!E52</f>
        <v>N</v>
      </c>
      <c r="F52" s="61">
        <f>'Tube wts'!F52</f>
        <v>0</v>
      </c>
      <c r="G52" s="61">
        <f>'Tube wts'!G52</f>
        <v>0</v>
      </c>
      <c r="H52" s="70">
        <f t="shared" si="27"/>
        <v>0</v>
      </c>
      <c r="I52" s="70">
        <f t="shared" si="1"/>
        <v>0</v>
      </c>
      <c r="J52" s="73"/>
      <c r="K52" s="73"/>
      <c r="L52" s="73"/>
      <c r="M52" s="73"/>
      <c r="N52" s="73"/>
      <c r="O52" s="73"/>
      <c r="P52" s="73">
        <v>50</v>
      </c>
      <c r="Q52" s="74">
        <f t="shared" si="2"/>
        <v>20</v>
      </c>
      <c r="R52" s="75">
        <f t="shared" ref="R52:R57" si="30">Q52 * (1/10^-1) *J52</f>
        <v>0</v>
      </c>
      <c r="S52" s="75">
        <f t="shared" ref="S52:S57" si="31">Q52 * (1/10^-2) *K52</f>
        <v>0</v>
      </c>
      <c r="T52" s="75"/>
      <c r="U52" s="75"/>
      <c r="V52" s="75"/>
      <c r="W52" s="75"/>
      <c r="X52" s="79"/>
      <c r="Y52" s="95">
        <f t="shared" si="7"/>
        <v>0</v>
      </c>
    </row>
    <row r="53" spans="1:25" customFormat="1">
      <c r="A53" s="69" t="s">
        <v>27</v>
      </c>
      <c r="B53" s="70">
        <v>6</v>
      </c>
      <c r="C53" s="93">
        <f t="shared" si="6"/>
        <v>43622</v>
      </c>
      <c r="D53" s="61" t="str">
        <f>'Tube wts'!D53</f>
        <v>f_3_2</v>
      </c>
      <c r="E53" s="61" t="str">
        <f>'Tube wts'!E53</f>
        <v>1R</v>
      </c>
      <c r="F53" s="61">
        <f>'Tube wts'!F53</f>
        <v>0</v>
      </c>
      <c r="G53" s="61">
        <f>'Tube wts'!G53</f>
        <v>0</v>
      </c>
      <c r="H53" s="70">
        <f t="shared" si="27"/>
        <v>0</v>
      </c>
      <c r="I53" s="70">
        <f t="shared" si="1"/>
        <v>0</v>
      </c>
      <c r="J53" s="73"/>
      <c r="K53" s="73"/>
      <c r="L53" s="73"/>
      <c r="M53" s="73"/>
      <c r="N53" s="73"/>
      <c r="O53" s="73"/>
      <c r="P53" s="73">
        <v>50</v>
      </c>
      <c r="Q53" s="74">
        <f t="shared" si="2"/>
        <v>20</v>
      </c>
      <c r="R53" s="75">
        <f t="shared" si="30"/>
        <v>0</v>
      </c>
      <c r="S53" s="75">
        <f t="shared" si="31"/>
        <v>0</v>
      </c>
      <c r="T53" s="75"/>
      <c r="U53" s="75"/>
      <c r="V53" s="75"/>
      <c r="W53" s="75"/>
      <c r="X53" s="79"/>
      <c r="Y53" s="95">
        <f t="shared" si="7"/>
        <v>0</v>
      </c>
    </row>
    <row r="54" spans="1:25" customFormat="1">
      <c r="A54" s="57" t="s">
        <v>76</v>
      </c>
      <c r="B54" s="58">
        <v>6</v>
      </c>
      <c r="C54" s="93">
        <f t="shared" si="6"/>
        <v>43622</v>
      </c>
      <c r="D54" s="61" t="str">
        <f>'Tube wts'!D54</f>
        <v>m_3_1</v>
      </c>
      <c r="E54" s="61" t="str">
        <f>'Tube wts'!E54</f>
        <v>N</v>
      </c>
      <c r="F54" s="61">
        <f>'Tube wts'!F54</f>
        <v>0</v>
      </c>
      <c r="G54" s="61">
        <f>'Tube wts'!G54</f>
        <v>0</v>
      </c>
      <c r="H54" s="58">
        <f t="shared" si="27"/>
        <v>0</v>
      </c>
      <c r="I54" s="58">
        <f t="shared" si="1"/>
        <v>0</v>
      </c>
      <c r="J54" s="26"/>
      <c r="K54" s="26"/>
      <c r="L54" s="26"/>
      <c r="M54" s="26"/>
      <c r="N54" s="26"/>
      <c r="O54" s="26"/>
      <c r="P54" s="26">
        <v>50</v>
      </c>
      <c r="Q54" s="61">
        <f t="shared" si="2"/>
        <v>20</v>
      </c>
      <c r="R54" s="36">
        <f t="shared" si="30"/>
        <v>0</v>
      </c>
      <c r="S54" s="36">
        <f t="shared" si="31"/>
        <v>0</v>
      </c>
      <c r="T54" s="36">
        <f t="shared" si="15"/>
        <v>0</v>
      </c>
      <c r="U54" s="36"/>
      <c r="V54" s="36"/>
      <c r="W54" s="36"/>
      <c r="X54" s="77"/>
      <c r="Y54" s="95">
        <f t="shared" si="7"/>
        <v>0</v>
      </c>
    </row>
    <row r="55" spans="1:25" customFormat="1">
      <c r="A55" s="57" t="s">
        <v>76</v>
      </c>
      <c r="B55" s="58">
        <v>6</v>
      </c>
      <c r="C55" s="93">
        <f t="shared" si="6"/>
        <v>43622</v>
      </c>
      <c r="D55" s="61" t="str">
        <f>'Tube wts'!D55</f>
        <v>m_3_2</v>
      </c>
      <c r="E55" s="61" t="str">
        <f>'Tube wts'!E55</f>
        <v>1R</v>
      </c>
      <c r="F55" s="61">
        <f>'Tube wts'!F55</f>
        <v>0</v>
      </c>
      <c r="G55" s="61">
        <f>'Tube wts'!G55</f>
        <v>0</v>
      </c>
      <c r="H55" s="58">
        <f t="shared" si="27"/>
        <v>0</v>
      </c>
      <c r="I55" s="58">
        <f t="shared" si="1"/>
        <v>0</v>
      </c>
      <c r="J55" s="26"/>
      <c r="K55" s="26"/>
      <c r="L55" s="26"/>
      <c r="M55" s="26"/>
      <c r="N55" s="26"/>
      <c r="O55" s="26"/>
      <c r="P55" s="26">
        <v>50</v>
      </c>
      <c r="Q55" s="61">
        <f t="shared" si="2"/>
        <v>20</v>
      </c>
      <c r="R55" s="36">
        <f t="shared" si="30"/>
        <v>0</v>
      </c>
      <c r="S55" s="36">
        <f t="shared" si="31"/>
        <v>0</v>
      </c>
      <c r="T55" s="36">
        <f t="shared" si="15"/>
        <v>0</v>
      </c>
      <c r="U55" s="36"/>
      <c r="V55" s="36"/>
      <c r="W55" s="36"/>
      <c r="X55" s="77"/>
      <c r="Y55" s="95">
        <f t="shared" si="7"/>
        <v>0</v>
      </c>
    </row>
    <row r="56" spans="1:25" customFormat="1">
      <c r="A56" s="69" t="s">
        <v>7</v>
      </c>
      <c r="B56" s="70">
        <v>6</v>
      </c>
      <c r="C56" s="93">
        <f t="shared" si="6"/>
        <v>43622</v>
      </c>
      <c r="D56" s="61" t="str">
        <f>'Tube wts'!D56</f>
        <v>l_3_1</v>
      </c>
      <c r="E56" s="61" t="str">
        <f>'Tube wts'!E56</f>
        <v>N</v>
      </c>
      <c r="F56" s="61">
        <f>'Tube wts'!F56</f>
        <v>0</v>
      </c>
      <c r="G56" s="61">
        <f>'Tube wts'!G56</f>
        <v>0</v>
      </c>
      <c r="H56" s="70">
        <f t="shared" si="27"/>
        <v>0</v>
      </c>
      <c r="I56" s="70">
        <f t="shared" si="1"/>
        <v>0</v>
      </c>
      <c r="J56" s="73"/>
      <c r="K56" s="73"/>
      <c r="L56" s="73"/>
      <c r="M56" s="73"/>
      <c r="N56" s="73"/>
      <c r="O56" s="73"/>
      <c r="P56" s="73">
        <v>50</v>
      </c>
      <c r="Q56" s="74">
        <f t="shared" si="2"/>
        <v>20</v>
      </c>
      <c r="R56" s="75"/>
      <c r="S56" s="75">
        <f t="shared" si="31"/>
        <v>0</v>
      </c>
      <c r="T56" s="75">
        <f t="shared" si="15"/>
        <v>0</v>
      </c>
      <c r="U56" s="75">
        <f t="shared" ref="U56:U57" si="32">Q56 * (1/10^-4) *M56</f>
        <v>0</v>
      </c>
      <c r="V56" s="75">
        <f t="shared" si="28"/>
        <v>0</v>
      </c>
      <c r="W56" s="75"/>
      <c r="X56" s="79"/>
      <c r="Y56" s="95">
        <f t="shared" si="7"/>
        <v>0</v>
      </c>
    </row>
    <row r="57" spans="1:25" customFormat="1" ht="17" thickBot="1">
      <c r="A57" s="81" t="s">
        <v>7</v>
      </c>
      <c r="B57" s="82">
        <v>6</v>
      </c>
      <c r="C57" s="142">
        <f t="shared" si="6"/>
        <v>43622</v>
      </c>
      <c r="D57" s="61" t="str">
        <f>'Tube wts'!D57</f>
        <v>l_3_2</v>
      </c>
      <c r="E57" s="61" t="str">
        <f>'Tube wts'!E57</f>
        <v>1R</v>
      </c>
      <c r="F57" s="61">
        <f>'Tube wts'!F57</f>
        <v>0</v>
      </c>
      <c r="G57" s="61">
        <f>'Tube wts'!G57</f>
        <v>0</v>
      </c>
      <c r="H57" s="82">
        <f t="shared" si="27"/>
        <v>0</v>
      </c>
      <c r="I57" s="82">
        <f t="shared" si="1"/>
        <v>0</v>
      </c>
      <c r="J57" s="86"/>
      <c r="K57" s="86"/>
      <c r="L57" s="86"/>
      <c r="M57" s="86"/>
      <c r="N57" s="86"/>
      <c r="O57" s="85"/>
      <c r="P57" s="85">
        <v>50</v>
      </c>
      <c r="Q57" s="87">
        <f t="shared" si="2"/>
        <v>20</v>
      </c>
      <c r="R57" s="88">
        <f t="shared" si="30"/>
        <v>0</v>
      </c>
      <c r="S57" s="88">
        <f t="shared" si="31"/>
        <v>0</v>
      </c>
      <c r="T57" s="88">
        <f t="shared" si="15"/>
        <v>0</v>
      </c>
      <c r="U57" s="88">
        <f t="shared" si="32"/>
        <v>0</v>
      </c>
      <c r="V57" s="88"/>
      <c r="W57" s="88"/>
      <c r="X57" s="89"/>
      <c r="Y57" s="95">
        <f t="shared" si="7"/>
        <v>0</v>
      </c>
    </row>
    <row r="58" spans="1:25" customFormat="1">
      <c r="A58" s="20" t="s">
        <v>72</v>
      </c>
      <c r="B58" s="60">
        <v>7</v>
      </c>
      <c r="C58" s="59">
        <f t="shared" si="6"/>
        <v>43623</v>
      </c>
      <c r="D58" s="61" t="str">
        <f>'Tube wts'!D58</f>
        <v>nt_3_1</v>
      </c>
      <c r="E58" s="61" t="str">
        <f>'Tube wts'!E58</f>
        <v>N</v>
      </c>
      <c r="F58" s="61">
        <f>'Tube wts'!F58</f>
        <v>0</v>
      </c>
      <c r="G58" s="61">
        <f>'Tube wts'!G58</f>
        <v>0</v>
      </c>
      <c r="H58" s="60">
        <f>G58-F58</f>
        <v>0</v>
      </c>
      <c r="I58" s="60">
        <f>H58*9000</f>
        <v>0</v>
      </c>
      <c r="J58" s="26"/>
      <c r="K58" s="26"/>
      <c r="L58" s="61"/>
      <c r="M58" s="61"/>
      <c r="N58" s="61"/>
      <c r="O58" s="61"/>
      <c r="P58" s="61">
        <v>50</v>
      </c>
      <c r="Q58" s="61">
        <f>1/(P58/1000)</f>
        <v>20</v>
      </c>
      <c r="R58" s="36"/>
      <c r="S58" s="36"/>
      <c r="T58" s="36">
        <f t="shared" si="15"/>
        <v>0</v>
      </c>
      <c r="U58" s="36">
        <f>Q58 * (1/10^-4) *M58</f>
        <v>0</v>
      </c>
      <c r="V58" s="36">
        <f>Q58 * (1/10^-5) *N58</f>
        <v>0</v>
      </c>
      <c r="W58" s="36">
        <f>Q58 * (1/10^-6) *O58</f>
        <v>0</v>
      </c>
      <c r="X58" s="94"/>
      <c r="Y58" s="95">
        <f t="shared" si="7"/>
        <v>0</v>
      </c>
    </row>
    <row r="59" spans="1:25" customFormat="1">
      <c r="A59" s="57" t="s">
        <v>72</v>
      </c>
      <c r="B59" s="58">
        <v>7</v>
      </c>
      <c r="C59" s="93">
        <f t="shared" si="6"/>
        <v>43623</v>
      </c>
      <c r="D59" s="61" t="str">
        <f>'Tube wts'!D59</f>
        <v>nt_3_2</v>
      </c>
      <c r="E59" s="61" t="str">
        <f>'Tube wts'!E59</f>
        <v>1R</v>
      </c>
      <c r="F59" s="61">
        <f>'Tube wts'!F59</f>
        <v>0</v>
      </c>
      <c r="G59" s="61">
        <f>'Tube wts'!G59</f>
        <v>0</v>
      </c>
      <c r="H59" s="58">
        <f t="shared" ref="H59:H65" si="33">G59-F59</f>
        <v>0</v>
      </c>
      <c r="I59" s="58">
        <f t="shared" si="1"/>
        <v>0</v>
      </c>
      <c r="J59" s="26"/>
      <c r="K59" s="26"/>
      <c r="L59" s="26"/>
      <c r="M59" s="26"/>
      <c r="N59" s="26"/>
      <c r="O59" s="26"/>
      <c r="P59" s="26">
        <v>50</v>
      </c>
      <c r="Q59" s="61">
        <f t="shared" si="2"/>
        <v>20</v>
      </c>
      <c r="R59" s="36"/>
      <c r="S59" s="36"/>
      <c r="T59" s="36"/>
      <c r="U59" s="36">
        <f t="shared" ref="U59:U65" si="34">Q59 * (1/10^-4) *M59</f>
        <v>0</v>
      </c>
      <c r="V59" s="36">
        <f t="shared" ref="V59:V64" si="35">Q59 * (1/10^-5) *N59</f>
        <v>0</v>
      </c>
      <c r="W59" s="36">
        <f t="shared" ref="W59" si="36">Q59 * (1/10^-6) *O59</f>
        <v>0</v>
      </c>
      <c r="X59" s="77"/>
      <c r="Y59" s="95">
        <f t="shared" si="7"/>
        <v>0</v>
      </c>
    </row>
    <row r="60" spans="1:25" customFormat="1">
      <c r="A60" s="69" t="s">
        <v>27</v>
      </c>
      <c r="B60" s="70">
        <v>7</v>
      </c>
      <c r="C60" s="93">
        <f t="shared" si="6"/>
        <v>43623</v>
      </c>
      <c r="D60" s="61" t="str">
        <f>'Tube wts'!D60</f>
        <v>f_3_1</v>
      </c>
      <c r="E60" s="61" t="str">
        <f>'Tube wts'!E60</f>
        <v>N</v>
      </c>
      <c r="F60" s="61">
        <f>'Tube wts'!F60</f>
        <v>0</v>
      </c>
      <c r="G60" s="61">
        <f>'Tube wts'!G60</f>
        <v>0</v>
      </c>
      <c r="H60" s="70">
        <f t="shared" si="33"/>
        <v>0</v>
      </c>
      <c r="I60" s="70">
        <f t="shared" si="1"/>
        <v>0</v>
      </c>
      <c r="J60" s="73"/>
      <c r="K60" s="73"/>
      <c r="L60" s="73"/>
      <c r="M60" s="73"/>
      <c r="N60" s="73"/>
      <c r="O60" s="73"/>
      <c r="P60" s="73">
        <v>50</v>
      </c>
      <c r="Q60" s="74">
        <f t="shared" si="2"/>
        <v>20</v>
      </c>
      <c r="R60" s="75">
        <f t="shared" ref="R60:R65" si="37">Q60 * (1/10^-1) *J60</f>
        <v>0</v>
      </c>
      <c r="S60" s="75">
        <f t="shared" ref="S60:S65" si="38">Q60 * (1/10^-2) *K60</f>
        <v>0</v>
      </c>
      <c r="T60" s="75"/>
      <c r="U60" s="75"/>
      <c r="V60" s="75"/>
      <c r="W60" s="75"/>
      <c r="X60" s="79"/>
      <c r="Y60" s="95">
        <f t="shared" si="7"/>
        <v>0</v>
      </c>
    </row>
    <row r="61" spans="1:25" customFormat="1">
      <c r="A61" s="69" t="s">
        <v>27</v>
      </c>
      <c r="B61" s="70">
        <v>7</v>
      </c>
      <c r="C61" s="93">
        <f t="shared" si="6"/>
        <v>43623</v>
      </c>
      <c r="D61" s="61" t="str">
        <f>'Tube wts'!D61</f>
        <v>f_3_2</v>
      </c>
      <c r="E61" s="61" t="str">
        <f>'Tube wts'!E61</f>
        <v>1R</v>
      </c>
      <c r="F61" s="61">
        <f>'Tube wts'!F61</f>
        <v>0</v>
      </c>
      <c r="G61" s="61">
        <f>'Tube wts'!G61</f>
        <v>0</v>
      </c>
      <c r="H61" s="70">
        <f t="shared" si="33"/>
        <v>0</v>
      </c>
      <c r="I61" s="70">
        <f t="shared" si="1"/>
        <v>0</v>
      </c>
      <c r="J61" s="73"/>
      <c r="K61" s="73"/>
      <c r="L61" s="73"/>
      <c r="M61" s="73"/>
      <c r="N61" s="73"/>
      <c r="O61" s="73"/>
      <c r="P61" s="73">
        <v>50</v>
      </c>
      <c r="Q61" s="74">
        <f t="shared" si="2"/>
        <v>20</v>
      </c>
      <c r="R61" s="75">
        <f t="shared" si="37"/>
        <v>0</v>
      </c>
      <c r="S61" s="75">
        <f t="shared" si="38"/>
        <v>0</v>
      </c>
      <c r="T61" s="75"/>
      <c r="U61" s="75"/>
      <c r="V61" s="75"/>
      <c r="W61" s="75"/>
      <c r="X61" s="79"/>
      <c r="Y61" s="95">
        <f t="shared" si="7"/>
        <v>0</v>
      </c>
    </row>
    <row r="62" spans="1:25" customFormat="1">
      <c r="A62" s="57" t="s">
        <v>76</v>
      </c>
      <c r="B62" s="58">
        <v>7</v>
      </c>
      <c r="C62" s="93">
        <f t="shared" si="6"/>
        <v>43623</v>
      </c>
      <c r="D62" s="61" t="str">
        <f>'Tube wts'!D62</f>
        <v>m_3_1</v>
      </c>
      <c r="E62" s="61" t="str">
        <f>'Tube wts'!E62</f>
        <v>N</v>
      </c>
      <c r="F62" s="61">
        <f>'Tube wts'!F62</f>
        <v>0</v>
      </c>
      <c r="G62" s="61">
        <f>'Tube wts'!G62</f>
        <v>0</v>
      </c>
      <c r="H62" s="58">
        <f t="shared" si="33"/>
        <v>0</v>
      </c>
      <c r="I62" s="58">
        <f t="shared" si="1"/>
        <v>0</v>
      </c>
      <c r="J62" s="26"/>
      <c r="K62" s="26"/>
      <c r="L62" s="73"/>
      <c r="M62" s="73"/>
      <c r="N62" s="73"/>
      <c r="O62" s="73"/>
      <c r="P62" s="26">
        <v>50</v>
      </c>
      <c r="Q62" s="61">
        <f t="shared" si="2"/>
        <v>20</v>
      </c>
      <c r="R62" s="36">
        <f t="shared" si="37"/>
        <v>0</v>
      </c>
      <c r="S62" s="36">
        <f t="shared" si="38"/>
        <v>0</v>
      </c>
      <c r="T62" s="36"/>
      <c r="U62" s="36"/>
      <c r="V62" s="36"/>
      <c r="W62" s="36"/>
      <c r="X62" s="77"/>
      <c r="Y62" s="95">
        <f t="shared" si="7"/>
        <v>0</v>
      </c>
    </row>
    <row r="63" spans="1:25" customFormat="1">
      <c r="A63" s="57" t="s">
        <v>76</v>
      </c>
      <c r="B63" s="58">
        <v>7</v>
      </c>
      <c r="C63" s="93">
        <f t="shared" si="6"/>
        <v>43623</v>
      </c>
      <c r="D63" s="61" t="str">
        <f>'Tube wts'!D63</f>
        <v>m_3_2</v>
      </c>
      <c r="E63" s="61" t="str">
        <f>'Tube wts'!E63</f>
        <v>1R</v>
      </c>
      <c r="F63" s="61">
        <f>'Tube wts'!F63</f>
        <v>0</v>
      </c>
      <c r="G63" s="61">
        <f>'Tube wts'!G63</f>
        <v>0</v>
      </c>
      <c r="H63" s="58">
        <f t="shared" si="33"/>
        <v>0</v>
      </c>
      <c r="I63" s="58">
        <f t="shared" si="1"/>
        <v>0</v>
      </c>
      <c r="J63" s="26"/>
      <c r="K63" s="26"/>
      <c r="L63" s="73"/>
      <c r="M63" s="73"/>
      <c r="N63" s="73"/>
      <c r="O63" s="73"/>
      <c r="P63" s="26">
        <v>50</v>
      </c>
      <c r="Q63" s="61">
        <f t="shared" si="2"/>
        <v>20</v>
      </c>
      <c r="R63" s="36">
        <f t="shared" si="37"/>
        <v>0</v>
      </c>
      <c r="S63" s="36">
        <f t="shared" si="38"/>
        <v>0</v>
      </c>
      <c r="T63" s="36"/>
      <c r="U63" s="36"/>
      <c r="V63" s="36"/>
      <c r="W63" s="36"/>
      <c r="X63" s="77"/>
      <c r="Y63" s="95">
        <f t="shared" si="7"/>
        <v>0</v>
      </c>
    </row>
    <row r="64" spans="1:25" customFormat="1">
      <c r="A64" s="69" t="s">
        <v>7</v>
      </c>
      <c r="B64" s="70">
        <v>7</v>
      </c>
      <c r="C64" s="93">
        <f t="shared" si="6"/>
        <v>43623</v>
      </c>
      <c r="D64" s="61" t="str">
        <f>'Tube wts'!D64</f>
        <v>l_3_1</v>
      </c>
      <c r="E64" s="61" t="str">
        <f>'Tube wts'!E64</f>
        <v>N</v>
      </c>
      <c r="F64" s="61">
        <f>'Tube wts'!F64</f>
        <v>0</v>
      </c>
      <c r="G64" s="61">
        <f>'Tube wts'!G64</f>
        <v>0</v>
      </c>
      <c r="H64" s="70">
        <f t="shared" si="33"/>
        <v>0</v>
      </c>
      <c r="I64" s="70">
        <f t="shared" si="1"/>
        <v>0</v>
      </c>
      <c r="J64" s="73"/>
      <c r="K64" s="73"/>
      <c r="L64" s="73"/>
      <c r="M64" s="73"/>
      <c r="N64" s="73"/>
      <c r="O64" s="73"/>
      <c r="P64" s="73">
        <v>50</v>
      </c>
      <c r="Q64" s="74">
        <f t="shared" si="2"/>
        <v>20</v>
      </c>
      <c r="R64" s="75">
        <f t="shared" si="37"/>
        <v>0</v>
      </c>
      <c r="S64" s="75">
        <f t="shared" si="38"/>
        <v>0</v>
      </c>
      <c r="T64" s="75">
        <f t="shared" si="15"/>
        <v>0</v>
      </c>
      <c r="U64" s="75">
        <f t="shared" si="34"/>
        <v>0</v>
      </c>
      <c r="V64" s="75">
        <f t="shared" si="35"/>
        <v>0</v>
      </c>
      <c r="W64" s="75"/>
      <c r="X64" s="79"/>
      <c r="Y64" s="95">
        <f t="shared" si="7"/>
        <v>0</v>
      </c>
    </row>
    <row r="65" spans="1:25" customFormat="1" ht="17" thickBot="1">
      <c r="A65" s="81" t="s">
        <v>7</v>
      </c>
      <c r="B65" s="82">
        <v>7</v>
      </c>
      <c r="C65" s="127">
        <f t="shared" si="6"/>
        <v>43623</v>
      </c>
      <c r="D65" s="61" t="str">
        <f>'Tube wts'!D65</f>
        <v>l_3_2</v>
      </c>
      <c r="E65" s="61" t="str">
        <f>'Tube wts'!E65</f>
        <v>1R</v>
      </c>
      <c r="F65" s="61">
        <f>'Tube wts'!F65</f>
        <v>0</v>
      </c>
      <c r="G65" s="61">
        <f>'Tube wts'!G65</f>
        <v>0</v>
      </c>
      <c r="H65" s="82">
        <f t="shared" si="33"/>
        <v>0</v>
      </c>
      <c r="I65" s="82">
        <f t="shared" si="1"/>
        <v>0</v>
      </c>
      <c r="J65" s="86"/>
      <c r="K65" s="86"/>
      <c r="L65" s="86"/>
      <c r="M65" s="86"/>
      <c r="N65" s="86"/>
      <c r="O65" s="85"/>
      <c r="P65" s="85">
        <v>50</v>
      </c>
      <c r="Q65" s="87">
        <f t="shared" si="2"/>
        <v>20</v>
      </c>
      <c r="R65" s="88">
        <f t="shared" si="37"/>
        <v>0</v>
      </c>
      <c r="S65" s="88">
        <f t="shared" si="38"/>
        <v>0</v>
      </c>
      <c r="T65" s="88">
        <f t="shared" si="15"/>
        <v>0</v>
      </c>
      <c r="U65" s="88">
        <f t="shared" si="34"/>
        <v>0</v>
      </c>
      <c r="V65" s="88"/>
      <c r="W65" s="88"/>
      <c r="X65" s="89"/>
      <c r="Y65" s="95">
        <f t="shared" si="7"/>
        <v>0</v>
      </c>
    </row>
    <row r="66" spans="1:25" customFormat="1">
      <c r="A66" s="20" t="s">
        <v>72</v>
      </c>
      <c r="B66" s="60">
        <v>8</v>
      </c>
      <c r="C66" s="132">
        <f t="shared" si="6"/>
        <v>43624</v>
      </c>
      <c r="D66" s="61" t="str">
        <f>'Tube wts'!D66</f>
        <v>nt_3_1</v>
      </c>
      <c r="E66" s="61" t="str">
        <f>'Tube wts'!E66</f>
        <v>N</v>
      </c>
      <c r="F66" s="61">
        <f>'Tube wts'!F66</f>
        <v>0</v>
      </c>
      <c r="G66" s="61">
        <f>'Tube wts'!G66</f>
        <v>0</v>
      </c>
      <c r="H66" s="60">
        <f>G66-F66</f>
        <v>0</v>
      </c>
      <c r="I66" s="60">
        <f>H66*9000</f>
        <v>0</v>
      </c>
      <c r="J66" s="26"/>
      <c r="K66" s="26"/>
      <c r="L66" s="61"/>
      <c r="M66" s="61"/>
      <c r="N66" s="61"/>
      <c r="O66" s="61"/>
      <c r="P66" s="61">
        <v>50</v>
      </c>
      <c r="Q66" s="61">
        <f>1/(P66/1000)</f>
        <v>20</v>
      </c>
      <c r="R66" s="36"/>
      <c r="S66" s="36"/>
      <c r="T66" s="36"/>
      <c r="U66" s="36"/>
      <c r="V66" s="36">
        <f>Q66 * (1/10^-5) *N66</f>
        <v>0</v>
      </c>
      <c r="W66" s="36">
        <f>Q66 * (1/10^-6) *O66</f>
        <v>0</v>
      </c>
      <c r="X66" s="94"/>
      <c r="Y66" s="95">
        <f t="shared" si="7"/>
        <v>0</v>
      </c>
    </row>
    <row r="67" spans="1:25" customFormat="1">
      <c r="A67" s="57" t="s">
        <v>72</v>
      </c>
      <c r="B67" s="58">
        <v>8</v>
      </c>
      <c r="C67" s="93">
        <f t="shared" si="6"/>
        <v>43624</v>
      </c>
      <c r="D67" s="61" t="str">
        <f>'Tube wts'!D67</f>
        <v>nt_3_2</v>
      </c>
      <c r="E67" s="61" t="str">
        <f>'Tube wts'!E67</f>
        <v>1R</v>
      </c>
      <c r="F67" s="61">
        <f>'Tube wts'!F67</f>
        <v>0</v>
      </c>
      <c r="G67" s="61">
        <f>'Tube wts'!G67</f>
        <v>0</v>
      </c>
      <c r="H67" s="58">
        <f t="shared" ref="H67:H73" si="39">G67-F67</f>
        <v>0</v>
      </c>
      <c r="I67" s="58">
        <f t="shared" si="1"/>
        <v>0</v>
      </c>
      <c r="J67" s="26"/>
      <c r="K67" s="26"/>
      <c r="L67" s="26"/>
      <c r="M67" s="26"/>
      <c r="N67" s="26"/>
      <c r="O67" s="26"/>
      <c r="P67" s="26">
        <v>50</v>
      </c>
      <c r="Q67" s="61">
        <f t="shared" si="2"/>
        <v>20</v>
      </c>
      <c r="R67" s="36"/>
      <c r="S67" s="36"/>
      <c r="T67" s="36"/>
      <c r="U67" s="36"/>
      <c r="V67" s="36">
        <f t="shared" ref="V67" si="40">Q67 * (1/10^-5) *N67</f>
        <v>0</v>
      </c>
      <c r="W67" s="36">
        <f t="shared" ref="W67" si="41">Q67 * (1/10^-6) *O67</f>
        <v>0</v>
      </c>
      <c r="X67" s="77"/>
      <c r="Y67" s="95">
        <f t="shared" si="7"/>
        <v>0</v>
      </c>
    </row>
    <row r="68" spans="1:25" customFormat="1">
      <c r="A68" s="69" t="s">
        <v>27</v>
      </c>
      <c r="B68" s="70">
        <v>8</v>
      </c>
      <c r="C68" s="93">
        <f t="shared" si="6"/>
        <v>43624</v>
      </c>
      <c r="D68" s="61" t="str">
        <f>'Tube wts'!D68</f>
        <v>f_3_1</v>
      </c>
      <c r="E68" s="61" t="str">
        <f>'Tube wts'!E68</f>
        <v>N</v>
      </c>
      <c r="F68" s="61">
        <f>'Tube wts'!F68</f>
        <v>0</v>
      </c>
      <c r="G68" s="61">
        <f>'Tube wts'!G68</f>
        <v>0</v>
      </c>
      <c r="H68" s="70">
        <f t="shared" si="39"/>
        <v>0</v>
      </c>
      <c r="I68" s="70">
        <f t="shared" ref="I68:I73" si="42">H68*9000</f>
        <v>0</v>
      </c>
      <c r="J68" s="73"/>
      <c r="K68" s="73"/>
      <c r="L68" s="73"/>
      <c r="M68" s="73"/>
      <c r="N68" s="73"/>
      <c r="O68" s="73"/>
      <c r="P68" s="73">
        <v>50</v>
      </c>
      <c r="Q68" s="74">
        <f t="shared" ref="Q68:Q73" si="43">1/(P68/1000)</f>
        <v>20</v>
      </c>
      <c r="R68" s="75">
        <f t="shared" ref="R68:R73" si="44">Q68 * (1/10^-1) *J68</f>
        <v>0</v>
      </c>
      <c r="S68" s="75">
        <f t="shared" ref="S68:S73" si="45">Q68 * (1/10^-2) *K68</f>
        <v>0</v>
      </c>
      <c r="T68" s="75"/>
      <c r="U68" s="75"/>
      <c r="V68" s="75"/>
      <c r="W68" s="75"/>
      <c r="X68" s="79"/>
      <c r="Y68" s="95">
        <f t="shared" si="7"/>
        <v>0</v>
      </c>
    </row>
    <row r="69" spans="1:25" customFormat="1">
      <c r="A69" s="69" t="s">
        <v>27</v>
      </c>
      <c r="B69" s="70">
        <v>8</v>
      </c>
      <c r="C69" s="93">
        <f t="shared" si="6"/>
        <v>43624</v>
      </c>
      <c r="D69" s="61" t="str">
        <f>'Tube wts'!D69</f>
        <v>f_3_2</v>
      </c>
      <c r="E69" s="61" t="str">
        <f>'Tube wts'!E69</f>
        <v>1R</v>
      </c>
      <c r="F69" s="61">
        <f>'Tube wts'!F69</f>
        <v>0</v>
      </c>
      <c r="G69" s="61">
        <f>'Tube wts'!G69</f>
        <v>0</v>
      </c>
      <c r="H69" s="70">
        <f t="shared" si="39"/>
        <v>0</v>
      </c>
      <c r="I69" s="70">
        <f t="shared" si="42"/>
        <v>0</v>
      </c>
      <c r="J69" s="73"/>
      <c r="K69" s="73"/>
      <c r="L69" s="73"/>
      <c r="M69" s="73"/>
      <c r="N69" s="73"/>
      <c r="O69" s="73"/>
      <c r="P69" s="73">
        <v>50</v>
      </c>
      <c r="Q69" s="74">
        <f t="shared" si="43"/>
        <v>20</v>
      </c>
      <c r="R69" s="75">
        <f t="shared" si="44"/>
        <v>0</v>
      </c>
      <c r="S69" s="75">
        <f t="shared" si="45"/>
        <v>0</v>
      </c>
      <c r="T69" s="75"/>
      <c r="U69" s="75"/>
      <c r="V69" s="75"/>
      <c r="W69" s="75"/>
      <c r="X69" s="79"/>
      <c r="Y69" s="95">
        <f t="shared" si="7"/>
        <v>0</v>
      </c>
    </row>
    <row r="70" spans="1:25" customFormat="1">
      <c r="A70" s="57" t="s">
        <v>76</v>
      </c>
      <c r="B70" s="58">
        <v>8</v>
      </c>
      <c r="C70" s="93">
        <f t="shared" si="6"/>
        <v>43624</v>
      </c>
      <c r="D70" s="61" t="str">
        <f>'Tube wts'!D70</f>
        <v>m_3_1</v>
      </c>
      <c r="E70" s="61" t="str">
        <f>'Tube wts'!E70</f>
        <v>N</v>
      </c>
      <c r="F70" s="61">
        <f>'Tube wts'!F70</f>
        <v>0</v>
      </c>
      <c r="G70" s="61">
        <f>'Tube wts'!G70</f>
        <v>0</v>
      </c>
      <c r="H70" s="58">
        <f t="shared" si="39"/>
        <v>0</v>
      </c>
      <c r="I70" s="58">
        <f t="shared" si="42"/>
        <v>0</v>
      </c>
      <c r="J70" s="26"/>
      <c r="K70" s="26"/>
      <c r="L70" s="73"/>
      <c r="M70" s="73"/>
      <c r="N70" s="73"/>
      <c r="O70" s="73"/>
      <c r="P70" s="26">
        <v>50</v>
      </c>
      <c r="Q70" s="61">
        <f t="shared" si="43"/>
        <v>20</v>
      </c>
      <c r="R70" s="36">
        <f t="shared" si="44"/>
        <v>0</v>
      </c>
      <c r="S70" s="36">
        <f t="shared" si="45"/>
        <v>0</v>
      </c>
      <c r="T70" s="36"/>
      <c r="U70" s="36"/>
      <c r="V70" s="36"/>
      <c r="W70" s="36"/>
      <c r="X70" s="77"/>
      <c r="Y70" s="95">
        <f t="shared" si="7"/>
        <v>0</v>
      </c>
    </row>
    <row r="71" spans="1:25" customFormat="1">
      <c r="A71" s="57" t="s">
        <v>76</v>
      </c>
      <c r="B71" s="58">
        <v>8</v>
      </c>
      <c r="C71" s="93">
        <f t="shared" si="6"/>
        <v>43624</v>
      </c>
      <c r="D71" s="61" t="str">
        <f>'Tube wts'!D71</f>
        <v>m_3_2</v>
      </c>
      <c r="E71" s="61" t="str">
        <f>'Tube wts'!E71</f>
        <v>1R</v>
      </c>
      <c r="F71" s="61">
        <f>'Tube wts'!F71</f>
        <v>0</v>
      </c>
      <c r="G71" s="61">
        <f>'Tube wts'!G71</f>
        <v>0</v>
      </c>
      <c r="H71" s="58">
        <f t="shared" si="39"/>
        <v>0</v>
      </c>
      <c r="I71" s="58">
        <f t="shared" si="42"/>
        <v>0</v>
      </c>
      <c r="J71" s="26"/>
      <c r="K71" s="26"/>
      <c r="L71" s="73"/>
      <c r="M71" s="73"/>
      <c r="N71" s="73"/>
      <c r="O71" s="73"/>
      <c r="P71" s="26">
        <v>50</v>
      </c>
      <c r="Q71" s="61">
        <f t="shared" si="43"/>
        <v>20</v>
      </c>
      <c r="R71" s="36">
        <f t="shared" si="44"/>
        <v>0</v>
      </c>
      <c r="S71" s="36">
        <f t="shared" si="45"/>
        <v>0</v>
      </c>
      <c r="T71" s="36"/>
      <c r="U71" s="36"/>
      <c r="V71" s="36"/>
      <c r="W71" s="36"/>
      <c r="X71" s="77"/>
      <c r="Y71" s="95">
        <f t="shared" si="7"/>
        <v>0</v>
      </c>
    </row>
    <row r="72" spans="1:25" customFormat="1">
      <c r="A72" s="69" t="s">
        <v>7</v>
      </c>
      <c r="B72" s="70">
        <v>8</v>
      </c>
      <c r="C72" s="93">
        <f t="shared" si="6"/>
        <v>43624</v>
      </c>
      <c r="D72" s="61" t="str">
        <f>'Tube wts'!D72</f>
        <v>l_3_1</v>
      </c>
      <c r="E72" s="61" t="str">
        <f>'Tube wts'!E72</f>
        <v>N</v>
      </c>
      <c r="F72" s="61">
        <f>'Tube wts'!F72</f>
        <v>0</v>
      </c>
      <c r="G72" s="61">
        <f>'Tube wts'!G72</f>
        <v>0</v>
      </c>
      <c r="H72" s="70">
        <f t="shared" si="39"/>
        <v>0</v>
      </c>
      <c r="I72" s="70">
        <f t="shared" si="42"/>
        <v>0</v>
      </c>
      <c r="J72" s="73"/>
      <c r="K72" s="73"/>
      <c r="L72" s="73"/>
      <c r="M72" s="73"/>
      <c r="N72" s="73"/>
      <c r="O72" s="73"/>
      <c r="P72" s="73">
        <v>50</v>
      </c>
      <c r="Q72" s="74">
        <f t="shared" si="43"/>
        <v>20</v>
      </c>
      <c r="R72" s="75">
        <f t="shared" si="44"/>
        <v>0</v>
      </c>
      <c r="S72" s="75">
        <f t="shared" si="45"/>
        <v>0</v>
      </c>
      <c r="T72" s="75"/>
      <c r="U72" s="75"/>
      <c r="V72" s="75"/>
      <c r="W72" s="75"/>
      <c r="X72" s="79"/>
      <c r="Y72" s="95">
        <f t="shared" si="7"/>
        <v>0</v>
      </c>
    </row>
    <row r="73" spans="1:25" customFormat="1" ht="17" thickBot="1">
      <c r="A73" s="81" t="s">
        <v>7</v>
      </c>
      <c r="B73" s="82">
        <v>8</v>
      </c>
      <c r="C73" s="142">
        <f t="shared" si="6"/>
        <v>43624</v>
      </c>
      <c r="D73" s="61" t="str">
        <f>'Tube wts'!D73</f>
        <v>l_3_2</v>
      </c>
      <c r="E73" s="61" t="str">
        <f>'Tube wts'!E73</f>
        <v>1R</v>
      </c>
      <c r="F73" s="61">
        <f>'Tube wts'!F73</f>
        <v>0</v>
      </c>
      <c r="G73" s="61">
        <f>'Tube wts'!G73</f>
        <v>0</v>
      </c>
      <c r="H73" s="82">
        <f t="shared" si="39"/>
        <v>0</v>
      </c>
      <c r="I73" s="82">
        <f t="shared" si="42"/>
        <v>0</v>
      </c>
      <c r="J73" s="86"/>
      <c r="K73" s="86"/>
      <c r="L73" s="73"/>
      <c r="M73" s="73"/>
      <c r="N73" s="73"/>
      <c r="O73" s="73"/>
      <c r="P73" s="85">
        <v>50</v>
      </c>
      <c r="Q73" s="87">
        <f t="shared" si="43"/>
        <v>20</v>
      </c>
      <c r="R73" s="88">
        <f t="shared" si="44"/>
        <v>0</v>
      </c>
      <c r="S73" s="88">
        <f t="shared" si="45"/>
        <v>0</v>
      </c>
      <c r="T73" s="88"/>
      <c r="U73" s="88"/>
      <c r="V73" s="88"/>
      <c r="W73" s="88"/>
      <c r="X73" s="89"/>
      <c r="Y73" s="95">
        <f t="shared" si="7"/>
        <v>0</v>
      </c>
    </row>
    <row r="74" spans="1:25" customFormat="1">
      <c r="A74" s="20" t="s">
        <v>72</v>
      </c>
      <c r="B74" s="60">
        <v>9</v>
      </c>
      <c r="C74" s="59">
        <f t="shared" si="6"/>
        <v>43625</v>
      </c>
      <c r="D74" s="61" t="str">
        <f>'Tube wts'!D74</f>
        <v>nt_3_1</v>
      </c>
      <c r="E74" s="61" t="str">
        <f>'Tube wts'!E74</f>
        <v>N</v>
      </c>
      <c r="F74" s="61">
        <f>'Tube wts'!F74</f>
        <v>0</v>
      </c>
      <c r="G74" s="61">
        <f>'Tube wts'!G74</f>
        <v>0</v>
      </c>
      <c r="H74" s="60">
        <f>G74-F74</f>
        <v>0</v>
      </c>
      <c r="I74" s="60">
        <f>H74*9000</f>
        <v>0</v>
      </c>
      <c r="J74" s="26"/>
      <c r="K74" s="26"/>
      <c r="L74" s="61"/>
      <c r="M74" s="61"/>
      <c r="N74" s="61"/>
      <c r="O74" s="61"/>
      <c r="P74" s="61">
        <v>50</v>
      </c>
      <c r="Q74" s="61">
        <f>1/(P74/1000)</f>
        <v>20</v>
      </c>
      <c r="R74" s="36"/>
      <c r="S74" s="36"/>
      <c r="T74" s="36"/>
      <c r="U74" s="36"/>
      <c r="V74" s="36">
        <f>Q74 * (1/10^-5) *N74</f>
        <v>0</v>
      </c>
      <c r="W74" s="36">
        <f>Q74 * (1/10^-6) *O74</f>
        <v>0</v>
      </c>
      <c r="X74" s="94"/>
      <c r="Y74" s="95">
        <f t="shared" si="7"/>
        <v>0</v>
      </c>
    </row>
    <row r="75" spans="1:25" customFormat="1">
      <c r="A75" s="57" t="s">
        <v>72</v>
      </c>
      <c r="B75" s="58">
        <v>9</v>
      </c>
      <c r="C75" s="93">
        <f t="shared" ref="C75:C89" si="46">C67+1</f>
        <v>43625</v>
      </c>
      <c r="D75" s="61" t="str">
        <f>'Tube wts'!D75</f>
        <v>nt_3_2</v>
      </c>
      <c r="E75" s="61" t="str">
        <f>'Tube wts'!E75</f>
        <v>1R</v>
      </c>
      <c r="F75" s="61">
        <f>'Tube wts'!F75</f>
        <v>0</v>
      </c>
      <c r="G75" s="61">
        <f>'Tube wts'!G75</f>
        <v>0</v>
      </c>
      <c r="H75" s="58">
        <f t="shared" ref="H75:H81" si="47">G75-F75</f>
        <v>0</v>
      </c>
      <c r="I75" s="58">
        <f t="shared" ref="I75:I81" si="48">H75*9000</f>
        <v>0</v>
      </c>
      <c r="J75" s="26"/>
      <c r="K75" s="26"/>
      <c r="L75" s="26"/>
      <c r="M75" s="26"/>
      <c r="N75" s="26"/>
      <c r="O75" s="26"/>
      <c r="P75" s="26">
        <v>50</v>
      </c>
      <c r="Q75" s="61">
        <f t="shared" ref="Q75:Q81" si="49">1/(P75/1000)</f>
        <v>20</v>
      </c>
      <c r="R75" s="36"/>
      <c r="S75" s="36"/>
      <c r="T75" s="36"/>
      <c r="U75" s="36"/>
      <c r="V75" s="36">
        <f t="shared" ref="V75" si="50">Q75 * (1/10^-5) *N75</f>
        <v>0</v>
      </c>
      <c r="W75" s="36">
        <f t="shared" ref="W75" si="51">Q75 * (1/10^-6) *O75</f>
        <v>0</v>
      </c>
      <c r="X75" s="77"/>
      <c r="Y75" s="95">
        <f t="shared" ref="Y75:Y89" si="52">AVERAGE(R75:W75)</f>
        <v>0</v>
      </c>
    </row>
    <row r="76" spans="1:25" customFormat="1">
      <c r="A76" s="69" t="s">
        <v>27</v>
      </c>
      <c r="B76" s="70">
        <v>9</v>
      </c>
      <c r="C76" s="93">
        <f t="shared" si="46"/>
        <v>43625</v>
      </c>
      <c r="D76" s="61" t="str">
        <f>'Tube wts'!D76</f>
        <v>f_3_1</v>
      </c>
      <c r="E76" s="61" t="str">
        <f>'Tube wts'!E76</f>
        <v>N</v>
      </c>
      <c r="F76" s="61">
        <f>'Tube wts'!F76</f>
        <v>0</v>
      </c>
      <c r="G76" s="61">
        <f>'Tube wts'!G76</f>
        <v>0</v>
      </c>
      <c r="H76" s="70">
        <f t="shared" si="47"/>
        <v>0</v>
      </c>
      <c r="I76" s="70">
        <f t="shared" si="48"/>
        <v>0</v>
      </c>
      <c r="J76" s="73"/>
      <c r="K76" s="73"/>
      <c r="L76" s="73"/>
      <c r="M76" s="73"/>
      <c r="N76" s="73"/>
      <c r="O76" s="73"/>
      <c r="P76" s="73">
        <v>50</v>
      </c>
      <c r="Q76" s="74">
        <f t="shared" si="49"/>
        <v>20</v>
      </c>
      <c r="R76" s="75">
        <f t="shared" ref="R76:R81" si="53">Q76 * (1/10^-1) *J76</f>
        <v>0</v>
      </c>
      <c r="S76" s="75">
        <f t="shared" ref="S76:S81" si="54">Q76 * (1/10^-2) *K76</f>
        <v>0</v>
      </c>
      <c r="T76" s="75"/>
      <c r="U76" s="75"/>
      <c r="V76" s="75"/>
      <c r="W76" s="75"/>
      <c r="X76" s="79"/>
      <c r="Y76" s="95">
        <f t="shared" si="52"/>
        <v>0</v>
      </c>
    </row>
    <row r="77" spans="1:25" customFormat="1">
      <c r="A77" s="69" t="s">
        <v>27</v>
      </c>
      <c r="B77" s="70">
        <v>9</v>
      </c>
      <c r="C77" s="93">
        <f t="shared" si="46"/>
        <v>43625</v>
      </c>
      <c r="D77" s="61" t="str">
        <f>'Tube wts'!D77</f>
        <v>f_3_2</v>
      </c>
      <c r="E77" s="61" t="str">
        <f>'Tube wts'!E77</f>
        <v>1R</v>
      </c>
      <c r="F77" s="61">
        <f>'Tube wts'!F77</f>
        <v>0</v>
      </c>
      <c r="G77" s="61">
        <f>'Tube wts'!G77</f>
        <v>0</v>
      </c>
      <c r="H77" s="70">
        <f t="shared" si="47"/>
        <v>0</v>
      </c>
      <c r="I77" s="70">
        <f t="shared" si="48"/>
        <v>0</v>
      </c>
      <c r="J77" s="73"/>
      <c r="K77" s="73"/>
      <c r="L77" s="73"/>
      <c r="M77" s="73"/>
      <c r="N77" s="73"/>
      <c r="O77" s="73"/>
      <c r="P77" s="73">
        <v>50</v>
      </c>
      <c r="Q77" s="74">
        <f t="shared" si="49"/>
        <v>20</v>
      </c>
      <c r="R77" s="75">
        <f t="shared" si="53"/>
        <v>0</v>
      </c>
      <c r="S77" s="75">
        <f t="shared" si="54"/>
        <v>0</v>
      </c>
      <c r="T77" s="75"/>
      <c r="U77" s="75"/>
      <c r="V77" s="75"/>
      <c r="W77" s="75"/>
      <c r="X77" s="79"/>
      <c r="Y77" s="95">
        <f t="shared" si="52"/>
        <v>0</v>
      </c>
    </row>
    <row r="78" spans="1:25" customFormat="1">
      <c r="A78" s="57" t="s">
        <v>76</v>
      </c>
      <c r="B78" s="58">
        <v>9</v>
      </c>
      <c r="C78" s="93">
        <f t="shared" si="46"/>
        <v>43625</v>
      </c>
      <c r="D78" s="61" t="str">
        <f>'Tube wts'!D78</f>
        <v>m_3_1</v>
      </c>
      <c r="E78" s="61" t="str">
        <f>'Tube wts'!E78</f>
        <v>N</v>
      </c>
      <c r="F78" s="61">
        <f>'Tube wts'!F78</f>
        <v>0</v>
      </c>
      <c r="G78" s="61">
        <f>'Tube wts'!G78</f>
        <v>0</v>
      </c>
      <c r="H78" s="58">
        <f t="shared" si="47"/>
        <v>0</v>
      </c>
      <c r="I78" s="58">
        <f t="shared" si="48"/>
        <v>0</v>
      </c>
      <c r="J78" s="26"/>
      <c r="K78" s="73"/>
      <c r="L78" s="73"/>
      <c r="M78" s="73"/>
      <c r="N78" s="73"/>
      <c r="O78" s="73"/>
      <c r="P78" s="26">
        <v>50</v>
      </c>
      <c r="Q78" s="61">
        <f t="shared" si="49"/>
        <v>20</v>
      </c>
      <c r="R78" s="36">
        <f t="shared" si="53"/>
        <v>0</v>
      </c>
      <c r="S78" s="36">
        <f t="shared" si="54"/>
        <v>0</v>
      </c>
      <c r="T78" s="36"/>
      <c r="U78" s="36"/>
      <c r="V78" s="36"/>
      <c r="W78" s="36"/>
      <c r="X78" s="77"/>
      <c r="Y78" s="95">
        <f t="shared" si="52"/>
        <v>0</v>
      </c>
    </row>
    <row r="79" spans="1:25" customFormat="1">
      <c r="A79" s="57" t="s">
        <v>76</v>
      </c>
      <c r="B79" s="58">
        <v>9</v>
      </c>
      <c r="C79" s="93">
        <f t="shared" si="46"/>
        <v>43625</v>
      </c>
      <c r="D79" s="61" t="str">
        <f>'Tube wts'!D79</f>
        <v>m_3_2</v>
      </c>
      <c r="E79" s="61" t="str">
        <f>'Tube wts'!E79</f>
        <v>1R</v>
      </c>
      <c r="F79" s="61">
        <f>'Tube wts'!F79</f>
        <v>0</v>
      </c>
      <c r="G79" s="61">
        <f>'Tube wts'!G79</f>
        <v>0</v>
      </c>
      <c r="H79" s="58">
        <f t="shared" si="47"/>
        <v>0</v>
      </c>
      <c r="I79" s="58">
        <f t="shared" si="48"/>
        <v>0</v>
      </c>
      <c r="J79" s="26"/>
      <c r="K79" s="73"/>
      <c r="L79" s="73"/>
      <c r="M79" s="73"/>
      <c r="N79" s="73"/>
      <c r="O79" s="73"/>
      <c r="P79" s="26">
        <v>50</v>
      </c>
      <c r="Q79" s="61">
        <f t="shared" si="49"/>
        <v>20</v>
      </c>
      <c r="R79" s="36">
        <f t="shared" si="53"/>
        <v>0</v>
      </c>
      <c r="S79" s="36">
        <f t="shared" si="54"/>
        <v>0</v>
      </c>
      <c r="T79" s="36"/>
      <c r="U79" s="36"/>
      <c r="V79" s="36"/>
      <c r="W79" s="36"/>
      <c r="X79" s="77"/>
      <c r="Y79" s="95">
        <f t="shared" si="52"/>
        <v>0</v>
      </c>
    </row>
    <row r="80" spans="1:25" customFormat="1">
      <c r="A80" s="69" t="s">
        <v>7</v>
      </c>
      <c r="B80" s="70">
        <v>9</v>
      </c>
      <c r="C80" s="93">
        <f t="shared" si="46"/>
        <v>43625</v>
      </c>
      <c r="D80" s="61" t="str">
        <f>'Tube wts'!D80</f>
        <v>l_3_1</v>
      </c>
      <c r="E80" s="61" t="str">
        <f>'Tube wts'!E80</f>
        <v>N</v>
      </c>
      <c r="F80" s="61">
        <f>'Tube wts'!F80</f>
        <v>0</v>
      </c>
      <c r="G80" s="61">
        <f>'Tube wts'!G80</f>
        <v>0</v>
      </c>
      <c r="H80" s="70">
        <f t="shared" si="47"/>
        <v>0</v>
      </c>
      <c r="I80" s="70">
        <f t="shared" si="48"/>
        <v>0</v>
      </c>
      <c r="J80" s="73"/>
      <c r="K80" s="73"/>
      <c r="L80" s="73"/>
      <c r="M80" s="73"/>
      <c r="N80" s="73"/>
      <c r="O80" s="73"/>
      <c r="P80" s="73">
        <v>50</v>
      </c>
      <c r="Q80" s="74">
        <f t="shared" si="49"/>
        <v>20</v>
      </c>
      <c r="R80" s="75">
        <f t="shared" si="53"/>
        <v>0</v>
      </c>
      <c r="S80" s="75">
        <f t="shared" si="54"/>
        <v>0</v>
      </c>
      <c r="T80" s="75"/>
      <c r="U80" s="75"/>
      <c r="V80" s="75"/>
      <c r="W80" s="75"/>
      <c r="X80" s="79"/>
      <c r="Y80" s="95">
        <f t="shared" si="52"/>
        <v>0</v>
      </c>
    </row>
    <row r="81" spans="1:25" customFormat="1" ht="17" thickBot="1">
      <c r="A81" s="81" t="s">
        <v>7</v>
      </c>
      <c r="B81" s="82">
        <v>9</v>
      </c>
      <c r="C81" s="127">
        <f t="shared" si="46"/>
        <v>43625</v>
      </c>
      <c r="D81" s="61" t="str">
        <f>'Tube wts'!D81</f>
        <v>l_3_2</v>
      </c>
      <c r="E81" s="61" t="str">
        <f>'Tube wts'!E81</f>
        <v>1R</v>
      </c>
      <c r="F81" s="61">
        <f>'Tube wts'!F81</f>
        <v>0</v>
      </c>
      <c r="G81" s="61">
        <f>'Tube wts'!G81</f>
        <v>0</v>
      </c>
      <c r="H81" s="82">
        <f t="shared" si="47"/>
        <v>0</v>
      </c>
      <c r="I81" s="82">
        <f t="shared" si="48"/>
        <v>0</v>
      </c>
      <c r="J81" s="86"/>
      <c r="K81" s="73"/>
      <c r="L81" s="73"/>
      <c r="M81" s="73"/>
      <c r="N81" s="73"/>
      <c r="O81" s="73"/>
      <c r="P81" s="85">
        <v>50</v>
      </c>
      <c r="Q81" s="87">
        <f t="shared" si="49"/>
        <v>20</v>
      </c>
      <c r="R81" s="88">
        <f t="shared" si="53"/>
        <v>0</v>
      </c>
      <c r="S81" s="88">
        <f t="shared" si="54"/>
        <v>0</v>
      </c>
      <c r="T81" s="88"/>
      <c r="U81" s="88"/>
      <c r="V81" s="88"/>
      <c r="W81" s="88"/>
      <c r="X81" s="89"/>
      <c r="Y81" s="95">
        <f t="shared" si="52"/>
        <v>0</v>
      </c>
    </row>
    <row r="82" spans="1:25" customFormat="1">
      <c r="A82" s="20" t="s">
        <v>72</v>
      </c>
      <c r="B82" s="60">
        <v>10</v>
      </c>
      <c r="C82" s="132">
        <f t="shared" si="46"/>
        <v>43626</v>
      </c>
      <c r="D82" s="61" t="str">
        <f>'Tube wts'!D82</f>
        <v>nt_3_1</v>
      </c>
      <c r="E82" s="61" t="str">
        <f>'Tube wts'!E82</f>
        <v>N</v>
      </c>
      <c r="F82" s="61">
        <f>'Tube wts'!F82</f>
        <v>0</v>
      </c>
      <c r="G82" s="61">
        <f>'Tube wts'!G82</f>
        <v>0</v>
      </c>
      <c r="H82" s="60">
        <f>G82-F82</f>
        <v>0</v>
      </c>
      <c r="I82" s="60">
        <f>H82*9000</f>
        <v>0</v>
      </c>
      <c r="J82" s="26"/>
      <c r="K82" s="26"/>
      <c r="L82" s="61"/>
      <c r="M82" s="61"/>
      <c r="N82" s="61"/>
      <c r="O82" s="61"/>
      <c r="P82" s="61">
        <v>50</v>
      </c>
      <c r="Q82" s="61">
        <f>1/(P82/1000)</f>
        <v>20</v>
      </c>
      <c r="R82" s="36"/>
      <c r="S82" s="36"/>
      <c r="T82" s="36"/>
      <c r="U82" s="36"/>
      <c r="V82" s="36">
        <f>Q82 * (1/10^-5) *N82</f>
        <v>0</v>
      </c>
      <c r="W82" s="36">
        <f>Q82 * (1/10^-6) *O82</f>
        <v>0</v>
      </c>
      <c r="X82" s="94"/>
      <c r="Y82" s="95">
        <f t="shared" si="52"/>
        <v>0</v>
      </c>
    </row>
    <row r="83" spans="1:25" customFormat="1">
      <c r="A83" s="57" t="s">
        <v>72</v>
      </c>
      <c r="B83" s="58">
        <v>10</v>
      </c>
      <c r="C83" s="93">
        <f t="shared" si="46"/>
        <v>43626</v>
      </c>
      <c r="D83" s="61" t="str">
        <f>'Tube wts'!D83</f>
        <v>nt_3_2</v>
      </c>
      <c r="E83" s="61" t="str">
        <f>'Tube wts'!E83</f>
        <v>1R</v>
      </c>
      <c r="F83" s="61">
        <f>'Tube wts'!F83</f>
        <v>0</v>
      </c>
      <c r="G83" s="61">
        <f>'Tube wts'!G83</f>
        <v>0</v>
      </c>
      <c r="H83" s="58">
        <f t="shared" ref="H83:H89" si="55">G83-F83</f>
        <v>0</v>
      </c>
      <c r="I83" s="58">
        <f t="shared" ref="I83:I89" si="56">H83*9000</f>
        <v>0</v>
      </c>
      <c r="J83" s="26"/>
      <c r="K83" s="26"/>
      <c r="L83" s="26"/>
      <c r="M83" s="26"/>
      <c r="N83" s="26"/>
      <c r="O83" s="26"/>
      <c r="P83" s="26">
        <v>50</v>
      </c>
      <c r="Q83" s="61">
        <f t="shared" ref="Q83:Q89" si="57">1/(P83/1000)</f>
        <v>20</v>
      </c>
      <c r="R83" s="36"/>
      <c r="S83" s="36"/>
      <c r="T83" s="36"/>
      <c r="U83" s="36"/>
      <c r="V83" s="36">
        <f t="shared" ref="V83" si="58">Q83 * (1/10^-5) *N83</f>
        <v>0</v>
      </c>
      <c r="W83" s="36">
        <f t="shared" ref="W83" si="59">Q83 * (1/10^-6) *O83</f>
        <v>0</v>
      </c>
      <c r="X83" s="77"/>
      <c r="Y83" s="95">
        <f t="shared" si="52"/>
        <v>0</v>
      </c>
    </row>
    <row r="84" spans="1:25" customFormat="1">
      <c r="A84" s="69" t="s">
        <v>27</v>
      </c>
      <c r="B84" s="70">
        <v>10</v>
      </c>
      <c r="C84" s="93">
        <f t="shared" si="46"/>
        <v>43626</v>
      </c>
      <c r="D84" s="61" t="str">
        <f>'Tube wts'!D84</f>
        <v>f_3_1</v>
      </c>
      <c r="E84" s="61" t="str">
        <f>'Tube wts'!E84</f>
        <v>N</v>
      </c>
      <c r="F84" s="61">
        <f>'Tube wts'!F84</f>
        <v>0</v>
      </c>
      <c r="G84" s="61">
        <f>'Tube wts'!G84</f>
        <v>0</v>
      </c>
      <c r="H84" s="70">
        <f t="shared" si="55"/>
        <v>0</v>
      </c>
      <c r="I84" s="70">
        <f t="shared" si="56"/>
        <v>0</v>
      </c>
      <c r="J84" s="73"/>
      <c r="K84" s="73"/>
      <c r="L84" s="73"/>
      <c r="M84" s="73"/>
      <c r="N84" s="73"/>
      <c r="O84" s="73"/>
      <c r="P84" s="73">
        <v>50</v>
      </c>
      <c r="Q84" s="74">
        <f t="shared" si="57"/>
        <v>20</v>
      </c>
      <c r="R84" s="75">
        <f t="shared" ref="R84:R89" si="60">Q84 * (1/10^-1) *J84</f>
        <v>0</v>
      </c>
      <c r="S84" s="75"/>
      <c r="T84" s="75"/>
      <c r="U84" s="75"/>
      <c r="V84" s="75"/>
      <c r="W84" s="75"/>
      <c r="X84" s="79"/>
      <c r="Y84" s="95">
        <f t="shared" si="52"/>
        <v>0</v>
      </c>
    </row>
    <row r="85" spans="1:25" customFormat="1">
      <c r="A85" s="69" t="s">
        <v>27</v>
      </c>
      <c r="B85" s="70">
        <v>10</v>
      </c>
      <c r="C85" s="93">
        <f t="shared" si="46"/>
        <v>43626</v>
      </c>
      <c r="D85" s="61" t="str">
        <f>'Tube wts'!D85</f>
        <v>f_3_2</v>
      </c>
      <c r="E85" s="61" t="str">
        <f>'Tube wts'!E85</f>
        <v>1R</v>
      </c>
      <c r="F85" s="61">
        <f>'Tube wts'!F85</f>
        <v>0</v>
      </c>
      <c r="G85" s="61">
        <f>'Tube wts'!G85</f>
        <v>0</v>
      </c>
      <c r="H85" s="70">
        <f t="shared" si="55"/>
        <v>0</v>
      </c>
      <c r="I85" s="70">
        <f t="shared" si="56"/>
        <v>0</v>
      </c>
      <c r="J85" s="73"/>
      <c r="K85" s="73"/>
      <c r="L85" s="73"/>
      <c r="M85" s="73"/>
      <c r="N85" s="73"/>
      <c r="O85" s="73"/>
      <c r="P85" s="73">
        <v>50</v>
      </c>
      <c r="Q85" s="74">
        <f t="shared" si="57"/>
        <v>20</v>
      </c>
      <c r="R85" s="75">
        <f t="shared" si="60"/>
        <v>0</v>
      </c>
      <c r="S85" s="75"/>
      <c r="T85" s="75"/>
      <c r="U85" s="75"/>
      <c r="V85" s="75"/>
      <c r="W85" s="75"/>
      <c r="X85" s="79"/>
      <c r="Y85" s="95">
        <f t="shared" si="52"/>
        <v>0</v>
      </c>
    </row>
    <row r="86" spans="1:25" customFormat="1">
      <c r="A86" s="57" t="s">
        <v>76</v>
      </c>
      <c r="B86" s="58">
        <v>10</v>
      </c>
      <c r="C86" s="93">
        <f t="shared" si="46"/>
        <v>43626</v>
      </c>
      <c r="D86" s="61" t="str">
        <f>'Tube wts'!D86</f>
        <v>m_3_1</v>
      </c>
      <c r="E86" s="61" t="str">
        <f>'Tube wts'!E86</f>
        <v>N</v>
      </c>
      <c r="F86" s="61">
        <f>'Tube wts'!F86</f>
        <v>0</v>
      </c>
      <c r="G86" s="61">
        <f>'Tube wts'!G86</f>
        <v>0</v>
      </c>
      <c r="H86" s="58">
        <f t="shared" si="55"/>
        <v>0</v>
      </c>
      <c r="I86" s="58">
        <f t="shared" si="56"/>
        <v>0</v>
      </c>
      <c r="J86" s="26"/>
      <c r="K86" s="73"/>
      <c r="L86" s="73"/>
      <c r="M86" s="73"/>
      <c r="N86" s="73"/>
      <c r="O86" s="73"/>
      <c r="P86" s="26">
        <v>50</v>
      </c>
      <c r="Q86" s="61">
        <f t="shared" si="57"/>
        <v>20</v>
      </c>
      <c r="R86" s="36">
        <f t="shared" si="60"/>
        <v>0</v>
      </c>
      <c r="S86" s="36"/>
      <c r="T86" s="36"/>
      <c r="U86" s="36"/>
      <c r="V86" s="36"/>
      <c r="W86" s="36"/>
      <c r="X86" s="77"/>
      <c r="Y86" s="95">
        <f t="shared" si="52"/>
        <v>0</v>
      </c>
    </row>
    <row r="87" spans="1:25" customFormat="1">
      <c r="A87" s="57" t="s">
        <v>76</v>
      </c>
      <c r="B87" s="58">
        <v>10</v>
      </c>
      <c r="C87" s="93">
        <f t="shared" si="46"/>
        <v>43626</v>
      </c>
      <c r="D87" s="61" t="str">
        <f>'Tube wts'!D87</f>
        <v>m_3_2</v>
      </c>
      <c r="E87" s="61" t="str">
        <f>'Tube wts'!E87</f>
        <v>1R</v>
      </c>
      <c r="F87" s="61">
        <f>'Tube wts'!F87</f>
        <v>0</v>
      </c>
      <c r="G87" s="61">
        <f>'Tube wts'!G87</f>
        <v>0</v>
      </c>
      <c r="H87" s="58">
        <f t="shared" si="55"/>
        <v>0</v>
      </c>
      <c r="I87" s="58">
        <f t="shared" si="56"/>
        <v>0</v>
      </c>
      <c r="J87" s="26"/>
      <c r="K87" s="73"/>
      <c r="L87" s="73"/>
      <c r="M87" s="73"/>
      <c r="N87" s="73"/>
      <c r="O87" s="73"/>
      <c r="P87" s="26">
        <v>50</v>
      </c>
      <c r="Q87" s="61">
        <f t="shared" si="57"/>
        <v>20</v>
      </c>
      <c r="R87" s="36">
        <f t="shared" si="60"/>
        <v>0</v>
      </c>
      <c r="S87" s="36"/>
      <c r="T87" s="36"/>
      <c r="U87" s="36"/>
      <c r="V87" s="36"/>
      <c r="W87" s="36"/>
      <c r="X87" s="77"/>
      <c r="Y87" s="95">
        <f t="shared" si="52"/>
        <v>0</v>
      </c>
    </row>
    <row r="88" spans="1:25" customFormat="1">
      <c r="A88" s="69" t="s">
        <v>7</v>
      </c>
      <c r="B88" s="70">
        <v>10</v>
      </c>
      <c r="C88" s="93">
        <f t="shared" si="46"/>
        <v>43626</v>
      </c>
      <c r="D88" s="61" t="str">
        <f>'Tube wts'!D88</f>
        <v>l_3_1</v>
      </c>
      <c r="E88" s="61" t="str">
        <f>'Tube wts'!E88</f>
        <v>N</v>
      </c>
      <c r="F88" s="61">
        <f>'Tube wts'!F88</f>
        <v>0</v>
      </c>
      <c r="G88" s="61">
        <f>'Tube wts'!G88</f>
        <v>0</v>
      </c>
      <c r="H88" s="70">
        <f t="shared" si="55"/>
        <v>0</v>
      </c>
      <c r="I88" s="70">
        <f t="shared" si="56"/>
        <v>0</v>
      </c>
      <c r="J88" s="73"/>
      <c r="K88" s="73"/>
      <c r="L88" s="73"/>
      <c r="M88" s="73"/>
      <c r="N88" s="73"/>
      <c r="O88" s="73"/>
      <c r="P88" s="73">
        <v>50</v>
      </c>
      <c r="Q88" s="74">
        <f t="shared" si="57"/>
        <v>20</v>
      </c>
      <c r="R88" s="75">
        <f t="shared" si="60"/>
        <v>0</v>
      </c>
      <c r="S88" s="75"/>
      <c r="T88" s="75"/>
      <c r="U88" s="75"/>
      <c r="V88" s="75"/>
      <c r="W88" s="75"/>
      <c r="X88" s="79"/>
      <c r="Y88" s="95">
        <f t="shared" si="52"/>
        <v>0</v>
      </c>
    </row>
    <row r="89" spans="1:25" customFormat="1" ht="17" thickBot="1">
      <c r="A89" s="81" t="s">
        <v>7</v>
      </c>
      <c r="B89" s="82">
        <v>10</v>
      </c>
      <c r="C89" s="142">
        <f t="shared" si="46"/>
        <v>43626</v>
      </c>
      <c r="D89" s="61" t="str">
        <f>'Tube wts'!D89</f>
        <v>l_3_2</v>
      </c>
      <c r="E89" s="61" t="str">
        <f>'Tube wts'!E89</f>
        <v>1R</v>
      </c>
      <c r="F89" s="61">
        <f>'Tube wts'!F89</f>
        <v>0</v>
      </c>
      <c r="G89" s="61">
        <f>'Tube wts'!G89</f>
        <v>0</v>
      </c>
      <c r="H89" s="82">
        <f t="shared" si="55"/>
        <v>0</v>
      </c>
      <c r="I89" s="82">
        <f t="shared" si="56"/>
        <v>0</v>
      </c>
      <c r="J89" s="86"/>
      <c r="K89" s="73"/>
      <c r="L89" s="73"/>
      <c r="M89" s="73"/>
      <c r="N89" s="73"/>
      <c r="O89" s="73"/>
      <c r="P89" s="85">
        <v>50</v>
      </c>
      <c r="Q89" s="87">
        <f t="shared" si="57"/>
        <v>20</v>
      </c>
      <c r="R89" s="88">
        <f t="shared" si="60"/>
        <v>0</v>
      </c>
      <c r="S89" s="88"/>
      <c r="T89" s="88"/>
      <c r="U89" s="88"/>
      <c r="V89" s="88"/>
      <c r="W89" s="88"/>
      <c r="X89" s="89"/>
      <c r="Y89" s="95">
        <f t="shared" si="52"/>
        <v>0</v>
      </c>
    </row>
    <row r="90" spans="1:25">
      <c r="A90" s="45"/>
      <c r="B90" s="45"/>
      <c r="C90" s="96"/>
      <c r="D90" s="45"/>
      <c r="E90" s="45"/>
      <c r="F90" s="45"/>
      <c r="G90" s="45"/>
      <c r="H90" s="45"/>
      <c r="I90" s="45"/>
      <c r="Q90" s="97"/>
      <c r="U90" s="97"/>
    </row>
    <row r="91" spans="1:25">
      <c r="A91" s="98"/>
      <c r="B91" s="99"/>
      <c r="C91" s="99"/>
      <c r="D91" s="98"/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54"/>
      <c r="U91" s="99"/>
    </row>
    <row r="92" spans="1:25">
      <c r="A92" s="100"/>
      <c r="B92" s="100"/>
      <c r="C92" s="101"/>
      <c r="D92" s="100"/>
      <c r="E92" s="100"/>
      <c r="F92" s="54"/>
      <c r="G92" s="54"/>
      <c r="H92" s="100"/>
      <c r="I92" s="100"/>
      <c r="J92" s="100"/>
      <c r="K92" s="54"/>
      <c r="L92" s="54"/>
      <c r="M92" s="54"/>
      <c r="N92" s="54"/>
      <c r="O92" s="54"/>
      <c r="P92" s="54"/>
      <c r="Q92" s="54"/>
      <c r="R92" s="102"/>
      <c r="S92" s="54"/>
      <c r="T92" s="54"/>
      <c r="U92" s="102"/>
    </row>
    <row r="93" spans="1:25">
      <c r="A93" s="100"/>
      <c r="B93" s="100"/>
      <c r="C93" s="101"/>
      <c r="D93" s="100"/>
      <c r="E93" s="100"/>
      <c r="F93" s="54"/>
      <c r="G93" s="54"/>
      <c r="H93" s="100"/>
      <c r="I93" s="100"/>
      <c r="J93" s="54"/>
      <c r="K93" s="54"/>
      <c r="L93" s="54"/>
      <c r="M93" s="54"/>
      <c r="N93" s="54"/>
      <c r="O93" s="54"/>
      <c r="P93" s="54"/>
      <c r="Q93" s="54"/>
      <c r="R93" s="102"/>
      <c r="S93" s="54"/>
      <c r="T93" s="54"/>
      <c r="U93" s="102"/>
    </row>
    <row r="94" spans="1:25">
      <c r="A94" s="100"/>
      <c r="B94" s="100"/>
      <c r="C94" s="101"/>
      <c r="D94" s="100"/>
      <c r="E94" s="100"/>
      <c r="F94" s="54"/>
      <c r="G94" s="54"/>
      <c r="H94" s="100"/>
      <c r="I94" s="100"/>
      <c r="J94" s="54"/>
      <c r="K94" s="54"/>
      <c r="L94" s="54"/>
      <c r="M94" s="54"/>
      <c r="N94" s="54"/>
      <c r="O94" s="54"/>
      <c r="P94" s="54"/>
      <c r="Q94" s="54"/>
      <c r="R94" s="102"/>
      <c r="S94" s="54"/>
      <c r="T94" s="54"/>
      <c r="U94" s="102"/>
    </row>
    <row r="95" spans="1:25">
      <c r="A95" s="100"/>
      <c r="B95" s="100"/>
      <c r="C95" s="101"/>
      <c r="D95" s="100"/>
      <c r="E95" s="100"/>
      <c r="F95" s="54"/>
      <c r="G95" s="54"/>
      <c r="H95" s="100"/>
      <c r="I95" s="100"/>
      <c r="J95" s="54"/>
      <c r="K95" s="54"/>
      <c r="L95" s="54"/>
      <c r="M95" s="54"/>
      <c r="N95" s="54"/>
      <c r="O95" s="54"/>
      <c r="P95" s="54"/>
      <c r="Q95" s="54"/>
      <c r="R95" s="102"/>
      <c r="S95" s="54"/>
      <c r="T95" s="54"/>
      <c r="U95" s="102"/>
    </row>
    <row r="96" spans="1:25">
      <c r="A96" s="100"/>
      <c r="B96" s="100"/>
      <c r="C96" s="101"/>
      <c r="D96" s="100"/>
      <c r="E96" s="100"/>
      <c r="F96" s="54"/>
      <c r="G96" s="54"/>
      <c r="H96" s="100"/>
      <c r="I96" s="100"/>
      <c r="J96" s="54"/>
      <c r="K96" s="54"/>
      <c r="L96" s="54"/>
      <c r="M96" s="54"/>
      <c r="N96" s="54"/>
      <c r="O96" s="54"/>
      <c r="P96" s="54"/>
      <c r="Q96" s="54"/>
      <c r="R96" s="102"/>
      <c r="S96" s="54"/>
      <c r="T96" s="54"/>
      <c r="U96" s="102"/>
    </row>
    <row r="97" spans="1:21">
      <c r="A97" s="100"/>
      <c r="B97" s="100"/>
      <c r="C97" s="101"/>
      <c r="D97" s="100"/>
      <c r="E97" s="100"/>
      <c r="F97" s="54"/>
      <c r="G97" s="54"/>
      <c r="H97" s="100"/>
      <c r="I97" s="100"/>
      <c r="J97" s="54"/>
      <c r="K97" s="54"/>
      <c r="L97" s="54"/>
      <c r="M97" s="54"/>
      <c r="N97" s="54"/>
      <c r="O97" s="54"/>
      <c r="P97" s="54"/>
      <c r="Q97" s="54"/>
      <c r="R97" s="102"/>
      <c r="S97" s="54"/>
      <c r="T97" s="54"/>
      <c r="U97" s="102"/>
    </row>
    <row r="98" spans="1:21">
      <c r="A98" s="100"/>
      <c r="B98" s="100"/>
      <c r="C98" s="101"/>
      <c r="D98" s="100"/>
      <c r="E98" s="100"/>
      <c r="F98" s="54"/>
      <c r="G98" s="54"/>
      <c r="H98" s="100"/>
      <c r="I98" s="100"/>
      <c r="J98" s="54"/>
      <c r="K98" s="54"/>
      <c r="L98" s="54"/>
      <c r="M98" s="54"/>
      <c r="N98" s="54"/>
      <c r="O98" s="54"/>
      <c r="P98" s="54"/>
      <c r="Q98" s="54"/>
      <c r="R98" s="102"/>
      <c r="S98" s="54"/>
      <c r="T98" s="54"/>
      <c r="U98" s="102"/>
    </row>
    <row r="99" spans="1:21">
      <c r="A99" s="100"/>
      <c r="B99" s="100"/>
      <c r="C99" s="101"/>
      <c r="D99" s="100"/>
      <c r="E99" s="100"/>
      <c r="F99" s="54"/>
      <c r="G99" s="54"/>
      <c r="H99" s="100"/>
      <c r="I99" s="100"/>
      <c r="J99" s="54"/>
      <c r="K99" s="54"/>
      <c r="L99" s="54"/>
      <c r="M99" s="54"/>
      <c r="N99" s="54"/>
      <c r="O99" s="54"/>
      <c r="P99" s="54"/>
      <c r="Q99" s="54"/>
      <c r="R99" s="102"/>
      <c r="S99" s="54"/>
      <c r="T99" s="54"/>
      <c r="U99" s="102"/>
    </row>
    <row r="100" spans="1:21">
      <c r="A100" s="45"/>
      <c r="B100" s="45"/>
      <c r="C100" s="96"/>
      <c r="D100" s="45"/>
      <c r="E100" s="45"/>
      <c r="F100" s="45"/>
      <c r="G100" s="45"/>
      <c r="H100" s="45"/>
      <c r="I100" s="45"/>
      <c r="Q100" s="97"/>
      <c r="U100" s="97"/>
    </row>
    <row r="101" spans="1:21">
      <c r="A101" s="98"/>
      <c r="B101" s="99"/>
      <c r="C101" s="99"/>
      <c r="D101" s="98"/>
      <c r="E101" s="98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54"/>
      <c r="U101" s="99"/>
    </row>
    <row r="102" spans="1:21">
      <c r="A102" s="100"/>
      <c r="B102" s="100"/>
      <c r="C102" s="101"/>
      <c r="D102" s="100"/>
      <c r="E102" s="100"/>
      <c r="F102" s="54"/>
      <c r="G102" s="54"/>
      <c r="H102" s="100"/>
      <c r="I102" s="100"/>
      <c r="J102" s="100"/>
      <c r="K102" s="54"/>
      <c r="L102" s="54"/>
      <c r="M102" s="54"/>
      <c r="N102" s="54"/>
      <c r="O102" s="54"/>
      <c r="P102" s="54"/>
      <c r="Q102" s="54"/>
      <c r="R102" s="102"/>
      <c r="S102" s="54"/>
      <c r="T102" s="54"/>
      <c r="U102" s="102"/>
    </row>
    <row r="103" spans="1:21">
      <c r="A103" s="100"/>
      <c r="B103" s="100"/>
      <c r="C103" s="101"/>
      <c r="D103" s="100"/>
      <c r="E103" s="100"/>
      <c r="F103" s="54"/>
      <c r="G103" s="54"/>
      <c r="H103" s="100"/>
      <c r="I103" s="100"/>
      <c r="J103" s="54"/>
      <c r="K103" s="54"/>
      <c r="L103" s="54"/>
      <c r="M103" s="54"/>
      <c r="N103" s="54"/>
      <c r="O103" s="54"/>
      <c r="P103" s="54"/>
      <c r="Q103" s="54"/>
      <c r="R103" s="102"/>
      <c r="S103" s="54"/>
      <c r="T103" s="54"/>
      <c r="U103" s="102"/>
    </row>
    <row r="104" spans="1:21">
      <c r="A104" s="100"/>
      <c r="B104" s="100"/>
      <c r="C104" s="101"/>
      <c r="D104" s="100"/>
      <c r="E104" s="100"/>
      <c r="F104" s="54"/>
      <c r="G104" s="54"/>
      <c r="H104" s="100"/>
      <c r="I104" s="100"/>
      <c r="J104" s="54"/>
      <c r="K104" s="54"/>
      <c r="L104" s="54"/>
      <c r="M104" s="54"/>
      <c r="N104" s="54"/>
      <c r="O104" s="54"/>
      <c r="P104" s="54"/>
      <c r="Q104" s="54"/>
      <c r="R104" s="102"/>
      <c r="S104" s="54"/>
      <c r="T104" s="54"/>
      <c r="U104" s="102"/>
    </row>
    <row r="105" spans="1:21">
      <c r="A105" s="100"/>
      <c r="B105" s="100"/>
      <c r="C105" s="101"/>
      <c r="D105" s="100"/>
      <c r="E105" s="100"/>
      <c r="F105" s="54"/>
      <c r="G105" s="54"/>
      <c r="H105" s="100"/>
      <c r="I105" s="100"/>
      <c r="J105" s="54"/>
      <c r="K105" s="54"/>
      <c r="L105" s="54"/>
      <c r="M105" s="54"/>
      <c r="N105" s="54"/>
      <c r="O105" s="54"/>
      <c r="P105" s="54"/>
      <c r="Q105" s="54"/>
      <c r="R105" s="102"/>
      <c r="S105" s="54"/>
      <c r="T105" s="54"/>
      <c r="U105" s="102"/>
    </row>
    <row r="106" spans="1:21">
      <c r="A106" s="100"/>
      <c r="B106" s="100"/>
      <c r="C106" s="101"/>
      <c r="D106" s="100"/>
      <c r="E106" s="100"/>
      <c r="F106" s="54"/>
      <c r="G106" s="54"/>
      <c r="H106" s="100"/>
      <c r="I106" s="100"/>
      <c r="J106" s="54"/>
      <c r="K106" s="54"/>
      <c r="L106" s="54"/>
      <c r="M106" s="54"/>
      <c r="N106" s="54"/>
      <c r="O106" s="54"/>
      <c r="P106" s="54"/>
      <c r="Q106" s="54"/>
      <c r="R106" s="102"/>
      <c r="S106" s="54"/>
      <c r="T106" s="54"/>
      <c r="U106" s="102"/>
    </row>
    <row r="107" spans="1:21">
      <c r="A107" s="100"/>
      <c r="B107" s="100"/>
      <c r="C107" s="101"/>
      <c r="D107" s="100"/>
      <c r="E107" s="100"/>
      <c r="F107" s="54"/>
      <c r="G107" s="54"/>
      <c r="H107" s="100"/>
      <c r="I107" s="100"/>
      <c r="J107" s="54"/>
      <c r="K107" s="54"/>
      <c r="L107" s="54"/>
      <c r="M107" s="54"/>
      <c r="N107" s="54"/>
      <c r="O107" s="54"/>
      <c r="P107" s="54"/>
      <c r="Q107" s="54"/>
      <c r="R107" s="102"/>
      <c r="S107" s="54"/>
      <c r="T107" s="54"/>
      <c r="U107" s="102"/>
    </row>
    <row r="108" spans="1:21">
      <c r="A108" s="100"/>
      <c r="B108" s="100"/>
      <c r="C108" s="101"/>
      <c r="D108" s="100"/>
      <c r="E108" s="100"/>
      <c r="F108" s="54"/>
      <c r="G108" s="54"/>
      <c r="H108" s="100"/>
      <c r="I108" s="100"/>
      <c r="J108" s="54"/>
      <c r="K108" s="54"/>
      <c r="L108" s="54"/>
      <c r="M108" s="54"/>
      <c r="N108" s="54"/>
      <c r="O108" s="54"/>
      <c r="P108" s="54"/>
      <c r="Q108" s="54"/>
      <c r="R108" s="102"/>
      <c r="S108" s="54"/>
      <c r="T108" s="54"/>
      <c r="U108" s="102"/>
    </row>
    <row r="109" spans="1:21">
      <c r="A109" s="100"/>
      <c r="B109" s="100"/>
      <c r="C109" s="101"/>
      <c r="D109" s="100"/>
      <c r="E109" s="100"/>
      <c r="F109" s="54"/>
      <c r="G109" s="54"/>
      <c r="H109" s="100"/>
      <c r="I109" s="100"/>
      <c r="J109" s="54"/>
      <c r="K109" s="54"/>
      <c r="L109" s="54"/>
      <c r="M109" s="54"/>
      <c r="N109" s="54"/>
      <c r="O109" s="54"/>
      <c r="P109" s="54"/>
      <c r="Q109" s="54"/>
      <c r="R109" s="102"/>
      <c r="S109" s="54"/>
      <c r="T109" s="54"/>
      <c r="U109" s="102"/>
    </row>
  </sheetData>
  <pageMargins left="0.25" right="0.25" top="0.75" bottom="0.75" header="0.3" footer="0.3"/>
  <pageSetup scale="34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89A-3129-C04F-86C4-43D80396F7CC}">
  <dimension ref="A1:S105"/>
  <sheetViews>
    <sheetView tabSelected="1" topLeftCell="A77" workbookViewId="0">
      <selection activeCell="I105" sqref="A1:I105"/>
    </sheetView>
  </sheetViews>
  <sheetFormatPr baseColWidth="10" defaultRowHeight="16"/>
  <cols>
    <col min="6" max="6" width="12.6640625" style="30" bestFit="1" customWidth="1"/>
  </cols>
  <sheetData>
    <row r="1" spans="1:19">
      <c r="A1" s="156" t="s">
        <v>84</v>
      </c>
      <c r="B1" s="156" t="s">
        <v>155</v>
      </c>
      <c r="C1" s="156" t="s">
        <v>156</v>
      </c>
      <c r="D1" s="156" t="s">
        <v>158</v>
      </c>
      <c r="E1" s="156" t="s">
        <v>159</v>
      </c>
      <c r="F1" s="157" t="s">
        <v>160</v>
      </c>
      <c r="G1" s="158" t="s">
        <v>209</v>
      </c>
      <c r="H1" s="158" t="s">
        <v>157</v>
      </c>
      <c r="I1" s="160" t="s">
        <v>217</v>
      </c>
      <c r="J1" s="118"/>
      <c r="K1" s="118"/>
      <c r="L1" s="118"/>
      <c r="M1" s="118"/>
      <c r="N1" s="37"/>
      <c r="O1" s="37"/>
      <c r="P1" s="37"/>
      <c r="Q1" s="37"/>
      <c r="R1" s="37"/>
      <c r="S1" s="37"/>
    </row>
    <row r="2" spans="1:19">
      <c r="A2" s="23" t="s">
        <v>72</v>
      </c>
      <c r="B2" s="17" t="s">
        <v>110</v>
      </c>
      <c r="C2" s="17" t="s">
        <v>39</v>
      </c>
      <c r="D2" s="17">
        <v>-2</v>
      </c>
      <c r="E2" s="13">
        <f>'Daily Weight '!E2</f>
        <v>25.8</v>
      </c>
      <c r="F2" s="30">
        <v>0</v>
      </c>
      <c r="G2" s="24" t="s">
        <v>210</v>
      </c>
      <c r="H2" s="121">
        <f t="shared" ref="H2:H8" si="0">H18+D2</f>
        <v>43614</v>
      </c>
      <c r="I2" t="s">
        <v>71</v>
      </c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>
      <c r="A3" s="17" t="s">
        <v>72</v>
      </c>
      <c r="B3" s="17" t="s">
        <v>111</v>
      </c>
      <c r="C3" s="17" t="s">
        <v>40</v>
      </c>
      <c r="D3" s="17">
        <v>-2</v>
      </c>
      <c r="E3" s="13">
        <f>'Daily Weight '!E3</f>
        <v>24.4</v>
      </c>
      <c r="F3" s="30">
        <v>0</v>
      </c>
      <c r="G3" s="24" t="s">
        <v>210</v>
      </c>
      <c r="H3" s="121">
        <f t="shared" si="0"/>
        <v>43614</v>
      </c>
      <c r="I3" t="s">
        <v>71</v>
      </c>
    </row>
    <row r="4" spans="1:19">
      <c r="A4" s="25" t="s">
        <v>27</v>
      </c>
      <c r="B4" s="25" t="s">
        <v>112</v>
      </c>
      <c r="C4" s="25" t="s">
        <v>39</v>
      </c>
      <c r="D4" s="17">
        <v>-2</v>
      </c>
      <c r="E4" s="13">
        <f>'Daily Weight '!E4</f>
        <v>25.3</v>
      </c>
      <c r="F4" s="30">
        <v>0</v>
      </c>
      <c r="G4" s="24" t="s">
        <v>210</v>
      </c>
      <c r="H4" s="121">
        <f t="shared" si="0"/>
        <v>43614</v>
      </c>
      <c r="I4" t="s">
        <v>118</v>
      </c>
    </row>
    <row r="5" spans="1:19">
      <c r="A5" s="25" t="s">
        <v>27</v>
      </c>
      <c r="B5" s="25" t="s">
        <v>113</v>
      </c>
      <c r="C5" s="25" t="s">
        <v>40</v>
      </c>
      <c r="D5" s="17">
        <v>-2</v>
      </c>
      <c r="E5" s="13">
        <f>'Daily Weight '!E5</f>
        <v>26.4</v>
      </c>
      <c r="F5" s="30">
        <v>0</v>
      </c>
      <c r="G5" s="24" t="s">
        <v>210</v>
      </c>
      <c r="H5" s="121">
        <f t="shared" si="0"/>
        <v>43614</v>
      </c>
      <c r="I5" t="s">
        <v>118</v>
      </c>
    </row>
    <row r="6" spans="1:19">
      <c r="A6" s="23" t="s">
        <v>76</v>
      </c>
      <c r="B6" s="23" t="s">
        <v>114</v>
      </c>
      <c r="C6" s="23" t="s">
        <v>39</v>
      </c>
      <c r="D6" s="17">
        <v>-2</v>
      </c>
      <c r="E6" s="13">
        <f>'Daily Weight '!E6</f>
        <v>28.5</v>
      </c>
      <c r="F6" s="30">
        <v>0</v>
      </c>
      <c r="G6" s="24" t="s">
        <v>210</v>
      </c>
      <c r="H6" s="121">
        <f t="shared" si="0"/>
        <v>43614</v>
      </c>
      <c r="I6" t="s">
        <v>73</v>
      </c>
    </row>
    <row r="7" spans="1:19">
      <c r="A7" s="23" t="s">
        <v>76</v>
      </c>
      <c r="B7" s="23" t="s">
        <v>115</v>
      </c>
      <c r="C7" s="23" t="s">
        <v>40</v>
      </c>
      <c r="D7" s="17">
        <v>-2</v>
      </c>
      <c r="E7" s="13">
        <f>'Daily Weight '!E7</f>
        <v>29.9</v>
      </c>
      <c r="F7" s="30">
        <v>0</v>
      </c>
      <c r="G7" s="24" t="s">
        <v>210</v>
      </c>
      <c r="H7" s="121">
        <f t="shared" si="0"/>
        <v>43614</v>
      </c>
      <c r="I7" t="s">
        <v>73</v>
      </c>
    </row>
    <row r="8" spans="1:19">
      <c r="A8" s="25" t="s">
        <v>7</v>
      </c>
      <c r="B8" s="25" t="s">
        <v>116</v>
      </c>
      <c r="C8" s="25" t="s">
        <v>39</v>
      </c>
      <c r="D8" s="17">
        <v>-2</v>
      </c>
      <c r="E8" s="13">
        <f>'Daily Weight '!E8</f>
        <v>24.7</v>
      </c>
      <c r="F8" s="30">
        <v>0</v>
      </c>
      <c r="G8" s="24" t="s">
        <v>210</v>
      </c>
      <c r="H8" s="121">
        <f t="shared" si="0"/>
        <v>43614</v>
      </c>
      <c r="I8" t="s">
        <v>119</v>
      </c>
    </row>
    <row r="9" spans="1:19" ht="17" thickBot="1">
      <c r="A9" s="116" t="s">
        <v>7</v>
      </c>
      <c r="B9" s="25" t="s">
        <v>117</v>
      </c>
      <c r="C9" s="116" t="s">
        <v>40</v>
      </c>
      <c r="D9" s="117">
        <v>-2</v>
      </c>
      <c r="E9" s="13">
        <f>'Daily Weight '!E9</f>
        <v>27.2</v>
      </c>
      <c r="F9" s="30">
        <v>0</v>
      </c>
      <c r="G9" s="24" t="s">
        <v>210</v>
      </c>
      <c r="H9" s="121">
        <f>H25+D9</f>
        <v>43614</v>
      </c>
      <c r="I9" t="s">
        <v>119</v>
      </c>
    </row>
    <row r="10" spans="1:19">
      <c r="A10" s="23" t="s">
        <v>72</v>
      </c>
      <c r="B10" s="17" t="s">
        <v>110</v>
      </c>
      <c r="C10" s="17" t="s">
        <v>39</v>
      </c>
      <c r="D10" s="17">
        <v>-1</v>
      </c>
      <c r="E10" s="13">
        <f>'Daily Weight '!F2</f>
        <v>24.6</v>
      </c>
      <c r="F10" s="30">
        <v>0</v>
      </c>
      <c r="G10" s="24" t="s">
        <v>210</v>
      </c>
      <c r="H10" s="121">
        <f t="shared" ref="H10:H16" si="1">H18+D10</f>
        <v>43615</v>
      </c>
      <c r="I10" t="s">
        <v>71</v>
      </c>
    </row>
    <row r="11" spans="1:19">
      <c r="A11" s="17" t="s">
        <v>72</v>
      </c>
      <c r="B11" s="17" t="s">
        <v>111</v>
      </c>
      <c r="C11" s="17" t="s">
        <v>40</v>
      </c>
      <c r="D11" s="17">
        <v>-1</v>
      </c>
      <c r="E11" s="13">
        <f>'Daily Weight '!F3</f>
        <v>24.8</v>
      </c>
      <c r="F11" s="30">
        <v>0</v>
      </c>
      <c r="G11" s="24" t="s">
        <v>210</v>
      </c>
      <c r="H11" s="121">
        <f t="shared" si="1"/>
        <v>43615</v>
      </c>
      <c r="I11" t="s">
        <v>71</v>
      </c>
    </row>
    <row r="12" spans="1:19">
      <c r="A12" s="25" t="s">
        <v>27</v>
      </c>
      <c r="B12" s="25" t="s">
        <v>112</v>
      </c>
      <c r="C12" s="25" t="s">
        <v>39</v>
      </c>
      <c r="D12" s="17">
        <v>-1</v>
      </c>
      <c r="E12" s="13">
        <f>'Daily Weight '!F4</f>
        <v>25.5</v>
      </c>
      <c r="F12" s="30">
        <v>0</v>
      </c>
      <c r="G12" s="24" t="s">
        <v>210</v>
      </c>
      <c r="H12" s="121">
        <f t="shared" si="1"/>
        <v>43615</v>
      </c>
      <c r="I12" t="s">
        <v>118</v>
      </c>
    </row>
    <row r="13" spans="1:19">
      <c r="A13" s="25" t="s">
        <v>27</v>
      </c>
      <c r="B13" s="25" t="s">
        <v>113</v>
      </c>
      <c r="C13" s="25" t="s">
        <v>40</v>
      </c>
      <c r="D13" s="17">
        <v>-1</v>
      </c>
      <c r="E13" s="13">
        <f>'Daily Weight '!F5</f>
        <v>25.9</v>
      </c>
      <c r="F13" s="30">
        <v>0</v>
      </c>
      <c r="G13" s="24" t="s">
        <v>210</v>
      </c>
      <c r="H13" s="121">
        <f t="shared" si="1"/>
        <v>43615</v>
      </c>
      <c r="I13" t="s">
        <v>118</v>
      </c>
    </row>
    <row r="14" spans="1:19">
      <c r="A14" s="23" t="s">
        <v>76</v>
      </c>
      <c r="B14" s="23" t="s">
        <v>114</v>
      </c>
      <c r="C14" s="23" t="s">
        <v>39</v>
      </c>
      <c r="D14" s="17">
        <v>-1</v>
      </c>
      <c r="E14" s="13">
        <f>'Daily Weight '!F6</f>
        <v>29</v>
      </c>
      <c r="F14" s="30">
        <v>0</v>
      </c>
      <c r="G14" s="24" t="s">
        <v>210</v>
      </c>
      <c r="H14" s="121">
        <f t="shared" si="1"/>
        <v>43615</v>
      </c>
      <c r="I14" t="s">
        <v>73</v>
      </c>
    </row>
    <row r="15" spans="1:19">
      <c r="A15" s="23" t="s">
        <v>76</v>
      </c>
      <c r="B15" s="23" t="s">
        <v>115</v>
      </c>
      <c r="C15" s="23" t="s">
        <v>40</v>
      </c>
      <c r="D15" s="17">
        <v>-1</v>
      </c>
      <c r="E15" s="13">
        <f>'Daily Weight '!F7</f>
        <v>30</v>
      </c>
      <c r="F15" s="30">
        <v>0</v>
      </c>
      <c r="G15" s="24" t="s">
        <v>210</v>
      </c>
      <c r="H15" s="121">
        <f t="shared" si="1"/>
        <v>43615</v>
      </c>
      <c r="I15" t="s">
        <v>73</v>
      </c>
    </row>
    <row r="16" spans="1:19">
      <c r="A16" s="25" t="s">
        <v>7</v>
      </c>
      <c r="B16" s="25" t="s">
        <v>116</v>
      </c>
      <c r="C16" s="25" t="s">
        <v>39</v>
      </c>
      <c r="D16" s="17">
        <v>-1</v>
      </c>
      <c r="E16" s="13">
        <f>'Daily Weight '!F8</f>
        <v>25.5</v>
      </c>
      <c r="F16" s="30">
        <v>0</v>
      </c>
      <c r="G16" s="24" t="s">
        <v>210</v>
      </c>
      <c r="H16" s="121">
        <f t="shared" si="1"/>
        <v>43615</v>
      </c>
      <c r="I16" t="s">
        <v>119</v>
      </c>
    </row>
    <row r="17" spans="1:9" ht="17" thickBot="1">
      <c r="A17" s="116" t="s">
        <v>7</v>
      </c>
      <c r="B17" s="25" t="s">
        <v>117</v>
      </c>
      <c r="C17" s="116" t="s">
        <v>40</v>
      </c>
      <c r="D17" s="117">
        <v>-1</v>
      </c>
      <c r="E17" s="13">
        <f>'Daily Weight '!F9</f>
        <v>27.1</v>
      </c>
      <c r="F17" s="30">
        <v>0</v>
      </c>
      <c r="G17" s="24" t="s">
        <v>210</v>
      </c>
      <c r="H17" s="121">
        <f>H25+D17</f>
        <v>43615</v>
      </c>
      <c r="I17" t="s">
        <v>119</v>
      </c>
    </row>
    <row r="18" spans="1:9">
      <c r="A18" s="23" t="s">
        <v>72</v>
      </c>
      <c r="B18" s="17" t="s">
        <v>110</v>
      </c>
      <c r="C18" s="17" t="s">
        <v>39</v>
      </c>
      <c r="D18" s="17">
        <v>0</v>
      </c>
      <c r="E18" s="13">
        <f>'Daily Weight '!G2</f>
        <v>25.4</v>
      </c>
      <c r="F18" s="119">
        <f>'C. diff CFUs'!Y2</f>
        <v>0</v>
      </c>
      <c r="G18" s="24" t="s">
        <v>210</v>
      </c>
      <c r="H18" s="121">
        <f>'C. diff CFUs'!C2</f>
        <v>43616</v>
      </c>
      <c r="I18" t="s">
        <v>71</v>
      </c>
    </row>
    <row r="19" spans="1:9">
      <c r="A19" s="17" t="s">
        <v>72</v>
      </c>
      <c r="B19" s="17" t="s">
        <v>111</v>
      </c>
      <c r="C19" s="17" t="s">
        <v>40</v>
      </c>
      <c r="D19" s="17">
        <v>0</v>
      </c>
      <c r="E19" s="13">
        <f>'Daily Weight '!G3</f>
        <v>24.5</v>
      </c>
      <c r="F19" s="119">
        <f>'C. diff CFUs'!Y3</f>
        <v>0</v>
      </c>
      <c r="G19" s="24" t="s">
        <v>210</v>
      </c>
      <c r="H19" s="121">
        <f>'C. diff CFUs'!C3</f>
        <v>43616</v>
      </c>
      <c r="I19" t="s">
        <v>71</v>
      </c>
    </row>
    <row r="20" spans="1:9">
      <c r="A20" s="25" t="s">
        <v>27</v>
      </c>
      <c r="B20" s="25" t="s">
        <v>112</v>
      </c>
      <c r="C20" s="25" t="s">
        <v>39</v>
      </c>
      <c r="D20" s="17">
        <v>0</v>
      </c>
      <c r="E20" s="13">
        <f>'Daily Weight '!G4</f>
        <v>25.9</v>
      </c>
      <c r="F20" s="119">
        <f>'C. diff CFUs'!Y4</f>
        <v>0</v>
      </c>
      <c r="G20" s="24" t="s">
        <v>210</v>
      </c>
      <c r="H20" s="121">
        <f>'C. diff CFUs'!C4</f>
        <v>43616</v>
      </c>
      <c r="I20" t="s">
        <v>118</v>
      </c>
    </row>
    <row r="21" spans="1:9">
      <c r="A21" s="25" t="s">
        <v>27</v>
      </c>
      <c r="B21" s="25" t="s">
        <v>113</v>
      </c>
      <c r="C21" s="25" t="s">
        <v>40</v>
      </c>
      <c r="D21" s="17">
        <v>0</v>
      </c>
      <c r="E21" s="13">
        <f>'Daily Weight '!G5</f>
        <v>26.2</v>
      </c>
      <c r="F21" s="119">
        <f>'C. diff CFUs'!Y5</f>
        <v>0</v>
      </c>
      <c r="G21" s="24" t="s">
        <v>210</v>
      </c>
      <c r="H21" s="121">
        <f>'C. diff CFUs'!C5</f>
        <v>43616</v>
      </c>
      <c r="I21" t="s">
        <v>118</v>
      </c>
    </row>
    <row r="22" spans="1:9">
      <c r="A22" s="23" t="s">
        <v>76</v>
      </c>
      <c r="B22" s="23" t="s">
        <v>114</v>
      </c>
      <c r="C22" s="23" t="s">
        <v>39</v>
      </c>
      <c r="D22" s="17">
        <v>0</v>
      </c>
      <c r="E22" s="13">
        <f>'Daily Weight '!G6</f>
        <v>28.3</v>
      </c>
      <c r="F22" s="119">
        <f>'C. diff CFUs'!Y6</f>
        <v>0</v>
      </c>
      <c r="G22" s="24" t="s">
        <v>210</v>
      </c>
      <c r="H22" s="121">
        <f>'C. diff CFUs'!C6</f>
        <v>43616</v>
      </c>
      <c r="I22" t="s">
        <v>73</v>
      </c>
    </row>
    <row r="23" spans="1:9">
      <c r="A23" s="23" t="s">
        <v>76</v>
      </c>
      <c r="B23" s="23" t="s">
        <v>115</v>
      </c>
      <c r="C23" s="23" t="s">
        <v>40</v>
      </c>
      <c r="D23" s="17">
        <v>0</v>
      </c>
      <c r="E23" s="13">
        <f>'Daily Weight '!G7</f>
        <v>29.9</v>
      </c>
      <c r="F23" s="119">
        <f>'C. diff CFUs'!Y7</f>
        <v>0</v>
      </c>
      <c r="G23" s="24" t="s">
        <v>210</v>
      </c>
      <c r="H23" s="121">
        <f>'C. diff CFUs'!C7</f>
        <v>43616</v>
      </c>
      <c r="I23" t="s">
        <v>73</v>
      </c>
    </row>
    <row r="24" spans="1:9">
      <c r="A24" s="25" t="s">
        <v>7</v>
      </c>
      <c r="B24" s="25" t="s">
        <v>116</v>
      </c>
      <c r="C24" s="25" t="s">
        <v>39</v>
      </c>
      <c r="D24" s="17">
        <v>0</v>
      </c>
      <c r="E24" s="13">
        <f>'Daily Weight '!G8</f>
        <v>24.1</v>
      </c>
      <c r="F24" s="119">
        <f>'C. diff CFUs'!Y8</f>
        <v>0</v>
      </c>
      <c r="G24" s="24" t="s">
        <v>210</v>
      </c>
      <c r="H24" s="121">
        <f>'C. diff CFUs'!C8</f>
        <v>43616</v>
      </c>
      <c r="I24" t="s">
        <v>119</v>
      </c>
    </row>
    <row r="25" spans="1:9" ht="17" thickBot="1">
      <c r="A25" s="116" t="s">
        <v>7</v>
      </c>
      <c r="B25" s="25" t="s">
        <v>117</v>
      </c>
      <c r="C25" s="116" t="s">
        <v>40</v>
      </c>
      <c r="D25" s="117">
        <v>0</v>
      </c>
      <c r="E25" s="13">
        <f>'Daily Weight '!G9</f>
        <v>27.5</v>
      </c>
      <c r="F25" s="119">
        <f>'C. diff CFUs'!Y9</f>
        <v>0</v>
      </c>
      <c r="G25" s="24" t="s">
        <v>210</v>
      </c>
      <c r="H25" s="121">
        <f>'C. diff CFUs'!C9</f>
        <v>43616</v>
      </c>
      <c r="I25" t="s">
        <v>119</v>
      </c>
    </row>
    <row r="26" spans="1:9">
      <c r="A26" s="23" t="s">
        <v>72</v>
      </c>
      <c r="B26" s="17" t="s">
        <v>110</v>
      </c>
      <c r="C26" s="17" t="s">
        <v>39</v>
      </c>
      <c r="D26" s="17">
        <v>1</v>
      </c>
      <c r="E26" s="13">
        <f>'Daily Weight '!H2</f>
        <v>25.9</v>
      </c>
      <c r="F26" s="119">
        <f>'C. diff CFUs'!Y10</f>
        <v>362000</v>
      </c>
      <c r="G26" s="24" t="s">
        <v>210</v>
      </c>
      <c r="H26" s="121">
        <f>'C. diff CFUs'!C10</f>
        <v>43617</v>
      </c>
      <c r="I26" t="s">
        <v>71</v>
      </c>
    </row>
    <row r="27" spans="1:9">
      <c r="A27" s="17" t="s">
        <v>72</v>
      </c>
      <c r="B27" s="17" t="s">
        <v>111</v>
      </c>
      <c r="C27" s="17" t="s">
        <v>40</v>
      </c>
      <c r="D27" s="17">
        <v>1</v>
      </c>
      <c r="E27" s="13">
        <f>'Daily Weight '!H3</f>
        <v>24.9</v>
      </c>
      <c r="F27" s="119">
        <f>'C. diff CFUs'!Y11</f>
        <v>0</v>
      </c>
      <c r="G27" s="24" t="s">
        <v>210</v>
      </c>
      <c r="H27" s="121">
        <f>'C. diff CFUs'!C11</f>
        <v>43617</v>
      </c>
      <c r="I27" t="s">
        <v>71</v>
      </c>
    </row>
    <row r="28" spans="1:9">
      <c r="A28" s="25" t="s">
        <v>27</v>
      </c>
      <c r="B28" s="25" t="s">
        <v>112</v>
      </c>
      <c r="C28" s="25" t="s">
        <v>39</v>
      </c>
      <c r="D28" s="17">
        <v>1</v>
      </c>
      <c r="E28" s="13">
        <f>'Daily Weight '!H4</f>
        <v>26.1</v>
      </c>
      <c r="F28" s="119">
        <f>'C. diff CFUs'!Y12</f>
        <v>15000</v>
      </c>
      <c r="G28" s="24" t="s">
        <v>210</v>
      </c>
      <c r="H28" s="121">
        <f>'C. diff CFUs'!C12</f>
        <v>43617</v>
      </c>
      <c r="I28" t="s">
        <v>118</v>
      </c>
    </row>
    <row r="29" spans="1:9">
      <c r="A29" s="25" t="s">
        <v>27</v>
      </c>
      <c r="B29" s="25" t="s">
        <v>113</v>
      </c>
      <c r="C29" s="25" t="s">
        <v>40</v>
      </c>
      <c r="D29" s="17">
        <v>1</v>
      </c>
      <c r="E29" s="13">
        <f>'Daily Weight '!H5</f>
        <v>26.3</v>
      </c>
      <c r="F29" s="119">
        <f>'C. diff CFUs'!Y13</f>
        <v>47000</v>
      </c>
      <c r="G29" s="24" t="s">
        <v>210</v>
      </c>
      <c r="H29" s="121">
        <f>'C. diff CFUs'!C13</f>
        <v>43617</v>
      </c>
      <c r="I29" t="s">
        <v>118</v>
      </c>
    </row>
    <row r="30" spans="1:9">
      <c r="A30" s="23" t="s">
        <v>76</v>
      </c>
      <c r="B30" s="23" t="s">
        <v>114</v>
      </c>
      <c r="C30" s="23" t="s">
        <v>39</v>
      </c>
      <c r="D30" s="17">
        <v>1</v>
      </c>
      <c r="E30" s="13">
        <f>'Daily Weight '!H6</f>
        <v>28.4</v>
      </c>
      <c r="F30" s="119">
        <f>'C. diff CFUs'!Y14</f>
        <v>40300000</v>
      </c>
      <c r="G30" s="24" t="s">
        <v>210</v>
      </c>
      <c r="H30" s="121">
        <f>'C. diff CFUs'!C14</f>
        <v>43617</v>
      </c>
      <c r="I30" t="s">
        <v>73</v>
      </c>
    </row>
    <row r="31" spans="1:9">
      <c r="A31" s="23" t="s">
        <v>76</v>
      </c>
      <c r="B31" s="23" t="s">
        <v>115</v>
      </c>
      <c r="C31" s="23" t="s">
        <v>40</v>
      </c>
      <c r="D31" s="17">
        <v>1</v>
      </c>
      <c r="E31" s="13">
        <f>'Daily Weight '!H7</f>
        <v>29.6</v>
      </c>
      <c r="F31" s="119">
        <f>'C. diff CFUs'!Y15</f>
        <v>3593333.3333333335</v>
      </c>
      <c r="G31" s="24" t="s">
        <v>210</v>
      </c>
      <c r="H31" s="121">
        <f>'C. diff CFUs'!C15</f>
        <v>43617</v>
      </c>
      <c r="I31" t="s">
        <v>73</v>
      </c>
    </row>
    <row r="32" spans="1:9">
      <c r="A32" s="25" t="s">
        <v>7</v>
      </c>
      <c r="B32" s="25" t="s">
        <v>116</v>
      </c>
      <c r="C32" s="25" t="s">
        <v>39</v>
      </c>
      <c r="D32" s="17">
        <v>1</v>
      </c>
      <c r="E32" s="13">
        <f>'Daily Weight '!H8</f>
        <v>24.5</v>
      </c>
      <c r="F32" s="119">
        <f>'C. diff CFUs'!Y16</f>
        <v>4073333.3333333335</v>
      </c>
      <c r="G32" s="24" t="s">
        <v>210</v>
      </c>
      <c r="H32" s="121">
        <f>'C. diff CFUs'!C16</f>
        <v>43617</v>
      </c>
      <c r="I32" t="s">
        <v>119</v>
      </c>
    </row>
    <row r="33" spans="1:9" ht="17" thickBot="1">
      <c r="A33" s="116" t="s">
        <v>7</v>
      </c>
      <c r="B33" s="25" t="s">
        <v>117</v>
      </c>
      <c r="C33" s="116" t="s">
        <v>40</v>
      </c>
      <c r="D33" s="117">
        <v>1</v>
      </c>
      <c r="E33" s="13">
        <f>'Daily Weight '!H9</f>
        <v>27.5</v>
      </c>
      <c r="F33" s="119">
        <f>'C. diff CFUs'!Y17</f>
        <v>2960000</v>
      </c>
      <c r="G33" s="24" t="s">
        <v>210</v>
      </c>
      <c r="H33" s="121">
        <f>'C. diff CFUs'!C17</f>
        <v>43617</v>
      </c>
      <c r="I33" t="s">
        <v>119</v>
      </c>
    </row>
    <row r="34" spans="1:9">
      <c r="A34" s="23" t="s">
        <v>72</v>
      </c>
      <c r="B34" s="17" t="s">
        <v>110</v>
      </c>
      <c r="C34" s="17" t="s">
        <v>39</v>
      </c>
      <c r="D34" s="17">
        <v>2</v>
      </c>
      <c r="E34" s="13">
        <f>'Daily Weight '!I2</f>
        <v>25.5</v>
      </c>
      <c r="F34" s="119">
        <f>'C. diff CFUs'!Y18</f>
        <v>800</v>
      </c>
      <c r="G34" s="24" t="s">
        <v>210</v>
      </c>
      <c r="H34" s="121">
        <f>'C. diff CFUs'!C18</f>
        <v>43618</v>
      </c>
      <c r="I34" t="s">
        <v>71</v>
      </c>
    </row>
    <row r="35" spans="1:9">
      <c r="A35" s="17" t="s">
        <v>72</v>
      </c>
      <c r="B35" s="17" t="s">
        <v>111</v>
      </c>
      <c r="C35" s="17" t="s">
        <v>40</v>
      </c>
      <c r="D35" s="17">
        <v>2</v>
      </c>
      <c r="E35" s="13">
        <f>'Daily Weight '!I3</f>
        <v>25.3</v>
      </c>
      <c r="F35" s="119">
        <f>'C. diff CFUs'!Y19</f>
        <v>0</v>
      </c>
      <c r="G35" s="24" t="s">
        <v>210</v>
      </c>
      <c r="H35" s="121">
        <f>'C. diff CFUs'!C19</f>
        <v>43618</v>
      </c>
      <c r="I35" t="s">
        <v>71</v>
      </c>
    </row>
    <row r="36" spans="1:9">
      <c r="A36" s="25" t="s">
        <v>27</v>
      </c>
      <c r="B36" s="25" t="s">
        <v>112</v>
      </c>
      <c r="C36" s="25" t="s">
        <v>39</v>
      </c>
      <c r="D36" s="17">
        <v>2</v>
      </c>
      <c r="E36" s="13">
        <f>'Daily Weight '!I4</f>
        <v>26.1</v>
      </c>
      <c r="F36" s="119">
        <f>'C. diff CFUs'!Y20</f>
        <v>0</v>
      </c>
      <c r="G36" s="24" t="s">
        <v>210</v>
      </c>
      <c r="H36" s="121">
        <f>'C. diff CFUs'!C20</f>
        <v>43618</v>
      </c>
      <c r="I36" t="s">
        <v>118</v>
      </c>
    </row>
    <row r="37" spans="1:9">
      <c r="A37" s="25" t="s">
        <v>27</v>
      </c>
      <c r="B37" s="25" t="s">
        <v>113</v>
      </c>
      <c r="C37" s="25" t="s">
        <v>40</v>
      </c>
      <c r="D37" s="17">
        <v>2</v>
      </c>
      <c r="E37" s="13">
        <f>'Daily Weight '!I5</f>
        <v>26.7</v>
      </c>
      <c r="F37" s="119">
        <f>'C. diff CFUs'!Y21</f>
        <v>3200</v>
      </c>
      <c r="G37" s="24" t="s">
        <v>210</v>
      </c>
      <c r="H37" s="121">
        <f>'C. diff CFUs'!C21</f>
        <v>43618</v>
      </c>
      <c r="I37" t="s">
        <v>118</v>
      </c>
    </row>
    <row r="38" spans="1:9">
      <c r="A38" s="23" t="s">
        <v>76</v>
      </c>
      <c r="B38" s="23" t="s">
        <v>114</v>
      </c>
      <c r="C38" s="23" t="s">
        <v>39</v>
      </c>
      <c r="D38" s="17">
        <v>2</v>
      </c>
      <c r="E38" s="13">
        <f>'Daily Weight '!I6</f>
        <v>28</v>
      </c>
      <c r="F38" s="119">
        <f>'C. diff CFUs'!Y22</f>
        <v>1866666.6666666667</v>
      </c>
      <c r="G38" s="24" t="s">
        <v>210</v>
      </c>
      <c r="H38" s="121">
        <f>'C. diff CFUs'!C22</f>
        <v>43618</v>
      </c>
      <c r="I38" t="s">
        <v>73</v>
      </c>
    </row>
    <row r="39" spans="1:9">
      <c r="A39" s="23" t="s">
        <v>76</v>
      </c>
      <c r="B39" s="23" t="s">
        <v>115</v>
      </c>
      <c r="C39" s="23" t="s">
        <v>40</v>
      </c>
      <c r="D39" s="17">
        <v>2</v>
      </c>
      <c r="E39" s="13">
        <f>'Daily Weight '!I7</f>
        <v>29.3</v>
      </c>
      <c r="F39" s="119">
        <f>'C. diff CFUs'!Y23</f>
        <v>25200</v>
      </c>
      <c r="G39" s="24" t="s">
        <v>210</v>
      </c>
      <c r="H39" s="121">
        <f>'C. diff CFUs'!C23</f>
        <v>43618</v>
      </c>
      <c r="I39" t="s">
        <v>73</v>
      </c>
    </row>
    <row r="40" spans="1:9">
      <c r="A40" s="25" t="s">
        <v>7</v>
      </c>
      <c r="B40" s="25" t="s">
        <v>116</v>
      </c>
      <c r="C40" s="25" t="s">
        <v>39</v>
      </c>
      <c r="D40" s="17">
        <v>2</v>
      </c>
      <c r="E40" s="13">
        <f>'Daily Weight '!I8</f>
        <v>23.9</v>
      </c>
      <c r="F40" s="119">
        <f>'C. diff CFUs'!Y24</f>
        <v>988500</v>
      </c>
      <c r="G40" s="24" t="s">
        <v>210</v>
      </c>
      <c r="H40" s="121">
        <f>'C. diff CFUs'!C24</f>
        <v>43618</v>
      </c>
      <c r="I40" t="s">
        <v>119</v>
      </c>
    </row>
    <row r="41" spans="1:9" ht="17" thickBot="1">
      <c r="A41" s="116" t="s">
        <v>7</v>
      </c>
      <c r="B41" s="25" t="s">
        <v>117</v>
      </c>
      <c r="C41" s="116" t="s">
        <v>40</v>
      </c>
      <c r="D41" s="117">
        <v>2</v>
      </c>
      <c r="E41" s="13">
        <f>'Daily Weight '!I9</f>
        <v>25.4</v>
      </c>
      <c r="F41" s="119">
        <f>'C. diff CFUs'!Y25</f>
        <v>162000</v>
      </c>
      <c r="G41" s="24" t="s">
        <v>210</v>
      </c>
      <c r="H41" s="121">
        <f>'C. diff CFUs'!C25</f>
        <v>43618</v>
      </c>
      <c r="I41" t="s">
        <v>119</v>
      </c>
    </row>
    <row r="42" spans="1:9">
      <c r="A42" s="23" t="s">
        <v>72</v>
      </c>
      <c r="B42" s="17" t="s">
        <v>110</v>
      </c>
      <c r="C42" s="17" t="s">
        <v>39</v>
      </c>
      <c r="D42" s="17">
        <v>3</v>
      </c>
      <c r="E42" s="13">
        <f>'Daily Weight '!J2</f>
        <v>25</v>
      </c>
      <c r="F42" s="119">
        <f>'C. diff CFUs'!Y26</f>
        <v>744000</v>
      </c>
      <c r="G42" s="24" t="s">
        <v>210</v>
      </c>
      <c r="H42" s="121">
        <f>'C. diff CFUs'!C26</f>
        <v>43619</v>
      </c>
      <c r="I42" t="s">
        <v>71</v>
      </c>
    </row>
    <row r="43" spans="1:9">
      <c r="A43" s="17" t="s">
        <v>72</v>
      </c>
      <c r="B43" s="17" t="s">
        <v>111</v>
      </c>
      <c r="C43" s="17" t="s">
        <v>40</v>
      </c>
      <c r="D43" s="17">
        <v>3</v>
      </c>
      <c r="E43" s="13">
        <f>'Daily Weight '!J3</f>
        <v>24.8</v>
      </c>
      <c r="F43" s="119">
        <f>'C. diff CFUs'!Y27</f>
        <v>0</v>
      </c>
      <c r="G43" s="24" t="s">
        <v>210</v>
      </c>
      <c r="H43" s="121">
        <f>'C. diff CFUs'!C27</f>
        <v>43619</v>
      </c>
      <c r="I43" t="s">
        <v>71</v>
      </c>
    </row>
    <row r="44" spans="1:9">
      <c r="A44" s="25" t="s">
        <v>27</v>
      </c>
      <c r="B44" s="25" t="s">
        <v>112</v>
      </c>
      <c r="C44" s="25" t="s">
        <v>39</v>
      </c>
      <c r="D44" s="17">
        <v>3</v>
      </c>
      <c r="E44" s="13">
        <f>'Daily Weight '!J4</f>
        <v>26.2</v>
      </c>
      <c r="F44" s="119">
        <f>'C. diff CFUs'!Y28</f>
        <v>0</v>
      </c>
      <c r="G44" s="24" t="s">
        <v>210</v>
      </c>
      <c r="H44" s="121">
        <f>'C. diff CFUs'!C28</f>
        <v>43619</v>
      </c>
      <c r="I44" t="s">
        <v>118</v>
      </c>
    </row>
    <row r="45" spans="1:9">
      <c r="A45" s="25" t="s">
        <v>27</v>
      </c>
      <c r="B45" s="25" t="s">
        <v>113</v>
      </c>
      <c r="C45" s="25" t="s">
        <v>40</v>
      </c>
      <c r="D45" s="17">
        <v>3</v>
      </c>
      <c r="E45" s="13">
        <f>'Daily Weight '!J5</f>
        <v>26.4</v>
      </c>
      <c r="F45" s="119">
        <f>'C. diff CFUs'!Y29</f>
        <v>0</v>
      </c>
      <c r="G45" s="24" t="s">
        <v>210</v>
      </c>
      <c r="H45" s="121">
        <f>'C. diff CFUs'!C29</f>
        <v>43619</v>
      </c>
      <c r="I45" t="s">
        <v>118</v>
      </c>
    </row>
    <row r="46" spans="1:9">
      <c r="A46" s="23" t="s">
        <v>76</v>
      </c>
      <c r="B46" s="23" t="s">
        <v>114</v>
      </c>
      <c r="C46" s="23" t="s">
        <v>39</v>
      </c>
      <c r="D46" s="17">
        <v>3</v>
      </c>
      <c r="E46" s="13">
        <f>'Daily Weight '!J6</f>
        <v>28</v>
      </c>
      <c r="F46" s="119">
        <f>'C. diff CFUs'!Y30</f>
        <v>22533.333333333332</v>
      </c>
      <c r="G46" s="24" t="s">
        <v>210</v>
      </c>
      <c r="H46" s="121">
        <f>'C. diff CFUs'!C30</f>
        <v>43619</v>
      </c>
      <c r="I46" t="s">
        <v>73</v>
      </c>
    </row>
    <row r="47" spans="1:9">
      <c r="A47" s="23" t="s">
        <v>76</v>
      </c>
      <c r="B47" s="23" t="s">
        <v>115</v>
      </c>
      <c r="C47" s="23" t="s">
        <v>40</v>
      </c>
      <c r="D47" s="17">
        <v>3</v>
      </c>
      <c r="E47" s="13">
        <f>'Daily Weight '!J7</f>
        <v>29</v>
      </c>
      <c r="F47" s="119">
        <f>'C. diff CFUs'!Y31</f>
        <v>400</v>
      </c>
      <c r="G47" s="24" t="s">
        <v>210</v>
      </c>
      <c r="H47" s="121">
        <f>'C. diff CFUs'!C31</f>
        <v>43619</v>
      </c>
      <c r="I47" t="s">
        <v>73</v>
      </c>
    </row>
    <row r="48" spans="1:9">
      <c r="A48" s="25" t="s">
        <v>7</v>
      </c>
      <c r="B48" s="25" t="s">
        <v>116</v>
      </c>
      <c r="C48" s="25" t="s">
        <v>39</v>
      </c>
      <c r="D48" s="17">
        <v>3</v>
      </c>
      <c r="E48" s="13">
        <f>'Daily Weight '!J8</f>
        <v>23.7</v>
      </c>
      <c r="F48" s="119">
        <f>'C. diff CFUs'!Y32</f>
        <v>4510000</v>
      </c>
      <c r="G48" s="24" t="s">
        <v>210</v>
      </c>
      <c r="H48" s="121">
        <f>'C. diff CFUs'!C32</f>
        <v>43619</v>
      </c>
      <c r="I48" t="s">
        <v>119</v>
      </c>
    </row>
    <row r="49" spans="1:9" ht="17" thickBot="1">
      <c r="A49" s="116" t="s">
        <v>7</v>
      </c>
      <c r="B49" s="25" t="s">
        <v>117</v>
      </c>
      <c r="C49" s="116" t="s">
        <v>40</v>
      </c>
      <c r="D49" s="117">
        <v>3</v>
      </c>
      <c r="E49" s="13">
        <f>'Daily Weight '!J9</f>
        <v>27.1</v>
      </c>
      <c r="F49" s="119">
        <f>'C. diff CFUs'!Y33</f>
        <v>22666.666666666668</v>
      </c>
      <c r="G49" s="24" t="s">
        <v>210</v>
      </c>
      <c r="H49" s="121">
        <f>'C. diff CFUs'!C33</f>
        <v>43619</v>
      </c>
      <c r="I49" t="s">
        <v>119</v>
      </c>
    </row>
    <row r="50" spans="1:9">
      <c r="A50" s="23" t="s">
        <v>72</v>
      </c>
      <c r="B50" s="17" t="s">
        <v>110</v>
      </c>
      <c r="C50" s="17" t="s">
        <v>39</v>
      </c>
      <c r="D50" s="17">
        <v>4</v>
      </c>
      <c r="E50" s="13">
        <f>'Daily Weight '!K2</f>
        <v>25.2</v>
      </c>
      <c r="F50" s="119">
        <f>'C. diff CFUs'!Y34</f>
        <v>44900</v>
      </c>
      <c r="G50" s="24" t="s">
        <v>210</v>
      </c>
      <c r="H50" s="121">
        <f>'C. diff CFUs'!C34</f>
        <v>43620</v>
      </c>
      <c r="I50" t="s">
        <v>71</v>
      </c>
    </row>
    <row r="51" spans="1:9">
      <c r="A51" s="17" t="s">
        <v>72</v>
      </c>
      <c r="B51" s="17" t="s">
        <v>111</v>
      </c>
      <c r="C51" s="17" t="s">
        <v>40</v>
      </c>
      <c r="D51" s="17">
        <v>4</v>
      </c>
      <c r="E51" s="13">
        <f>'Daily Weight '!K3</f>
        <v>24.9</v>
      </c>
      <c r="F51" s="119">
        <f>'C. diff CFUs'!Y35</f>
        <v>0</v>
      </c>
      <c r="G51" s="24" t="s">
        <v>210</v>
      </c>
      <c r="H51" s="121">
        <f>'C. diff CFUs'!C35</f>
        <v>43620</v>
      </c>
      <c r="I51" t="s">
        <v>71</v>
      </c>
    </row>
    <row r="52" spans="1:9">
      <c r="A52" s="25" t="s">
        <v>27</v>
      </c>
      <c r="B52" s="25" t="s">
        <v>112</v>
      </c>
      <c r="C52" s="25" t="s">
        <v>39</v>
      </c>
      <c r="D52" s="17">
        <v>4</v>
      </c>
      <c r="E52" s="13">
        <f>'Daily Weight '!K4</f>
        <v>26.3</v>
      </c>
      <c r="F52" s="119">
        <f>'C. diff CFUs'!Y36</f>
        <v>0</v>
      </c>
      <c r="G52" s="24" t="s">
        <v>210</v>
      </c>
      <c r="H52" s="121">
        <f>'C. diff CFUs'!C36</f>
        <v>43620</v>
      </c>
      <c r="I52" t="s">
        <v>118</v>
      </c>
    </row>
    <row r="53" spans="1:9">
      <c r="A53" s="25" t="s">
        <v>27</v>
      </c>
      <c r="B53" s="25" t="s">
        <v>113</v>
      </c>
      <c r="C53" s="25" t="s">
        <v>40</v>
      </c>
      <c r="D53" s="17">
        <v>4</v>
      </c>
      <c r="E53" s="13">
        <f>'Daily Weight '!K5</f>
        <v>26.3</v>
      </c>
      <c r="F53" s="119">
        <f>'C. diff CFUs'!Y37</f>
        <v>0</v>
      </c>
      <c r="G53" s="24" t="s">
        <v>210</v>
      </c>
      <c r="H53" s="121">
        <f>'C. diff CFUs'!C37</f>
        <v>43620</v>
      </c>
      <c r="I53" t="s">
        <v>118</v>
      </c>
    </row>
    <row r="54" spans="1:9">
      <c r="A54" s="23" t="s">
        <v>76</v>
      </c>
      <c r="B54" s="23" t="s">
        <v>114</v>
      </c>
      <c r="C54" s="23" t="s">
        <v>39</v>
      </c>
      <c r="D54" s="17">
        <v>4</v>
      </c>
      <c r="E54" s="13">
        <f>'Daily Weight '!K6</f>
        <v>27.7</v>
      </c>
      <c r="F54" s="119">
        <f>'C. diff CFUs'!Y38</f>
        <v>0</v>
      </c>
      <c r="G54" s="24" t="s">
        <v>210</v>
      </c>
      <c r="H54" s="121">
        <f>'C. diff CFUs'!C38</f>
        <v>43620</v>
      </c>
      <c r="I54" t="s">
        <v>73</v>
      </c>
    </row>
    <row r="55" spans="1:9">
      <c r="A55" s="23" t="s">
        <v>76</v>
      </c>
      <c r="B55" s="23" t="s">
        <v>115</v>
      </c>
      <c r="C55" s="23" t="s">
        <v>40</v>
      </c>
      <c r="D55" s="17">
        <v>4</v>
      </c>
      <c r="E55" s="13">
        <f>'Daily Weight '!K7</f>
        <v>28.7</v>
      </c>
      <c r="F55" s="119">
        <f>'C. diff CFUs'!Y39</f>
        <v>0</v>
      </c>
      <c r="G55" s="24" t="s">
        <v>210</v>
      </c>
      <c r="H55" s="121">
        <f>'C. diff CFUs'!C39</f>
        <v>43620</v>
      </c>
      <c r="I55" t="s">
        <v>73</v>
      </c>
    </row>
    <row r="56" spans="1:9">
      <c r="A56" s="25" t="s">
        <v>7</v>
      </c>
      <c r="B56" s="25" t="s">
        <v>116</v>
      </c>
      <c r="C56" s="25" t="s">
        <v>39</v>
      </c>
      <c r="D56" s="17">
        <v>4</v>
      </c>
      <c r="E56" s="13">
        <f>'Daily Weight '!K8</f>
        <v>23.8</v>
      </c>
      <c r="F56" s="119">
        <f>'C. diff CFUs'!Y40</f>
        <v>26500</v>
      </c>
      <c r="G56" s="24" t="s">
        <v>210</v>
      </c>
      <c r="H56" s="121">
        <f>'C. diff CFUs'!C40</f>
        <v>43620</v>
      </c>
      <c r="I56" t="s">
        <v>119</v>
      </c>
    </row>
    <row r="57" spans="1:9" ht="17" thickBot="1">
      <c r="A57" s="116" t="s">
        <v>7</v>
      </c>
      <c r="B57" s="25" t="s">
        <v>117</v>
      </c>
      <c r="C57" s="116" t="s">
        <v>40</v>
      </c>
      <c r="D57" s="117">
        <v>4</v>
      </c>
      <c r="E57" s="13">
        <f>'Daily Weight '!K9</f>
        <v>26.9</v>
      </c>
      <c r="F57" s="119">
        <f>'C. diff CFUs'!Y41</f>
        <v>2200</v>
      </c>
      <c r="G57" s="24" t="s">
        <v>210</v>
      </c>
      <c r="H57" s="121">
        <f>'C. diff CFUs'!C41</f>
        <v>43620</v>
      </c>
      <c r="I57" t="s">
        <v>119</v>
      </c>
    </row>
    <row r="58" spans="1:9">
      <c r="A58" s="23" t="s">
        <v>72</v>
      </c>
      <c r="B58" s="17" t="s">
        <v>110</v>
      </c>
      <c r="C58" s="17" t="s">
        <v>39</v>
      </c>
      <c r="D58" s="17">
        <v>5</v>
      </c>
      <c r="E58" s="13">
        <f>'Daily Weight '!L2</f>
        <v>25.2</v>
      </c>
      <c r="F58" s="119">
        <f>'C. diff CFUs'!Y42</f>
        <v>1500</v>
      </c>
      <c r="G58" s="24" t="s">
        <v>210</v>
      </c>
      <c r="H58" s="121">
        <f>'C. diff CFUs'!C42</f>
        <v>43621</v>
      </c>
      <c r="I58" t="s">
        <v>71</v>
      </c>
    </row>
    <row r="59" spans="1:9">
      <c r="A59" s="17" t="s">
        <v>72</v>
      </c>
      <c r="B59" s="17" t="s">
        <v>111</v>
      </c>
      <c r="C59" s="17" t="s">
        <v>40</v>
      </c>
      <c r="D59" s="17">
        <v>5</v>
      </c>
      <c r="E59" s="13">
        <f>'Daily Weight '!L3</f>
        <v>24.7</v>
      </c>
      <c r="F59" s="119">
        <f>'C. diff CFUs'!Y43</f>
        <v>0</v>
      </c>
      <c r="G59" s="24" t="s">
        <v>210</v>
      </c>
      <c r="H59" s="121">
        <f>'C. diff CFUs'!C43</f>
        <v>43621</v>
      </c>
      <c r="I59" t="s">
        <v>71</v>
      </c>
    </row>
    <row r="60" spans="1:9">
      <c r="A60" s="25" t="s">
        <v>27</v>
      </c>
      <c r="B60" s="25" t="s">
        <v>112</v>
      </c>
      <c r="C60" s="25" t="s">
        <v>39</v>
      </c>
      <c r="D60" s="17">
        <v>5</v>
      </c>
      <c r="E60" s="13">
        <f>'Daily Weight '!L4</f>
        <v>26.1</v>
      </c>
      <c r="F60" s="119">
        <f>'C. diff CFUs'!Y44</f>
        <v>0</v>
      </c>
      <c r="G60" s="24" t="s">
        <v>210</v>
      </c>
      <c r="H60" s="121">
        <f>'C. diff CFUs'!C44</f>
        <v>43621</v>
      </c>
      <c r="I60" t="s">
        <v>118</v>
      </c>
    </row>
    <row r="61" spans="1:9">
      <c r="A61" s="25" t="s">
        <v>27</v>
      </c>
      <c r="B61" s="25" t="s">
        <v>113</v>
      </c>
      <c r="C61" s="25" t="s">
        <v>40</v>
      </c>
      <c r="D61" s="17">
        <v>5</v>
      </c>
      <c r="E61" s="13">
        <f>'Daily Weight '!L5</f>
        <v>26.3</v>
      </c>
      <c r="F61" s="119">
        <f>'C. diff CFUs'!Y45</f>
        <v>0</v>
      </c>
      <c r="G61" s="24" t="s">
        <v>210</v>
      </c>
      <c r="H61" s="121">
        <f>'C. diff CFUs'!C45</f>
        <v>43621</v>
      </c>
      <c r="I61" t="s">
        <v>118</v>
      </c>
    </row>
    <row r="62" spans="1:9">
      <c r="A62" s="23" t="s">
        <v>76</v>
      </c>
      <c r="B62" s="23" t="s">
        <v>114</v>
      </c>
      <c r="C62" s="23" t="s">
        <v>39</v>
      </c>
      <c r="D62" s="17">
        <v>5</v>
      </c>
      <c r="E62" s="13">
        <f>'Daily Weight '!L6</f>
        <v>27.9</v>
      </c>
      <c r="F62" s="119">
        <f>'C. diff CFUs'!Y46</f>
        <v>0</v>
      </c>
      <c r="G62" s="24" t="s">
        <v>210</v>
      </c>
      <c r="H62" s="121">
        <f>'C. diff CFUs'!C46</f>
        <v>43621</v>
      </c>
      <c r="I62" t="s">
        <v>73</v>
      </c>
    </row>
    <row r="63" spans="1:9">
      <c r="A63" s="23" t="s">
        <v>76</v>
      </c>
      <c r="B63" s="23" t="s">
        <v>115</v>
      </c>
      <c r="C63" s="23" t="s">
        <v>40</v>
      </c>
      <c r="D63" s="17">
        <v>5</v>
      </c>
      <c r="E63" s="13">
        <f>'Daily Weight '!L7</f>
        <v>28.8</v>
      </c>
      <c r="F63" s="119">
        <f>'C. diff CFUs'!Y47</f>
        <v>0</v>
      </c>
      <c r="G63" s="24" t="s">
        <v>210</v>
      </c>
      <c r="H63" s="121">
        <f>'C. diff CFUs'!C47</f>
        <v>43621</v>
      </c>
      <c r="I63" t="s">
        <v>73</v>
      </c>
    </row>
    <row r="64" spans="1:9">
      <c r="A64" s="25" t="s">
        <v>7</v>
      </c>
      <c r="B64" s="25" t="s">
        <v>116</v>
      </c>
      <c r="C64" s="25" t="s">
        <v>39</v>
      </c>
      <c r="D64" s="17">
        <v>5</v>
      </c>
      <c r="E64" s="13">
        <f>'Daily Weight '!L8</f>
        <v>24.1</v>
      </c>
      <c r="F64" s="119">
        <f>'C. diff CFUs'!Y48</f>
        <v>0</v>
      </c>
      <c r="G64" s="24" t="s">
        <v>210</v>
      </c>
      <c r="H64" s="121">
        <f>'C. diff CFUs'!C48</f>
        <v>43621</v>
      </c>
      <c r="I64" t="s">
        <v>119</v>
      </c>
    </row>
    <row r="65" spans="1:9" ht="17" thickBot="1">
      <c r="A65" s="116" t="s">
        <v>7</v>
      </c>
      <c r="B65" s="25" t="s">
        <v>117</v>
      </c>
      <c r="C65" s="116" t="s">
        <v>40</v>
      </c>
      <c r="D65" s="117">
        <v>5</v>
      </c>
      <c r="E65" s="13">
        <f>'Daily Weight '!L9</f>
        <v>26.5</v>
      </c>
      <c r="F65" s="119">
        <f>'C. diff CFUs'!Y49</f>
        <v>0</v>
      </c>
      <c r="G65" s="24" t="s">
        <v>210</v>
      </c>
      <c r="H65" s="121">
        <f>'C. diff CFUs'!C49</f>
        <v>43621</v>
      </c>
      <c r="I65" t="s">
        <v>119</v>
      </c>
    </row>
    <row r="66" spans="1:9">
      <c r="A66" s="23" t="s">
        <v>72</v>
      </c>
      <c r="B66" s="17" t="s">
        <v>110</v>
      </c>
      <c r="C66" s="17" t="s">
        <v>39</v>
      </c>
      <c r="D66" s="17">
        <v>6</v>
      </c>
      <c r="E66" s="13"/>
      <c r="F66" s="119">
        <f>'C. diff CFUs'!Y50</f>
        <v>0</v>
      </c>
      <c r="G66" s="24" t="s">
        <v>210</v>
      </c>
      <c r="H66" s="121">
        <f>'C. diff CFUs'!C50</f>
        <v>43622</v>
      </c>
      <c r="I66" t="s">
        <v>71</v>
      </c>
    </row>
    <row r="67" spans="1:9">
      <c r="A67" s="17" t="s">
        <v>72</v>
      </c>
      <c r="B67" s="17" t="s">
        <v>111</v>
      </c>
      <c r="C67" s="17" t="s">
        <v>40</v>
      </c>
      <c r="D67" s="17">
        <v>6</v>
      </c>
      <c r="E67" s="13"/>
      <c r="F67" s="119">
        <f>'C. diff CFUs'!Y51</f>
        <v>0</v>
      </c>
      <c r="G67" s="24" t="s">
        <v>210</v>
      </c>
      <c r="H67" s="121">
        <f>'C. diff CFUs'!C51</f>
        <v>43622</v>
      </c>
      <c r="I67" t="s">
        <v>71</v>
      </c>
    </row>
    <row r="68" spans="1:9">
      <c r="A68" s="25" t="s">
        <v>27</v>
      </c>
      <c r="B68" s="25" t="s">
        <v>112</v>
      </c>
      <c r="C68" s="25" t="s">
        <v>39</v>
      </c>
      <c r="D68" s="17">
        <v>6</v>
      </c>
      <c r="E68" s="13"/>
      <c r="F68" s="119">
        <f>'C. diff CFUs'!Y52</f>
        <v>0</v>
      </c>
      <c r="G68" s="24" t="s">
        <v>210</v>
      </c>
      <c r="H68" s="121">
        <f>'C. diff CFUs'!C52</f>
        <v>43622</v>
      </c>
      <c r="I68" t="s">
        <v>118</v>
      </c>
    </row>
    <row r="69" spans="1:9">
      <c r="A69" s="25" t="s">
        <v>27</v>
      </c>
      <c r="B69" s="25" t="s">
        <v>113</v>
      </c>
      <c r="C69" s="25" t="s">
        <v>40</v>
      </c>
      <c r="D69" s="17">
        <v>6</v>
      </c>
      <c r="E69" s="13"/>
      <c r="F69" s="119">
        <f>'C. diff CFUs'!Y53</f>
        <v>0</v>
      </c>
      <c r="G69" s="24" t="s">
        <v>210</v>
      </c>
      <c r="H69" s="121">
        <f>'C. diff CFUs'!C53</f>
        <v>43622</v>
      </c>
      <c r="I69" t="s">
        <v>118</v>
      </c>
    </row>
    <row r="70" spans="1:9">
      <c r="A70" s="23" t="s">
        <v>76</v>
      </c>
      <c r="B70" s="23" t="s">
        <v>114</v>
      </c>
      <c r="C70" s="23" t="s">
        <v>39</v>
      </c>
      <c r="D70" s="17">
        <v>6</v>
      </c>
      <c r="E70" s="13"/>
      <c r="F70" s="119">
        <f>'C. diff CFUs'!Y54</f>
        <v>0</v>
      </c>
      <c r="G70" s="24" t="s">
        <v>210</v>
      </c>
      <c r="H70" s="121">
        <f>'C. diff CFUs'!C54</f>
        <v>43622</v>
      </c>
      <c r="I70" t="s">
        <v>73</v>
      </c>
    </row>
    <row r="71" spans="1:9">
      <c r="A71" s="23" t="s">
        <v>76</v>
      </c>
      <c r="B71" s="23" t="s">
        <v>115</v>
      </c>
      <c r="C71" s="23" t="s">
        <v>40</v>
      </c>
      <c r="D71" s="17">
        <v>6</v>
      </c>
      <c r="E71" s="13"/>
      <c r="F71" s="119">
        <f>'C. diff CFUs'!Y55</f>
        <v>0</v>
      </c>
      <c r="G71" s="24" t="s">
        <v>210</v>
      </c>
      <c r="H71" s="121">
        <f>'C. diff CFUs'!C55</f>
        <v>43622</v>
      </c>
      <c r="I71" t="s">
        <v>73</v>
      </c>
    </row>
    <row r="72" spans="1:9">
      <c r="A72" s="25" t="s">
        <v>7</v>
      </c>
      <c r="B72" s="25" t="s">
        <v>116</v>
      </c>
      <c r="C72" s="25" t="s">
        <v>39</v>
      </c>
      <c r="D72" s="17">
        <v>6</v>
      </c>
      <c r="E72" s="13"/>
      <c r="F72" s="119">
        <f>'C. diff CFUs'!Y56</f>
        <v>0</v>
      </c>
      <c r="G72" s="24" t="s">
        <v>210</v>
      </c>
      <c r="H72" s="121">
        <f>'C. diff CFUs'!C56</f>
        <v>43622</v>
      </c>
      <c r="I72" t="s">
        <v>119</v>
      </c>
    </row>
    <row r="73" spans="1:9" ht="17" thickBot="1">
      <c r="A73" s="116" t="s">
        <v>7</v>
      </c>
      <c r="B73" s="25" t="s">
        <v>117</v>
      </c>
      <c r="C73" s="116" t="s">
        <v>40</v>
      </c>
      <c r="D73" s="117">
        <v>6</v>
      </c>
      <c r="E73" s="13"/>
      <c r="F73" s="119">
        <f>'C. diff CFUs'!Y57</f>
        <v>0</v>
      </c>
      <c r="G73" s="24" t="s">
        <v>210</v>
      </c>
      <c r="H73" s="121">
        <f>'C. diff CFUs'!C57</f>
        <v>43622</v>
      </c>
      <c r="I73" t="s">
        <v>119</v>
      </c>
    </row>
    <row r="74" spans="1:9">
      <c r="A74" s="23" t="s">
        <v>72</v>
      </c>
      <c r="B74" s="17" t="s">
        <v>110</v>
      </c>
      <c r="C74" s="17" t="s">
        <v>39</v>
      </c>
      <c r="D74" s="17">
        <v>7</v>
      </c>
      <c r="E74" s="13"/>
      <c r="F74" s="119">
        <f>'C. diff CFUs'!Y58</f>
        <v>0</v>
      </c>
      <c r="G74" s="24" t="s">
        <v>210</v>
      </c>
      <c r="H74" s="121">
        <f>'C. diff CFUs'!C58</f>
        <v>43623</v>
      </c>
      <c r="I74" t="s">
        <v>71</v>
      </c>
    </row>
    <row r="75" spans="1:9">
      <c r="A75" s="17" t="s">
        <v>72</v>
      </c>
      <c r="B75" s="17" t="s">
        <v>111</v>
      </c>
      <c r="C75" s="17" t="s">
        <v>40</v>
      </c>
      <c r="D75" s="17">
        <v>7</v>
      </c>
      <c r="E75" s="13"/>
      <c r="F75" s="119">
        <f>'C. diff CFUs'!Y59</f>
        <v>0</v>
      </c>
      <c r="G75" s="24" t="s">
        <v>210</v>
      </c>
      <c r="H75" s="121">
        <f>'C. diff CFUs'!C59</f>
        <v>43623</v>
      </c>
      <c r="I75" t="s">
        <v>71</v>
      </c>
    </row>
    <row r="76" spans="1:9">
      <c r="A76" s="25" t="s">
        <v>27</v>
      </c>
      <c r="B76" s="25" t="s">
        <v>112</v>
      </c>
      <c r="C76" s="25" t="s">
        <v>39</v>
      </c>
      <c r="D76" s="17">
        <v>7</v>
      </c>
      <c r="E76" s="13"/>
      <c r="F76" s="119">
        <f>'C. diff CFUs'!Y60</f>
        <v>0</v>
      </c>
      <c r="G76" s="24" t="s">
        <v>210</v>
      </c>
      <c r="H76" s="121">
        <f>'C. diff CFUs'!C60</f>
        <v>43623</v>
      </c>
      <c r="I76" t="s">
        <v>118</v>
      </c>
    </row>
    <row r="77" spans="1:9">
      <c r="A77" s="25" t="s">
        <v>27</v>
      </c>
      <c r="B77" s="25" t="s">
        <v>113</v>
      </c>
      <c r="C77" s="25" t="s">
        <v>40</v>
      </c>
      <c r="D77" s="17">
        <v>7</v>
      </c>
      <c r="E77" s="13"/>
      <c r="F77" s="119">
        <f>'C. diff CFUs'!Y61</f>
        <v>0</v>
      </c>
      <c r="G77" s="24" t="s">
        <v>210</v>
      </c>
      <c r="H77" s="121">
        <f>'C. diff CFUs'!C61</f>
        <v>43623</v>
      </c>
      <c r="I77" t="s">
        <v>118</v>
      </c>
    </row>
    <row r="78" spans="1:9">
      <c r="A78" s="23" t="s">
        <v>76</v>
      </c>
      <c r="B78" s="23" t="s">
        <v>114</v>
      </c>
      <c r="C78" s="23" t="s">
        <v>39</v>
      </c>
      <c r="D78" s="17">
        <v>7</v>
      </c>
      <c r="E78" s="13"/>
      <c r="F78" s="119">
        <f>'C. diff CFUs'!Y62</f>
        <v>0</v>
      </c>
      <c r="G78" s="24" t="s">
        <v>210</v>
      </c>
      <c r="H78" s="121">
        <f>'C. diff CFUs'!C62</f>
        <v>43623</v>
      </c>
      <c r="I78" t="s">
        <v>73</v>
      </c>
    </row>
    <row r="79" spans="1:9">
      <c r="A79" s="23" t="s">
        <v>76</v>
      </c>
      <c r="B79" s="23" t="s">
        <v>115</v>
      </c>
      <c r="C79" s="23" t="s">
        <v>40</v>
      </c>
      <c r="D79" s="17">
        <v>7</v>
      </c>
      <c r="E79" s="13"/>
      <c r="F79" s="119">
        <f>'C. diff CFUs'!Y63</f>
        <v>0</v>
      </c>
      <c r="G79" s="24" t="s">
        <v>210</v>
      </c>
      <c r="H79" s="121">
        <f>'C. diff CFUs'!C63</f>
        <v>43623</v>
      </c>
      <c r="I79" t="s">
        <v>73</v>
      </c>
    </row>
    <row r="80" spans="1:9">
      <c r="A80" s="25" t="s">
        <v>7</v>
      </c>
      <c r="B80" s="25" t="s">
        <v>116</v>
      </c>
      <c r="C80" s="25" t="s">
        <v>39</v>
      </c>
      <c r="D80" s="17">
        <v>7</v>
      </c>
      <c r="E80" s="13"/>
      <c r="F80" s="119">
        <f>'C. diff CFUs'!Y64</f>
        <v>0</v>
      </c>
      <c r="G80" s="24" t="s">
        <v>210</v>
      </c>
      <c r="H80" s="121">
        <f>'C. diff CFUs'!C64</f>
        <v>43623</v>
      </c>
      <c r="I80" t="s">
        <v>119</v>
      </c>
    </row>
    <row r="81" spans="1:9" ht="17" thickBot="1">
      <c r="A81" s="116" t="s">
        <v>7</v>
      </c>
      <c r="B81" s="25" t="s">
        <v>117</v>
      </c>
      <c r="C81" s="116" t="s">
        <v>40</v>
      </c>
      <c r="D81" s="117">
        <v>7</v>
      </c>
      <c r="E81" s="13"/>
      <c r="F81" s="119">
        <f>'C. diff CFUs'!Y65</f>
        <v>0</v>
      </c>
      <c r="G81" s="24" t="s">
        <v>210</v>
      </c>
      <c r="H81" s="121">
        <f>'C. diff CFUs'!C65</f>
        <v>43623</v>
      </c>
      <c r="I81" t="s">
        <v>119</v>
      </c>
    </row>
    <row r="82" spans="1:9">
      <c r="A82" s="23" t="s">
        <v>72</v>
      </c>
      <c r="B82" s="17" t="s">
        <v>110</v>
      </c>
      <c r="C82" s="17" t="s">
        <v>39</v>
      </c>
      <c r="D82" s="17">
        <v>8</v>
      </c>
      <c r="E82" s="13"/>
      <c r="F82" s="119">
        <f>'C. diff CFUs'!Y66</f>
        <v>0</v>
      </c>
      <c r="G82" s="24" t="s">
        <v>210</v>
      </c>
      <c r="H82" s="121">
        <f>'C. diff CFUs'!C66</f>
        <v>43624</v>
      </c>
      <c r="I82" t="s">
        <v>71</v>
      </c>
    </row>
    <row r="83" spans="1:9">
      <c r="A83" s="17" t="s">
        <v>72</v>
      </c>
      <c r="B83" s="17" t="s">
        <v>111</v>
      </c>
      <c r="C83" s="17" t="s">
        <v>40</v>
      </c>
      <c r="D83" s="17">
        <v>8</v>
      </c>
      <c r="E83" s="13"/>
      <c r="F83" s="119">
        <f>'C. diff CFUs'!Y67</f>
        <v>0</v>
      </c>
      <c r="G83" s="24" t="s">
        <v>210</v>
      </c>
      <c r="H83" s="121">
        <f>'C. diff CFUs'!C67</f>
        <v>43624</v>
      </c>
      <c r="I83" t="s">
        <v>71</v>
      </c>
    </row>
    <row r="84" spans="1:9">
      <c r="A84" s="25" t="s">
        <v>27</v>
      </c>
      <c r="B84" s="25" t="s">
        <v>112</v>
      </c>
      <c r="C84" s="25" t="s">
        <v>39</v>
      </c>
      <c r="D84" s="17">
        <v>8</v>
      </c>
      <c r="E84" s="13"/>
      <c r="F84" s="119">
        <f>'C. diff CFUs'!Y68</f>
        <v>0</v>
      </c>
      <c r="G84" s="24" t="s">
        <v>210</v>
      </c>
      <c r="H84" s="121">
        <f>'C. diff CFUs'!C68</f>
        <v>43624</v>
      </c>
      <c r="I84" t="s">
        <v>118</v>
      </c>
    </row>
    <row r="85" spans="1:9">
      <c r="A85" s="25" t="s">
        <v>27</v>
      </c>
      <c r="B85" s="25" t="s">
        <v>113</v>
      </c>
      <c r="C85" s="25" t="s">
        <v>40</v>
      </c>
      <c r="D85" s="17">
        <v>8</v>
      </c>
      <c r="E85" s="13"/>
      <c r="F85" s="119">
        <f>'C. diff CFUs'!Y69</f>
        <v>0</v>
      </c>
      <c r="G85" s="24" t="s">
        <v>210</v>
      </c>
      <c r="H85" s="121">
        <f>'C. diff CFUs'!C69</f>
        <v>43624</v>
      </c>
      <c r="I85" t="s">
        <v>118</v>
      </c>
    </row>
    <row r="86" spans="1:9">
      <c r="A86" s="23" t="s">
        <v>76</v>
      </c>
      <c r="B86" s="23" t="s">
        <v>114</v>
      </c>
      <c r="C86" s="23" t="s">
        <v>39</v>
      </c>
      <c r="D86" s="17">
        <v>8</v>
      </c>
      <c r="E86" s="13"/>
      <c r="F86" s="119">
        <f>'C. diff CFUs'!Y70</f>
        <v>0</v>
      </c>
      <c r="G86" s="24" t="s">
        <v>210</v>
      </c>
      <c r="H86" s="121">
        <f>'C. diff CFUs'!C70</f>
        <v>43624</v>
      </c>
      <c r="I86" t="s">
        <v>73</v>
      </c>
    </row>
    <row r="87" spans="1:9">
      <c r="A87" s="23" t="s">
        <v>76</v>
      </c>
      <c r="B87" s="23" t="s">
        <v>115</v>
      </c>
      <c r="C87" s="23" t="s">
        <v>40</v>
      </c>
      <c r="D87" s="17">
        <v>8</v>
      </c>
      <c r="E87" s="13"/>
      <c r="F87" s="119">
        <f>'C. diff CFUs'!Y71</f>
        <v>0</v>
      </c>
      <c r="G87" s="24" t="s">
        <v>210</v>
      </c>
      <c r="H87" s="121">
        <f>'C. diff CFUs'!C71</f>
        <v>43624</v>
      </c>
      <c r="I87" t="s">
        <v>73</v>
      </c>
    </row>
    <row r="88" spans="1:9">
      <c r="A88" s="25" t="s">
        <v>7</v>
      </c>
      <c r="B88" s="25" t="s">
        <v>116</v>
      </c>
      <c r="C88" s="25" t="s">
        <v>39</v>
      </c>
      <c r="D88" s="17">
        <v>8</v>
      </c>
      <c r="E88" s="13"/>
      <c r="F88" s="119">
        <f>'C. diff CFUs'!Y72</f>
        <v>0</v>
      </c>
      <c r="G88" s="24" t="s">
        <v>210</v>
      </c>
      <c r="H88" s="121">
        <f>'C. diff CFUs'!C72</f>
        <v>43624</v>
      </c>
      <c r="I88" t="s">
        <v>119</v>
      </c>
    </row>
    <row r="89" spans="1:9" ht="17" thickBot="1">
      <c r="A89" s="116" t="s">
        <v>7</v>
      </c>
      <c r="B89" s="25" t="s">
        <v>117</v>
      </c>
      <c r="C89" s="116" t="s">
        <v>40</v>
      </c>
      <c r="D89" s="117">
        <v>8</v>
      </c>
      <c r="E89" s="13"/>
      <c r="F89" s="119">
        <f>'C. diff CFUs'!Y73</f>
        <v>0</v>
      </c>
      <c r="G89" s="24" t="s">
        <v>210</v>
      </c>
      <c r="H89" s="121">
        <f>'C. diff CFUs'!C73</f>
        <v>43624</v>
      </c>
      <c r="I89" t="s">
        <v>119</v>
      </c>
    </row>
    <row r="90" spans="1:9">
      <c r="A90" s="23" t="s">
        <v>72</v>
      </c>
      <c r="B90" s="17" t="s">
        <v>110</v>
      </c>
      <c r="C90" s="17" t="s">
        <v>39</v>
      </c>
      <c r="D90" s="17">
        <v>9</v>
      </c>
      <c r="E90" s="13"/>
      <c r="F90" s="119">
        <f>'C. diff CFUs'!Y74</f>
        <v>0</v>
      </c>
      <c r="G90" s="24" t="s">
        <v>210</v>
      </c>
      <c r="H90" s="121">
        <f>'C. diff CFUs'!C74</f>
        <v>43625</v>
      </c>
      <c r="I90" t="s">
        <v>71</v>
      </c>
    </row>
    <row r="91" spans="1:9">
      <c r="A91" s="17" t="s">
        <v>72</v>
      </c>
      <c r="B91" s="17" t="s">
        <v>111</v>
      </c>
      <c r="C91" s="17" t="s">
        <v>40</v>
      </c>
      <c r="D91" s="17">
        <v>9</v>
      </c>
      <c r="E91" s="13"/>
      <c r="F91" s="119">
        <f>'C. diff CFUs'!Y75</f>
        <v>0</v>
      </c>
      <c r="G91" s="24" t="s">
        <v>210</v>
      </c>
      <c r="H91" s="121">
        <f>'C. diff CFUs'!C75</f>
        <v>43625</v>
      </c>
      <c r="I91" t="s">
        <v>71</v>
      </c>
    </row>
    <row r="92" spans="1:9">
      <c r="A92" s="25" t="s">
        <v>27</v>
      </c>
      <c r="B92" s="25" t="s">
        <v>112</v>
      </c>
      <c r="C92" s="25" t="s">
        <v>39</v>
      </c>
      <c r="D92" s="17">
        <v>9</v>
      </c>
      <c r="E92" s="13"/>
      <c r="F92" s="119">
        <f>'C. diff CFUs'!Y76</f>
        <v>0</v>
      </c>
      <c r="G92" s="24" t="s">
        <v>210</v>
      </c>
      <c r="H92" s="121">
        <f>'C. diff CFUs'!C76</f>
        <v>43625</v>
      </c>
      <c r="I92" t="s">
        <v>118</v>
      </c>
    </row>
    <row r="93" spans="1:9">
      <c r="A93" s="25" t="s">
        <v>27</v>
      </c>
      <c r="B93" s="25" t="s">
        <v>113</v>
      </c>
      <c r="C93" s="25" t="s">
        <v>40</v>
      </c>
      <c r="D93" s="17">
        <v>9</v>
      </c>
      <c r="E93" s="13"/>
      <c r="F93" s="119">
        <f>'C. diff CFUs'!Y77</f>
        <v>0</v>
      </c>
      <c r="G93" s="24" t="s">
        <v>210</v>
      </c>
      <c r="H93" s="121">
        <f>'C. diff CFUs'!C77</f>
        <v>43625</v>
      </c>
      <c r="I93" t="s">
        <v>118</v>
      </c>
    </row>
    <row r="94" spans="1:9">
      <c r="A94" s="23" t="s">
        <v>76</v>
      </c>
      <c r="B94" s="23" t="s">
        <v>114</v>
      </c>
      <c r="C94" s="23" t="s">
        <v>39</v>
      </c>
      <c r="D94" s="17">
        <v>9</v>
      </c>
      <c r="E94" s="13"/>
      <c r="F94" s="119">
        <f>'C. diff CFUs'!Y78</f>
        <v>0</v>
      </c>
      <c r="G94" s="24" t="s">
        <v>210</v>
      </c>
      <c r="H94" s="121">
        <f>'C. diff CFUs'!C78</f>
        <v>43625</v>
      </c>
      <c r="I94" t="s">
        <v>73</v>
      </c>
    </row>
    <row r="95" spans="1:9">
      <c r="A95" s="23" t="s">
        <v>76</v>
      </c>
      <c r="B95" s="23" t="s">
        <v>115</v>
      </c>
      <c r="C95" s="23" t="s">
        <v>40</v>
      </c>
      <c r="D95" s="17">
        <v>9</v>
      </c>
      <c r="E95" s="13"/>
      <c r="F95" s="119">
        <f>'C. diff CFUs'!Y79</f>
        <v>0</v>
      </c>
      <c r="G95" s="24" t="s">
        <v>210</v>
      </c>
      <c r="H95" s="121">
        <f>'C. diff CFUs'!C79</f>
        <v>43625</v>
      </c>
      <c r="I95" t="s">
        <v>73</v>
      </c>
    </row>
    <row r="96" spans="1:9">
      <c r="A96" s="25" t="s">
        <v>7</v>
      </c>
      <c r="B96" s="25" t="s">
        <v>116</v>
      </c>
      <c r="C96" s="25" t="s">
        <v>39</v>
      </c>
      <c r="D96" s="17">
        <v>9</v>
      </c>
      <c r="E96" s="13"/>
      <c r="F96" s="119">
        <f>'C. diff CFUs'!Y80</f>
        <v>0</v>
      </c>
      <c r="G96" s="24" t="s">
        <v>210</v>
      </c>
      <c r="H96" s="121">
        <f>'C. diff CFUs'!C80</f>
        <v>43625</v>
      </c>
      <c r="I96" t="s">
        <v>119</v>
      </c>
    </row>
    <row r="97" spans="1:9" ht="17" thickBot="1">
      <c r="A97" s="116" t="s">
        <v>7</v>
      </c>
      <c r="B97" s="25" t="s">
        <v>117</v>
      </c>
      <c r="C97" s="116" t="s">
        <v>40</v>
      </c>
      <c r="D97" s="117">
        <v>9</v>
      </c>
      <c r="E97" s="13"/>
      <c r="F97" s="119">
        <f>'C. diff CFUs'!Y81</f>
        <v>0</v>
      </c>
      <c r="G97" s="24" t="s">
        <v>210</v>
      </c>
      <c r="H97" s="121">
        <f>'C. diff CFUs'!C81</f>
        <v>43625</v>
      </c>
      <c r="I97" t="s">
        <v>119</v>
      </c>
    </row>
    <row r="98" spans="1:9">
      <c r="A98" s="23" t="s">
        <v>72</v>
      </c>
      <c r="B98" s="17" t="s">
        <v>110</v>
      </c>
      <c r="C98" s="17" t="s">
        <v>39</v>
      </c>
      <c r="D98" s="17">
        <v>10</v>
      </c>
      <c r="E98" s="13"/>
      <c r="F98" s="119">
        <f>'C. diff CFUs'!Y82</f>
        <v>0</v>
      </c>
      <c r="G98" s="24" t="s">
        <v>210</v>
      </c>
      <c r="H98" s="121">
        <f>'C. diff CFUs'!C82</f>
        <v>43626</v>
      </c>
      <c r="I98" t="s">
        <v>71</v>
      </c>
    </row>
    <row r="99" spans="1:9">
      <c r="A99" s="17" t="s">
        <v>72</v>
      </c>
      <c r="B99" s="17" t="s">
        <v>111</v>
      </c>
      <c r="C99" s="17" t="s">
        <v>40</v>
      </c>
      <c r="D99" s="17">
        <v>10</v>
      </c>
      <c r="E99" s="13"/>
      <c r="F99" s="119">
        <f>'C. diff CFUs'!Y83</f>
        <v>0</v>
      </c>
      <c r="G99" s="24" t="s">
        <v>210</v>
      </c>
      <c r="H99" s="121">
        <f>'C. diff CFUs'!C83</f>
        <v>43626</v>
      </c>
      <c r="I99" t="s">
        <v>71</v>
      </c>
    </row>
    <row r="100" spans="1:9">
      <c r="A100" s="25" t="s">
        <v>27</v>
      </c>
      <c r="B100" s="25" t="s">
        <v>112</v>
      </c>
      <c r="C100" s="25" t="s">
        <v>39</v>
      </c>
      <c r="D100" s="17">
        <v>10</v>
      </c>
      <c r="E100" s="13"/>
      <c r="F100" s="119">
        <f>'C. diff CFUs'!Y84</f>
        <v>0</v>
      </c>
      <c r="G100" s="24" t="s">
        <v>210</v>
      </c>
      <c r="H100" s="121">
        <f>'C. diff CFUs'!C84</f>
        <v>43626</v>
      </c>
      <c r="I100" t="s">
        <v>118</v>
      </c>
    </row>
    <row r="101" spans="1:9">
      <c r="A101" s="25" t="s">
        <v>27</v>
      </c>
      <c r="B101" s="25" t="s">
        <v>113</v>
      </c>
      <c r="C101" s="25" t="s">
        <v>40</v>
      </c>
      <c r="D101" s="17">
        <v>10</v>
      </c>
      <c r="E101" s="13"/>
      <c r="F101" s="119">
        <f>'C. diff CFUs'!Y85</f>
        <v>0</v>
      </c>
      <c r="G101" s="24" t="s">
        <v>210</v>
      </c>
      <c r="H101" s="121">
        <f>'C. diff CFUs'!C85</f>
        <v>43626</v>
      </c>
      <c r="I101" t="s">
        <v>118</v>
      </c>
    </row>
    <row r="102" spans="1:9">
      <c r="A102" s="23" t="s">
        <v>76</v>
      </c>
      <c r="B102" s="23" t="s">
        <v>114</v>
      </c>
      <c r="C102" s="23" t="s">
        <v>39</v>
      </c>
      <c r="D102" s="17">
        <v>10</v>
      </c>
      <c r="E102" s="13"/>
      <c r="F102" s="119">
        <f>'C. diff CFUs'!Y86</f>
        <v>0</v>
      </c>
      <c r="G102" s="24" t="s">
        <v>210</v>
      </c>
      <c r="H102" s="121">
        <f>'C. diff CFUs'!C86</f>
        <v>43626</v>
      </c>
      <c r="I102" t="s">
        <v>73</v>
      </c>
    </row>
    <row r="103" spans="1:9">
      <c r="A103" s="23" t="s">
        <v>76</v>
      </c>
      <c r="B103" s="23" t="s">
        <v>115</v>
      </c>
      <c r="C103" s="23" t="s">
        <v>40</v>
      </c>
      <c r="D103" s="17">
        <v>10</v>
      </c>
      <c r="E103" s="13"/>
      <c r="F103" s="119">
        <f>'C. diff CFUs'!Y87</f>
        <v>0</v>
      </c>
      <c r="G103" s="24" t="s">
        <v>210</v>
      </c>
      <c r="H103" s="121">
        <f>'C. diff CFUs'!C87</f>
        <v>43626</v>
      </c>
      <c r="I103" t="s">
        <v>73</v>
      </c>
    </row>
    <row r="104" spans="1:9">
      <c r="A104" s="25" t="s">
        <v>7</v>
      </c>
      <c r="B104" s="25" t="s">
        <v>116</v>
      </c>
      <c r="C104" s="25" t="s">
        <v>39</v>
      </c>
      <c r="D104" s="17">
        <v>10</v>
      </c>
      <c r="E104" s="13"/>
      <c r="F104" s="119">
        <f>'C. diff CFUs'!Y88</f>
        <v>0</v>
      </c>
      <c r="G104" s="24" t="s">
        <v>210</v>
      </c>
      <c r="H104" s="121">
        <f>'C. diff CFUs'!C88</f>
        <v>43626</v>
      </c>
      <c r="I104" t="s">
        <v>119</v>
      </c>
    </row>
    <row r="105" spans="1:9" ht="17" thickBot="1">
      <c r="A105" s="116" t="s">
        <v>7</v>
      </c>
      <c r="B105" s="25" t="s">
        <v>117</v>
      </c>
      <c r="C105" s="116" t="s">
        <v>40</v>
      </c>
      <c r="D105" s="117">
        <v>10</v>
      </c>
      <c r="E105" s="13"/>
      <c r="F105" s="119">
        <f>'C. diff CFUs'!Y89</f>
        <v>0</v>
      </c>
      <c r="G105" s="24" t="s">
        <v>210</v>
      </c>
      <c r="H105" s="121">
        <f>'C. diff CFUs'!C89</f>
        <v>43626</v>
      </c>
      <c r="I105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Abbrev.</vt:lpstr>
      <vt:lpstr>Calendar</vt:lpstr>
      <vt:lpstr>Cg. setup</vt:lpstr>
      <vt:lpstr>Inventory</vt:lpstr>
      <vt:lpstr>Daily Weight </vt:lpstr>
      <vt:lpstr>Tube wts</vt:lpstr>
      <vt:lpstr>D0 C. diff</vt:lpstr>
      <vt:lpstr>C. diff CFUs</vt:lpstr>
      <vt:lpstr>clean_cfu_df</vt:lpstr>
      <vt:lpstr>FMT</vt:lpstr>
      <vt:lpstr>Antibiotic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Lesniak, Nicholas</cp:lastModifiedBy>
  <cp:lastPrinted>2019-06-05T19:02:02Z</cp:lastPrinted>
  <dcterms:created xsi:type="dcterms:W3CDTF">2018-11-07T16:14:13Z</dcterms:created>
  <dcterms:modified xsi:type="dcterms:W3CDTF">2019-07-15T15:29:21Z</dcterms:modified>
</cp:coreProperties>
</file>