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brev." sheetId="1" r:id="rId3"/>
    <sheet state="visible" name="Calendar" sheetId="2" r:id="rId4"/>
    <sheet state="visible" name="Cg. setup" sheetId="3" r:id="rId5"/>
    <sheet state="visible" name="Inventory" sheetId="4" r:id="rId6"/>
    <sheet state="visible" name="Daily Weight " sheetId="5" r:id="rId7"/>
    <sheet state="visible" name="Tube wts" sheetId="6" r:id="rId8"/>
    <sheet state="visible" name="D0 C. diff" sheetId="7" r:id="rId9"/>
    <sheet state="visible" name="C. diff CFUs" sheetId="8" r:id="rId10"/>
    <sheet state="visible" name="clean_cfu_df" sheetId="9" r:id="rId11"/>
    <sheet state="visible" name="FMT" sheetId="10" r:id="rId12"/>
    <sheet state="visible" name="Antibiotic" sheetId="11" r:id="rId13"/>
  </sheets>
  <definedNames/>
  <calcPr/>
</workbook>
</file>

<file path=xl/sharedStrings.xml><?xml version="1.0" encoding="utf-8"?>
<sst xmlns="http://schemas.openxmlformats.org/spreadsheetml/2006/main" count="1456" uniqueCount="219">
  <si>
    <t>Starting Cage Information in B604C:</t>
  </si>
  <si>
    <t>Transfer Date</t>
  </si>
  <si>
    <t>Sunday</t>
  </si>
  <si>
    <t>Groups:</t>
  </si>
  <si>
    <t>Name</t>
  </si>
  <si>
    <t>M/F</t>
  </si>
  <si>
    <t>QTY</t>
  </si>
  <si>
    <t>DOB</t>
  </si>
  <si>
    <t>Cage #</t>
  </si>
  <si>
    <t xml:space="preserve">B604 Barcode </t>
  </si>
  <si>
    <t>New Group</t>
  </si>
  <si>
    <t>Monday</t>
  </si>
  <si>
    <t xml:space="preserve">Tuesday </t>
  </si>
  <si>
    <t>Wednseday</t>
  </si>
  <si>
    <t>Abbreviation</t>
  </si>
  <si>
    <t>Thursday</t>
  </si>
  <si>
    <t>Label</t>
  </si>
  <si>
    <t>Friday</t>
  </si>
  <si>
    <t>Saturday</t>
  </si>
  <si>
    <t>Ear Mark</t>
  </si>
  <si>
    <t>New Cages Mice Go Into</t>
  </si>
  <si>
    <t>PBS</t>
  </si>
  <si>
    <t>NT</t>
  </si>
  <si>
    <t>M</t>
  </si>
  <si>
    <t>Stool 1:10</t>
  </si>
  <si>
    <t>10^-1</t>
  </si>
  <si>
    <t>Full</t>
  </si>
  <si>
    <t>Stool 1:100</t>
  </si>
  <si>
    <t>10^-2</t>
  </si>
  <si>
    <t>Mid</t>
  </si>
  <si>
    <t>Stool 1:1000</t>
  </si>
  <si>
    <t>10^-3</t>
  </si>
  <si>
    <t>Low</t>
  </si>
  <si>
    <t>Streptomycin: 5mg/ml</t>
  </si>
  <si>
    <t>C57-94</t>
  </si>
  <si>
    <t>No FMT</t>
  </si>
  <si>
    <t>0, R</t>
  </si>
  <si>
    <t>L</t>
  </si>
  <si>
    <t>C57-112</t>
  </si>
  <si>
    <t>F</t>
  </si>
  <si>
    <t>Commercial rodent chow: Lab Diet #5LOD</t>
  </si>
  <si>
    <t>D-9:  Ear punch and weigh mice + collect stool sample, put into exp. Group cages. Change water to strep water (5mg/ml). Change cages.</t>
  </si>
  <si>
    <t>FMT #3</t>
  </si>
  <si>
    <t>New Cg Card #</t>
  </si>
  <si>
    <t>NT5</t>
  </si>
  <si>
    <t>"1:10"</t>
  </si>
  <si>
    <t>F5</t>
  </si>
  <si>
    <t>"1:10^-2"</t>
  </si>
  <si>
    <t>M5</t>
  </si>
  <si>
    <t>"1:10^-3"</t>
  </si>
  <si>
    <t>L5</t>
  </si>
  <si>
    <t>D-7: Replace Strep water</t>
  </si>
  <si>
    <t>D-5: Replace Strep water</t>
  </si>
  <si>
    <t>D-4: Collect stool + weigh mice. Change cages. Change Strep water back to normal water (lixit)</t>
  </si>
  <si>
    <t>Request containment housing*</t>
  </si>
  <si>
    <t>D-2: Collect stool and weigh mouse. Change cages. Needles needed. Inoculate mice with fecal dilution treatment.</t>
  </si>
  <si>
    <t>D-1: Collect stool and weigh mouse. Needles needed. Inoculate mice with fecal dilution treatment.</t>
  </si>
  <si>
    <t>D0: (With CART) Move mice to Biocontainment. Weigh mice &amp; collect 2 stool samples for CFU and -80. Change cages. Needles needed. Inoculate with C. difficile</t>
  </si>
  <si>
    <t>B604C</t>
  </si>
  <si>
    <t>D1: Weigh mice &amp; collect 2 stool samples for CFU &amp; -80. Autoclave &amp; return gavage needles to 1531</t>
  </si>
  <si>
    <t>D2: Weigh mice &amp; collect 2 stool samples for CFU &amp; -80.</t>
  </si>
  <si>
    <t>D3: Weigh mice &amp; collect 2 stool samples for CFU &amp; -80.</t>
  </si>
  <si>
    <t>C57BL</t>
  </si>
  <si>
    <t>D4: Weigh mice &amp; collect 2 stool samples for CFU &amp; -80.</t>
  </si>
  <si>
    <t>NT/L</t>
  </si>
  <si>
    <t>F/M</t>
  </si>
  <si>
    <t>D5: Weigh mice &amp; collect 2 stool samples for CFU &amp; -80.</t>
  </si>
  <si>
    <t>D6: Weigh mice &amp; collect 2 stool samples for CFU &amp; -80.</t>
  </si>
  <si>
    <t>D7: Weigh mice &amp; collect 2 stool samples for CFU &amp; -80.</t>
  </si>
  <si>
    <t>D8: Weigh mice &amp; collect 2 stool samples for CFU &amp; -80.</t>
  </si>
  <si>
    <t>D9: Weigh mice &amp; collect 2 stool samples for CFU &amp; -80.</t>
  </si>
  <si>
    <t>D10: Weigh mice &amp; collect 2 stool samples for CFU &amp; -80.</t>
  </si>
  <si>
    <t>Note: Try &amp; collect samples around same couple hour window each day.</t>
  </si>
  <si>
    <t>* Containment housing request form link below</t>
  </si>
  <si>
    <t>https://umich.qualtrics.com/jfe/form/SV_5pyi9GmKwkLWj2t</t>
  </si>
  <si>
    <t xml:space="preserve">Group </t>
  </si>
  <si>
    <t>exp</t>
  </si>
  <si>
    <t>Mouse ID</t>
  </si>
  <si>
    <t>Previous Cage #</t>
  </si>
  <si>
    <t>Cage Card #</t>
  </si>
  <si>
    <t>Exp. Start</t>
  </si>
  <si>
    <t>Start Age (Weeks)</t>
  </si>
  <si>
    <t>Exp. End</t>
  </si>
  <si>
    <t>End Age (Weeks)</t>
  </si>
  <si>
    <t>Exp. Length (Days)</t>
  </si>
  <si>
    <t>unique_id</t>
  </si>
  <si>
    <t>N</t>
  </si>
  <si>
    <t>group</t>
  </si>
  <si>
    <t>D-9</t>
  </si>
  <si>
    <t>D-4</t>
  </si>
  <si>
    <t>D-2</t>
  </si>
  <si>
    <t>D-1</t>
  </si>
  <si>
    <t>D0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</si>
  <si>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</si>
  <si>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</si>
  <si>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</si>
  <si>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</si>
  <si>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</si>
  <si>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</si>
  <si>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</si>
  <si>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</si>
  <si>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</si>
  <si>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</si>
  <si>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nt_5_1</t>
  </si>
  <si>
    <t>R</t>
  </si>
  <si>
    <t>nt_5_2</t>
  </si>
  <si>
    <t>1R</t>
  </si>
  <si>
    <t>f_5_1</t>
  </si>
  <si>
    <t>f_5_2</t>
  </si>
  <si>
    <t>m_5_1</t>
  </si>
  <si>
    <t>m_5_2</t>
  </si>
  <si>
    <t>l_5_1</t>
  </si>
  <si>
    <t>l_5_2</t>
  </si>
  <si>
    <t>day</t>
  </si>
  <si>
    <t>date</t>
  </si>
  <si>
    <t>mouse_id</t>
  </si>
  <si>
    <t>ear_mark</t>
  </si>
  <si>
    <t>Empty tube weight</t>
  </si>
  <si>
    <t>Tube with sample</t>
  </si>
  <si>
    <t xml:space="preserve">Prepared spore inoculum (working stock "630 10^7") on DATE, in 1531 hood </t>
  </si>
  <si>
    <t>1/24/19 josh prepaed stock</t>
  </si>
  <si>
    <t>1 tubes of 1000 ul total , add 970 ul ultrapure distilled water and 30 ul stock 630 stock (4C in 1504)</t>
  </si>
  <si>
    <t>conc</t>
  </si>
  <si>
    <t>desired working</t>
  </si>
  <si>
    <t>desired vol</t>
  </si>
  <si>
    <t>UP water</t>
  </si>
  <si>
    <t>630 stock</t>
  </si>
  <si>
    <t>volume</t>
  </si>
  <si>
    <t>in 970 distilled</t>
  </si>
  <si>
    <t>Spore inoculum count (Determined from 100 ul spore inoculum after 20 min of heating at 65C).</t>
  </si>
  <si>
    <r>
      <t>Diluted 10</t>
    </r>
    <r>
      <rPr>
        <rFont val="Calibri (Body)"/>
        <color rgb="FF000000"/>
        <sz val="12.0"/>
        <vertAlign val="superscript"/>
      </rPr>
      <t>-1</t>
    </r>
    <r>
      <rPr>
        <rFont val="Calibri"/>
        <color rgb="FF000000"/>
        <sz val="12.0"/>
      </rPr>
      <t xml:space="preserve"> through 10</t>
    </r>
    <r>
      <rPr>
        <rFont val="Calibri (Body)"/>
        <color rgb="FF000000"/>
        <sz val="12.0"/>
        <vertAlign val="superscript"/>
      </rPr>
      <t>-4</t>
    </r>
    <r>
      <rPr>
        <rFont val="Calibri"/>
        <color rgb="FF000000"/>
        <sz val="12.0"/>
      </rPr>
      <t>. Plated 50ul per half plate for 10</t>
    </r>
    <r>
      <rPr>
        <rFont val="Calibri (Body)"/>
        <color rgb="FF000000"/>
        <sz val="12.0"/>
        <vertAlign val="superscript"/>
      </rPr>
      <t>-1</t>
    </r>
    <r>
      <rPr>
        <rFont val="Calibri"/>
        <color rgb="FF000000"/>
        <sz val="12.0"/>
      </rPr>
      <t xml:space="preserve"> 10-4.</t>
    </r>
  </si>
  <si>
    <t>Counts, determined ~24 hours after 37C incubation on 7/1/19</t>
  </si>
  <si>
    <t>undiluted</t>
  </si>
  <si>
    <r>
      <t>CFU 10</t>
    </r>
    <r>
      <rPr>
        <rFont val="Calibri (Body)"/>
        <color rgb="FF000000"/>
        <sz val="12.0"/>
        <vertAlign val="superscript"/>
      </rPr>
      <t xml:space="preserve">-1 </t>
    </r>
  </si>
  <si>
    <r>
      <t>CFU 10</t>
    </r>
    <r>
      <rPr>
        <rFont val="Calibri (Body)"/>
        <color rgb="FF000000"/>
        <sz val="12.0"/>
        <vertAlign val="superscript"/>
      </rPr>
      <t>-2</t>
    </r>
  </si>
  <si>
    <r>
      <t>CFU 10</t>
    </r>
    <r>
      <rPr>
        <rFont val="Calibri (Body)"/>
        <color rgb="FF000000"/>
        <sz val="12.0"/>
        <vertAlign val="superscript"/>
      </rPr>
      <t>-3</t>
    </r>
  </si>
  <si>
    <r>
      <t>CFU 10</t>
    </r>
    <r>
      <rPr>
        <rFont val="Calibri (Body)"/>
        <color rgb="FF000000"/>
        <sz val="12.0"/>
        <vertAlign val="superscript"/>
      </rPr>
      <t>-4</t>
    </r>
  </si>
  <si>
    <t>dilution</t>
  </si>
  <si>
    <t>amount plated</t>
  </si>
  <si>
    <t># of colonies</t>
  </si>
  <si>
    <t>DNP</t>
  </si>
  <si>
    <t>TNTC: too numerous to count</t>
  </si>
  <si>
    <t>Spore stock calcluation:</t>
  </si>
  <si>
    <t>original dil. x dil. used for colony # x amount plated x # colonies on plate = n spores/ml in your ORIGINAL spore stock</t>
  </si>
  <si>
    <t>Spore inoculum (working stock) calculation:</t>
  </si>
  <si>
    <t>dil. used for colony # x amount plated x # colonies on plate = n spores/ml in your ORIGINAL spore stock</t>
  </si>
  <si>
    <t>Avg CFU</t>
  </si>
  <si>
    <t># spores in 25uL</t>
  </si>
  <si>
    <t>&lt; this is too low, so we used the undiluted spore stock</t>
  </si>
  <si>
    <t>Plated remaining inoculum after gavaging mice on 7/3/19</t>
  </si>
  <si>
    <t>Counts, determined ~24 hours after 37C incubation on 7/4/19</t>
  </si>
  <si>
    <r>
      <t>CFU 10</t>
    </r>
    <r>
      <rPr>
        <rFont val="Calibri (Body)"/>
        <color rgb="FF000000"/>
        <sz val="12.0"/>
        <vertAlign val="superscript"/>
      </rPr>
      <t>-1</t>
    </r>
  </si>
  <si>
    <r>
      <t>CFU 10</t>
    </r>
    <r>
      <rPr>
        <rFont val="Calibri (Body)"/>
        <color rgb="FF000000"/>
        <sz val="12.0"/>
        <vertAlign val="superscript"/>
      </rPr>
      <t>-2</t>
    </r>
  </si>
  <si>
    <r>
      <t>CFU 10</t>
    </r>
    <r>
      <rPr>
        <rFont val="Calibri (Body)"/>
        <color rgb="FF000000"/>
        <sz val="12.0"/>
        <vertAlign val="superscript"/>
      </rPr>
      <t>-3</t>
    </r>
  </si>
  <si>
    <t>CFU 10-4</t>
  </si>
  <si>
    <t>TNTC</t>
  </si>
  <si>
    <t># spores in 25 uL</t>
  </si>
  <si>
    <t>Timepoint (day)</t>
  </si>
  <si>
    <t>Date</t>
  </si>
  <si>
    <t>Fecal weight (Empty tube-full tube)</t>
  </si>
  <si>
    <r>
      <t>1:10 diltuion (ul PBS) to make 10</t>
    </r>
    <r>
      <rPr>
        <rFont val="Calibri (Body)"/>
        <b/>
        <color rgb="FF000000"/>
        <sz val="12.0"/>
        <vertAlign val="superscript"/>
      </rPr>
      <t>-1</t>
    </r>
    <r>
      <rPr>
        <rFont val="Calibri"/>
        <b/>
        <color rgb="FF000000"/>
        <sz val="12.0"/>
      </rPr>
      <t xml:space="preserve"> diltuion (Fecal weight x 9000)</t>
    </r>
  </si>
  <si>
    <r>
      <t>CFU Counts (18-24hr post plating) CFU 10</t>
    </r>
    <r>
      <rPr>
        <rFont val="Calibri (Body)"/>
        <b/>
        <color rgb="FF000000"/>
        <sz val="12.0"/>
        <vertAlign val="superscript"/>
      </rPr>
      <t>-1</t>
    </r>
    <r>
      <rPr>
        <rFont val="Calibri"/>
        <b/>
        <color rgb="FF000000"/>
        <sz val="12.0"/>
      </rPr>
      <t xml:space="preserve"> diltuion </t>
    </r>
  </si>
  <si>
    <r>
      <t>CFU 10</t>
    </r>
    <r>
      <rPr>
        <rFont val="Calibri (Body)"/>
        <b/>
        <color rgb="FF000000"/>
        <sz val="12.0"/>
        <vertAlign val="superscript"/>
      </rPr>
      <t>-2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</si>
  <si>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-3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</si>
  <si>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-4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</si>
  <si>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-5</t>
    </r>
    <r>
      <rPr>
        <rFont val="Calibri"/>
        <b/>
        <color rgb="FF000000"/>
        <sz val="12.0"/>
      </rPr>
      <t xml:space="preserve"> diltuion</t>
    </r>
  </si>
  <si>
    <r>
      <t>CFU 10</t>
    </r>
    <r>
      <rPr>
        <rFont val="Calibri (Body)"/>
        <b/>
        <color rgb="FF000000"/>
        <sz val="12.0"/>
        <vertAlign val="superscript"/>
      </rPr>
      <t>-6</t>
    </r>
    <r>
      <rPr>
        <rFont val="Calibri"/>
        <b/>
        <color rgb="FF000000"/>
        <sz val="12.0"/>
      </rPr>
      <t xml:space="preserve"> diltuion</t>
    </r>
  </si>
  <si>
    <t>Amount Plated</t>
  </si>
  <si>
    <t>Dilution factor: 1/(amount plated/1000 ul)</t>
  </si>
  <si>
    <t xml:space="preserve">C. difficile CFU/g sample (from 10-1 diltuion) </t>
  </si>
  <si>
    <t xml:space="preserve">C. difficile CFU/g sample (from 10-2 diltuion) </t>
  </si>
  <si>
    <t xml:space="preserve">C. difficile CFU/g sample (from 10-3 diltuion) </t>
  </si>
  <si>
    <t xml:space="preserve">C. difficile CFU/g sample (from 10-4 diltuion) </t>
  </si>
  <si>
    <t xml:space="preserve">C. difficile CFU/g sample (from 10-5 diltuion) </t>
  </si>
  <si>
    <t xml:space="preserve">C. difficile CFU/g sample (from 10-6 diltuion) </t>
  </si>
  <si>
    <t>Notes</t>
  </si>
  <si>
    <t>Avg CFU (for those mice with counts across multiple dilutions)</t>
  </si>
  <si>
    <t>Plated 10-2 on 7/4</t>
  </si>
  <si>
    <t>10-2 dilution ran into 10-2 dilution of M0</t>
  </si>
  <si>
    <t>FMT</t>
  </si>
  <si>
    <t>weight</t>
  </si>
  <si>
    <t>cfu</t>
  </si>
  <si>
    <t>Collected stool from 16 male mice ~7-13 weeks old</t>
  </si>
  <si>
    <t>antibiotic</t>
  </si>
  <si>
    <t>treatment</t>
  </si>
  <si>
    <t>Room</t>
  </si>
  <si>
    <t>Strain</t>
  </si>
  <si>
    <t>Male</t>
  </si>
  <si>
    <t>Age (Weeks)</t>
  </si>
  <si>
    <t>C57-100</t>
  </si>
  <si>
    <t>Streptomycin</t>
  </si>
  <si>
    <t>C57-110</t>
  </si>
  <si>
    <t>C57-115, 116</t>
  </si>
  <si>
    <t>C57-106</t>
  </si>
  <si>
    <t>C57Bl</t>
  </si>
  <si>
    <t>Collected ~16 fecal pellets</t>
  </si>
  <si>
    <t>total weight (g)</t>
  </si>
  <si>
    <t xml:space="preserve">F </t>
  </si>
  <si>
    <t>Full FMT (1:10)</t>
  </si>
  <si>
    <t>Diluted feces into PBS and added 15% glycerol</t>
  </si>
  <si>
    <t>PBS (uL)</t>
  </si>
  <si>
    <t>Glycerol (uL)</t>
  </si>
  <si>
    <t>10-4 and 10-5 dilution may have merged and spread into each other</t>
  </si>
  <si>
    <t>Aliquoted into 3 tubes for storage at -80C, 750uL for inocula/sample for sequences</t>
  </si>
  <si>
    <t>Mid FMT (1:100)</t>
  </si>
  <si>
    <t>Diluted 100uL of 1:10 dilution into 150uL glycerol + 750 uL PBS</t>
  </si>
  <si>
    <t>Aliquoted 500uL into tube for storage at -80C, 500uL for inocula/sample for sequences</t>
  </si>
  <si>
    <t>Low FMT (1:1000)</t>
  </si>
  <si>
    <t>Diluted 100uL of 1:100 dilution into 150uL glycerol + 750 uL PBS</t>
  </si>
  <si>
    <t>PBS only</t>
  </si>
  <si>
    <t xml:space="preserve">150uL glycerol + 850uL PBS </t>
  </si>
  <si>
    <t>Tubes for inocula were spun @ 7500 RPM for 60s</t>
  </si>
  <si>
    <t>All tubes frozen after inoculation</t>
  </si>
  <si>
    <t>Making Streptomycin</t>
  </si>
  <si>
    <t>Every 2 days</t>
  </si>
  <si>
    <t>Add 2.5g Streptomycin to 500 mL distilled water</t>
  </si>
  <si>
    <t>Vacuum filter</t>
  </si>
  <si>
    <t>Distribute among 4 bottles</t>
  </si>
  <si>
    <t>Replace after 2 days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</si>
</sst>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2.0"/>
      <color rgb="FF000000"/>
      <name val="Calibri"/>
    </font>
    <font>
      <b/>
      <u/>
      <sz val="10.0"/>
      <name val="Arial"/>
    </font>
    <font>
      <sz val="10.0"/>
      <name val="Arial"/>
    </font>
    <font>
      <b/>
      <u/>
      <sz val="10.0"/>
      <name val="Arial"/>
    </font>
    <font>
      <b/>
      <u/>
      <sz val="12.0"/>
      <color rgb="FF000000"/>
      <name val="Calibri"/>
    </font>
    <font>
      <sz val="10.0"/>
      <color rgb="FF000000"/>
      <name val="Arial"/>
    </font>
    <font>
      <sz val="11.0"/>
      <color rgb="FF000000"/>
      <name val="Calibri"/>
    </font>
    <font>
      <sz val="12.0"/>
      <color rgb="FF000000"/>
      <name val="Arial"/>
    </font>
    <font>
      <sz val="11.0"/>
      <color rgb="FF000000"/>
      <name val="Arial"/>
    </font>
    <font>
      <b/>
      <u/>
      <sz val="12.0"/>
      <color rgb="FF000000"/>
      <name val="Calibri"/>
    </font>
    <font>
      <u/>
      <sz val="10.0"/>
      <color rgb="FF0000FF"/>
      <name val="Arial"/>
    </font>
    <font>
      <b/>
      <sz val="12.0"/>
      <color rgb="FF000000"/>
      <name val="Calibri"/>
    </font>
    <font/>
    <font>
      <b/>
      <u/>
      <sz val="12.0"/>
      <color rgb="FF000000"/>
      <name val="Calibri"/>
    </font>
    <font>
      <b/>
      <u/>
      <sz val="12.0"/>
      <color rgb="FF000000"/>
      <name val="Calibri"/>
    </font>
    <font>
      <b/>
      <sz val="10.0"/>
      <color rgb="FF000000"/>
      <name val="Arial"/>
    </font>
    <font>
      <name val="Arial"/>
    </font>
    <font>
      <b/>
      <sz val="10.0"/>
      <name val="Arial"/>
    </font>
    <font>
      <b/>
      <u/>
      <sz val="10.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6FA8DC"/>
        <bgColor rgb="FF6FA8DC"/>
      </patternFill>
    </fill>
  </fills>
  <borders count="4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/>
      <right style="thin">
        <color rgb="FF000000"/>
      </right>
      <top style="thin">
        <color rgb="FF000000"/>
      </top>
      <bottom style="medium">
        <color rgb="FF000000"/>
      </bottom>
    </border>
    <border>
      <left/>
      <right/>
      <top/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right style="thin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5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0" fontId="2" numFmtId="0" xfId="0" applyAlignment="1" applyBorder="1" applyFont="1">
      <alignment horizontal="center"/>
    </xf>
    <xf borderId="0" fillId="0" fontId="3" numFmtId="0" xfId="0" applyAlignment="1" applyFont="1">
      <alignment horizontal="center"/>
    </xf>
    <xf borderId="0" fillId="0" fontId="2" numFmtId="14" xfId="0" applyFont="1" applyNumberFormat="1"/>
    <xf borderId="0" fillId="0" fontId="4" numFmtId="0" xfId="0" applyFont="1"/>
    <xf borderId="0" fillId="0" fontId="2" numFmtId="0" xfId="0" applyFont="1"/>
    <xf borderId="0" fillId="0" fontId="5" numFmtId="14" xfId="0" applyFont="1" applyNumberFormat="1"/>
    <xf borderId="0" fillId="0" fontId="0" numFmtId="0" xfId="0" applyAlignment="1" applyFont="1">
      <alignment horizontal="center"/>
    </xf>
    <xf borderId="1" fillId="0" fontId="0" numFmtId="0" xfId="0" applyAlignment="1" applyBorder="1" applyFont="1">
      <alignment horizontal="center"/>
    </xf>
    <xf borderId="0" fillId="0" fontId="2" numFmtId="20" xfId="0" applyFont="1" applyNumberFormat="1"/>
    <xf borderId="1" fillId="0" fontId="5" numFmtId="0" xfId="0" applyAlignment="1" applyBorder="1" applyFont="1">
      <alignment horizontal="center"/>
    </xf>
    <xf borderId="0" fillId="0" fontId="0" numFmtId="10" xfId="0" applyAlignment="1" applyFont="1" applyNumberFormat="1">
      <alignment horizontal="center"/>
    </xf>
    <xf borderId="1" fillId="0" fontId="6" numFmtId="14" xfId="0" applyAlignment="1" applyBorder="1" applyFont="1" applyNumberFormat="1">
      <alignment readingOrder="0"/>
    </xf>
    <xf borderId="1" fillId="0" fontId="6" numFmtId="0" xfId="0" applyAlignment="1" applyBorder="1" applyFont="1">
      <alignment readingOrder="0"/>
    </xf>
    <xf borderId="1" fillId="0" fontId="0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shrinkToFit="0" vertical="center" wrapText="1"/>
    </xf>
    <xf borderId="0" fillId="0" fontId="7" numFmtId="0" xfId="0" applyAlignment="1" applyFont="1">
      <alignment vertical="center"/>
    </xf>
    <xf borderId="1" fillId="0" fontId="2" numFmtId="0" xfId="0" applyAlignment="1" applyBorder="1" applyFont="1">
      <alignment shrinkToFit="0" vertical="center" wrapText="1"/>
    </xf>
    <xf borderId="0" fillId="0" fontId="2" numFmtId="0" xfId="0" applyAlignment="1" applyFont="1">
      <alignment horizontal="center"/>
    </xf>
    <xf borderId="1" fillId="0" fontId="2" numFmtId="0" xfId="0" applyAlignment="1" applyBorder="1" applyFont="1">
      <alignment vertical="center"/>
    </xf>
    <xf borderId="0" fillId="0" fontId="0" numFmtId="0" xfId="0" applyAlignment="1" applyFont="1">
      <alignment horizontal="left"/>
    </xf>
    <xf borderId="0" fillId="0" fontId="8" numFmtId="0" xfId="0" applyFont="1"/>
    <xf borderId="1" fillId="0" fontId="2" numFmtId="0" xfId="0" applyAlignment="1" applyBorder="1" applyFont="1">
      <alignment readingOrder="0" vertical="center"/>
    </xf>
    <xf borderId="0" fillId="0" fontId="8" numFmtId="14" xfId="0" applyFont="1" applyNumberFormat="1"/>
    <xf borderId="1" fillId="0" fontId="2" numFmtId="0" xfId="0" applyAlignment="1" applyBorder="1" applyFont="1">
      <alignment horizontal="center" readingOrder="0" shrinkToFit="0" vertical="center" wrapText="1"/>
    </xf>
    <xf borderId="0" fillId="0" fontId="5" numFmtId="0" xfId="0" applyFont="1"/>
    <xf borderId="0" fillId="0" fontId="5" numFmtId="0" xfId="0" applyAlignment="1" applyFont="1">
      <alignment readingOrder="0"/>
    </xf>
    <xf borderId="1" fillId="0" fontId="2" numFmtId="0" xfId="0" applyAlignment="1" applyBorder="1" applyFont="1">
      <alignment horizontal="center" shrinkToFit="0" wrapText="1"/>
    </xf>
    <xf borderId="0" fillId="0" fontId="2" numFmtId="0" xfId="0" applyAlignment="1" applyFont="1">
      <alignment horizontal="center" shrinkToFit="0" wrapText="1"/>
    </xf>
    <xf borderId="0" fillId="0" fontId="2" numFmtId="0" xfId="0" applyAlignment="1" applyFont="1">
      <alignment readingOrder="0"/>
    </xf>
    <xf borderId="0" fillId="0" fontId="9" numFmtId="0" xfId="0" applyAlignment="1" applyFont="1">
      <alignment horizontal="center"/>
    </xf>
    <xf borderId="1" fillId="0" fontId="5" numFmtId="14" xfId="0" applyAlignment="1" applyBorder="1" applyFont="1" applyNumberFormat="1">
      <alignment horizontal="center" readingOrder="0"/>
    </xf>
    <xf borderId="0" fillId="0" fontId="10" numFmtId="0" xfId="0" applyAlignment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0" numFmtId="14" xfId="0" applyAlignment="1" applyBorder="1" applyFont="1" applyNumberFormat="1">
      <alignment horizontal="center"/>
    </xf>
    <xf borderId="0" fillId="0" fontId="0" numFmtId="0" xfId="0" applyFont="1"/>
    <xf borderId="1" fillId="0" fontId="0" numFmtId="0" xfId="0" applyAlignment="1" applyBorder="1" applyFont="1">
      <alignment readingOrder="0"/>
    </xf>
    <xf borderId="2" fillId="0" fontId="0" numFmtId="0" xfId="0" applyAlignment="1" applyBorder="1" applyFont="1">
      <alignment readingOrder="0"/>
    </xf>
    <xf borderId="1" fillId="2" fontId="0" numFmtId="0" xfId="0" applyAlignment="1" applyBorder="1" applyFill="1" applyFont="1">
      <alignment horizontal="center"/>
    </xf>
    <xf borderId="1" fillId="2" fontId="5" numFmtId="14" xfId="0" applyAlignment="1" applyBorder="1" applyFont="1" applyNumberFormat="1">
      <alignment horizontal="center" readingOrder="0"/>
    </xf>
    <xf borderId="1" fillId="2" fontId="0" numFmtId="0" xfId="0" applyAlignment="1" applyBorder="1" applyFont="1">
      <alignment horizontal="center" readingOrder="0"/>
    </xf>
    <xf borderId="1" fillId="2" fontId="5" numFmtId="0" xfId="0" applyAlignment="1" applyBorder="1" applyFont="1">
      <alignment horizontal="center" readingOrder="0"/>
    </xf>
    <xf borderId="1" fillId="2" fontId="0" numFmtId="0" xfId="0" applyAlignment="1" applyBorder="1" applyFont="1">
      <alignment readingOrder="0"/>
    </xf>
    <xf borderId="1" fillId="2" fontId="2" numFmtId="0" xfId="0" applyAlignment="1" applyBorder="1" applyFont="1">
      <alignment horizontal="center"/>
    </xf>
    <xf borderId="1" fillId="2" fontId="0" numFmtId="14" xfId="0" applyAlignment="1" applyBorder="1" applyFont="1" applyNumberFormat="1">
      <alignment horizontal="center"/>
    </xf>
    <xf borderId="3" fillId="2" fontId="0" numFmtId="0" xfId="0" applyAlignment="1" applyBorder="1" applyFont="1">
      <alignment readingOrder="0"/>
    </xf>
    <xf borderId="0" fillId="0" fontId="6" numFmtId="0" xfId="0" applyFont="1"/>
    <xf borderId="0" fillId="0" fontId="6" numFmtId="14" xfId="0" applyFont="1" applyNumberFormat="1"/>
    <xf borderId="4" fillId="0" fontId="11" numFmtId="0" xfId="0" applyAlignment="1" applyBorder="1" applyFont="1">
      <alignment horizontal="center" shrinkToFit="0" wrapText="1"/>
    </xf>
    <xf borderId="5" fillId="0" fontId="11" numFmtId="0" xfId="0" applyAlignment="1" applyBorder="1" applyFont="1">
      <alignment horizontal="center" shrinkToFit="0" wrapText="1"/>
    </xf>
    <xf borderId="0" fillId="0" fontId="11" numFmtId="0" xfId="0" applyAlignment="1" applyFont="1">
      <alignment horizontal="center" shrinkToFit="0" wrapText="1"/>
    </xf>
    <xf borderId="6" fillId="0" fontId="0" numFmtId="0" xfId="0" applyAlignment="1" applyBorder="1" applyFont="1">
      <alignment horizontal="center"/>
    </xf>
    <xf borderId="7" fillId="0" fontId="0" numFmtId="0" xfId="0" applyAlignment="1" applyBorder="1" applyFont="1">
      <alignment horizontal="center"/>
    </xf>
    <xf borderId="8" fillId="0" fontId="0" numFmtId="0" xfId="0" applyAlignment="1" applyBorder="1" applyFont="1">
      <alignment horizontal="center"/>
    </xf>
    <xf borderId="9" fillId="0" fontId="0" numFmtId="0" xfId="0" applyAlignment="1" applyBorder="1" applyFont="1">
      <alignment readingOrder="0"/>
    </xf>
    <xf borderId="10" fillId="0" fontId="0" numFmtId="0" xfId="0" applyAlignment="1" applyBorder="1" applyFont="1">
      <alignment horizontal="center" readingOrder="0"/>
    </xf>
    <xf borderId="11" fillId="0" fontId="0" numFmtId="0" xfId="0" applyAlignment="1" applyBorder="1" applyFont="1">
      <alignment horizontal="center"/>
    </xf>
    <xf borderId="12" fillId="0" fontId="0" numFmtId="0" xfId="0" applyAlignment="1" applyBorder="1" applyFont="1">
      <alignment horizontal="center"/>
    </xf>
    <xf borderId="13" fillId="0" fontId="0" numFmtId="0" xfId="0" applyAlignment="1" applyBorder="1" applyFont="1">
      <alignment horizontal="center" readingOrder="0"/>
    </xf>
    <xf borderId="14" fillId="3" fontId="0" numFmtId="0" xfId="0" applyAlignment="1" applyBorder="1" applyFill="1" applyFont="1">
      <alignment horizontal="center"/>
    </xf>
    <xf borderId="15" fillId="3" fontId="0" numFmtId="0" xfId="0" applyAlignment="1" applyBorder="1" applyFont="1">
      <alignment horizontal="center"/>
    </xf>
    <xf borderId="13" fillId="2" fontId="0" numFmtId="0" xfId="0" applyAlignment="1" applyBorder="1" applyFont="1">
      <alignment horizontal="center" readingOrder="0"/>
    </xf>
    <xf borderId="16" fillId="3" fontId="0" numFmtId="0" xfId="0" applyAlignment="1" applyBorder="1" applyFont="1">
      <alignment horizontal="center"/>
    </xf>
    <xf borderId="17" fillId="3" fontId="0" numFmtId="0" xfId="0" applyAlignment="1" applyBorder="1" applyFont="1">
      <alignment horizontal="center"/>
    </xf>
    <xf borderId="18" fillId="2" fontId="0" numFmtId="0" xfId="0" applyAlignment="1" applyBorder="1" applyFont="1">
      <alignment readingOrder="0"/>
    </xf>
    <xf borderId="19" fillId="2" fontId="0" numFmtId="0" xfId="0" applyAlignment="1" applyBorder="1" applyFont="1">
      <alignment horizontal="center" readingOrder="0"/>
    </xf>
    <xf borderId="20" fillId="0" fontId="0" numFmtId="0" xfId="0" applyAlignment="1" applyBorder="1" applyFont="1">
      <alignment readingOrder="0"/>
    </xf>
    <xf borderId="21" fillId="0" fontId="0" numFmtId="0" xfId="0" applyAlignment="1" applyBorder="1" applyFont="1">
      <alignment readingOrder="0"/>
    </xf>
    <xf borderId="13" fillId="0" fontId="0" numFmtId="0" xfId="0" applyAlignment="1" applyBorder="1" applyFont="1">
      <alignment readingOrder="0"/>
    </xf>
    <xf borderId="13" fillId="2" fontId="0" numFmtId="0" xfId="0" applyAlignment="1" applyBorder="1" applyFont="1">
      <alignment readingOrder="0"/>
    </xf>
    <xf borderId="22" fillId="3" fontId="0" numFmtId="0" xfId="0" applyAlignment="1" applyBorder="1" applyFont="1">
      <alignment horizontal="center"/>
    </xf>
    <xf borderId="23" fillId="3" fontId="0" numFmtId="0" xfId="0" applyAlignment="1" applyBorder="1" applyFont="1">
      <alignment horizontal="center"/>
    </xf>
    <xf borderId="24" fillId="2" fontId="0" numFmtId="0" xfId="0" applyAlignment="1" applyBorder="1" applyFont="1">
      <alignment readingOrder="0"/>
    </xf>
    <xf borderId="25" fillId="2" fontId="0" numFmtId="0" xfId="0" applyAlignment="1" applyBorder="1" applyFont="1">
      <alignment readingOrder="0"/>
    </xf>
    <xf borderId="10" fillId="0" fontId="0" numFmtId="0" xfId="0" applyAlignment="1" applyBorder="1" applyFont="1">
      <alignment readingOrder="0"/>
    </xf>
    <xf borderId="19" fillId="2" fontId="0" numFmtId="0" xfId="0" applyAlignment="1" applyBorder="1" applyFont="1">
      <alignment readingOrder="0"/>
    </xf>
    <xf borderId="0" fillId="0" fontId="7" numFmtId="0" xfId="0" applyFont="1"/>
    <xf borderId="1" fillId="0" fontId="0" numFmtId="16" xfId="0" applyBorder="1" applyFont="1" applyNumberFormat="1"/>
    <xf borderId="1" fillId="0" fontId="0" numFmtId="0" xfId="0" applyBorder="1" applyFont="1"/>
    <xf borderId="0" fillId="0" fontId="0" numFmtId="14" xfId="0" applyFont="1" applyNumberFormat="1"/>
    <xf borderId="0" fillId="0" fontId="0" numFmtId="16" xfId="0" applyFont="1" applyNumberFormat="1"/>
    <xf borderId="0" fillId="0" fontId="0" numFmtId="11" xfId="0" applyFont="1" applyNumberFormat="1"/>
    <xf borderId="0" fillId="0" fontId="12" numFmtId="0" xfId="0" applyAlignment="1" applyFont="1">
      <alignment readingOrder="0"/>
    </xf>
    <xf borderId="0" fillId="0" fontId="12" numFmtId="11" xfId="0" applyFont="1" applyNumberFormat="1"/>
    <xf borderId="26" fillId="0" fontId="13" numFmtId="0" xfId="0" applyAlignment="1" applyBorder="1" applyFont="1">
      <alignment horizontal="center"/>
    </xf>
    <xf borderId="27" fillId="0" fontId="11" numFmtId="0" xfId="0" applyAlignment="1" applyBorder="1" applyFont="1">
      <alignment horizontal="center" shrinkToFit="0" wrapText="1"/>
    </xf>
    <xf borderId="27" fillId="0" fontId="14" numFmtId="0" xfId="0" applyAlignment="1" applyBorder="1" applyFont="1">
      <alignment horizontal="center"/>
    </xf>
    <xf borderId="28" fillId="0" fontId="0" numFmtId="0" xfId="0" applyAlignment="1" applyBorder="1" applyFont="1">
      <alignment horizontal="center"/>
    </xf>
    <xf borderId="8" fillId="0" fontId="0" numFmtId="14" xfId="0" applyAlignment="1" applyBorder="1" applyFont="1" applyNumberFormat="1">
      <alignment horizontal="center"/>
    </xf>
    <xf borderId="28" fillId="0" fontId="0" numFmtId="0" xfId="0" applyBorder="1" applyFont="1"/>
    <xf borderId="28" fillId="0" fontId="0" numFmtId="0" xfId="0" applyAlignment="1" applyBorder="1" applyFont="1">
      <alignment horizontal="center" readingOrder="0"/>
    </xf>
    <xf borderId="1" fillId="0" fontId="0" numFmtId="11" xfId="0" applyBorder="1" applyFont="1" applyNumberFormat="1"/>
    <xf borderId="29" fillId="0" fontId="0" numFmtId="0" xfId="0" applyBorder="1" applyFont="1"/>
    <xf borderId="29" fillId="0" fontId="0" numFmtId="11" xfId="0" applyBorder="1" applyFont="1" applyNumberFormat="1"/>
    <xf borderId="20" fillId="0" fontId="0" numFmtId="0" xfId="0" applyAlignment="1" applyBorder="1" applyFont="1">
      <alignment horizontal="center"/>
    </xf>
    <xf borderId="28" fillId="0" fontId="0" numFmtId="14" xfId="0" applyAlignment="1" applyBorder="1" applyFont="1" applyNumberFormat="1">
      <alignment horizontal="center"/>
    </xf>
    <xf borderId="12" fillId="0" fontId="0" numFmtId="0" xfId="0" applyAlignment="1" applyBorder="1" applyFont="1">
      <alignment readingOrder="0"/>
    </xf>
    <xf borderId="12" fillId="0" fontId="0" numFmtId="0" xfId="0" applyBorder="1" applyFont="1"/>
    <xf borderId="30" fillId="3" fontId="0" numFmtId="0" xfId="0" applyAlignment="1" applyBorder="1" applyFont="1">
      <alignment horizontal="center"/>
    </xf>
    <xf borderId="15" fillId="3" fontId="0" numFmtId="14" xfId="0" applyAlignment="1" applyBorder="1" applyFont="1" applyNumberFormat="1">
      <alignment horizontal="center"/>
    </xf>
    <xf borderId="15" fillId="3" fontId="0" numFmtId="0" xfId="0" applyAlignment="1" applyBorder="1" applyFont="1">
      <alignment readingOrder="0"/>
    </xf>
    <xf borderId="15" fillId="3" fontId="0" numFmtId="0" xfId="0" applyBorder="1" applyFont="1"/>
    <xf borderId="31" fillId="3" fontId="0" numFmtId="0" xfId="0" applyBorder="1" applyFont="1"/>
    <xf borderId="1" fillId="3" fontId="0" numFmtId="11" xfId="0" applyBorder="1" applyFont="1" applyNumberFormat="1"/>
    <xf borderId="32" fillId="3" fontId="0" numFmtId="0" xfId="0" applyBorder="1" applyFont="1"/>
    <xf borderId="32" fillId="3" fontId="0" numFmtId="11" xfId="0" applyBorder="1" applyFont="1" applyNumberFormat="1"/>
    <xf borderId="23" fillId="3" fontId="0" numFmtId="14" xfId="0" applyAlignment="1" applyBorder="1" applyFont="1" applyNumberFormat="1">
      <alignment horizontal="center"/>
    </xf>
    <xf borderId="33" fillId="3" fontId="0" numFmtId="0" xfId="0" applyAlignment="1" applyBorder="1" applyFont="1">
      <alignment horizontal="center"/>
    </xf>
    <xf borderId="17" fillId="3" fontId="0" numFmtId="0" xfId="0" applyAlignment="1" applyBorder="1" applyFont="1">
      <alignment readingOrder="0"/>
    </xf>
    <xf borderId="17" fillId="3" fontId="0" numFmtId="0" xfId="0" applyBorder="1" applyFont="1"/>
    <xf borderId="34" fillId="3" fontId="0" numFmtId="0" xfId="0" applyBorder="1" applyFont="1"/>
    <xf borderId="18" fillId="3" fontId="0" numFmtId="11" xfId="0" applyBorder="1" applyFont="1" applyNumberFormat="1"/>
    <xf borderId="35" fillId="3" fontId="0" numFmtId="0" xfId="0" applyBorder="1" applyFont="1"/>
    <xf borderId="35" fillId="3" fontId="0" numFmtId="11" xfId="0" applyBorder="1" applyFont="1" applyNumberFormat="1"/>
    <xf borderId="12" fillId="0" fontId="0" numFmtId="14" xfId="0" applyAlignment="1" applyBorder="1" applyFont="1" applyNumberFormat="1">
      <alignment horizontal="center"/>
    </xf>
    <xf borderId="28" fillId="0" fontId="0" numFmtId="0" xfId="0" applyAlignment="1" applyBorder="1" applyFont="1">
      <alignment readingOrder="0"/>
    </xf>
    <xf borderId="0" fillId="0" fontId="0" numFmtId="0" xfId="0" applyAlignment="1" applyFont="1">
      <alignment readingOrder="0"/>
    </xf>
    <xf borderId="36" fillId="0" fontId="0" numFmtId="14" xfId="0" applyAlignment="1" applyBorder="1" applyFont="1" applyNumberFormat="1">
      <alignment horizontal="center"/>
    </xf>
    <xf borderId="20" fillId="0" fontId="0" numFmtId="11" xfId="0" applyBorder="1" applyFont="1" applyNumberFormat="1"/>
    <xf borderId="12" fillId="0" fontId="0" numFmtId="0" xfId="0" applyAlignment="1" applyBorder="1" applyFont="1">
      <alignment horizontal="center" readingOrder="0"/>
    </xf>
    <xf borderId="37" fillId="0" fontId="0" numFmtId="14" xfId="0" applyAlignment="1" applyBorder="1" applyFont="1" applyNumberFormat="1">
      <alignment horizontal="center"/>
    </xf>
    <xf borderId="9" fillId="0" fontId="0" numFmtId="0" xfId="0" applyAlignment="1" applyBorder="1" applyFont="1">
      <alignment horizontal="center" vertical="bottom"/>
    </xf>
    <xf borderId="8" fillId="0" fontId="0" numFmtId="0" xfId="0" applyAlignment="1" applyBorder="1" applyFont="1">
      <alignment readingOrder="0" vertical="bottom"/>
    </xf>
    <xf borderId="8" fillId="0" fontId="0" numFmtId="0" xfId="0" applyAlignment="1" applyBorder="1" applyFont="1">
      <alignment horizontal="right" readingOrder="0" vertical="bottom"/>
    </xf>
    <xf borderId="8" fillId="0" fontId="0" numFmtId="0" xfId="0" applyAlignment="1" applyBorder="1" applyFont="1">
      <alignment vertical="bottom"/>
    </xf>
    <xf borderId="20" fillId="0" fontId="0" numFmtId="0" xfId="0" applyAlignment="1" applyBorder="1" applyFont="1">
      <alignment vertical="bottom"/>
    </xf>
    <xf borderId="12" fillId="0" fontId="0" numFmtId="0" xfId="0" applyAlignment="1" applyBorder="1" applyFont="1">
      <alignment readingOrder="0" vertical="bottom"/>
    </xf>
    <xf borderId="12" fillId="0" fontId="0" numFmtId="0" xfId="0" applyAlignment="1" applyBorder="1" applyFont="1">
      <alignment horizontal="right" readingOrder="0" vertical="bottom"/>
    </xf>
    <xf borderId="12" fillId="0" fontId="0" numFmtId="0" xfId="0" applyAlignment="1" applyBorder="1" applyFont="1">
      <alignment vertical="bottom"/>
    </xf>
    <xf borderId="20" fillId="3" fontId="0" numFmtId="0" xfId="0" applyAlignment="1" applyBorder="1" applyFont="1">
      <alignment horizontal="right" readingOrder="0" vertical="bottom"/>
    </xf>
    <xf borderId="12" fillId="3" fontId="0" numFmtId="0" xfId="0" applyAlignment="1" applyBorder="1" applyFont="1">
      <alignment vertical="bottom"/>
    </xf>
    <xf borderId="20" fillId="0" fontId="0" numFmtId="0" xfId="0" applyAlignment="1" applyBorder="1" applyFont="1">
      <alignment horizontal="right" readingOrder="0" vertical="bottom"/>
    </xf>
    <xf borderId="0" fillId="0" fontId="0" numFmtId="0" xfId="0" applyAlignment="1" applyFont="1">
      <alignment horizontal="center" readingOrder="0"/>
    </xf>
    <xf borderId="0" fillId="0" fontId="2" numFmtId="16" xfId="0" applyAlignment="1" applyFont="1" applyNumberFormat="1">
      <alignment readingOrder="0"/>
    </xf>
    <xf borderId="0" fillId="0" fontId="0" numFmtId="2" xfId="0" applyAlignment="1" applyFont="1" applyNumberFormat="1">
      <alignment horizontal="center"/>
    </xf>
    <xf borderId="0" fillId="0" fontId="15" numFmtId="0" xfId="0" applyFont="1"/>
    <xf borderId="38" fillId="3" fontId="0" numFmtId="0" xfId="0" applyAlignment="1" applyBorder="1" applyFont="1">
      <alignment horizontal="right" readingOrder="0" vertical="bottom"/>
    </xf>
    <xf borderId="1" fillId="0" fontId="16" numFmtId="0" xfId="0" applyAlignment="1" applyBorder="1" applyFont="1">
      <alignment readingOrder="0" vertical="bottom"/>
    </xf>
    <xf borderId="39" fillId="3" fontId="0" numFmtId="0" xfId="0" applyAlignment="1" applyBorder="1" applyFont="1">
      <alignment vertical="bottom"/>
    </xf>
    <xf borderId="1" fillId="0" fontId="16" numFmtId="14" xfId="0" applyAlignment="1" applyBorder="1" applyFont="1" applyNumberFormat="1">
      <alignment horizontal="right" readingOrder="0" vertical="bottom"/>
    </xf>
    <xf borderId="1" fillId="0" fontId="16" numFmtId="14" xfId="0" applyAlignment="1" applyBorder="1" applyFont="1" applyNumberFormat="1">
      <alignment horizontal="center" readingOrder="0" vertical="bottom"/>
    </xf>
    <xf borderId="0" fillId="0" fontId="0" numFmtId="2" xfId="0" applyFont="1" applyNumberFormat="1"/>
    <xf borderId="1" fillId="0" fontId="16" numFmtId="0" xfId="0" applyAlignment="1" applyBorder="1" applyFont="1">
      <alignment horizontal="center" readingOrder="0" vertical="bottom"/>
    </xf>
    <xf borderId="1" fillId="4" fontId="16" numFmtId="0" xfId="0" applyAlignment="1" applyBorder="1" applyFill="1" applyFont="1">
      <alignment horizontal="center" readingOrder="0" vertical="bottom"/>
    </xf>
    <xf borderId="12" fillId="0" fontId="16" numFmtId="14" xfId="0" applyAlignment="1" applyBorder="1" applyFont="1" applyNumberFormat="1">
      <alignment horizontal="center" readingOrder="0" vertical="bottom"/>
    </xf>
    <xf borderId="12" fillId="0" fontId="16" numFmtId="0" xfId="0" applyAlignment="1" applyBorder="1" applyFont="1">
      <alignment horizontal="center" readingOrder="0" vertical="bottom"/>
    </xf>
    <xf borderId="12" fillId="4" fontId="16" numFmtId="0" xfId="0" applyAlignment="1" applyBorder="1" applyFont="1">
      <alignment horizontal="center" readingOrder="0" vertical="bottom"/>
    </xf>
    <xf borderId="12" fillId="0" fontId="16" numFmtId="14" xfId="0" applyAlignment="1" applyBorder="1" applyFont="1" applyNumberFormat="1">
      <alignment horizontal="right" readingOrder="0" vertical="bottom"/>
    </xf>
    <xf borderId="0" fillId="0" fontId="17" numFmtId="0" xfId="0" applyAlignment="1" applyFont="1">
      <alignment horizontal="right"/>
    </xf>
    <xf borderId="18" fillId="2" fontId="0" numFmtId="0" xfId="0" applyAlignment="1" applyBorder="1" applyFont="1">
      <alignment horizontal="center"/>
    </xf>
    <xf borderId="18" fillId="0" fontId="0" numFmtId="0" xfId="0" applyAlignment="1" applyBorder="1" applyFont="1">
      <alignment horizontal="center"/>
    </xf>
    <xf borderId="0" fillId="0" fontId="18" numFmtId="0" xfId="0" applyAlignment="1" applyFont="1">
      <alignment horizontal="right"/>
    </xf>
    <xf borderId="0" fillId="0" fontId="2" numFmtId="0" xfId="0" applyAlignment="1" applyFont="1">
      <alignment horizontal="left"/>
    </xf>
    <xf borderId="2" fillId="0" fontId="0" numFmtId="2" xfId="0" applyBorder="1" applyFont="1" applyNumberFormat="1"/>
    <xf borderId="0" fillId="0" fontId="0" numFmtId="14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umich.qualtrics.com/jfe/form/SV_5pyi9GmKwkLWj2t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56"/>
    <col customWidth="1" min="2" max="2" width="23.44"/>
    <col customWidth="1" min="3" max="3" width="10.56"/>
    <col customWidth="1" min="4" max="4" width="5.67"/>
    <col customWidth="1" min="5" max="26" width="10.56"/>
  </cols>
  <sheetData>
    <row r="1" ht="15.75" customHeight="1">
      <c r="A1" t="s">
        <v>3</v>
      </c>
      <c r="B1" s="1" t="s">
        <v>4</v>
      </c>
      <c r="C1" s="1" t="s">
        <v>14</v>
      </c>
      <c r="D1" s="1" t="s">
        <v>16</v>
      </c>
    </row>
    <row r="2" ht="15.75" customHeight="1">
      <c r="A2" s="4"/>
      <c r="B2" t="s">
        <v>21</v>
      </c>
      <c r="C2" s="6" t="s">
        <v>22</v>
      </c>
      <c r="D2" s="8" t="s">
        <v>22</v>
      </c>
    </row>
    <row r="3" ht="15.75" customHeight="1">
      <c r="B3" t="s">
        <v>24</v>
      </c>
      <c r="C3" s="10" t="s">
        <v>25</v>
      </c>
      <c r="D3" s="12" t="s">
        <v>26</v>
      </c>
    </row>
    <row r="4" ht="15.75" customHeight="1">
      <c r="B4" t="s">
        <v>27</v>
      </c>
      <c r="C4" s="10" t="s">
        <v>28</v>
      </c>
      <c r="D4" s="8" t="s">
        <v>29</v>
      </c>
    </row>
    <row r="5" ht="15.75" customHeight="1">
      <c r="B5" t="s">
        <v>30</v>
      </c>
      <c r="C5" s="10" t="s">
        <v>31</v>
      </c>
      <c r="D5" s="12" t="s">
        <v>32</v>
      </c>
    </row>
    <row r="6" ht="15.75" customHeight="1">
      <c r="B6" t="s">
        <v>33</v>
      </c>
      <c r="C6" s="6"/>
    </row>
    <row r="7" ht="15.75" customHeight="1">
      <c r="C7" s="6"/>
    </row>
    <row r="8" ht="15.75" customHeight="1">
      <c r="C8" s="6"/>
    </row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1" width="16.0"/>
    <col customWidth="1" min="2" max="26" width="10.56"/>
  </cols>
  <sheetData>
    <row r="1" ht="15.75" customHeight="1">
      <c r="A1" s="1" t="s">
        <v>179</v>
      </c>
      <c r="B1" s="6"/>
      <c r="C1" s="6"/>
      <c r="D1" s="6"/>
      <c r="E1" s="6"/>
    </row>
    <row r="2" ht="15.75" customHeight="1">
      <c r="A2" s="134">
        <v>43647.0</v>
      </c>
      <c r="B2" s="30" t="s">
        <v>182</v>
      </c>
      <c r="C2" s="6"/>
      <c r="D2" s="6"/>
      <c r="E2" s="6"/>
    </row>
    <row r="3" ht="15.75" customHeight="1">
      <c r="A3" s="6"/>
      <c r="B3" s="136" t="s">
        <v>8</v>
      </c>
      <c r="C3" s="136" t="s">
        <v>7</v>
      </c>
      <c r="D3" s="136" t="s">
        <v>1</v>
      </c>
      <c r="E3" s="136" t="s">
        <v>185</v>
      </c>
      <c r="F3" s="136" t="s">
        <v>186</v>
      </c>
      <c r="G3" s="136" t="s">
        <v>187</v>
      </c>
      <c r="H3" s="136" t="s">
        <v>188</v>
      </c>
      <c r="I3" s="136"/>
      <c r="J3" s="136"/>
      <c r="K3" s="136"/>
      <c r="L3" s="26"/>
      <c r="M3" s="26"/>
      <c r="N3" s="26"/>
      <c r="O3" s="26"/>
      <c r="P3" s="26"/>
      <c r="Q3" s="26"/>
      <c r="R3" s="26"/>
      <c r="S3" s="26"/>
      <c r="T3" s="26"/>
      <c r="U3" s="26"/>
      <c r="V3" s="26"/>
      <c r="W3" s="26"/>
      <c r="X3" s="26"/>
      <c r="Y3" s="26"/>
      <c r="Z3" s="26"/>
    </row>
    <row r="4" ht="15.75" customHeight="1">
      <c r="A4" s="1"/>
      <c r="B4" s="138" t="s">
        <v>189</v>
      </c>
      <c r="C4" s="140">
        <v>43558.0</v>
      </c>
      <c r="D4" s="141">
        <v>43579.0</v>
      </c>
      <c r="E4" s="143" t="s">
        <v>58</v>
      </c>
      <c r="F4" s="143" t="s">
        <v>62</v>
      </c>
      <c r="G4" s="144">
        <v>3.0</v>
      </c>
      <c r="H4" s="143">
        <v>12.71428571</v>
      </c>
      <c r="J4" s="26"/>
      <c r="K4" s="26"/>
      <c r="L4" s="26"/>
      <c r="M4" s="26"/>
      <c r="N4" s="26"/>
      <c r="O4" s="26"/>
      <c r="P4" s="26"/>
      <c r="Q4" s="26"/>
      <c r="R4" s="26"/>
      <c r="S4" s="26"/>
      <c r="T4" s="26"/>
      <c r="U4" s="26"/>
      <c r="V4" s="26"/>
      <c r="W4" s="26"/>
      <c r="X4" s="26"/>
      <c r="Y4" s="26"/>
      <c r="Z4" s="26"/>
    </row>
    <row r="5" ht="15.75" customHeight="1">
      <c r="A5" s="1"/>
      <c r="B5" s="143" t="s">
        <v>191</v>
      </c>
      <c r="C5" s="145">
        <v>43583.0</v>
      </c>
      <c r="D5" s="145">
        <v>43602.0</v>
      </c>
      <c r="E5" s="146" t="s">
        <v>58</v>
      </c>
      <c r="F5" s="146" t="s">
        <v>62</v>
      </c>
      <c r="G5" s="147">
        <v>4.0</v>
      </c>
      <c r="H5" s="146">
        <v>9.142857143</v>
      </c>
      <c r="J5" s="26"/>
      <c r="K5" s="26"/>
      <c r="L5" s="26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  <c r="Y5" s="26"/>
      <c r="Z5" s="26"/>
    </row>
    <row r="6" ht="15.75" customHeight="1">
      <c r="A6" s="1"/>
      <c r="B6" s="138" t="s">
        <v>192</v>
      </c>
      <c r="C6" s="148">
        <v>43586.0</v>
      </c>
      <c r="D6" s="145">
        <v>43609.0</v>
      </c>
      <c r="E6" s="146" t="s">
        <v>58</v>
      </c>
      <c r="F6" s="146" t="s">
        <v>62</v>
      </c>
      <c r="G6" s="147">
        <v>5.0</v>
      </c>
      <c r="H6" s="146">
        <v>8.714285714</v>
      </c>
      <c r="J6" s="26"/>
      <c r="K6" s="26"/>
      <c r="L6" s="26"/>
      <c r="M6" s="26"/>
      <c r="N6" s="26"/>
      <c r="O6" s="26"/>
      <c r="P6" s="26"/>
      <c r="Q6" s="26"/>
      <c r="R6" s="26"/>
      <c r="S6" s="26"/>
      <c r="T6" s="26"/>
      <c r="U6" s="26"/>
      <c r="V6" s="26"/>
      <c r="W6" s="26"/>
      <c r="X6" s="26"/>
      <c r="Y6" s="26"/>
      <c r="Z6" s="26"/>
    </row>
    <row r="7" ht="15.75" customHeight="1">
      <c r="A7" s="1"/>
      <c r="B7" s="138" t="s">
        <v>193</v>
      </c>
      <c r="C7" s="148">
        <v>43598.0</v>
      </c>
      <c r="D7" s="145">
        <v>43616.0</v>
      </c>
      <c r="E7" s="146" t="s">
        <v>58</v>
      </c>
      <c r="F7" s="146" t="s">
        <v>194</v>
      </c>
      <c r="G7" s="147">
        <v>4.0</v>
      </c>
      <c r="H7" s="146">
        <v>7.0</v>
      </c>
      <c r="J7" s="26"/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5.75" customHeight="1">
      <c r="A8" s="149"/>
      <c r="B8" s="26"/>
      <c r="C8" s="26"/>
      <c r="D8" s="7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6"/>
      <c r="S8" s="26"/>
      <c r="T8" s="26"/>
      <c r="U8" s="26"/>
      <c r="V8" s="26"/>
      <c r="W8" s="26"/>
      <c r="X8" s="26"/>
      <c r="Y8" s="26"/>
      <c r="Z8" s="26"/>
    </row>
    <row r="9" ht="15.75" customHeight="1">
      <c r="A9" s="6"/>
      <c r="B9" s="30" t="s">
        <v>195</v>
      </c>
      <c r="C9" s="6"/>
      <c r="D9" s="6"/>
      <c r="E9" s="36"/>
      <c r="F9" s="36"/>
      <c r="G9" s="36"/>
      <c r="H9" s="36"/>
      <c r="I9" s="36"/>
      <c r="J9" s="36"/>
      <c r="K9" s="36"/>
      <c r="L9" s="36"/>
      <c r="M9" s="36"/>
      <c r="N9" s="36"/>
      <c r="O9" s="36"/>
    </row>
    <row r="10" ht="15.75" customHeight="1">
      <c r="A10" s="1"/>
      <c r="B10" s="6">
        <f>7.7338-6.7517</f>
        <v>0.9821</v>
      </c>
      <c r="C10" s="6" t="s">
        <v>196</v>
      </c>
      <c r="D10" s="6"/>
      <c r="E10" s="36"/>
      <c r="F10" s="36"/>
      <c r="G10" s="1"/>
      <c r="H10" s="36"/>
      <c r="I10" s="36"/>
      <c r="J10" s="36"/>
      <c r="K10" s="36"/>
      <c r="L10" s="36"/>
      <c r="M10" s="36"/>
      <c r="N10" s="36"/>
      <c r="O10" s="36"/>
    </row>
    <row r="11" ht="15.75" customHeight="1">
      <c r="A11" s="152" t="s">
        <v>197</v>
      </c>
      <c r="D11" s="6"/>
      <c r="E11" s="36"/>
      <c r="F11" s="36"/>
      <c r="G11" s="36"/>
      <c r="H11" s="6"/>
      <c r="I11" s="6"/>
      <c r="J11" s="36"/>
      <c r="K11" s="36"/>
      <c r="L11" s="36"/>
      <c r="M11" s="36"/>
      <c r="N11" s="36"/>
      <c r="O11" s="36"/>
    </row>
    <row r="12" ht="15.75" customHeight="1">
      <c r="A12" t="s">
        <v>198</v>
      </c>
      <c r="B12" s="6" t="s">
        <v>199</v>
      </c>
      <c r="C12" s="6"/>
      <c r="E12" s="142"/>
      <c r="F12" s="36"/>
      <c r="G12" s="36"/>
      <c r="H12" s="36"/>
      <c r="I12" s="36"/>
      <c r="J12" s="36"/>
      <c r="K12" s="36"/>
      <c r="L12" s="36"/>
      <c r="M12" s="36"/>
      <c r="N12" s="36"/>
      <c r="O12" s="36"/>
    </row>
    <row r="13" ht="15.75" customHeight="1">
      <c r="C13" t="s">
        <v>200</v>
      </c>
      <c r="D13">
        <f>((B10*10)-(B10*2.5))*1000</f>
        <v>7365.75</v>
      </c>
      <c r="E13" s="135"/>
      <c r="F13" s="36"/>
      <c r="G13" s="36"/>
      <c r="H13" s="6"/>
      <c r="I13" s="6"/>
      <c r="J13" s="36"/>
      <c r="K13" s="36"/>
      <c r="L13" s="36"/>
      <c r="M13" s="36"/>
      <c r="N13" s="36"/>
      <c r="O13" s="36"/>
    </row>
    <row r="14" ht="15.75" customHeight="1">
      <c r="C14" t="s">
        <v>201</v>
      </c>
      <c r="D14">
        <f>B10*1000*1.5</f>
        <v>1473.15</v>
      </c>
      <c r="E14" s="36"/>
      <c r="F14" s="36"/>
      <c r="G14" s="36"/>
      <c r="H14" s="8"/>
      <c r="I14" s="8"/>
      <c r="J14" s="19"/>
      <c r="K14" s="153"/>
      <c r="L14" s="36"/>
      <c r="M14" s="36"/>
      <c r="N14" s="36"/>
      <c r="O14" s="36"/>
    </row>
    <row r="15" ht="15.75" customHeight="1">
      <c r="C15" s="83" t="s">
        <v>203</v>
      </c>
      <c r="E15" s="36"/>
      <c r="F15" s="36"/>
      <c r="G15" s="36"/>
      <c r="H15" s="8"/>
      <c r="I15" s="36"/>
      <c r="J15" s="8"/>
      <c r="K15" s="135"/>
      <c r="L15" s="36"/>
      <c r="M15" s="36"/>
      <c r="N15" s="36"/>
      <c r="O15" s="36"/>
    </row>
    <row r="16" ht="15.75" customHeight="1">
      <c r="A16" s="5" t="s">
        <v>23</v>
      </c>
      <c r="E16" s="36"/>
      <c r="F16" s="36"/>
      <c r="G16" s="36"/>
      <c r="H16" s="8"/>
      <c r="I16" s="36"/>
      <c r="J16" s="8"/>
      <c r="K16" s="135"/>
      <c r="L16" s="36"/>
      <c r="M16" s="36"/>
      <c r="N16" s="36"/>
      <c r="O16" s="36"/>
    </row>
    <row r="17" ht="15.75" customHeight="1">
      <c r="A17" t="s">
        <v>204</v>
      </c>
      <c r="B17" t="s">
        <v>205</v>
      </c>
      <c r="E17" s="36"/>
      <c r="F17" s="36"/>
      <c r="G17" s="36"/>
      <c r="H17" s="8"/>
      <c r="I17" s="36"/>
      <c r="J17" s="8"/>
      <c r="K17" s="135"/>
      <c r="L17" s="36"/>
      <c r="M17" s="36"/>
      <c r="N17" s="36"/>
      <c r="O17" s="36"/>
    </row>
    <row r="18" ht="15.75" customHeight="1">
      <c r="B18" t="s">
        <v>206</v>
      </c>
      <c r="E18" s="36"/>
      <c r="F18" s="36"/>
      <c r="G18" s="36"/>
      <c r="H18" s="8"/>
      <c r="I18" s="36"/>
      <c r="J18" s="8"/>
      <c r="K18" s="135"/>
      <c r="L18" s="36"/>
      <c r="M18" s="36"/>
      <c r="N18" s="36"/>
      <c r="O18" s="36"/>
    </row>
    <row r="19" ht="15.75" customHeight="1">
      <c r="A19" s="5" t="s">
        <v>37</v>
      </c>
      <c r="E19" s="36"/>
      <c r="F19" s="36"/>
      <c r="G19" s="36"/>
      <c r="H19" s="8"/>
      <c r="I19" s="36"/>
      <c r="J19" s="8"/>
      <c r="K19" s="135"/>
      <c r="L19" s="36"/>
      <c r="M19" s="36"/>
      <c r="N19" s="36"/>
      <c r="O19" s="36"/>
    </row>
    <row r="20" ht="15.75" customHeight="1">
      <c r="A20" t="s">
        <v>207</v>
      </c>
      <c r="B20" t="s">
        <v>208</v>
      </c>
      <c r="E20" s="36"/>
      <c r="F20" s="36"/>
      <c r="G20" s="36"/>
      <c r="H20" s="8"/>
      <c r="I20" s="36"/>
      <c r="J20" s="8"/>
      <c r="K20" s="135"/>
      <c r="L20" s="36"/>
      <c r="M20" s="36"/>
      <c r="N20" s="36"/>
      <c r="O20" s="36"/>
    </row>
    <row r="21" ht="15.75" customHeight="1">
      <c r="B21" t="s">
        <v>206</v>
      </c>
      <c r="E21" s="36"/>
      <c r="F21" s="36"/>
      <c r="G21" s="36"/>
      <c r="H21" s="8"/>
      <c r="I21" s="36"/>
      <c r="J21" s="8"/>
      <c r="K21" s="135"/>
      <c r="L21" s="36"/>
      <c r="M21" s="36"/>
      <c r="N21" s="36"/>
      <c r="O21" s="36"/>
    </row>
    <row r="22" ht="15.75" customHeight="1">
      <c r="A22" s="5" t="s">
        <v>22</v>
      </c>
      <c r="E22" s="36"/>
      <c r="F22" s="36"/>
      <c r="G22" s="36"/>
      <c r="H22" s="36"/>
      <c r="I22" s="36"/>
      <c r="J22" s="36"/>
      <c r="K22" s="142"/>
      <c r="L22" s="36"/>
      <c r="M22" s="36"/>
      <c r="N22" s="36"/>
      <c r="O22" s="36"/>
    </row>
    <row r="23" ht="15.75" customHeight="1">
      <c r="A23" t="s">
        <v>209</v>
      </c>
      <c r="B23" t="s">
        <v>210</v>
      </c>
      <c r="E23" s="36"/>
      <c r="F23" s="36"/>
      <c r="G23" s="36"/>
      <c r="H23" s="36"/>
      <c r="I23" s="36"/>
      <c r="J23" s="36"/>
      <c r="K23" s="135"/>
      <c r="L23" s="36"/>
      <c r="M23" s="36"/>
      <c r="N23" s="36"/>
      <c r="O23" s="36"/>
    </row>
    <row r="24" ht="15.75" customHeight="1">
      <c r="B24" t="s">
        <v>206</v>
      </c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</row>
    <row r="25" ht="15.75" customHeight="1"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</row>
    <row r="26" ht="15.75" customHeight="1">
      <c r="A26" t="s">
        <v>211</v>
      </c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</row>
    <row r="27" ht="15.75" customHeight="1">
      <c r="A27" t="s">
        <v>212</v>
      </c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</row>
    <row r="28" ht="15.75" customHeight="1"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</row>
    <row r="29" ht="15.75" customHeight="1"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</row>
    <row r="30" ht="15.75" customHeight="1"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</row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printOptions/>
  <pageMargins bottom="0.75" footer="0.0" header="0.0" left="0.7" right="0.7" top="0.75"/>
  <pageSetup orientation="portrait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213</v>
      </c>
    </row>
    <row r="2" ht="15.75" customHeight="1">
      <c r="A2" t="s">
        <v>214</v>
      </c>
    </row>
    <row r="3" ht="15.75" customHeight="1">
      <c r="A3" t="s">
        <v>215</v>
      </c>
    </row>
    <row r="4" ht="15.75" customHeight="1">
      <c r="A4" t="s">
        <v>216</v>
      </c>
    </row>
    <row r="5" ht="15.75" customHeight="1">
      <c r="A5" t="s">
        <v>217</v>
      </c>
    </row>
    <row r="6" ht="15.75" customHeight="1">
      <c r="A6" t="s">
        <v>218</v>
      </c>
    </row>
    <row r="7" ht="15.75" customHeight="1"/>
    <row r="8" ht="15.75" customHeight="1"/>
    <row r="9" ht="15.75" customHeight="1"/>
    <row r="10" ht="15.75" customHeight="1"/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7" width="20.78"/>
    <col customWidth="1" min="8" max="26" width="8.78"/>
  </cols>
  <sheetData>
    <row r="1" ht="12.75" customHeight="1">
      <c r="A1" s="2" t="s">
        <v>2</v>
      </c>
      <c r="B1" s="2" t="s">
        <v>11</v>
      </c>
      <c r="C1" s="2" t="s">
        <v>12</v>
      </c>
      <c r="D1" s="2" t="s">
        <v>13</v>
      </c>
      <c r="E1" s="2" t="s">
        <v>15</v>
      </c>
      <c r="F1" s="2" t="s">
        <v>17</v>
      </c>
      <c r="G1" s="2" t="s">
        <v>18</v>
      </c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16"/>
      <c r="B2" s="18" t="s">
        <v>41</v>
      </c>
      <c r="C2" s="20"/>
      <c r="D2" s="16" t="s">
        <v>51</v>
      </c>
      <c r="E2" s="20"/>
      <c r="F2" s="16" t="s">
        <v>52</v>
      </c>
      <c r="G2" s="16" t="s">
        <v>53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23" t="s">
        <v>54</v>
      </c>
      <c r="B3" s="16" t="s">
        <v>55</v>
      </c>
      <c r="C3" s="16" t="s">
        <v>56</v>
      </c>
      <c r="D3" s="25" t="s">
        <v>57</v>
      </c>
      <c r="E3" s="16" t="s">
        <v>59</v>
      </c>
      <c r="F3" s="16" t="s">
        <v>60</v>
      </c>
      <c r="G3" s="16" t="s">
        <v>61</v>
      </c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28" t="s">
        <v>63</v>
      </c>
      <c r="B4" s="28" t="s">
        <v>66</v>
      </c>
      <c r="C4" s="28" t="s">
        <v>67</v>
      </c>
      <c r="D4" s="28" t="s">
        <v>68</v>
      </c>
      <c r="E4" s="28" t="s">
        <v>69</v>
      </c>
      <c r="F4" s="28" t="s">
        <v>70</v>
      </c>
      <c r="G4" s="28" t="s">
        <v>71</v>
      </c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29" t="s">
        <v>72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30" t="s">
        <v>73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33" t="s">
        <v>74</v>
      </c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hyperlinks>
    <hyperlink r:id="rId1" ref="A8"/>
  </hyperlinks>
  <printOptions/>
  <pageMargins bottom="0.75" footer="0.0" header="0.0" left="0.25" right="0.25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0</v>
      </c>
    </row>
    <row r="2" ht="15.75" customHeight="1">
      <c r="A2" s="1" t="s">
        <v>1</v>
      </c>
      <c r="B2" s="1" t="s">
        <v>5</v>
      </c>
      <c r="C2" s="1" t="s">
        <v>6</v>
      </c>
      <c r="D2" s="1" t="s">
        <v>7</v>
      </c>
      <c r="E2" s="1" t="s">
        <v>8</v>
      </c>
      <c r="F2" s="1" t="s">
        <v>9</v>
      </c>
      <c r="G2" s="3" t="s">
        <v>10</v>
      </c>
      <c r="L2" s="1" t="s">
        <v>19</v>
      </c>
      <c r="M2" s="5" t="s">
        <v>20</v>
      </c>
    </row>
    <row r="3" ht="15.75" customHeight="1">
      <c r="A3" s="7"/>
      <c r="B3" s="9" t="s">
        <v>23</v>
      </c>
      <c r="C3" s="11">
        <v>2.0</v>
      </c>
      <c r="D3" s="13">
        <v>43566.0</v>
      </c>
      <c r="E3" s="14" t="s">
        <v>34</v>
      </c>
      <c r="F3" s="2"/>
      <c r="G3" s="9"/>
      <c r="H3" s="9"/>
      <c r="I3" s="15" t="s">
        <v>35</v>
      </c>
      <c r="J3" s="9"/>
      <c r="K3" s="9"/>
      <c r="L3" s="9" t="s">
        <v>36</v>
      </c>
      <c r="M3" s="15" t="s">
        <v>22</v>
      </c>
    </row>
    <row r="4" ht="15.75" customHeight="1">
      <c r="A4" s="7"/>
      <c r="B4" s="9" t="s">
        <v>23</v>
      </c>
      <c r="C4" s="11">
        <v>2.0</v>
      </c>
      <c r="D4" s="13">
        <v>43566.0</v>
      </c>
      <c r="E4" s="14" t="s">
        <v>34</v>
      </c>
      <c r="F4" s="2"/>
      <c r="G4" s="9"/>
      <c r="H4" s="9"/>
      <c r="I4" s="15" t="s">
        <v>32</v>
      </c>
      <c r="J4" s="9"/>
      <c r="K4" s="9"/>
      <c r="L4" s="9" t="s">
        <v>36</v>
      </c>
      <c r="M4" s="15" t="s">
        <v>37</v>
      </c>
    </row>
    <row r="5" ht="15.75" customHeight="1">
      <c r="A5" s="7"/>
      <c r="B5" s="9" t="s">
        <v>23</v>
      </c>
      <c r="C5" s="11">
        <v>2.0</v>
      </c>
      <c r="D5" s="13">
        <v>43580.0</v>
      </c>
      <c r="E5" s="14" t="s">
        <v>38</v>
      </c>
      <c r="F5" s="2"/>
      <c r="G5" s="9"/>
      <c r="H5" s="9"/>
      <c r="I5" s="15" t="s">
        <v>26</v>
      </c>
      <c r="J5" s="9"/>
      <c r="K5" s="9"/>
      <c r="L5" s="9" t="s">
        <v>36</v>
      </c>
      <c r="M5" s="15" t="s">
        <v>39</v>
      </c>
    </row>
    <row r="6" ht="15.75" customHeight="1">
      <c r="A6" s="7"/>
      <c r="B6" s="9" t="s">
        <v>23</v>
      </c>
      <c r="C6" s="11">
        <v>2.0</v>
      </c>
      <c r="D6" s="13">
        <v>43580.0</v>
      </c>
      <c r="E6" s="14" t="s">
        <v>38</v>
      </c>
      <c r="F6" s="2"/>
      <c r="G6" s="9"/>
      <c r="H6" s="9"/>
      <c r="I6" s="15" t="s">
        <v>29</v>
      </c>
      <c r="J6" s="9"/>
      <c r="K6" s="9"/>
      <c r="L6" s="9" t="s">
        <v>36</v>
      </c>
      <c r="M6" s="15" t="s">
        <v>23</v>
      </c>
    </row>
    <row r="7" ht="15.75" customHeight="1">
      <c r="A7" s="17" t="s">
        <v>40</v>
      </c>
    </row>
    <row r="8" ht="15.75" customHeight="1"/>
    <row r="9" ht="15.75" customHeight="1">
      <c r="E9" t="s">
        <v>3</v>
      </c>
      <c r="F9" s="1" t="s">
        <v>42</v>
      </c>
      <c r="G9" t="s">
        <v>14</v>
      </c>
      <c r="H9" t="s">
        <v>43</v>
      </c>
    </row>
    <row r="10" ht="15.75" customHeight="1">
      <c r="F10" t="s">
        <v>21</v>
      </c>
      <c r="G10" s="19" t="s">
        <v>22</v>
      </c>
      <c r="H10" s="19" t="s">
        <v>44</v>
      </c>
    </row>
    <row r="11" ht="15.75" customHeight="1">
      <c r="F11" t="s">
        <v>24</v>
      </c>
      <c r="G11" s="19" t="s">
        <v>45</v>
      </c>
      <c r="H11" s="19" t="s">
        <v>46</v>
      </c>
    </row>
    <row r="12" ht="15.75" customHeight="1">
      <c r="F12" t="s">
        <v>27</v>
      </c>
      <c r="G12" s="19" t="s">
        <v>47</v>
      </c>
      <c r="H12" s="19" t="s">
        <v>48</v>
      </c>
    </row>
    <row r="13" ht="15.75" customHeight="1">
      <c r="F13" t="s">
        <v>30</v>
      </c>
      <c r="G13" s="19" t="s">
        <v>49</v>
      </c>
      <c r="H13" s="19" t="s">
        <v>50</v>
      </c>
    </row>
    <row r="14" ht="15.75" customHeight="1">
      <c r="F14" s="21"/>
      <c r="G14" s="19"/>
      <c r="H14" s="19"/>
    </row>
    <row r="15" ht="15.75" customHeight="1"/>
    <row r="16" ht="15.75" customHeight="1"/>
    <row r="17" ht="15.75" customHeight="1"/>
    <row r="18" ht="15.75" customHeight="1">
      <c r="A18" s="22" t="s">
        <v>34</v>
      </c>
      <c r="B18" s="24">
        <v>43566.0</v>
      </c>
      <c r="C18" s="7">
        <v>43588.0</v>
      </c>
      <c r="D18" s="26" t="s">
        <v>58</v>
      </c>
      <c r="E18" s="26" t="s">
        <v>62</v>
      </c>
      <c r="F18" s="26">
        <v>5.0</v>
      </c>
      <c r="G18" s="26"/>
      <c r="H18" s="26">
        <v>10.57142857</v>
      </c>
      <c r="I18" s="27" t="s">
        <v>64</v>
      </c>
    </row>
    <row r="19" ht="15.75" customHeight="1">
      <c r="A19" s="26" t="s">
        <v>38</v>
      </c>
      <c r="B19" s="7">
        <v>43580.0</v>
      </c>
      <c r="C19" s="7">
        <v>43602.0</v>
      </c>
      <c r="D19" s="26" t="s">
        <v>58</v>
      </c>
      <c r="E19" s="26" t="s">
        <v>62</v>
      </c>
      <c r="F19" s="26">
        <v>5.0</v>
      </c>
      <c r="G19" s="26"/>
      <c r="H19" s="26">
        <v>8.571428571</v>
      </c>
      <c r="I19" s="27" t="s">
        <v>65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G2:K2"/>
  </mergeCells>
  <printOptions/>
  <pageMargins bottom="0.75" footer="0.0" header="0.0" left="0.25" right="0.25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56"/>
    <col customWidth="1" min="6" max="6" width="9.33"/>
    <col customWidth="1" min="7" max="7" width="14.11"/>
    <col customWidth="1" min="8" max="12" width="10.56"/>
    <col customWidth="1" min="13" max="14" width="16.78"/>
    <col customWidth="1" min="15" max="26" width="10.56"/>
  </cols>
  <sheetData>
    <row r="1" ht="15.75" customHeight="1">
      <c r="A1" s="31" t="s">
        <v>75</v>
      </c>
      <c r="B1" s="31" t="s">
        <v>76</v>
      </c>
      <c r="C1" s="31" t="s">
        <v>8</v>
      </c>
      <c r="D1" s="31" t="s">
        <v>77</v>
      </c>
      <c r="E1" s="31" t="s">
        <v>19</v>
      </c>
      <c r="F1" s="31" t="s">
        <v>5</v>
      </c>
      <c r="G1" s="31" t="s">
        <v>7</v>
      </c>
      <c r="H1" s="31" t="s">
        <v>78</v>
      </c>
      <c r="I1" s="31" t="s">
        <v>79</v>
      </c>
      <c r="J1" s="31" t="s">
        <v>80</v>
      </c>
      <c r="K1" s="31" t="s">
        <v>81</v>
      </c>
      <c r="L1" s="31" t="s">
        <v>82</v>
      </c>
      <c r="M1" s="31" t="s">
        <v>83</v>
      </c>
      <c r="N1" s="31" t="s">
        <v>84</v>
      </c>
      <c r="O1" s="31" t="s">
        <v>85</v>
      </c>
    </row>
    <row r="2" ht="15.75" customHeight="1">
      <c r="A2" s="9" t="s">
        <v>22</v>
      </c>
      <c r="B2" s="9">
        <v>5.0</v>
      </c>
      <c r="C2" s="9">
        <v>1.0</v>
      </c>
      <c r="D2" s="9">
        <v>1.0</v>
      </c>
      <c r="E2" s="9" t="s">
        <v>86</v>
      </c>
      <c r="F2" s="9" t="s">
        <v>23</v>
      </c>
      <c r="G2" s="32">
        <v>43566.0</v>
      </c>
      <c r="H2" s="34" t="s">
        <v>34</v>
      </c>
      <c r="I2" s="2" t="s">
        <v>44</v>
      </c>
      <c r="J2" s="35">
        <v>43640.0</v>
      </c>
      <c r="K2" s="9">
        <f t="shared" ref="K2:K9" si="1">(DATEDIF(G2, J2,"D")/7)</f>
        <v>10.57142857</v>
      </c>
      <c r="L2" s="35">
        <v>43659.0</v>
      </c>
      <c r="M2" s="9">
        <f t="shared" ref="M2:M9" si="2">(DATEDIF(G2, L2,"D")/7)</f>
        <v>13.28571429</v>
      </c>
      <c r="N2" s="9">
        <f t="shared" ref="N2:N9" si="3">L2-J2</f>
        <v>19</v>
      </c>
      <c r="O2" s="9" t="s">
        <v>103</v>
      </c>
    </row>
    <row r="3" ht="15.75" customHeight="1">
      <c r="A3" s="9" t="s">
        <v>22</v>
      </c>
      <c r="B3" s="9">
        <v>5.0</v>
      </c>
      <c r="C3" s="9">
        <v>1.0</v>
      </c>
      <c r="D3" s="9">
        <v>2.0</v>
      </c>
      <c r="E3" s="9" t="s">
        <v>104</v>
      </c>
      <c r="F3" s="9" t="s">
        <v>23</v>
      </c>
      <c r="G3" s="32">
        <v>43566.0</v>
      </c>
      <c r="H3" s="34" t="s">
        <v>34</v>
      </c>
      <c r="I3" s="2" t="s">
        <v>44</v>
      </c>
      <c r="J3" s="35">
        <v>43640.0</v>
      </c>
      <c r="K3" s="9">
        <f t="shared" si="1"/>
        <v>10.57142857</v>
      </c>
      <c r="L3" s="35">
        <v>43659.0</v>
      </c>
      <c r="M3" s="9">
        <f t="shared" si="2"/>
        <v>13.28571429</v>
      </c>
      <c r="N3" s="9">
        <f t="shared" si="3"/>
        <v>19</v>
      </c>
      <c r="O3" s="9" t="s">
        <v>105</v>
      </c>
    </row>
    <row r="4" ht="15.75" customHeight="1">
      <c r="A4" s="39" t="s">
        <v>26</v>
      </c>
      <c r="B4" s="39">
        <v>5.0</v>
      </c>
      <c r="C4" s="39">
        <v>2.0</v>
      </c>
      <c r="D4" s="39">
        <v>1.0</v>
      </c>
      <c r="E4" s="39" t="s">
        <v>86</v>
      </c>
      <c r="F4" s="39" t="s">
        <v>23</v>
      </c>
      <c r="G4" s="40">
        <v>43580.0</v>
      </c>
      <c r="H4" s="42" t="s">
        <v>38</v>
      </c>
      <c r="I4" s="44" t="s">
        <v>46</v>
      </c>
      <c r="J4" s="45">
        <v>43640.0</v>
      </c>
      <c r="K4" s="39">
        <f t="shared" si="1"/>
        <v>8.571428571</v>
      </c>
      <c r="L4" s="45">
        <v>43659.0</v>
      </c>
      <c r="M4" s="39">
        <f t="shared" si="2"/>
        <v>11.28571429</v>
      </c>
      <c r="N4" s="39">
        <f t="shared" si="3"/>
        <v>19</v>
      </c>
      <c r="O4" s="39" t="s">
        <v>107</v>
      </c>
    </row>
    <row r="5" ht="15.75" customHeight="1">
      <c r="A5" s="39" t="s">
        <v>26</v>
      </c>
      <c r="B5" s="39">
        <v>5.0</v>
      </c>
      <c r="C5" s="39">
        <v>2.0</v>
      </c>
      <c r="D5" s="39">
        <v>2.0</v>
      </c>
      <c r="E5" s="39" t="s">
        <v>104</v>
      </c>
      <c r="F5" s="39" t="s">
        <v>23</v>
      </c>
      <c r="G5" s="40">
        <v>43580.0</v>
      </c>
      <c r="H5" s="42" t="s">
        <v>38</v>
      </c>
      <c r="I5" s="44" t="s">
        <v>46</v>
      </c>
      <c r="J5" s="45">
        <v>43640.0</v>
      </c>
      <c r="K5" s="39">
        <f t="shared" si="1"/>
        <v>8.571428571</v>
      </c>
      <c r="L5" s="45">
        <v>43659.0</v>
      </c>
      <c r="M5" s="39">
        <f t="shared" si="2"/>
        <v>11.28571429</v>
      </c>
      <c r="N5" s="39">
        <f t="shared" si="3"/>
        <v>19</v>
      </c>
      <c r="O5" s="39" t="s">
        <v>108</v>
      </c>
    </row>
    <row r="6" ht="15.75" customHeight="1">
      <c r="A6" s="9" t="s">
        <v>29</v>
      </c>
      <c r="B6" s="9">
        <v>5.0</v>
      </c>
      <c r="C6" s="9">
        <v>3.0</v>
      </c>
      <c r="D6" s="9">
        <v>1.0</v>
      </c>
      <c r="E6" s="9" t="s">
        <v>86</v>
      </c>
      <c r="F6" s="9" t="s">
        <v>23</v>
      </c>
      <c r="G6" s="32">
        <v>43580.0</v>
      </c>
      <c r="H6" s="34" t="s">
        <v>38</v>
      </c>
      <c r="I6" s="2" t="s">
        <v>48</v>
      </c>
      <c r="J6" s="35">
        <v>43640.0</v>
      </c>
      <c r="K6" s="9">
        <f t="shared" si="1"/>
        <v>8.571428571</v>
      </c>
      <c r="L6" s="35">
        <v>43659.0</v>
      </c>
      <c r="M6" s="9">
        <f t="shared" si="2"/>
        <v>11.28571429</v>
      </c>
      <c r="N6" s="9">
        <f t="shared" si="3"/>
        <v>19</v>
      </c>
      <c r="O6" s="9" t="s">
        <v>109</v>
      </c>
    </row>
    <row r="7" ht="15.75" customHeight="1">
      <c r="A7" s="9" t="s">
        <v>29</v>
      </c>
      <c r="B7" s="9">
        <v>5.0</v>
      </c>
      <c r="C7" s="9">
        <v>3.0</v>
      </c>
      <c r="D7" s="9">
        <v>2.0</v>
      </c>
      <c r="E7" s="9" t="s">
        <v>104</v>
      </c>
      <c r="F7" s="9" t="s">
        <v>23</v>
      </c>
      <c r="G7" s="32">
        <v>43580.0</v>
      </c>
      <c r="H7" s="34" t="s">
        <v>38</v>
      </c>
      <c r="I7" s="2" t="s">
        <v>48</v>
      </c>
      <c r="J7" s="35">
        <v>43640.0</v>
      </c>
      <c r="K7" s="9">
        <f t="shared" si="1"/>
        <v>8.571428571</v>
      </c>
      <c r="L7" s="35">
        <v>43659.0</v>
      </c>
      <c r="M7" s="9">
        <f t="shared" si="2"/>
        <v>11.28571429</v>
      </c>
      <c r="N7" s="9">
        <f t="shared" si="3"/>
        <v>19</v>
      </c>
      <c r="O7" s="9" t="s">
        <v>110</v>
      </c>
    </row>
    <row r="8" ht="15.75" customHeight="1">
      <c r="A8" s="39" t="s">
        <v>32</v>
      </c>
      <c r="B8" s="39">
        <v>5.0</v>
      </c>
      <c r="C8" s="39">
        <v>4.0</v>
      </c>
      <c r="D8" s="39">
        <v>1.0</v>
      </c>
      <c r="E8" s="39" t="s">
        <v>86</v>
      </c>
      <c r="F8" s="39" t="s">
        <v>23</v>
      </c>
      <c r="G8" s="40">
        <v>43566.0</v>
      </c>
      <c r="H8" s="42" t="s">
        <v>34</v>
      </c>
      <c r="I8" s="44" t="s">
        <v>50</v>
      </c>
      <c r="J8" s="45">
        <v>43640.0</v>
      </c>
      <c r="K8" s="39">
        <f t="shared" si="1"/>
        <v>10.57142857</v>
      </c>
      <c r="L8" s="45">
        <v>43659.0</v>
      </c>
      <c r="M8" s="39">
        <f t="shared" si="2"/>
        <v>13.28571429</v>
      </c>
      <c r="N8" s="39">
        <f t="shared" si="3"/>
        <v>19</v>
      </c>
      <c r="O8" s="39" t="s">
        <v>111</v>
      </c>
    </row>
    <row r="9" ht="15.75" customHeight="1">
      <c r="A9" s="39" t="s">
        <v>32</v>
      </c>
      <c r="B9" s="39">
        <v>5.0</v>
      </c>
      <c r="C9" s="39">
        <v>4.0</v>
      </c>
      <c r="D9" s="39">
        <v>2.0</v>
      </c>
      <c r="E9" s="39" t="s">
        <v>104</v>
      </c>
      <c r="F9" s="39" t="s">
        <v>23</v>
      </c>
      <c r="G9" s="40">
        <v>43566.0</v>
      </c>
      <c r="H9" s="42" t="s">
        <v>34</v>
      </c>
      <c r="I9" s="44" t="s">
        <v>50</v>
      </c>
      <c r="J9" s="45">
        <v>43640.0</v>
      </c>
      <c r="K9" s="39">
        <f t="shared" si="1"/>
        <v>10.57142857</v>
      </c>
      <c r="L9" s="45">
        <v>43659.0</v>
      </c>
      <c r="M9" s="39">
        <f t="shared" si="2"/>
        <v>13.28571429</v>
      </c>
      <c r="N9" s="39">
        <f t="shared" si="3"/>
        <v>19</v>
      </c>
      <c r="O9" s="39" t="s">
        <v>112</v>
      </c>
    </row>
    <row r="10" ht="15.75" customHeight="1"/>
    <row r="11" ht="15.75" customHeight="1">
      <c r="A11" s="26"/>
      <c r="B11" s="26"/>
      <c r="C11" s="7"/>
      <c r="D11" s="26"/>
      <c r="E11" s="26"/>
      <c r="F11" s="26"/>
      <c r="G11" s="26"/>
      <c r="H11" s="26"/>
    </row>
    <row r="12" ht="15.75" customHeight="1">
      <c r="A12" s="26"/>
      <c r="B12" s="26"/>
      <c r="C12" s="7"/>
      <c r="D12" s="26"/>
      <c r="E12" s="26"/>
      <c r="F12" s="26"/>
      <c r="G12" s="26"/>
      <c r="H12" s="26"/>
      <c r="I12" s="36"/>
      <c r="J12" s="36"/>
      <c r="K12" s="36"/>
      <c r="L12" s="36"/>
      <c r="M12" s="36"/>
      <c r="N12" s="36"/>
      <c r="O12" s="36"/>
    </row>
    <row r="13" ht="15.75" customHeight="1">
      <c r="A13" s="47"/>
      <c r="B13" s="48"/>
      <c r="C13" s="7"/>
      <c r="D13" s="26"/>
      <c r="E13" s="26"/>
      <c r="F13" s="26"/>
      <c r="G13" s="26"/>
      <c r="H13" s="26"/>
      <c r="I13" s="36"/>
      <c r="J13" s="36"/>
      <c r="K13" s="36"/>
      <c r="L13" s="36"/>
      <c r="M13" s="36"/>
      <c r="N13" s="36"/>
      <c r="O13" s="36"/>
    </row>
    <row r="14" ht="15.75" customHeight="1"/>
    <row r="15" ht="15.75" customHeight="1"/>
    <row r="16" ht="15.75" customHeight="1">
      <c r="A16" s="36"/>
      <c r="B16" s="36"/>
      <c r="C16" s="36"/>
      <c r="D16" s="36"/>
      <c r="E16" s="36"/>
      <c r="F16" s="48"/>
      <c r="G16" s="47"/>
      <c r="H16" s="36"/>
      <c r="I16" s="36"/>
    </row>
    <row r="17" ht="15.75" customHeight="1">
      <c r="A17" s="36"/>
      <c r="B17" s="36"/>
      <c r="C17" s="36"/>
      <c r="D17" s="36"/>
      <c r="E17" s="36"/>
      <c r="F17" s="47"/>
      <c r="G17" s="47"/>
      <c r="H17" s="36"/>
      <c r="I17" s="36"/>
    </row>
    <row r="18" ht="15.75" customHeight="1">
      <c r="A18" s="36"/>
      <c r="B18" s="36"/>
      <c r="C18" s="36"/>
      <c r="D18" s="36"/>
      <c r="E18" s="36"/>
      <c r="F18" s="36"/>
      <c r="G18" s="36"/>
      <c r="H18" s="36"/>
      <c r="I18" s="36"/>
    </row>
    <row r="19" ht="15.75" customHeight="1">
      <c r="A19" s="36"/>
      <c r="B19" s="36"/>
      <c r="C19" s="36"/>
      <c r="D19" s="36"/>
      <c r="E19" s="36"/>
      <c r="F19" s="36"/>
      <c r="G19" s="36"/>
      <c r="H19" s="36"/>
      <c r="I19" s="36"/>
    </row>
    <row r="20" ht="15.75" customHeight="1">
      <c r="A20" s="36"/>
      <c r="B20" s="36"/>
      <c r="C20" s="36"/>
      <c r="D20" s="36"/>
      <c r="E20" s="36"/>
      <c r="F20" s="36"/>
      <c r="G20" s="36"/>
      <c r="H20" s="36"/>
      <c r="I20" s="36"/>
    </row>
    <row r="21" ht="15.75" customHeight="1">
      <c r="A21" s="36"/>
      <c r="B21" s="36"/>
      <c r="C21" s="36"/>
      <c r="D21" s="36"/>
      <c r="E21" s="36"/>
      <c r="F21" s="36"/>
      <c r="G21" s="36"/>
      <c r="H21" s="36"/>
      <c r="I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</row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" width="9.11"/>
    <col customWidth="1" min="3" max="3" width="9.0"/>
    <col customWidth="1" min="4" max="5" width="8.67"/>
    <col customWidth="1" min="6" max="26" width="10.78"/>
  </cols>
  <sheetData>
    <row r="1" ht="15.75" customHeight="1">
      <c r="A1" s="31" t="s">
        <v>87</v>
      </c>
      <c r="B1" s="31" t="s">
        <v>76</v>
      </c>
      <c r="C1" s="31" t="s">
        <v>77</v>
      </c>
      <c r="D1" s="31" t="s">
        <v>19</v>
      </c>
      <c r="E1" s="31" t="s">
        <v>88</v>
      </c>
      <c r="F1" s="31" t="s">
        <v>89</v>
      </c>
      <c r="G1" s="31" t="s">
        <v>90</v>
      </c>
      <c r="H1" s="31" t="s">
        <v>91</v>
      </c>
      <c r="I1" s="31" t="s">
        <v>92</v>
      </c>
      <c r="J1" s="31" t="s">
        <v>93</v>
      </c>
      <c r="K1" s="31" t="s">
        <v>94</v>
      </c>
      <c r="L1" s="31" t="s">
        <v>95</v>
      </c>
      <c r="M1" s="31" t="s">
        <v>96</v>
      </c>
      <c r="N1" s="31" t="s">
        <v>97</v>
      </c>
      <c r="O1" s="31" t="s">
        <v>98</v>
      </c>
      <c r="P1" s="31" t="s">
        <v>99</v>
      </c>
      <c r="Q1" s="31" t="s">
        <v>100</v>
      </c>
      <c r="R1" s="31" t="s">
        <v>101</v>
      </c>
      <c r="S1" s="31" t="s">
        <v>102</v>
      </c>
      <c r="T1" s="36"/>
      <c r="U1" s="36"/>
      <c r="V1" s="36"/>
      <c r="W1" s="36"/>
      <c r="X1" s="36"/>
      <c r="Y1" s="36"/>
      <c r="Z1" s="36"/>
    </row>
    <row r="2" ht="15.75" customHeight="1">
      <c r="A2" s="9" t="s">
        <v>22</v>
      </c>
      <c r="B2" s="9">
        <f>Inventory!B2</f>
        <v>5</v>
      </c>
      <c r="C2" s="9" t="str">
        <f>Inventory!O2</f>
        <v>nt_5_1</v>
      </c>
      <c r="D2" s="9" t="s">
        <v>86</v>
      </c>
      <c r="E2" s="15">
        <v>28.9</v>
      </c>
      <c r="F2" s="37">
        <v>27.2</v>
      </c>
      <c r="G2" s="37">
        <v>27.8</v>
      </c>
      <c r="H2" s="37">
        <v>27.9</v>
      </c>
      <c r="I2" s="37">
        <v>27.8</v>
      </c>
      <c r="J2" s="37">
        <v>27.7</v>
      </c>
      <c r="K2" s="37">
        <v>27.2</v>
      </c>
      <c r="L2" s="37">
        <v>27.5</v>
      </c>
      <c r="M2" s="37">
        <v>27.5</v>
      </c>
      <c r="N2" s="37">
        <v>27.6</v>
      </c>
      <c r="O2" s="37">
        <v>27.2</v>
      </c>
      <c r="P2" s="37">
        <v>27.2</v>
      </c>
      <c r="Q2" s="37">
        <v>26.9</v>
      </c>
      <c r="R2" s="37">
        <v>26.9</v>
      </c>
      <c r="S2" s="38">
        <v>26.9</v>
      </c>
      <c r="T2" s="36"/>
      <c r="U2" s="36"/>
      <c r="V2" s="36"/>
      <c r="W2" s="36"/>
      <c r="X2" s="36"/>
      <c r="Y2" s="36"/>
      <c r="Z2" s="36"/>
    </row>
    <row r="3" ht="15.75" customHeight="1">
      <c r="A3" s="9" t="s">
        <v>22</v>
      </c>
      <c r="B3" s="9">
        <f>Inventory!B3</f>
        <v>5</v>
      </c>
      <c r="C3" s="9" t="str">
        <f>Inventory!O3</f>
        <v>nt_5_2</v>
      </c>
      <c r="D3" s="9" t="s">
        <v>106</v>
      </c>
      <c r="E3" s="15">
        <v>27.0</v>
      </c>
      <c r="F3" s="37">
        <v>26.6</v>
      </c>
      <c r="G3" s="37">
        <v>26.8</v>
      </c>
      <c r="H3" s="37">
        <v>27.1</v>
      </c>
      <c r="I3" s="37">
        <v>27.4</v>
      </c>
      <c r="J3" s="37">
        <v>27.5</v>
      </c>
      <c r="K3" s="37">
        <v>26.1</v>
      </c>
      <c r="L3" s="37">
        <v>26.4</v>
      </c>
      <c r="M3" s="37">
        <v>26.4</v>
      </c>
      <c r="N3" s="37">
        <v>26.5</v>
      </c>
      <c r="O3" s="37">
        <v>26.4</v>
      </c>
      <c r="P3" s="37">
        <v>26.1</v>
      </c>
      <c r="Q3" s="37">
        <v>25.8</v>
      </c>
      <c r="R3" s="37">
        <v>25.7</v>
      </c>
      <c r="S3" s="38">
        <v>26.1</v>
      </c>
      <c r="T3" s="36"/>
      <c r="U3" s="36"/>
      <c r="V3" s="36"/>
      <c r="W3" s="36"/>
      <c r="X3" s="36"/>
      <c r="Y3" s="36"/>
      <c r="Z3" s="36"/>
    </row>
    <row r="4" ht="15.75" customHeight="1">
      <c r="A4" s="39" t="s">
        <v>39</v>
      </c>
      <c r="B4" s="9">
        <f>Inventory!B4</f>
        <v>5</v>
      </c>
      <c r="C4" s="9" t="str">
        <f>Inventory!O4</f>
        <v>f_5_1</v>
      </c>
      <c r="D4" s="39" t="s">
        <v>86</v>
      </c>
      <c r="E4" s="41">
        <v>25.3</v>
      </c>
      <c r="F4" s="43">
        <v>24.9</v>
      </c>
      <c r="G4" s="43">
        <v>25.4</v>
      </c>
      <c r="H4" s="43">
        <v>25.8</v>
      </c>
      <c r="I4" s="43">
        <v>25.7</v>
      </c>
      <c r="J4" s="43">
        <v>26.3</v>
      </c>
      <c r="K4" s="43">
        <v>26.0</v>
      </c>
      <c r="L4" s="43">
        <v>26.0</v>
      </c>
      <c r="M4" s="43">
        <v>26.2</v>
      </c>
      <c r="N4" s="43">
        <v>26.1</v>
      </c>
      <c r="O4" s="43">
        <v>25.7</v>
      </c>
      <c r="P4" s="43">
        <v>25.7</v>
      </c>
      <c r="Q4" s="43">
        <v>25.9</v>
      </c>
      <c r="R4" s="43">
        <v>25.4</v>
      </c>
      <c r="S4" s="46">
        <v>25.5</v>
      </c>
      <c r="T4" s="36"/>
      <c r="U4" s="36"/>
      <c r="V4" s="36"/>
      <c r="W4" s="36"/>
      <c r="X4" s="36"/>
      <c r="Y4" s="36"/>
      <c r="Z4" s="36"/>
    </row>
    <row r="5" ht="15.75" customHeight="1">
      <c r="A5" s="39" t="s">
        <v>39</v>
      </c>
      <c r="B5" s="9">
        <f>Inventory!B5</f>
        <v>5</v>
      </c>
      <c r="C5" s="9" t="str">
        <f>Inventory!O5</f>
        <v>f_5_2</v>
      </c>
      <c r="D5" s="39" t="s">
        <v>106</v>
      </c>
      <c r="E5" s="41">
        <v>22.9</v>
      </c>
      <c r="F5" s="43">
        <v>22.6</v>
      </c>
      <c r="G5" s="43">
        <v>23.3</v>
      </c>
      <c r="H5" s="43">
        <v>23.8</v>
      </c>
      <c r="I5" s="43">
        <v>24.2</v>
      </c>
      <c r="J5" s="43">
        <v>23.8</v>
      </c>
      <c r="K5" s="43">
        <v>23.7</v>
      </c>
      <c r="L5" s="43">
        <v>24.1</v>
      </c>
      <c r="M5" s="43">
        <v>23.7</v>
      </c>
      <c r="N5" s="43">
        <v>24.1</v>
      </c>
      <c r="O5" s="43">
        <v>23.7</v>
      </c>
      <c r="P5" s="43">
        <v>23.6</v>
      </c>
      <c r="Q5" s="43">
        <v>23.8</v>
      </c>
      <c r="R5" s="43">
        <v>23.8</v>
      </c>
      <c r="S5" s="46">
        <v>24.0</v>
      </c>
      <c r="T5" s="36"/>
      <c r="U5" s="36"/>
      <c r="V5" s="36"/>
      <c r="W5" s="36"/>
      <c r="X5" s="36"/>
      <c r="Y5" s="36"/>
      <c r="Z5" s="36"/>
    </row>
    <row r="6" ht="15.75" customHeight="1">
      <c r="A6" s="9" t="s">
        <v>23</v>
      </c>
      <c r="B6" s="9">
        <f>Inventory!B6</f>
        <v>5</v>
      </c>
      <c r="C6" s="9" t="str">
        <f>Inventory!O6</f>
        <v>m_5_1</v>
      </c>
      <c r="D6" s="9" t="s">
        <v>86</v>
      </c>
      <c r="E6" s="15">
        <v>24.4</v>
      </c>
      <c r="F6" s="37">
        <v>24.7</v>
      </c>
      <c r="G6" s="37">
        <v>25.0</v>
      </c>
      <c r="H6" s="37">
        <v>25.2</v>
      </c>
      <c r="I6" s="37">
        <v>25.7</v>
      </c>
      <c r="J6" s="37">
        <v>24.8</v>
      </c>
      <c r="K6" s="37">
        <v>25.2</v>
      </c>
      <c r="L6" s="37">
        <v>23.8</v>
      </c>
      <c r="M6" s="37">
        <v>24.9</v>
      </c>
      <c r="N6" s="37">
        <v>25.2</v>
      </c>
      <c r="O6" s="37">
        <v>24.9</v>
      </c>
      <c r="P6" s="37">
        <v>24.8</v>
      </c>
      <c r="Q6" s="37">
        <v>24.8</v>
      </c>
      <c r="R6" s="37">
        <v>25.3</v>
      </c>
      <c r="S6" s="38">
        <v>25.6</v>
      </c>
      <c r="T6" s="36"/>
      <c r="U6" s="36"/>
      <c r="V6" s="36"/>
      <c r="W6" s="36"/>
      <c r="X6" s="36"/>
      <c r="Y6" s="36"/>
      <c r="Z6" s="36"/>
    </row>
    <row r="7" ht="15.75" customHeight="1">
      <c r="A7" s="9" t="s">
        <v>23</v>
      </c>
      <c r="B7" s="9">
        <f>Inventory!B7</f>
        <v>5</v>
      </c>
      <c r="C7" s="9" t="str">
        <f>Inventory!O7</f>
        <v>m_5_2</v>
      </c>
      <c r="D7" s="9" t="s">
        <v>106</v>
      </c>
      <c r="E7" s="15">
        <v>25.6</v>
      </c>
      <c r="F7" s="37">
        <v>25.5</v>
      </c>
      <c r="G7" s="37">
        <v>25.3</v>
      </c>
      <c r="H7" s="37">
        <v>26.0</v>
      </c>
      <c r="I7" s="37">
        <v>26.1</v>
      </c>
      <c r="J7" s="37">
        <v>26.6</v>
      </c>
      <c r="K7" s="37">
        <v>26.6</v>
      </c>
      <c r="L7" s="37">
        <v>27.0</v>
      </c>
      <c r="M7" s="37">
        <v>26.7</v>
      </c>
      <c r="N7" s="37">
        <v>26.3</v>
      </c>
      <c r="O7" s="37">
        <v>26.5</v>
      </c>
      <c r="P7" s="37">
        <v>26.5</v>
      </c>
      <c r="Q7" s="37">
        <v>26.4</v>
      </c>
      <c r="R7" s="37">
        <v>27.0</v>
      </c>
      <c r="S7" s="38">
        <v>27.3</v>
      </c>
      <c r="T7" s="36"/>
      <c r="U7" s="36"/>
      <c r="V7" s="36"/>
      <c r="W7" s="36"/>
      <c r="X7" s="36"/>
      <c r="Y7" s="36"/>
      <c r="Z7" s="36"/>
    </row>
    <row r="8" ht="15.75" customHeight="1">
      <c r="A8" s="39" t="s">
        <v>37</v>
      </c>
      <c r="B8" s="9">
        <f>Inventory!B8</f>
        <v>5</v>
      </c>
      <c r="C8" s="9" t="str">
        <f>Inventory!O8</f>
        <v>l_5_1</v>
      </c>
      <c r="D8" s="39" t="s">
        <v>86</v>
      </c>
      <c r="E8" s="41">
        <v>26.3</v>
      </c>
      <c r="F8" s="43">
        <v>26.5</v>
      </c>
      <c r="G8" s="43">
        <v>27.3</v>
      </c>
      <c r="H8" s="43">
        <v>27.2</v>
      </c>
      <c r="I8" s="43">
        <v>27.2</v>
      </c>
      <c r="J8" s="43">
        <v>26.8</v>
      </c>
      <c r="K8" s="43">
        <v>25.0</v>
      </c>
      <c r="L8" s="43">
        <v>24.1</v>
      </c>
      <c r="M8" s="43">
        <v>24.5</v>
      </c>
      <c r="N8" s="43">
        <v>24.7</v>
      </c>
      <c r="O8" s="43">
        <v>24.4</v>
      </c>
      <c r="P8" s="43">
        <v>24.7</v>
      </c>
      <c r="Q8" s="43">
        <v>24.1</v>
      </c>
      <c r="R8" s="43">
        <v>24.6</v>
      </c>
      <c r="S8" s="46">
        <v>24.7</v>
      </c>
      <c r="T8" s="36"/>
      <c r="U8" s="36"/>
      <c r="V8" s="36"/>
      <c r="W8" s="36"/>
      <c r="X8" s="36"/>
      <c r="Y8" s="36"/>
      <c r="Z8" s="36"/>
    </row>
    <row r="9" ht="15.75" customHeight="1">
      <c r="A9" s="39" t="s">
        <v>37</v>
      </c>
      <c r="B9" s="9">
        <f>Inventory!B9</f>
        <v>5</v>
      </c>
      <c r="C9" s="9" t="str">
        <f>Inventory!O9</f>
        <v>l_5_2</v>
      </c>
      <c r="D9" s="39" t="s">
        <v>106</v>
      </c>
      <c r="E9" s="41">
        <v>26.2</v>
      </c>
      <c r="F9" s="43">
        <v>26.2</v>
      </c>
      <c r="G9" s="43">
        <v>26.5</v>
      </c>
      <c r="H9" s="43">
        <v>26.9</v>
      </c>
      <c r="I9" s="43">
        <v>26.9</v>
      </c>
      <c r="J9" s="43">
        <v>26.8</v>
      </c>
      <c r="K9" s="43">
        <v>26.4</v>
      </c>
      <c r="L9" s="43">
        <v>25.8</v>
      </c>
      <c r="M9" s="43">
        <v>25.9</v>
      </c>
      <c r="N9" s="43">
        <v>26.0</v>
      </c>
      <c r="O9" s="43">
        <v>25.6</v>
      </c>
      <c r="P9" s="43">
        <v>25.8</v>
      </c>
      <c r="Q9" s="43">
        <v>25.6</v>
      </c>
      <c r="R9" s="43">
        <v>25.6</v>
      </c>
      <c r="S9" s="46">
        <v>25.5</v>
      </c>
      <c r="T9" s="36"/>
      <c r="U9" s="36"/>
      <c r="V9" s="36"/>
      <c r="W9" s="36"/>
      <c r="X9" s="36"/>
      <c r="Y9" s="36"/>
      <c r="Z9" s="36"/>
    </row>
    <row r="10" ht="15.75" customHeight="1">
      <c r="A10" s="8"/>
      <c r="B10" s="8"/>
      <c r="C10" s="8"/>
      <c r="D10" s="8"/>
      <c r="E10" s="8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</row>
    <row r="11" ht="15.75" customHeight="1">
      <c r="J11" s="26"/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</row>
    <row r="12" ht="15.75" customHeight="1"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</row>
    <row r="13" ht="15.75" customHeight="1">
      <c r="A13" s="36"/>
      <c r="B13" s="36"/>
      <c r="C13" s="36"/>
      <c r="D13" s="36"/>
      <c r="E13" s="36"/>
      <c r="F13" s="36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  <c r="U13" s="36"/>
      <c r="V13" s="36"/>
      <c r="W13" s="36"/>
      <c r="X13" s="36"/>
      <c r="Y13" s="36"/>
      <c r="Z13" s="36"/>
    </row>
    <row r="14" ht="15.75" customHeight="1">
      <c r="A14" s="36"/>
      <c r="B14" s="36"/>
      <c r="C14" s="36"/>
      <c r="D14" s="36"/>
      <c r="E14" s="36"/>
      <c r="F14" s="36"/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  <c r="U14" s="36"/>
      <c r="V14" s="36"/>
      <c r="W14" s="36"/>
      <c r="X14" s="36"/>
      <c r="Y14" s="36"/>
      <c r="Z14" s="36"/>
    </row>
    <row r="15" ht="15.75" customHeight="1">
      <c r="A15" s="36"/>
      <c r="B15" s="36"/>
      <c r="C15" s="36"/>
      <c r="D15" s="36"/>
      <c r="E15" s="36"/>
      <c r="F15" s="36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</row>
    <row r="16" ht="15.75" customHeight="1">
      <c r="A16" s="36"/>
      <c r="B16" s="36"/>
      <c r="C16" s="36"/>
      <c r="D16" s="36"/>
      <c r="E16" s="36"/>
      <c r="F16" s="36"/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</row>
    <row r="17" ht="15.75" customHeight="1">
      <c r="A17" s="36"/>
      <c r="B17" s="36"/>
      <c r="C17" s="36"/>
      <c r="D17" s="36"/>
      <c r="E17" s="36"/>
      <c r="F17" s="36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</row>
    <row r="18" ht="15.75" customHeight="1">
      <c r="A18" s="36"/>
      <c r="B18" s="36"/>
      <c r="C18" s="36"/>
      <c r="D18" s="36"/>
      <c r="E18" s="36"/>
      <c r="F18" s="36"/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</row>
    <row r="19" ht="15.75" customHeight="1">
      <c r="A19" s="36"/>
      <c r="B19" s="36"/>
      <c r="C19" s="36"/>
      <c r="D19" s="36"/>
      <c r="E19" s="36"/>
      <c r="F19" s="36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</row>
    <row r="20" ht="15.75" customHeight="1">
      <c r="A20" s="36"/>
      <c r="B20" s="36"/>
      <c r="C20" s="36"/>
      <c r="D20" s="36"/>
      <c r="E20" s="36"/>
      <c r="F20" s="36"/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</row>
    <row r="21" ht="15.75" customHeight="1">
      <c r="A21" s="36"/>
      <c r="B21" s="36"/>
      <c r="C21" s="36"/>
      <c r="D21" s="36"/>
      <c r="E21" s="36"/>
      <c r="F21" s="36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</row>
    <row r="22" ht="15.75" customHeight="1">
      <c r="A22" s="36"/>
      <c r="B22" s="36"/>
      <c r="C22" s="36"/>
      <c r="D22" s="36"/>
      <c r="E22" s="36"/>
      <c r="F22" s="36"/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</row>
    <row r="23" ht="15.75" customHeight="1">
      <c r="A23" s="36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</row>
    <row r="24" ht="15.75" customHeight="1">
      <c r="A24" s="36"/>
      <c r="B24" s="36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</row>
    <row r="25" ht="15.75" customHeight="1">
      <c r="A25" s="36"/>
      <c r="B25" s="36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</row>
    <row r="26" ht="15.75" customHeight="1">
      <c r="A26" s="36"/>
      <c r="B26" s="36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</row>
    <row r="27" ht="15.75" customHeight="1">
      <c r="A27" s="36"/>
      <c r="B27" s="36"/>
      <c r="C27" s="36"/>
      <c r="D27" s="36"/>
      <c r="E27" s="36"/>
      <c r="F27" s="36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</row>
    <row r="28" ht="15.75" customHeight="1">
      <c r="A28" s="36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</row>
    <row r="29" ht="15.75" customHeight="1">
      <c r="A29" s="36"/>
      <c r="B29" s="36"/>
      <c r="C29" s="36"/>
      <c r="D29" s="36"/>
      <c r="E29" s="36"/>
      <c r="F29" s="36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</row>
    <row r="30" ht="15.75" customHeight="1">
      <c r="A30" s="36"/>
      <c r="B30" s="36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</row>
    <row r="31" ht="15.75" customHeight="1">
      <c r="A31" s="36"/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</row>
    <row r="32" ht="15.75" customHeight="1">
      <c r="A32" s="36"/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</row>
    <row r="33" ht="15.7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</row>
    <row r="34" ht="15.75" customHeight="1">
      <c r="A34" s="36"/>
      <c r="B34" s="36"/>
      <c r="C34" s="36"/>
      <c r="D34" s="36"/>
      <c r="E34" s="36"/>
      <c r="F34" s="36"/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</row>
    <row r="35" ht="15.75" customHeight="1">
      <c r="A35" s="36"/>
      <c r="B35" s="36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</row>
    <row r="36" ht="15.75" customHeight="1">
      <c r="A36" s="36"/>
      <c r="B36" s="36"/>
      <c r="C36" s="36"/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</row>
    <row r="37" ht="15.75" customHeight="1">
      <c r="A37" s="36"/>
      <c r="B37" s="36"/>
      <c r="C37" s="36"/>
      <c r="D37" s="36"/>
      <c r="E37" s="36"/>
      <c r="F37" s="36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</row>
    <row r="38" ht="15.75" customHeight="1">
      <c r="A38" s="36"/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</row>
    <row r="39" ht="15.75" customHeight="1">
      <c r="A39" s="36"/>
      <c r="B39" s="36"/>
      <c r="C39" s="36"/>
      <c r="D39" s="36"/>
      <c r="E39" s="36"/>
      <c r="F39" s="36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</row>
    <row r="40" ht="15.75" customHeight="1">
      <c r="A40" s="36"/>
      <c r="B40" s="36"/>
      <c r="C40" s="36"/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</row>
    <row r="41" ht="15.75" customHeight="1">
      <c r="A41" s="36"/>
      <c r="B41" s="36"/>
      <c r="C41" s="36"/>
      <c r="D41" s="36"/>
      <c r="E41" s="36"/>
      <c r="F41" s="36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</row>
    <row r="42" ht="15.75" customHeight="1">
      <c r="A42" s="36"/>
      <c r="B42" s="36"/>
      <c r="C42" s="36"/>
      <c r="D42" s="36"/>
      <c r="E42" s="36"/>
      <c r="F42" s="36"/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</row>
    <row r="43" ht="15.75" customHeight="1">
      <c r="A43" s="36"/>
      <c r="B43" s="36"/>
      <c r="C43" s="36"/>
      <c r="D43" s="36"/>
      <c r="E43" s="36"/>
      <c r="F43" s="36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</row>
    <row r="44" ht="15.75" customHeight="1">
      <c r="A44" s="36"/>
      <c r="B44" s="36"/>
      <c r="C44" s="36"/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</row>
    <row r="45" ht="15.75" customHeight="1">
      <c r="A45" s="36"/>
      <c r="B45" s="36"/>
      <c r="C45" s="36"/>
      <c r="D45" s="36"/>
      <c r="E45" s="36"/>
      <c r="F45" s="36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</row>
    <row r="46" ht="15.75" customHeight="1">
      <c r="A46" s="36"/>
      <c r="B46" s="36"/>
      <c r="C46" s="36"/>
      <c r="D46" s="36"/>
      <c r="E46" s="36"/>
      <c r="F46" s="36"/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</row>
    <row r="47" ht="15.75" customHeight="1">
      <c r="A47" s="36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</row>
    <row r="48" ht="15.75" customHeight="1">
      <c r="A48" s="36"/>
      <c r="B48" s="36"/>
      <c r="C48" s="36"/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</row>
    <row r="49" ht="15.75" customHeight="1">
      <c r="A49" s="36"/>
      <c r="B49" s="36"/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</row>
    <row r="50" ht="15.75" customHeight="1">
      <c r="A50" s="36"/>
      <c r="B50" s="36"/>
      <c r="C50" s="36"/>
      <c r="D50" s="36"/>
      <c r="E50" s="36"/>
      <c r="F50" s="36"/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</row>
    <row r="51" ht="15.75" customHeight="1">
      <c r="A51" s="36"/>
      <c r="B51" s="36"/>
      <c r="C51" s="36"/>
      <c r="D51" s="36"/>
      <c r="E51" s="36"/>
      <c r="F51" s="36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</row>
    <row r="52" ht="15.75" customHeight="1">
      <c r="A52" s="36"/>
      <c r="B52" s="36"/>
      <c r="C52" s="36"/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</row>
    <row r="53" ht="15.75" customHeight="1">
      <c r="A53" s="36"/>
      <c r="B53" s="36"/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</row>
    <row r="54" ht="15.75" customHeight="1">
      <c r="A54" s="36"/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</row>
    <row r="55" ht="15.75" customHeight="1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</row>
    <row r="56" ht="15.75" customHeight="1">
      <c r="A56" s="36"/>
      <c r="B56" s="36"/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</row>
    <row r="57" ht="15.75" customHeight="1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</row>
    <row r="58" ht="15.75" customHeight="1">
      <c r="A58" s="36"/>
      <c r="B58" s="36"/>
      <c r="C58" s="36"/>
      <c r="D58" s="36"/>
      <c r="E58" s="36"/>
      <c r="F58" s="36"/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</row>
    <row r="59" ht="15.75" customHeight="1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</row>
    <row r="60" ht="15.75" customHeight="1">
      <c r="A60" s="36"/>
      <c r="B60" s="36"/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</row>
    <row r="61" ht="15.75" customHeight="1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</row>
    <row r="62" ht="15.75" customHeight="1">
      <c r="A62" s="36"/>
      <c r="B62" s="36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</row>
    <row r="63" ht="15.75" customHeight="1">
      <c r="A63" s="36"/>
      <c r="B63" s="36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</row>
    <row r="64" ht="15.75" customHeight="1">
      <c r="A64" s="36"/>
      <c r="B64" s="36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</row>
    <row r="65" ht="15.75" customHeight="1">
      <c r="A65" s="36"/>
      <c r="B65" s="36"/>
      <c r="C65" s="36"/>
      <c r="D65" s="36"/>
      <c r="E65" s="36"/>
      <c r="F65" s="36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</row>
    <row r="66" ht="15.75" customHeight="1">
      <c r="A66" s="36"/>
      <c r="B66" s="36"/>
      <c r="C66" s="36"/>
      <c r="D66" s="36"/>
      <c r="E66" s="36"/>
      <c r="F66" s="36"/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</row>
    <row r="67" ht="15.75" customHeight="1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</row>
    <row r="68" ht="15.75" customHeight="1">
      <c r="A68" s="36"/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</row>
    <row r="69" ht="15.75" customHeight="1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</row>
    <row r="70" ht="15.75" customHeight="1">
      <c r="A70" s="36"/>
      <c r="B70" s="36"/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</row>
    <row r="71" ht="15.75" customHeight="1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</row>
    <row r="72" ht="15.75" customHeight="1">
      <c r="A72" s="36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</row>
    <row r="73" ht="15.75" customHeight="1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</row>
    <row r="74" ht="15.75" customHeight="1">
      <c r="A74" s="36"/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</row>
    <row r="75" ht="15.75" customHeight="1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  <c r="U75" s="36"/>
      <c r="V75" s="36"/>
      <c r="W75" s="36"/>
      <c r="X75" s="36"/>
      <c r="Y75" s="36"/>
      <c r="Z75" s="36"/>
    </row>
    <row r="76" ht="15.75" customHeight="1">
      <c r="A76" s="36"/>
      <c r="B76" s="36"/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  <c r="U76" s="36"/>
      <c r="V76" s="36"/>
      <c r="W76" s="36"/>
      <c r="X76" s="36"/>
      <c r="Y76" s="36"/>
      <c r="Z76" s="36"/>
    </row>
    <row r="77" ht="15.75" customHeight="1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  <c r="U77" s="36"/>
      <c r="V77" s="36"/>
      <c r="W77" s="36"/>
      <c r="X77" s="36"/>
      <c r="Y77" s="36"/>
      <c r="Z77" s="36"/>
    </row>
    <row r="78" ht="15.75" customHeight="1">
      <c r="A78" s="36"/>
      <c r="B78" s="36"/>
      <c r="C78" s="36"/>
      <c r="D78" s="36"/>
      <c r="E78" s="36"/>
      <c r="F78" s="36"/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  <c r="U78" s="36"/>
      <c r="V78" s="36"/>
      <c r="W78" s="36"/>
      <c r="X78" s="36"/>
      <c r="Y78" s="36"/>
      <c r="Z78" s="36"/>
    </row>
    <row r="79" ht="15.75" customHeight="1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  <c r="U79" s="36"/>
      <c r="V79" s="36"/>
      <c r="W79" s="36"/>
      <c r="X79" s="36"/>
      <c r="Y79" s="36"/>
      <c r="Z79" s="36"/>
    </row>
    <row r="80" ht="15.75" customHeight="1">
      <c r="A80" s="36"/>
      <c r="B80" s="36"/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  <c r="U80" s="36"/>
      <c r="V80" s="36"/>
      <c r="W80" s="36"/>
      <c r="X80" s="36"/>
      <c r="Y80" s="36"/>
      <c r="Z80" s="36"/>
    </row>
    <row r="81" ht="15.75" customHeight="1">
      <c r="A81" s="36"/>
      <c r="B81" s="36"/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  <c r="U81" s="36"/>
      <c r="V81" s="36"/>
      <c r="W81" s="36"/>
      <c r="X81" s="36"/>
      <c r="Y81" s="36"/>
      <c r="Z81" s="36"/>
    </row>
    <row r="82" ht="15.75" customHeight="1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</row>
    <row r="83" ht="15.75" customHeight="1">
      <c r="A83" s="36"/>
      <c r="B83" s="36"/>
      <c r="C83" s="36"/>
      <c r="D83" s="36"/>
      <c r="E83" s="36"/>
      <c r="F83" s="36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  <c r="U83" s="36"/>
      <c r="V83" s="36"/>
      <c r="W83" s="36"/>
      <c r="X83" s="36"/>
      <c r="Y83" s="36"/>
      <c r="Z83" s="36"/>
    </row>
    <row r="84" ht="15.75" customHeight="1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  <c r="U84" s="36"/>
      <c r="V84" s="36"/>
      <c r="W84" s="36"/>
      <c r="X84" s="36"/>
      <c r="Y84" s="36"/>
      <c r="Z84" s="36"/>
    </row>
    <row r="85" ht="15.75" customHeight="1">
      <c r="A85" s="36"/>
      <c r="B85" s="36"/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  <c r="U85" s="36"/>
      <c r="V85" s="36"/>
      <c r="W85" s="36"/>
      <c r="X85" s="36"/>
      <c r="Y85" s="36"/>
      <c r="Z85" s="36"/>
    </row>
    <row r="86" ht="15.75" customHeight="1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</row>
    <row r="87" ht="15.75" customHeight="1">
      <c r="A87" s="36"/>
      <c r="B87" s="36"/>
      <c r="C87" s="36"/>
      <c r="D87" s="36"/>
      <c r="E87" s="36"/>
      <c r="F87" s="36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  <c r="U87" s="36"/>
      <c r="V87" s="36"/>
      <c r="W87" s="36"/>
      <c r="X87" s="36"/>
      <c r="Y87" s="36"/>
      <c r="Z87" s="36"/>
    </row>
    <row r="88" ht="15.75" customHeight="1">
      <c r="A88" s="36"/>
      <c r="B88" s="36"/>
      <c r="C88" s="36"/>
      <c r="D88" s="36"/>
      <c r="E88" s="36"/>
      <c r="F88" s="36"/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  <c r="U88" s="36"/>
      <c r="V88" s="36"/>
      <c r="W88" s="36"/>
      <c r="X88" s="36"/>
      <c r="Y88" s="36"/>
      <c r="Z88" s="36"/>
    </row>
    <row r="89" ht="15.75" customHeight="1">
      <c r="A89" s="36"/>
      <c r="B89" s="36"/>
      <c r="C89" s="36"/>
      <c r="D89" s="36"/>
      <c r="E89" s="36"/>
      <c r="F89" s="36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  <c r="U89" s="36"/>
      <c r="V89" s="36"/>
      <c r="W89" s="36"/>
      <c r="X89" s="36"/>
      <c r="Y89" s="36"/>
      <c r="Z89" s="36"/>
    </row>
    <row r="90" ht="15.75" customHeight="1">
      <c r="A90" s="36"/>
      <c r="B90" s="36"/>
      <c r="C90" s="36"/>
      <c r="D90" s="36"/>
      <c r="E90" s="36"/>
      <c r="F90" s="36"/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</row>
    <row r="91" ht="15.75" customHeight="1">
      <c r="A91" s="36"/>
      <c r="B91" s="36"/>
      <c r="C91" s="36"/>
      <c r="D91" s="36"/>
      <c r="E91" s="36"/>
      <c r="F91" s="36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  <c r="U91" s="36"/>
      <c r="V91" s="36"/>
      <c r="W91" s="36"/>
      <c r="X91" s="36"/>
      <c r="Y91" s="36"/>
      <c r="Z91" s="36"/>
    </row>
    <row r="92" ht="15.75" customHeight="1">
      <c r="A92" s="36"/>
      <c r="B92" s="36"/>
      <c r="C92" s="36"/>
      <c r="D92" s="36"/>
      <c r="E92" s="36"/>
      <c r="F92" s="36"/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  <c r="U92" s="36"/>
      <c r="V92" s="36"/>
      <c r="W92" s="36"/>
      <c r="X92" s="36"/>
      <c r="Y92" s="36"/>
      <c r="Z92" s="36"/>
    </row>
    <row r="93" ht="15.75" customHeight="1">
      <c r="A93" s="36"/>
      <c r="B93" s="36"/>
      <c r="C93" s="36"/>
      <c r="D93" s="36"/>
      <c r="E93" s="36"/>
      <c r="F93" s="36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  <c r="U93" s="36"/>
      <c r="V93" s="36"/>
      <c r="W93" s="36"/>
      <c r="X93" s="36"/>
      <c r="Y93" s="36"/>
      <c r="Z93" s="36"/>
    </row>
    <row r="94" ht="15.75" customHeight="1">
      <c r="A94" s="36"/>
      <c r="B94" s="36"/>
      <c r="C94" s="36"/>
      <c r="D94" s="36"/>
      <c r="E94" s="36"/>
      <c r="F94" s="36"/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</row>
    <row r="95" ht="15.75" customHeight="1">
      <c r="A95" s="36"/>
      <c r="B95" s="36"/>
      <c r="C95" s="36"/>
      <c r="D95" s="36"/>
      <c r="E95" s="36"/>
      <c r="F95" s="36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  <c r="U95" s="36"/>
      <c r="V95" s="36"/>
      <c r="W95" s="36"/>
      <c r="X95" s="36"/>
      <c r="Y95" s="36"/>
      <c r="Z95" s="36"/>
    </row>
    <row r="96" ht="15.75" customHeight="1">
      <c r="A96" s="36"/>
      <c r="B96" s="36"/>
      <c r="C96" s="36"/>
      <c r="D96" s="36"/>
      <c r="E96" s="36"/>
      <c r="F96" s="36"/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  <c r="U96" s="36"/>
      <c r="V96" s="36"/>
      <c r="W96" s="36"/>
      <c r="X96" s="36"/>
      <c r="Y96" s="36"/>
      <c r="Z96" s="36"/>
    </row>
    <row r="97" ht="15.75" customHeight="1">
      <c r="A97" s="36"/>
      <c r="B97" s="36"/>
      <c r="C97" s="36"/>
      <c r="D97" s="36"/>
      <c r="E97" s="36"/>
      <c r="F97" s="36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  <c r="U97" s="36"/>
      <c r="V97" s="36"/>
      <c r="W97" s="36"/>
      <c r="X97" s="36"/>
      <c r="Y97" s="36"/>
      <c r="Z97" s="36"/>
    </row>
    <row r="98" ht="15.75" customHeight="1">
      <c r="A98" s="36"/>
      <c r="B98" s="36"/>
      <c r="C98" s="36"/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</row>
    <row r="99" ht="15.75" customHeight="1">
      <c r="A99" s="36"/>
      <c r="B99" s="36"/>
      <c r="C99" s="36"/>
      <c r="D99" s="36"/>
      <c r="E99" s="36"/>
      <c r="F99" s="36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  <c r="U99" s="36"/>
      <c r="V99" s="36"/>
      <c r="W99" s="36"/>
      <c r="X99" s="36"/>
      <c r="Y99" s="36"/>
      <c r="Z99" s="36"/>
    </row>
    <row r="100" ht="15.75" customHeight="1">
      <c r="A100" s="36"/>
      <c r="B100" s="36"/>
      <c r="C100" s="36"/>
      <c r="D100" s="36"/>
      <c r="E100" s="36"/>
      <c r="F100" s="36"/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  <c r="U100" s="36"/>
      <c r="V100" s="36"/>
      <c r="W100" s="36"/>
      <c r="X100" s="36"/>
      <c r="Y100" s="36"/>
      <c r="Z100" s="36"/>
    </row>
    <row r="101" ht="15.75" customHeight="1">
      <c r="A101" s="36"/>
      <c r="B101" s="36"/>
      <c r="C101" s="36"/>
      <c r="D101" s="36"/>
      <c r="E101" s="36"/>
      <c r="F101" s="36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  <c r="U101" s="36"/>
      <c r="V101" s="36"/>
      <c r="W101" s="36"/>
      <c r="X101" s="36"/>
      <c r="Y101" s="36"/>
      <c r="Z101" s="36"/>
    </row>
    <row r="102" ht="15.75" customHeight="1">
      <c r="A102" s="36"/>
      <c r="B102" s="36"/>
      <c r="C102" s="36"/>
      <c r="D102" s="36"/>
      <c r="E102" s="36"/>
      <c r="F102" s="36"/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  <c r="U102" s="36"/>
      <c r="V102" s="36"/>
      <c r="W102" s="36"/>
      <c r="X102" s="36"/>
      <c r="Y102" s="36"/>
      <c r="Z102" s="36"/>
    </row>
    <row r="103" ht="15.75" customHeight="1">
      <c r="A103" s="36"/>
      <c r="B103" s="36"/>
      <c r="C103" s="36"/>
      <c r="D103" s="36"/>
      <c r="E103" s="36"/>
      <c r="F103" s="36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  <c r="U103" s="36"/>
      <c r="V103" s="36"/>
      <c r="W103" s="36"/>
      <c r="X103" s="36"/>
      <c r="Y103" s="36"/>
      <c r="Z103" s="36"/>
    </row>
    <row r="104" ht="15.75" customHeight="1">
      <c r="A104" s="36"/>
      <c r="B104" s="36"/>
      <c r="C104" s="36"/>
      <c r="D104" s="36"/>
      <c r="E104" s="36"/>
      <c r="F104" s="36"/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  <c r="U104" s="36"/>
      <c r="V104" s="36"/>
      <c r="W104" s="36"/>
      <c r="X104" s="36"/>
      <c r="Y104" s="36"/>
      <c r="Z104" s="36"/>
    </row>
    <row r="105" ht="15.75" customHeight="1">
      <c r="A105" s="36"/>
      <c r="B105" s="36"/>
      <c r="C105" s="36"/>
      <c r="D105" s="36"/>
      <c r="E105" s="36"/>
      <c r="F105" s="36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  <c r="U105" s="36"/>
      <c r="V105" s="36"/>
      <c r="W105" s="36"/>
      <c r="X105" s="36"/>
      <c r="Y105" s="36"/>
      <c r="Z105" s="36"/>
    </row>
    <row r="106" ht="15.75" customHeight="1">
      <c r="A106" s="36"/>
      <c r="B106" s="36"/>
      <c r="C106" s="36"/>
      <c r="D106" s="36"/>
      <c r="E106" s="36"/>
      <c r="F106" s="36"/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</row>
    <row r="107" ht="15.75" customHeight="1">
      <c r="A107" s="36"/>
      <c r="B107" s="36"/>
      <c r="C107" s="36"/>
      <c r="D107" s="36"/>
      <c r="E107" s="36"/>
      <c r="F107" s="36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  <c r="U107" s="36"/>
      <c r="V107" s="36"/>
      <c r="W107" s="36"/>
      <c r="X107" s="36"/>
      <c r="Y107" s="36"/>
      <c r="Z107" s="36"/>
    </row>
    <row r="108" ht="15.75" customHeight="1">
      <c r="A108" s="36"/>
      <c r="B108" s="36"/>
      <c r="C108" s="36"/>
      <c r="D108" s="36"/>
      <c r="E108" s="36"/>
      <c r="F108" s="36"/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  <c r="U108" s="36"/>
      <c r="V108" s="36"/>
      <c r="W108" s="36"/>
      <c r="X108" s="36"/>
      <c r="Y108" s="36"/>
      <c r="Z108" s="36"/>
    </row>
    <row r="109" ht="15.75" customHeight="1">
      <c r="A109" s="36"/>
      <c r="B109" s="36"/>
      <c r="C109" s="36"/>
      <c r="D109" s="36"/>
      <c r="E109" s="36"/>
      <c r="F109" s="36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  <c r="U109" s="36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7" width="10.56"/>
  </cols>
  <sheetData>
    <row r="1" ht="15.75" customHeight="1">
      <c r="A1" s="31" t="s">
        <v>87</v>
      </c>
      <c r="B1" s="31" t="s">
        <v>113</v>
      </c>
      <c r="C1" s="31" t="s">
        <v>114</v>
      </c>
      <c r="D1" s="31" t="s">
        <v>115</v>
      </c>
      <c r="E1" s="31" t="s">
        <v>116</v>
      </c>
      <c r="F1" s="49" t="s">
        <v>117</v>
      </c>
      <c r="G1" s="50" t="s">
        <v>118</v>
      </c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/>
      <c r="Z1" s="51"/>
      <c r="AA1" s="51"/>
    </row>
    <row r="2" ht="15.75" customHeight="1">
      <c r="A2" s="52" t="s">
        <v>22</v>
      </c>
      <c r="B2" s="53">
        <v>0.0</v>
      </c>
      <c r="C2" s="35">
        <v>43649.0</v>
      </c>
      <c r="D2" s="9" t="str">
        <f>Inventory!O2</f>
        <v>nt_5_1</v>
      </c>
      <c r="E2" s="54" t="s">
        <v>86</v>
      </c>
      <c r="F2" s="55">
        <v>0.9811</v>
      </c>
      <c r="G2" s="56">
        <v>0.9944</v>
      </c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36"/>
    </row>
    <row r="3" ht="15.75" customHeight="1">
      <c r="A3" s="57" t="s">
        <v>22</v>
      </c>
      <c r="B3" s="58">
        <v>0.0</v>
      </c>
      <c r="C3" s="35">
        <v>43649.0</v>
      </c>
      <c r="D3" s="9" t="str">
        <f>Inventory!O3</f>
        <v>nt_5_2</v>
      </c>
      <c r="E3" s="58" t="s">
        <v>106</v>
      </c>
      <c r="F3" s="37">
        <v>0.9885</v>
      </c>
      <c r="G3" s="59">
        <v>1.0047</v>
      </c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  <c r="U3" s="36"/>
      <c r="V3" s="36"/>
      <c r="W3" s="36"/>
      <c r="X3" s="36"/>
      <c r="Y3" s="36"/>
      <c r="Z3" s="36"/>
      <c r="AA3" s="36"/>
    </row>
    <row r="4" ht="15.75" customHeight="1">
      <c r="A4" s="60" t="s">
        <v>39</v>
      </c>
      <c r="B4" s="61">
        <v>0.0</v>
      </c>
      <c r="C4" s="35">
        <v>43649.0</v>
      </c>
      <c r="D4" s="9" t="str">
        <f>Inventory!O4</f>
        <v>f_5_1</v>
      </c>
      <c r="E4" s="61" t="s">
        <v>86</v>
      </c>
      <c r="F4" s="43">
        <v>0.9746</v>
      </c>
      <c r="G4" s="62">
        <v>0.9996</v>
      </c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  <c r="AA4" s="36"/>
    </row>
    <row r="5" ht="15.75" customHeight="1">
      <c r="A5" s="60" t="s">
        <v>39</v>
      </c>
      <c r="B5" s="61">
        <v>0.0</v>
      </c>
      <c r="C5" s="35">
        <v>43649.0</v>
      </c>
      <c r="D5" s="9" t="str">
        <f>Inventory!O5</f>
        <v>f_5_2</v>
      </c>
      <c r="E5" s="61" t="s">
        <v>106</v>
      </c>
      <c r="F5" s="43">
        <v>0.9756</v>
      </c>
      <c r="G5" s="62">
        <v>0.9999</v>
      </c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</row>
    <row r="6" ht="15.75" customHeight="1">
      <c r="A6" s="57" t="s">
        <v>23</v>
      </c>
      <c r="B6" s="58">
        <v>0.0</v>
      </c>
      <c r="C6" s="35">
        <v>43649.0</v>
      </c>
      <c r="D6" s="9" t="str">
        <f>Inventory!O6</f>
        <v>m_5_1</v>
      </c>
      <c r="E6" s="58" t="s">
        <v>86</v>
      </c>
      <c r="F6" s="37">
        <v>0.9816</v>
      </c>
      <c r="G6" s="59">
        <v>0.9973</v>
      </c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6"/>
      <c r="AA6" s="36"/>
    </row>
    <row r="7" ht="15.75" customHeight="1">
      <c r="A7" s="57" t="s">
        <v>23</v>
      </c>
      <c r="B7" s="58">
        <v>0.0</v>
      </c>
      <c r="C7" s="35">
        <v>43649.0</v>
      </c>
      <c r="D7" s="9" t="str">
        <f>Inventory!O7</f>
        <v>m_5_2</v>
      </c>
      <c r="E7" s="58" t="s">
        <v>106</v>
      </c>
      <c r="F7" s="37">
        <v>0.9835</v>
      </c>
      <c r="G7" s="59">
        <v>0.9999</v>
      </c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</row>
    <row r="8" ht="15.75" customHeight="1">
      <c r="A8" s="60" t="s">
        <v>37</v>
      </c>
      <c r="B8" s="61">
        <v>0.0</v>
      </c>
      <c r="C8" s="35">
        <v>43649.0</v>
      </c>
      <c r="D8" s="9" t="str">
        <f>Inventory!O8</f>
        <v>l_5_1</v>
      </c>
      <c r="E8" s="61" t="s">
        <v>86</v>
      </c>
      <c r="F8" s="43">
        <v>0.9892</v>
      </c>
      <c r="G8" s="62">
        <v>1.0007</v>
      </c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  <c r="U8" s="36"/>
      <c r="V8" s="36"/>
      <c r="W8" s="36"/>
      <c r="X8" s="36"/>
      <c r="Y8" s="36"/>
      <c r="Z8" s="36"/>
      <c r="AA8" s="36"/>
    </row>
    <row r="9" ht="15.75" customHeight="1">
      <c r="A9" s="63" t="s">
        <v>37</v>
      </c>
      <c r="B9" s="64">
        <v>0.0</v>
      </c>
      <c r="C9" s="35">
        <v>43649.0</v>
      </c>
      <c r="D9" s="9" t="str">
        <f>Inventory!O9</f>
        <v>l_5_2</v>
      </c>
      <c r="E9" s="64" t="s">
        <v>106</v>
      </c>
      <c r="F9" s="65">
        <v>0.9853</v>
      </c>
      <c r="G9" s="66">
        <v>1.0</v>
      </c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</row>
    <row r="10" ht="15.75" customHeight="1">
      <c r="A10" s="57" t="s">
        <v>22</v>
      </c>
      <c r="B10" s="58">
        <v>1.0</v>
      </c>
      <c r="C10" s="35">
        <f>'C. diff CFUs'!C10</f>
        <v>43650</v>
      </c>
      <c r="D10" s="9" t="str">
        <f>Inventory!O2</f>
        <v>nt_5_1</v>
      </c>
      <c r="E10" s="58" t="s">
        <v>86</v>
      </c>
      <c r="F10" s="67">
        <v>0.9854</v>
      </c>
      <c r="G10" s="68">
        <v>1.0031</v>
      </c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</row>
    <row r="11" ht="15.75" customHeight="1">
      <c r="A11" s="57" t="s">
        <v>22</v>
      </c>
      <c r="B11" s="58">
        <v>1.0</v>
      </c>
      <c r="C11" s="35">
        <f>'C. diff CFUs'!C11</f>
        <v>43650</v>
      </c>
      <c r="D11" s="9" t="str">
        <f>Inventory!O3</f>
        <v>nt_5_2</v>
      </c>
      <c r="E11" s="58" t="s">
        <v>106</v>
      </c>
      <c r="F11" s="37">
        <v>0.9864</v>
      </c>
      <c r="G11" s="69">
        <v>1.0071</v>
      </c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  <c r="U11" s="36"/>
      <c r="V11" s="36"/>
      <c r="W11" s="36"/>
      <c r="X11" s="36"/>
      <c r="Y11" s="36"/>
      <c r="Z11" s="36"/>
      <c r="AA11" s="36"/>
    </row>
    <row r="12" ht="15.75" customHeight="1">
      <c r="A12" s="60" t="s">
        <v>39</v>
      </c>
      <c r="B12" s="61">
        <v>1.0</v>
      </c>
      <c r="C12" s="35">
        <f>'C. diff CFUs'!C12</f>
        <v>43650</v>
      </c>
      <c r="D12" s="9" t="str">
        <f>Inventory!O4</f>
        <v>f_5_1</v>
      </c>
      <c r="E12" s="61" t="s">
        <v>86</v>
      </c>
      <c r="F12" s="43">
        <v>0.9817</v>
      </c>
      <c r="G12" s="70">
        <v>1.0107</v>
      </c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</row>
    <row r="13" ht="15.75" customHeight="1">
      <c r="A13" s="60" t="s">
        <v>39</v>
      </c>
      <c r="B13" s="61">
        <v>1.0</v>
      </c>
      <c r="C13" s="35">
        <f>'C. diff CFUs'!C13</f>
        <v>43650</v>
      </c>
      <c r="D13" s="9" t="str">
        <f>Inventory!O5</f>
        <v>f_5_2</v>
      </c>
      <c r="E13" s="61" t="s">
        <v>106</v>
      </c>
      <c r="F13" s="43">
        <v>0.9918</v>
      </c>
      <c r="G13" s="70">
        <v>1.0091</v>
      </c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</row>
    <row r="14" ht="15.75" customHeight="1">
      <c r="A14" s="57" t="s">
        <v>23</v>
      </c>
      <c r="B14" s="58">
        <v>1.0</v>
      </c>
      <c r="C14" s="35">
        <f>'C. diff CFUs'!C14</f>
        <v>43650</v>
      </c>
      <c r="D14" s="9" t="str">
        <f>Inventory!O6</f>
        <v>m_5_1</v>
      </c>
      <c r="E14" s="58" t="s">
        <v>86</v>
      </c>
      <c r="F14" s="37">
        <v>0.9887</v>
      </c>
      <c r="G14" s="69">
        <v>1.0155</v>
      </c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</row>
    <row r="15" ht="15.75" customHeight="1">
      <c r="A15" s="57" t="s">
        <v>23</v>
      </c>
      <c r="B15" s="58">
        <v>1.0</v>
      </c>
      <c r="C15" s="35">
        <f>'C. diff CFUs'!C15</f>
        <v>43650</v>
      </c>
      <c r="D15" s="9" t="str">
        <f>Inventory!O7</f>
        <v>m_5_2</v>
      </c>
      <c r="E15" s="58" t="s">
        <v>106</v>
      </c>
      <c r="F15" s="37">
        <v>0.986</v>
      </c>
      <c r="G15" s="69">
        <v>1.0162</v>
      </c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</row>
    <row r="16" ht="15.75" customHeight="1">
      <c r="A16" s="60" t="s">
        <v>37</v>
      </c>
      <c r="B16" s="61">
        <v>1.0</v>
      </c>
      <c r="C16" s="35">
        <f>'C. diff CFUs'!C16</f>
        <v>43650</v>
      </c>
      <c r="D16" s="9" t="str">
        <f>Inventory!O8</f>
        <v>l_5_1</v>
      </c>
      <c r="E16" s="61" t="s">
        <v>86</v>
      </c>
      <c r="F16" s="43">
        <v>0.9759</v>
      </c>
      <c r="G16" s="70">
        <v>1.0348</v>
      </c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</row>
    <row r="17" ht="15.75" customHeight="1">
      <c r="A17" s="71" t="s">
        <v>37</v>
      </c>
      <c r="B17" s="72">
        <v>1.0</v>
      </c>
      <c r="C17" s="35">
        <f>'C. diff CFUs'!C17</f>
        <v>43650</v>
      </c>
      <c r="D17" s="9" t="str">
        <f>Inventory!O9</f>
        <v>l_5_2</v>
      </c>
      <c r="E17" s="72" t="s">
        <v>106</v>
      </c>
      <c r="F17" s="73">
        <v>0.9868</v>
      </c>
      <c r="G17" s="74">
        <v>1.0074</v>
      </c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 ht="15.75" customHeight="1">
      <c r="A18" s="52" t="s">
        <v>22</v>
      </c>
      <c r="B18" s="54">
        <v>2.0</v>
      </c>
      <c r="C18" s="35">
        <f>'C. diff CFUs'!C18</f>
        <v>43651</v>
      </c>
      <c r="D18" s="9" t="str">
        <f>Inventory!O2</f>
        <v>nt_5_1</v>
      </c>
      <c r="E18" s="54" t="s">
        <v>86</v>
      </c>
      <c r="F18" s="55">
        <v>0.985</v>
      </c>
      <c r="G18" s="75">
        <v>1.0087</v>
      </c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ht="15.75" customHeight="1">
      <c r="A19" s="57" t="s">
        <v>22</v>
      </c>
      <c r="B19" s="58">
        <v>2.0</v>
      </c>
      <c r="C19" s="35">
        <f>'C. diff CFUs'!C19</f>
        <v>43651</v>
      </c>
      <c r="D19" s="9" t="str">
        <f>Inventory!O3</f>
        <v>nt_5_2</v>
      </c>
      <c r="E19" s="58" t="s">
        <v>106</v>
      </c>
      <c r="F19" s="37">
        <v>0.9788</v>
      </c>
      <c r="G19" s="69">
        <v>0.9898</v>
      </c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</row>
    <row r="20" ht="15.75" customHeight="1">
      <c r="A20" s="60" t="s">
        <v>39</v>
      </c>
      <c r="B20" s="61">
        <v>2.0</v>
      </c>
      <c r="C20" s="35">
        <f>'C. diff CFUs'!C20</f>
        <v>43651</v>
      </c>
      <c r="D20" s="9" t="str">
        <f>Inventory!O4</f>
        <v>f_5_1</v>
      </c>
      <c r="E20" s="61" t="s">
        <v>86</v>
      </c>
      <c r="F20" s="43">
        <v>0.9879</v>
      </c>
      <c r="G20" s="70">
        <v>1.008</v>
      </c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ht="15.75" customHeight="1">
      <c r="A21" s="60" t="s">
        <v>39</v>
      </c>
      <c r="B21" s="61">
        <v>2.0</v>
      </c>
      <c r="C21" s="35">
        <f>'C. diff CFUs'!C21</f>
        <v>43651</v>
      </c>
      <c r="D21" s="9" t="str">
        <f>Inventory!O5</f>
        <v>f_5_2</v>
      </c>
      <c r="E21" s="61" t="s">
        <v>106</v>
      </c>
      <c r="F21" s="43">
        <v>0.9852</v>
      </c>
      <c r="G21" s="70">
        <v>1.0194</v>
      </c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</row>
    <row r="22" ht="15.75" customHeight="1">
      <c r="A22" s="57" t="s">
        <v>23</v>
      </c>
      <c r="B22" s="58">
        <v>2.0</v>
      </c>
      <c r="C22" s="35">
        <f>'C. diff CFUs'!C22</f>
        <v>43651</v>
      </c>
      <c r="D22" s="9" t="str">
        <f>Inventory!O6</f>
        <v>m_5_1</v>
      </c>
      <c r="E22" s="58" t="s">
        <v>86</v>
      </c>
      <c r="F22" s="37">
        <v>0.9851</v>
      </c>
      <c r="G22" s="69">
        <v>1.0289</v>
      </c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 ht="15.75" customHeight="1">
      <c r="A23" s="57" t="s">
        <v>23</v>
      </c>
      <c r="B23" s="58">
        <v>2.0</v>
      </c>
      <c r="C23" s="35">
        <f>'C. diff CFUs'!C23</f>
        <v>43651</v>
      </c>
      <c r="D23" s="9" t="str">
        <f>Inventory!O7</f>
        <v>m_5_2</v>
      </c>
      <c r="E23" s="58" t="s">
        <v>106</v>
      </c>
      <c r="F23" s="37">
        <v>0.9755</v>
      </c>
      <c r="G23" s="69">
        <v>1.0125</v>
      </c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</row>
    <row r="24" ht="15.75" customHeight="1">
      <c r="A24" s="60" t="s">
        <v>37</v>
      </c>
      <c r="B24" s="61">
        <v>2.0</v>
      </c>
      <c r="C24" s="35">
        <f>'C. diff CFUs'!C24</f>
        <v>43651</v>
      </c>
      <c r="D24" s="9" t="str">
        <f>Inventory!O8</f>
        <v>l_5_1</v>
      </c>
      <c r="E24" s="61" t="s">
        <v>86</v>
      </c>
      <c r="F24" s="43">
        <v>0.9797</v>
      </c>
      <c r="G24" s="70">
        <v>0.9942</v>
      </c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 ht="15.75" customHeight="1">
      <c r="A25" s="63" t="s">
        <v>37</v>
      </c>
      <c r="B25" s="64">
        <v>2.0</v>
      </c>
      <c r="C25" s="35">
        <f>'C. diff CFUs'!C25</f>
        <v>43651</v>
      </c>
      <c r="D25" s="9" t="str">
        <f>Inventory!O9</f>
        <v>l_5_2</v>
      </c>
      <c r="E25" s="64" t="s">
        <v>106</v>
      </c>
      <c r="F25" s="65">
        <v>0.9836</v>
      </c>
      <c r="G25" s="76">
        <v>1.0146</v>
      </c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26" ht="15.75" customHeight="1">
      <c r="A26" s="57" t="s">
        <v>22</v>
      </c>
      <c r="B26" s="58">
        <v>3.0</v>
      </c>
      <c r="C26" s="35">
        <f>'C. diff CFUs'!C26</f>
        <v>43652</v>
      </c>
      <c r="D26" s="9" t="str">
        <f>Inventory!O2</f>
        <v>nt_5_1</v>
      </c>
      <c r="E26" s="58" t="s">
        <v>86</v>
      </c>
      <c r="F26" s="67">
        <v>0.9878</v>
      </c>
      <c r="G26" s="68">
        <v>1.025</v>
      </c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</row>
    <row r="27" ht="15.75" customHeight="1">
      <c r="A27" s="57" t="s">
        <v>22</v>
      </c>
      <c r="B27" s="58">
        <v>3.0</v>
      </c>
      <c r="C27" s="35">
        <f>'C. diff CFUs'!C27</f>
        <v>43652</v>
      </c>
      <c r="D27" s="9" t="str">
        <f>Inventory!O3</f>
        <v>nt_5_2</v>
      </c>
      <c r="E27" s="58" t="s">
        <v>106</v>
      </c>
      <c r="F27" s="37">
        <v>0.9834</v>
      </c>
      <c r="G27" s="69">
        <v>1.0099</v>
      </c>
    </row>
    <row r="28" ht="15.75" customHeight="1">
      <c r="A28" s="60" t="s">
        <v>39</v>
      </c>
      <c r="B28" s="61">
        <v>3.0</v>
      </c>
      <c r="C28" s="35">
        <f>'C. diff CFUs'!C28</f>
        <v>43652</v>
      </c>
      <c r="D28" s="9" t="str">
        <f>Inventory!O4</f>
        <v>f_5_1</v>
      </c>
      <c r="E28" s="61" t="s">
        <v>86</v>
      </c>
      <c r="F28" s="43">
        <v>0.9848</v>
      </c>
      <c r="G28" s="70">
        <v>1.0184</v>
      </c>
    </row>
    <row r="29" ht="15.75" customHeight="1">
      <c r="A29" s="60" t="s">
        <v>39</v>
      </c>
      <c r="B29" s="61">
        <v>3.0</v>
      </c>
      <c r="C29" s="35">
        <f>'C. diff CFUs'!C29</f>
        <v>43652</v>
      </c>
      <c r="D29" s="9" t="str">
        <f>Inventory!O5</f>
        <v>f_5_2</v>
      </c>
      <c r="E29" s="61" t="s">
        <v>106</v>
      </c>
      <c r="F29" s="43">
        <v>0.9894</v>
      </c>
      <c r="G29" s="70">
        <v>1.029</v>
      </c>
    </row>
    <row r="30" ht="15.75" customHeight="1">
      <c r="A30" s="57" t="s">
        <v>23</v>
      </c>
      <c r="B30" s="58">
        <v>3.0</v>
      </c>
      <c r="C30" s="35">
        <f>'C. diff CFUs'!C30</f>
        <v>43652</v>
      </c>
      <c r="D30" s="9" t="str">
        <f>Inventory!O6</f>
        <v>m_5_1</v>
      </c>
      <c r="E30" s="58" t="s">
        <v>86</v>
      </c>
      <c r="F30" s="37">
        <v>0.987</v>
      </c>
      <c r="G30" s="69">
        <v>1.0159</v>
      </c>
    </row>
    <row r="31" ht="15.75" customHeight="1">
      <c r="A31" s="57" t="s">
        <v>23</v>
      </c>
      <c r="B31" s="58">
        <v>3.0</v>
      </c>
      <c r="C31" s="35">
        <f>'C. diff CFUs'!C31</f>
        <v>43652</v>
      </c>
      <c r="D31" s="9" t="str">
        <f>Inventory!O7</f>
        <v>m_5_2</v>
      </c>
      <c r="E31" s="58" t="s">
        <v>106</v>
      </c>
      <c r="F31" s="37">
        <v>0.9817</v>
      </c>
      <c r="G31" s="69">
        <v>1.006</v>
      </c>
    </row>
    <row r="32" ht="15.75" customHeight="1">
      <c r="A32" s="60" t="s">
        <v>37</v>
      </c>
      <c r="B32" s="61">
        <v>3.0</v>
      </c>
      <c r="C32" s="35">
        <f>'C. diff CFUs'!C32</f>
        <v>43652</v>
      </c>
      <c r="D32" s="9" t="str">
        <f>Inventory!O8</f>
        <v>l_5_1</v>
      </c>
      <c r="E32" s="61" t="s">
        <v>86</v>
      </c>
      <c r="F32" s="43">
        <v>0.9714</v>
      </c>
      <c r="G32" s="70">
        <v>0.9824</v>
      </c>
    </row>
    <row r="33" ht="15.75" customHeight="1">
      <c r="A33" s="71" t="s">
        <v>37</v>
      </c>
      <c r="B33" s="72">
        <v>3.0</v>
      </c>
      <c r="C33" s="35">
        <f>'C. diff CFUs'!C33</f>
        <v>43652</v>
      </c>
      <c r="D33" s="9" t="str">
        <f>Inventory!O9</f>
        <v>l_5_2</v>
      </c>
      <c r="E33" s="72" t="s">
        <v>106</v>
      </c>
      <c r="F33" s="73">
        <v>0.9891</v>
      </c>
      <c r="G33" s="74">
        <v>1.0278</v>
      </c>
    </row>
    <row r="34" ht="15.75" customHeight="1">
      <c r="A34" s="52" t="s">
        <v>22</v>
      </c>
      <c r="B34" s="54">
        <v>4.0</v>
      </c>
      <c r="C34" s="35">
        <f>'C. diff CFUs'!C34</f>
        <v>43653</v>
      </c>
      <c r="D34" s="9" t="str">
        <f>Inventory!O2</f>
        <v>nt_5_1</v>
      </c>
      <c r="E34" s="54" t="s">
        <v>86</v>
      </c>
      <c r="F34" s="55">
        <v>0.9896</v>
      </c>
      <c r="G34" s="75">
        <v>1.0341</v>
      </c>
    </row>
    <row r="35" ht="15.75" customHeight="1">
      <c r="A35" s="57" t="s">
        <v>22</v>
      </c>
      <c r="B35" s="58">
        <v>4.0</v>
      </c>
      <c r="C35" s="35">
        <f>'C. diff CFUs'!C35</f>
        <v>43653</v>
      </c>
      <c r="D35" s="9" t="str">
        <f>Inventory!O3</f>
        <v>nt_5_2</v>
      </c>
      <c r="E35" s="58" t="s">
        <v>106</v>
      </c>
      <c r="F35" s="37">
        <v>0.9867</v>
      </c>
      <c r="G35" s="69">
        <v>0.9977</v>
      </c>
    </row>
    <row r="36" ht="15.75" customHeight="1">
      <c r="A36" s="60" t="s">
        <v>39</v>
      </c>
      <c r="B36" s="61">
        <v>4.0</v>
      </c>
      <c r="C36" s="35">
        <f>'C. diff CFUs'!C36</f>
        <v>43653</v>
      </c>
      <c r="D36" s="9" t="str">
        <f>Inventory!O4</f>
        <v>f_5_1</v>
      </c>
      <c r="E36" s="61" t="s">
        <v>86</v>
      </c>
      <c r="F36" s="43">
        <v>0.9946</v>
      </c>
      <c r="G36" s="70">
        <v>1.0332</v>
      </c>
    </row>
    <row r="37" ht="15.75" customHeight="1">
      <c r="A37" s="60" t="s">
        <v>39</v>
      </c>
      <c r="B37" s="61">
        <v>4.0</v>
      </c>
      <c r="C37" s="35">
        <f>'C. diff CFUs'!C37</f>
        <v>43653</v>
      </c>
      <c r="D37" s="9" t="str">
        <f>Inventory!O5</f>
        <v>f_5_2</v>
      </c>
      <c r="E37" s="61" t="s">
        <v>106</v>
      </c>
      <c r="F37" s="43">
        <v>0.982</v>
      </c>
      <c r="G37" s="70">
        <v>1.0128</v>
      </c>
    </row>
    <row r="38" ht="15.75" customHeight="1">
      <c r="A38" s="57" t="s">
        <v>23</v>
      </c>
      <c r="B38" s="58">
        <v>4.0</v>
      </c>
      <c r="C38" s="35">
        <f>'C. diff CFUs'!C38</f>
        <v>43653</v>
      </c>
      <c r="D38" s="9" t="str">
        <f>Inventory!O6</f>
        <v>m_5_1</v>
      </c>
      <c r="E38" s="58" t="s">
        <v>86</v>
      </c>
      <c r="F38" s="37">
        <v>0.9873</v>
      </c>
      <c r="G38" s="69">
        <v>1.0343</v>
      </c>
    </row>
    <row r="39" ht="15.75" customHeight="1">
      <c r="A39" s="57" t="s">
        <v>23</v>
      </c>
      <c r="B39" s="58">
        <v>4.0</v>
      </c>
      <c r="C39" s="35">
        <f>'C. diff CFUs'!C39</f>
        <v>43653</v>
      </c>
      <c r="D39" s="9" t="str">
        <f>Inventory!O7</f>
        <v>m_5_2</v>
      </c>
      <c r="E39" s="58" t="s">
        <v>106</v>
      </c>
      <c r="F39" s="37">
        <v>0.9835</v>
      </c>
      <c r="G39" s="69">
        <v>1.0178</v>
      </c>
    </row>
    <row r="40" ht="15.75" customHeight="1">
      <c r="A40" s="60" t="s">
        <v>37</v>
      </c>
      <c r="B40" s="61">
        <v>4.0</v>
      </c>
      <c r="C40" s="35">
        <f>'C. diff CFUs'!C40</f>
        <v>43653</v>
      </c>
      <c r="D40" s="9" t="str">
        <f>Inventory!O8</f>
        <v>l_5_1</v>
      </c>
      <c r="E40" s="61" t="s">
        <v>86</v>
      </c>
      <c r="F40" s="43">
        <v>0.9785</v>
      </c>
      <c r="G40" s="70">
        <v>1.0044</v>
      </c>
    </row>
    <row r="41" ht="15.75" customHeight="1">
      <c r="A41" s="63" t="s">
        <v>37</v>
      </c>
      <c r="B41" s="64">
        <v>4.0</v>
      </c>
      <c r="C41" s="35">
        <f>'C. diff CFUs'!C41</f>
        <v>43653</v>
      </c>
      <c r="D41" s="9" t="str">
        <f>Inventory!O9</f>
        <v>l_5_2</v>
      </c>
      <c r="E41" s="64" t="s">
        <v>106</v>
      </c>
      <c r="F41" s="65">
        <v>0.9728</v>
      </c>
      <c r="G41" s="76">
        <v>0.9948</v>
      </c>
    </row>
    <row r="42" ht="15.75" customHeight="1">
      <c r="A42" s="57" t="s">
        <v>22</v>
      </c>
      <c r="B42" s="58">
        <v>5.0</v>
      </c>
      <c r="C42" s="35">
        <f>'C. diff CFUs'!C42</f>
        <v>43654</v>
      </c>
      <c r="D42" s="9" t="str">
        <f>Inventory!O2</f>
        <v>nt_5_1</v>
      </c>
      <c r="E42" s="58" t="s">
        <v>86</v>
      </c>
      <c r="F42" s="67">
        <v>0.9787</v>
      </c>
      <c r="G42" s="68">
        <v>1.0056</v>
      </c>
    </row>
    <row r="43" ht="15.75" customHeight="1">
      <c r="A43" s="57" t="s">
        <v>22</v>
      </c>
      <c r="B43" s="58">
        <v>5.0</v>
      </c>
      <c r="C43" s="35">
        <f>'C. diff CFUs'!C43</f>
        <v>43654</v>
      </c>
      <c r="D43" s="9" t="str">
        <f>Inventory!O3</f>
        <v>nt_5_2</v>
      </c>
      <c r="E43" s="58" t="s">
        <v>106</v>
      </c>
      <c r="F43" s="37">
        <v>0.9863</v>
      </c>
      <c r="G43" s="69">
        <v>1.0148</v>
      </c>
    </row>
    <row r="44" ht="15.75" customHeight="1">
      <c r="A44" s="60" t="s">
        <v>39</v>
      </c>
      <c r="B44" s="61">
        <v>5.0</v>
      </c>
      <c r="C44" s="35">
        <f>'C. diff CFUs'!C44</f>
        <v>43654</v>
      </c>
      <c r="D44" s="9" t="str">
        <f>Inventory!O4</f>
        <v>f_5_1</v>
      </c>
      <c r="E44" s="61" t="s">
        <v>86</v>
      </c>
      <c r="F44" s="43">
        <v>0.9865</v>
      </c>
      <c r="G44" s="70">
        <v>1.0039</v>
      </c>
    </row>
    <row r="45" ht="15.75" customHeight="1">
      <c r="A45" s="60" t="s">
        <v>39</v>
      </c>
      <c r="B45" s="61">
        <v>5.0</v>
      </c>
      <c r="C45" s="35">
        <f>'C. diff CFUs'!C45</f>
        <v>43654</v>
      </c>
      <c r="D45" s="9" t="str">
        <f>Inventory!O5</f>
        <v>f_5_2</v>
      </c>
      <c r="E45" s="61" t="s">
        <v>106</v>
      </c>
      <c r="F45" s="43">
        <v>0.9815</v>
      </c>
      <c r="G45" s="70">
        <v>1.0121</v>
      </c>
    </row>
    <row r="46" ht="15.75" customHeight="1">
      <c r="A46" s="57" t="s">
        <v>23</v>
      </c>
      <c r="B46" s="58">
        <v>5.0</v>
      </c>
      <c r="C46" s="35">
        <f>'C. diff CFUs'!C46</f>
        <v>43654</v>
      </c>
      <c r="D46" s="9" t="str">
        <f>Inventory!O6</f>
        <v>m_5_1</v>
      </c>
      <c r="E46" s="58" t="s">
        <v>86</v>
      </c>
      <c r="F46" s="37">
        <v>0.9849</v>
      </c>
      <c r="G46" s="69">
        <v>1.0259</v>
      </c>
    </row>
    <row r="47" ht="15.75" customHeight="1">
      <c r="A47" s="57" t="s">
        <v>23</v>
      </c>
      <c r="B47" s="58">
        <v>5.0</v>
      </c>
      <c r="C47" s="35">
        <f>'C. diff CFUs'!C47</f>
        <v>43654</v>
      </c>
      <c r="D47" s="9" t="str">
        <f>Inventory!O7</f>
        <v>m_5_2</v>
      </c>
      <c r="E47" s="58" t="s">
        <v>106</v>
      </c>
      <c r="F47" s="37">
        <v>0.974</v>
      </c>
      <c r="G47" s="69">
        <v>0.9945</v>
      </c>
    </row>
    <row r="48" ht="15.75" customHeight="1">
      <c r="A48" s="60" t="s">
        <v>37</v>
      </c>
      <c r="B48" s="61">
        <v>5.0</v>
      </c>
      <c r="C48" s="35">
        <f>'C. diff CFUs'!C48</f>
        <v>43654</v>
      </c>
      <c r="D48" s="9" t="str">
        <f>Inventory!O8</f>
        <v>l_5_1</v>
      </c>
      <c r="E48" s="61" t="s">
        <v>86</v>
      </c>
      <c r="F48" s="43">
        <v>0.985</v>
      </c>
      <c r="G48" s="70">
        <v>1.0278</v>
      </c>
    </row>
    <row r="49" ht="15.75" customHeight="1">
      <c r="A49" s="71" t="s">
        <v>37</v>
      </c>
      <c r="B49" s="72">
        <v>5.0</v>
      </c>
      <c r="C49" s="35">
        <f>'C. diff CFUs'!C49</f>
        <v>43654</v>
      </c>
      <c r="D49" s="9" t="str">
        <f>Inventory!O9</f>
        <v>l_5_2</v>
      </c>
      <c r="E49" s="72" t="s">
        <v>106</v>
      </c>
      <c r="F49" s="73">
        <v>0.9845</v>
      </c>
      <c r="G49" s="74">
        <v>1.0089</v>
      </c>
    </row>
    <row r="50" ht="15.75" customHeight="1">
      <c r="A50" s="52" t="s">
        <v>22</v>
      </c>
      <c r="B50" s="54">
        <v>6.0</v>
      </c>
      <c r="C50" s="35">
        <f>'C. diff CFUs'!C50</f>
        <v>43655</v>
      </c>
      <c r="D50" s="9" t="str">
        <f>Inventory!O2</f>
        <v>nt_5_1</v>
      </c>
      <c r="E50" s="54" t="s">
        <v>86</v>
      </c>
      <c r="F50" s="55">
        <v>0.9831</v>
      </c>
      <c r="G50" s="56">
        <v>1.0108</v>
      </c>
    </row>
    <row r="51" ht="15.75" customHeight="1">
      <c r="A51" s="57" t="s">
        <v>22</v>
      </c>
      <c r="B51" s="58">
        <v>6.0</v>
      </c>
      <c r="C51" s="35">
        <f>'C. diff CFUs'!C51</f>
        <v>43655</v>
      </c>
      <c r="D51" s="9" t="str">
        <f>Inventory!O3</f>
        <v>nt_5_2</v>
      </c>
      <c r="E51" s="58" t="s">
        <v>106</v>
      </c>
      <c r="F51" s="37">
        <v>0.9818</v>
      </c>
      <c r="G51" s="59">
        <v>0.9954</v>
      </c>
    </row>
    <row r="52" ht="15.75" customHeight="1">
      <c r="A52" s="60" t="s">
        <v>39</v>
      </c>
      <c r="B52" s="61">
        <v>6.0</v>
      </c>
      <c r="C52" s="35">
        <f>'C. diff CFUs'!C52</f>
        <v>43655</v>
      </c>
      <c r="D52" s="9" t="str">
        <f>Inventory!O4</f>
        <v>f_5_1</v>
      </c>
      <c r="E52" s="61" t="s">
        <v>86</v>
      </c>
      <c r="F52" s="43">
        <v>0.982</v>
      </c>
      <c r="G52" s="62">
        <v>0.9917</v>
      </c>
    </row>
    <row r="53" ht="15.75" customHeight="1">
      <c r="A53" s="60" t="s">
        <v>39</v>
      </c>
      <c r="B53" s="61">
        <v>6.0</v>
      </c>
      <c r="C53" s="35">
        <f>'C. diff CFUs'!C53</f>
        <v>43655</v>
      </c>
      <c r="D53" s="9" t="str">
        <f>Inventory!O5</f>
        <v>f_5_2</v>
      </c>
      <c r="E53" s="61" t="s">
        <v>106</v>
      </c>
      <c r="F53" s="43">
        <v>0.9761</v>
      </c>
      <c r="G53" s="62">
        <v>1.0079</v>
      </c>
    </row>
    <row r="54" ht="15.75" customHeight="1">
      <c r="A54" s="57" t="s">
        <v>23</v>
      </c>
      <c r="B54" s="58">
        <v>6.0</v>
      </c>
      <c r="C54" s="35">
        <f>'C. diff CFUs'!C54</f>
        <v>43655</v>
      </c>
      <c r="D54" s="9" t="str">
        <f>Inventory!O6</f>
        <v>m_5_1</v>
      </c>
      <c r="E54" s="58" t="s">
        <v>86</v>
      </c>
      <c r="F54" s="37">
        <v>0.9778</v>
      </c>
      <c r="G54" s="59">
        <v>0.9947</v>
      </c>
    </row>
    <row r="55" ht="15.75" customHeight="1">
      <c r="A55" s="57" t="s">
        <v>23</v>
      </c>
      <c r="B55" s="58">
        <v>6.0</v>
      </c>
      <c r="C55" s="35">
        <f>'C. diff CFUs'!C55</f>
        <v>43655</v>
      </c>
      <c r="D55" s="9" t="str">
        <f>Inventory!O7</f>
        <v>m_5_2</v>
      </c>
      <c r="E55" s="58" t="s">
        <v>106</v>
      </c>
      <c r="F55" s="37">
        <v>0.9845</v>
      </c>
      <c r="G55" s="59">
        <v>1.0068</v>
      </c>
    </row>
    <row r="56" ht="15.75" customHeight="1">
      <c r="A56" s="60" t="s">
        <v>37</v>
      </c>
      <c r="B56" s="61">
        <v>6.0</v>
      </c>
      <c r="C56" s="35">
        <f>'C. diff CFUs'!C56</f>
        <v>43655</v>
      </c>
      <c r="D56" s="9" t="str">
        <f>Inventory!O8</f>
        <v>l_5_1</v>
      </c>
      <c r="E56" s="61" t="s">
        <v>86</v>
      </c>
      <c r="F56" s="43">
        <v>0.9814</v>
      </c>
      <c r="G56" s="62">
        <v>1.0246</v>
      </c>
    </row>
    <row r="57" ht="15.75" customHeight="1">
      <c r="A57" s="63" t="s">
        <v>37</v>
      </c>
      <c r="B57" s="64">
        <v>6.0</v>
      </c>
      <c r="C57" s="35">
        <f>'C. diff CFUs'!C57</f>
        <v>43655</v>
      </c>
      <c r="D57" s="9" t="str">
        <f>Inventory!O9</f>
        <v>l_5_2</v>
      </c>
      <c r="E57" s="64" t="s">
        <v>106</v>
      </c>
      <c r="F57" s="65">
        <v>0.9821</v>
      </c>
      <c r="G57" s="66">
        <v>0.9952</v>
      </c>
    </row>
    <row r="58" ht="15.75" customHeight="1">
      <c r="A58" s="57" t="s">
        <v>22</v>
      </c>
      <c r="B58" s="58">
        <v>7.0</v>
      </c>
      <c r="C58" s="35">
        <f>'C. diff CFUs'!C58</f>
        <v>43656</v>
      </c>
      <c r="D58" s="9" t="str">
        <f>Inventory!O2</f>
        <v>nt_5_1</v>
      </c>
      <c r="E58" s="58" t="s">
        <v>86</v>
      </c>
      <c r="F58" s="67">
        <v>0.9815</v>
      </c>
      <c r="G58" s="68">
        <v>1.0057</v>
      </c>
    </row>
    <row r="59" ht="15.75" customHeight="1">
      <c r="A59" s="57" t="s">
        <v>22</v>
      </c>
      <c r="B59" s="58">
        <v>7.0</v>
      </c>
      <c r="C59" s="35">
        <f>'C. diff CFUs'!C59</f>
        <v>43656</v>
      </c>
      <c r="D59" s="9" t="str">
        <f>Inventory!O3</f>
        <v>nt_5_2</v>
      </c>
      <c r="E59" s="58" t="s">
        <v>106</v>
      </c>
      <c r="F59" s="37">
        <v>0.9825</v>
      </c>
      <c r="G59" s="69">
        <v>1.0081</v>
      </c>
    </row>
    <row r="60" ht="15.75" customHeight="1">
      <c r="A60" s="60" t="s">
        <v>39</v>
      </c>
      <c r="B60" s="61">
        <v>7.0</v>
      </c>
      <c r="C60" s="35">
        <f>'C. diff CFUs'!C60</f>
        <v>43656</v>
      </c>
      <c r="D60" s="9" t="str">
        <f>Inventory!O4</f>
        <v>f_5_1</v>
      </c>
      <c r="E60" s="61" t="s">
        <v>86</v>
      </c>
      <c r="F60" s="43">
        <v>0.9777</v>
      </c>
      <c r="G60" s="70">
        <v>0.9978</v>
      </c>
    </row>
    <row r="61" ht="15.75" customHeight="1">
      <c r="A61" s="60" t="s">
        <v>39</v>
      </c>
      <c r="B61" s="61">
        <v>7.0</v>
      </c>
      <c r="C61" s="35">
        <f>'C. diff CFUs'!C61</f>
        <v>43656</v>
      </c>
      <c r="D61" s="9" t="str">
        <f>Inventory!O5</f>
        <v>f_5_2</v>
      </c>
      <c r="E61" s="61" t="s">
        <v>106</v>
      </c>
      <c r="F61" s="43">
        <v>0.9843</v>
      </c>
      <c r="G61" s="70">
        <v>0.9983</v>
      </c>
    </row>
    <row r="62" ht="15.75" customHeight="1">
      <c r="A62" s="57" t="s">
        <v>23</v>
      </c>
      <c r="B62" s="58">
        <v>7.0</v>
      </c>
      <c r="C62" s="35">
        <f>'C. diff CFUs'!C62</f>
        <v>43656</v>
      </c>
      <c r="D62" s="9" t="str">
        <f>Inventory!O6</f>
        <v>m_5_1</v>
      </c>
      <c r="E62" s="58" t="s">
        <v>86</v>
      </c>
      <c r="F62" s="37">
        <v>0.9867</v>
      </c>
      <c r="G62" s="69">
        <v>1.0005</v>
      </c>
    </row>
    <row r="63" ht="15.75" customHeight="1">
      <c r="A63" s="57" t="s">
        <v>23</v>
      </c>
      <c r="B63" s="58">
        <v>7.0</v>
      </c>
      <c r="C63" s="35">
        <f>'C. diff CFUs'!C63</f>
        <v>43656</v>
      </c>
      <c r="D63" s="9" t="str">
        <f>Inventory!O7</f>
        <v>m_5_2</v>
      </c>
      <c r="E63" s="58" t="s">
        <v>106</v>
      </c>
      <c r="F63" s="37">
        <v>0.9844</v>
      </c>
      <c r="G63" s="69">
        <v>0.9944</v>
      </c>
    </row>
    <row r="64" ht="15.75" customHeight="1">
      <c r="A64" s="60" t="s">
        <v>37</v>
      </c>
      <c r="B64" s="61">
        <v>7.0</v>
      </c>
      <c r="C64" s="35">
        <f>'C. diff CFUs'!C64</f>
        <v>43656</v>
      </c>
      <c r="D64" s="9" t="str">
        <f>Inventory!O8</f>
        <v>l_5_1</v>
      </c>
      <c r="E64" s="61" t="s">
        <v>86</v>
      </c>
      <c r="F64" s="43">
        <v>0.9802</v>
      </c>
      <c r="G64" s="70">
        <v>1.0122</v>
      </c>
    </row>
    <row r="65" ht="15.75" customHeight="1">
      <c r="A65" s="71" t="s">
        <v>37</v>
      </c>
      <c r="B65" s="72">
        <v>7.0</v>
      </c>
      <c r="C65" s="35">
        <f>'C. diff CFUs'!C65</f>
        <v>43656</v>
      </c>
      <c r="D65" s="9" t="str">
        <f>Inventory!O9</f>
        <v>l_5_2</v>
      </c>
      <c r="E65" s="72" t="s">
        <v>106</v>
      </c>
      <c r="F65" s="73">
        <v>0.985</v>
      </c>
      <c r="G65" s="74">
        <v>1.0106</v>
      </c>
    </row>
    <row r="66" ht="15.75" customHeight="1">
      <c r="A66" s="52" t="s">
        <v>22</v>
      </c>
      <c r="B66" s="54">
        <v>8.0</v>
      </c>
      <c r="C66" s="35">
        <f>'C. diff CFUs'!C66</f>
        <v>43657</v>
      </c>
      <c r="D66" s="9" t="str">
        <f>Inventory!O2</f>
        <v>nt_5_1</v>
      </c>
      <c r="E66" s="54" t="s">
        <v>86</v>
      </c>
      <c r="F66" s="55">
        <v>0.9799</v>
      </c>
      <c r="G66" s="75">
        <v>1.0142</v>
      </c>
    </row>
    <row r="67" ht="15.75" customHeight="1">
      <c r="A67" s="57" t="s">
        <v>22</v>
      </c>
      <c r="B67" s="58">
        <v>8.0</v>
      </c>
      <c r="C67" s="35">
        <f>'C. diff CFUs'!C67</f>
        <v>43657</v>
      </c>
      <c r="D67" s="9" t="str">
        <f>Inventory!O3</f>
        <v>nt_5_2</v>
      </c>
      <c r="E67" s="58" t="s">
        <v>106</v>
      </c>
      <c r="F67" s="37">
        <v>0.98</v>
      </c>
      <c r="G67" s="69">
        <v>1.0113</v>
      </c>
    </row>
    <row r="68" ht="15.75" customHeight="1">
      <c r="A68" s="60" t="s">
        <v>39</v>
      </c>
      <c r="B68" s="61">
        <v>8.0</v>
      </c>
      <c r="C68" s="35">
        <f>'C. diff CFUs'!C68</f>
        <v>43657</v>
      </c>
      <c r="D68" s="9" t="str">
        <f>Inventory!O4</f>
        <v>f_5_1</v>
      </c>
      <c r="E68" s="61" t="s">
        <v>86</v>
      </c>
      <c r="F68" s="43">
        <v>0.9831</v>
      </c>
      <c r="G68" s="70">
        <v>1.0007</v>
      </c>
    </row>
    <row r="69" ht="15.75" customHeight="1">
      <c r="A69" s="60" t="s">
        <v>39</v>
      </c>
      <c r="B69" s="61">
        <v>8.0</v>
      </c>
      <c r="C69" s="35">
        <f>'C. diff CFUs'!C69</f>
        <v>43657</v>
      </c>
      <c r="D69" s="9" t="str">
        <f>Inventory!O5</f>
        <v>f_5_2</v>
      </c>
      <c r="E69" s="61" t="s">
        <v>106</v>
      </c>
      <c r="F69" s="43">
        <v>0.9817</v>
      </c>
      <c r="G69" s="70">
        <v>1.0167</v>
      </c>
    </row>
    <row r="70" ht="15.75" customHeight="1">
      <c r="A70" s="57" t="s">
        <v>23</v>
      </c>
      <c r="B70" s="58">
        <v>8.0</v>
      </c>
      <c r="C70" s="35">
        <f>'C. diff CFUs'!C70</f>
        <v>43657</v>
      </c>
      <c r="D70" s="9" t="str">
        <f>Inventory!O6</f>
        <v>m_5_1</v>
      </c>
      <c r="E70" s="58" t="s">
        <v>86</v>
      </c>
      <c r="F70" s="37">
        <v>0.9773</v>
      </c>
      <c r="G70" s="69">
        <v>1.0128</v>
      </c>
    </row>
    <row r="71" ht="15.75" customHeight="1">
      <c r="A71" s="57" t="s">
        <v>23</v>
      </c>
      <c r="B71" s="58">
        <v>8.0</v>
      </c>
      <c r="C71" s="35">
        <f>'C. diff CFUs'!C71</f>
        <v>43657</v>
      </c>
      <c r="D71" s="9" t="str">
        <f>Inventory!O7</f>
        <v>m_5_2</v>
      </c>
      <c r="E71" s="58" t="s">
        <v>106</v>
      </c>
      <c r="F71" s="37">
        <v>0.9788</v>
      </c>
      <c r="G71" s="69">
        <v>1.0221</v>
      </c>
    </row>
    <row r="72" ht="15.75" customHeight="1">
      <c r="A72" s="60" t="s">
        <v>37</v>
      </c>
      <c r="B72" s="61">
        <v>8.0</v>
      </c>
      <c r="C72" s="35">
        <f>'C. diff CFUs'!C72</f>
        <v>43657</v>
      </c>
      <c r="D72" s="9" t="str">
        <f>Inventory!O8</f>
        <v>l_5_1</v>
      </c>
      <c r="E72" s="61" t="s">
        <v>86</v>
      </c>
      <c r="F72" s="43">
        <v>0.9914</v>
      </c>
      <c r="G72" s="70">
        <v>1.0005</v>
      </c>
    </row>
    <row r="73" ht="15.75" customHeight="1">
      <c r="A73" s="63" t="s">
        <v>37</v>
      </c>
      <c r="B73" s="64">
        <v>8.0</v>
      </c>
      <c r="C73" s="35">
        <f>'C. diff CFUs'!C73</f>
        <v>43657</v>
      </c>
      <c r="D73" s="9" t="str">
        <f>Inventory!O9</f>
        <v>l_5_2</v>
      </c>
      <c r="E73" s="64" t="s">
        <v>106</v>
      </c>
      <c r="F73" s="65">
        <v>0.9831</v>
      </c>
      <c r="G73" s="76">
        <v>0.9997</v>
      </c>
    </row>
    <row r="74" ht="15.75" customHeight="1">
      <c r="A74" s="57" t="s">
        <v>22</v>
      </c>
      <c r="B74" s="58">
        <v>9.0</v>
      </c>
      <c r="C74" s="35">
        <f>'C. diff CFUs'!C74</f>
        <v>43658</v>
      </c>
      <c r="D74" s="9" t="str">
        <f>Inventory!O2</f>
        <v>nt_5_1</v>
      </c>
      <c r="E74" s="58" t="s">
        <v>86</v>
      </c>
      <c r="F74" s="67">
        <v>0.9822</v>
      </c>
      <c r="G74" s="68">
        <v>1.0016</v>
      </c>
    </row>
    <row r="75" ht="15.75" customHeight="1">
      <c r="A75" s="57" t="s">
        <v>22</v>
      </c>
      <c r="B75" s="58">
        <v>9.0</v>
      </c>
      <c r="C75" s="35">
        <f>'C. diff CFUs'!C75</f>
        <v>43658</v>
      </c>
      <c r="D75" s="9" t="str">
        <f>Inventory!O3</f>
        <v>nt_5_2</v>
      </c>
      <c r="E75" s="58" t="s">
        <v>106</v>
      </c>
      <c r="F75" s="37">
        <v>0.9866</v>
      </c>
      <c r="G75" s="69">
        <v>1.0178</v>
      </c>
    </row>
    <row r="76" ht="15.75" customHeight="1">
      <c r="A76" s="60" t="s">
        <v>39</v>
      </c>
      <c r="B76" s="61">
        <v>9.0</v>
      </c>
      <c r="C76" s="35">
        <f>'C. diff CFUs'!C76</f>
        <v>43658</v>
      </c>
      <c r="D76" s="9" t="str">
        <f>Inventory!O4</f>
        <v>f_5_1</v>
      </c>
      <c r="E76" s="61" t="s">
        <v>86</v>
      </c>
      <c r="F76" s="43">
        <v>0.9881</v>
      </c>
      <c r="G76" s="70">
        <v>1.0141</v>
      </c>
    </row>
    <row r="77" ht="15.75" customHeight="1">
      <c r="A77" s="60" t="s">
        <v>39</v>
      </c>
      <c r="B77" s="61">
        <v>9.0</v>
      </c>
      <c r="C77" s="35">
        <f>'C. diff CFUs'!C77</f>
        <v>43658</v>
      </c>
      <c r="D77" s="9" t="str">
        <f>Inventory!O5</f>
        <v>f_5_2</v>
      </c>
      <c r="E77" s="61" t="s">
        <v>106</v>
      </c>
      <c r="F77" s="43">
        <v>0.9923</v>
      </c>
      <c r="G77" s="70">
        <v>1.0159</v>
      </c>
    </row>
    <row r="78" ht="15.75" customHeight="1">
      <c r="A78" s="57" t="s">
        <v>23</v>
      </c>
      <c r="B78" s="58">
        <v>9.0</v>
      </c>
      <c r="C78" s="35">
        <f>'C. diff CFUs'!C78</f>
        <v>43658</v>
      </c>
      <c r="D78" s="9" t="str">
        <f>Inventory!O6</f>
        <v>m_5_1</v>
      </c>
      <c r="E78" s="58" t="s">
        <v>86</v>
      </c>
      <c r="F78" s="37">
        <v>0.9806</v>
      </c>
      <c r="G78" s="69">
        <v>1.0035</v>
      </c>
    </row>
    <row r="79" ht="15.75" customHeight="1">
      <c r="A79" s="57" t="s">
        <v>23</v>
      </c>
      <c r="B79" s="58">
        <v>9.0</v>
      </c>
      <c r="C79" s="35">
        <f>'C. diff CFUs'!C79</f>
        <v>43658</v>
      </c>
      <c r="D79" s="9" t="str">
        <f>Inventory!O7</f>
        <v>m_5_2</v>
      </c>
      <c r="E79" s="58" t="s">
        <v>106</v>
      </c>
      <c r="F79" s="37">
        <v>0.9861</v>
      </c>
      <c r="G79" s="69">
        <v>1.014</v>
      </c>
    </row>
    <row r="80" ht="15.75" customHeight="1">
      <c r="A80" s="60" t="s">
        <v>37</v>
      </c>
      <c r="B80" s="61">
        <v>9.0</v>
      </c>
      <c r="C80" s="35">
        <f>'C. diff CFUs'!C80</f>
        <v>43658</v>
      </c>
      <c r="D80" s="9" t="str">
        <f>Inventory!O8</f>
        <v>l_5_1</v>
      </c>
      <c r="E80" s="61" t="s">
        <v>86</v>
      </c>
      <c r="F80" s="43">
        <v>0.9863</v>
      </c>
      <c r="G80" s="70">
        <v>1.0114</v>
      </c>
    </row>
    <row r="81" ht="15.75" customHeight="1">
      <c r="A81" s="71" t="s">
        <v>37</v>
      </c>
      <c r="B81" s="72">
        <v>9.0</v>
      </c>
      <c r="C81" s="35">
        <f>'C. diff CFUs'!C81</f>
        <v>43658</v>
      </c>
      <c r="D81" s="9" t="str">
        <f>Inventory!O9</f>
        <v>l_5_2</v>
      </c>
      <c r="E81" s="72" t="s">
        <v>106</v>
      </c>
      <c r="F81" s="73">
        <v>0.9814</v>
      </c>
      <c r="G81" s="74">
        <v>0.9989</v>
      </c>
    </row>
    <row r="82" ht="15.75" customHeight="1">
      <c r="A82" s="52" t="s">
        <v>22</v>
      </c>
      <c r="B82" s="54">
        <v>10.0</v>
      </c>
      <c r="C82" s="35">
        <f>'C. diff CFUs'!C82</f>
        <v>43659</v>
      </c>
      <c r="D82" s="9" t="str">
        <f>Inventory!O2</f>
        <v>nt_5_1</v>
      </c>
      <c r="E82" s="54" t="s">
        <v>86</v>
      </c>
      <c r="F82" s="55">
        <v>0.9809</v>
      </c>
      <c r="G82" s="75">
        <v>1.0056</v>
      </c>
    </row>
    <row r="83" ht="15.75" customHeight="1">
      <c r="A83" s="57" t="s">
        <v>22</v>
      </c>
      <c r="B83" s="58">
        <v>10.0</v>
      </c>
      <c r="C83" s="35">
        <f>'C. diff CFUs'!C83</f>
        <v>43659</v>
      </c>
      <c r="D83" s="9" t="str">
        <f>Inventory!O3</f>
        <v>nt_5_2</v>
      </c>
      <c r="E83" s="58" t="s">
        <v>106</v>
      </c>
      <c r="F83" s="37">
        <v>0.9728</v>
      </c>
      <c r="G83" s="69">
        <v>0.9949</v>
      </c>
    </row>
    <row r="84" ht="15.75" customHeight="1">
      <c r="A84" s="60" t="s">
        <v>39</v>
      </c>
      <c r="B84" s="61">
        <v>10.0</v>
      </c>
      <c r="C84" s="35">
        <f>'C. diff CFUs'!C84</f>
        <v>43659</v>
      </c>
      <c r="D84" s="9" t="str">
        <f>Inventory!O4</f>
        <v>f_5_1</v>
      </c>
      <c r="E84" s="61" t="s">
        <v>86</v>
      </c>
      <c r="F84" s="43">
        <v>0.9882</v>
      </c>
      <c r="G84" s="70">
        <v>1.0098</v>
      </c>
    </row>
    <row r="85" ht="15.75" customHeight="1">
      <c r="A85" s="60" t="s">
        <v>39</v>
      </c>
      <c r="B85" s="61">
        <v>10.0</v>
      </c>
      <c r="C85" s="35">
        <f>'C. diff CFUs'!C85</f>
        <v>43659</v>
      </c>
      <c r="D85" s="9" t="str">
        <f>Inventory!O5</f>
        <v>f_5_2</v>
      </c>
      <c r="E85" s="61" t="s">
        <v>106</v>
      </c>
      <c r="F85" s="43">
        <v>0.9819</v>
      </c>
      <c r="G85" s="70">
        <v>1.0018</v>
      </c>
    </row>
    <row r="86" ht="15.75" customHeight="1">
      <c r="A86" s="57" t="s">
        <v>23</v>
      </c>
      <c r="B86" s="58">
        <v>10.0</v>
      </c>
      <c r="C86" s="35">
        <f>'C. diff CFUs'!C86</f>
        <v>43659</v>
      </c>
      <c r="D86" s="9" t="str">
        <f>Inventory!O6</f>
        <v>m_5_1</v>
      </c>
      <c r="E86" s="58" t="s">
        <v>86</v>
      </c>
      <c r="F86" s="37">
        <v>0.9888</v>
      </c>
      <c r="G86" s="69">
        <v>1.0079</v>
      </c>
    </row>
    <row r="87" ht="15.75" customHeight="1">
      <c r="A87" s="57" t="s">
        <v>23</v>
      </c>
      <c r="B87" s="58">
        <v>10.0</v>
      </c>
      <c r="C87" s="35">
        <f>'C. diff CFUs'!C87</f>
        <v>43659</v>
      </c>
      <c r="D87" s="9" t="str">
        <f>Inventory!O7</f>
        <v>m_5_2</v>
      </c>
      <c r="E87" s="58" t="s">
        <v>106</v>
      </c>
      <c r="F87" s="37">
        <v>0.978</v>
      </c>
      <c r="G87" s="69">
        <v>0.9969</v>
      </c>
    </row>
    <row r="88" ht="15.75" customHeight="1">
      <c r="A88" s="60" t="s">
        <v>37</v>
      </c>
      <c r="B88" s="61">
        <v>10.0</v>
      </c>
      <c r="C88" s="35">
        <f>'C. diff CFUs'!C88</f>
        <v>43659</v>
      </c>
      <c r="D88" s="9" t="str">
        <f>Inventory!O8</f>
        <v>l_5_1</v>
      </c>
      <c r="E88" s="61" t="s">
        <v>86</v>
      </c>
      <c r="F88" s="43">
        <v>0.9822</v>
      </c>
      <c r="G88" s="70">
        <v>1.0049</v>
      </c>
    </row>
    <row r="89" ht="15.75" customHeight="1">
      <c r="A89" s="63" t="s">
        <v>37</v>
      </c>
      <c r="B89" s="64">
        <v>10.0</v>
      </c>
      <c r="C89" s="35">
        <f>'C. diff CFUs'!C89</f>
        <v>43659</v>
      </c>
      <c r="D89" s="9" t="str">
        <f>Inventory!O9</f>
        <v>l_5_2</v>
      </c>
      <c r="E89" s="64" t="s">
        <v>106</v>
      </c>
      <c r="F89" s="65">
        <v>0.986</v>
      </c>
      <c r="G89" s="76">
        <v>1.013</v>
      </c>
    </row>
    <row r="90" ht="15.75" customHeight="1">
      <c r="F90" s="36"/>
      <c r="G90" s="36"/>
    </row>
    <row r="91" ht="15.75" customHeight="1">
      <c r="F91" s="36"/>
      <c r="G91" s="36"/>
    </row>
    <row r="92" ht="15.75" customHeight="1">
      <c r="F92" s="36"/>
      <c r="G92" s="36"/>
    </row>
    <row r="93" ht="15.75" customHeight="1">
      <c r="F93" s="36"/>
      <c r="G93" s="36"/>
    </row>
    <row r="94" ht="15.75" customHeight="1">
      <c r="F94" s="36"/>
      <c r="G94" s="36"/>
    </row>
    <row r="95" ht="15.75" customHeight="1">
      <c r="F95" s="36"/>
      <c r="G95" s="36"/>
    </row>
    <row r="96" ht="15.75" customHeight="1">
      <c r="F96" s="36"/>
      <c r="G96" s="36"/>
    </row>
    <row r="97" ht="15.75" customHeight="1">
      <c r="F97" s="36"/>
      <c r="G97" s="36"/>
    </row>
    <row r="98" ht="15.75" customHeight="1">
      <c r="F98" s="36"/>
      <c r="G98" s="36"/>
    </row>
    <row r="99" ht="15.75" customHeight="1">
      <c r="F99" s="36"/>
      <c r="G99" s="36"/>
    </row>
    <row r="100" ht="15.75" customHeight="1">
      <c r="F100" s="36"/>
      <c r="G100" s="36"/>
    </row>
    <row r="101" ht="15.75" customHeight="1">
      <c r="F101" s="36"/>
      <c r="G101" s="36"/>
    </row>
    <row r="102" ht="15.75" customHeight="1">
      <c r="F102" s="36"/>
      <c r="G102" s="36"/>
    </row>
    <row r="103" ht="15.75" customHeight="1">
      <c r="F103" s="36"/>
      <c r="G103" s="36"/>
    </row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/>
  </sheetViews>
  <sheetFormatPr customHeight="1" defaultColWidth="11.22" defaultRowHeight="15.0"/>
  <cols>
    <col customWidth="1" min="1" max="26" width="10.56"/>
  </cols>
  <sheetData>
    <row r="1" ht="15.75" customHeight="1">
      <c r="A1" t="s">
        <v>119</v>
      </c>
      <c r="L1" t="s">
        <v>120</v>
      </c>
    </row>
    <row r="2" ht="15.75" customHeight="1">
      <c r="A2" s="77" t="s">
        <v>121</v>
      </c>
      <c r="L2" t="s">
        <v>122</v>
      </c>
      <c r="M2">
        <v>7000000.0</v>
      </c>
      <c r="O2" t="s">
        <v>123</v>
      </c>
      <c r="P2">
        <v>210000.0</v>
      </c>
    </row>
    <row r="3" ht="15.75" customHeight="1">
      <c r="A3" s="77"/>
      <c r="B3" t="s">
        <v>124</v>
      </c>
      <c r="C3" t="s">
        <v>125</v>
      </c>
      <c r="D3" t="s">
        <v>126</v>
      </c>
    </row>
    <row r="4" ht="15.75" customHeight="1">
      <c r="B4">
        <v>1000.0</v>
      </c>
      <c r="C4">
        <v>970.0</v>
      </c>
      <c r="D4">
        <v>30.0</v>
      </c>
      <c r="L4" t="s">
        <v>127</v>
      </c>
      <c r="M4">
        <v>30.0</v>
      </c>
      <c r="N4" t="s">
        <v>128</v>
      </c>
    </row>
    <row r="5" ht="15.75" customHeight="1">
      <c r="A5" t="s">
        <v>129</v>
      </c>
    </row>
    <row r="6" ht="15.75" customHeight="1">
      <c r="A6" t="s">
        <v>130</v>
      </c>
    </row>
    <row r="7" ht="15.75" customHeight="1"/>
    <row r="8" ht="15.75" customHeight="1">
      <c r="A8" t="s">
        <v>131</v>
      </c>
    </row>
    <row r="9" ht="15.75" customHeight="1">
      <c r="B9" t="s">
        <v>132</v>
      </c>
      <c r="C9" s="78" t="s">
        <v>133</v>
      </c>
      <c r="D9" s="78" t="s">
        <v>134</v>
      </c>
      <c r="E9" s="78" t="s">
        <v>135</v>
      </c>
      <c r="F9" s="78" t="s">
        <v>136</v>
      </c>
    </row>
    <row r="10" ht="15.75" customHeight="1">
      <c r="A10" t="s">
        <v>137</v>
      </c>
      <c r="B10" s="79">
        <v>1.0</v>
      </c>
      <c r="C10">
        <f>10^-1</f>
        <v>0.1</v>
      </c>
      <c r="D10">
        <f>10^-2</f>
        <v>0.01</v>
      </c>
      <c r="E10">
        <f>10^-3</f>
        <v>0.001</v>
      </c>
      <c r="F10">
        <f>10^-4</f>
        <v>0.0001</v>
      </c>
      <c r="G10" s="80"/>
    </row>
    <row r="11" ht="15.75" customHeight="1">
      <c r="A11" s="36" t="s">
        <v>138</v>
      </c>
      <c r="B11" s="79">
        <v>0.0</v>
      </c>
      <c r="C11" s="79">
        <v>50.0</v>
      </c>
      <c r="D11" s="79">
        <v>50.0</v>
      </c>
      <c r="E11" s="79">
        <v>50.0</v>
      </c>
      <c r="F11" s="79">
        <v>50.0</v>
      </c>
      <c r="G11" s="80">
        <v>43647.0</v>
      </c>
    </row>
    <row r="12" ht="15.75" customHeight="1">
      <c r="A12" t="s">
        <v>139</v>
      </c>
      <c r="B12" s="37" t="s">
        <v>140</v>
      </c>
      <c r="C12" s="37">
        <v>86.0</v>
      </c>
      <c r="D12" s="37">
        <v>11.0</v>
      </c>
      <c r="E12" s="37">
        <v>0.0</v>
      </c>
      <c r="F12" s="37">
        <v>0.0</v>
      </c>
      <c r="G12" s="81"/>
    </row>
    <row r="13" ht="15.75" customHeight="1">
      <c r="A13" t="s">
        <v>141</v>
      </c>
    </row>
    <row r="14" ht="15.75" customHeight="1"/>
    <row r="15" ht="15.75" customHeight="1">
      <c r="A15" s="5" t="s">
        <v>142</v>
      </c>
    </row>
    <row r="16" ht="15.75" customHeight="1">
      <c r="A16" s="26" t="s">
        <v>143</v>
      </c>
    </row>
    <row r="17" ht="15.75" customHeight="1">
      <c r="A17" s="82">
        <f>((1/(D4/B4))*(1/C10)*(1/(C11/1000))*C12)</f>
        <v>573333.3333</v>
      </c>
      <c r="B17" s="82">
        <f>((1/(D4/B4))*(1/D10)*(1/(D11/1000))*D12)</f>
        <v>733333.3333</v>
      </c>
      <c r="C17" s="82">
        <f>((1/(D4/B4))*(1/E10)*(1/(E11/1000))*E12)</f>
        <v>0</v>
      </c>
      <c r="D17" s="82">
        <f>((1/(D4/B4))*(1/F10)*(1/(F11/1000))*F12)</f>
        <v>0</v>
      </c>
    </row>
    <row r="18" ht="15.75" customHeight="1">
      <c r="A18" s="5" t="s">
        <v>144</v>
      </c>
    </row>
    <row r="19" ht="15.75" customHeight="1">
      <c r="A19" s="26" t="s">
        <v>145</v>
      </c>
    </row>
    <row r="20" ht="15.75" customHeight="1">
      <c r="A20" s="82">
        <f t="shared" ref="A20:D20" si="1"> (1/C10) * (1/(C11/1000)) * C12</f>
        <v>17200</v>
      </c>
      <c r="B20" s="82">
        <f t="shared" si="1"/>
        <v>22000</v>
      </c>
      <c r="C20" s="82">
        <f t="shared" si="1"/>
        <v>0</v>
      </c>
      <c r="D20" s="82">
        <f t="shared" si="1"/>
        <v>0</v>
      </c>
    </row>
    <row r="21" ht="15.75" customHeight="1">
      <c r="A21" t="s">
        <v>146</v>
      </c>
      <c r="B21" s="82">
        <f>AVERAGE(A20:D20)</f>
        <v>9800</v>
      </c>
      <c r="C21" t="s">
        <v>147</v>
      </c>
      <c r="D21" s="82">
        <f>(25/1000)*B21</f>
        <v>245</v>
      </c>
      <c r="E21" s="83" t="s">
        <v>148</v>
      </c>
    </row>
    <row r="22" ht="15.75" customHeight="1"/>
    <row r="23" ht="15.75" customHeight="1">
      <c r="A23" t="s">
        <v>149</v>
      </c>
    </row>
    <row r="24" ht="15.75" customHeight="1"/>
    <row r="25" ht="15.75" customHeight="1">
      <c r="A25" t="s">
        <v>150</v>
      </c>
    </row>
    <row r="26" ht="15.75" customHeight="1">
      <c r="C26" s="78" t="s">
        <v>151</v>
      </c>
      <c r="D26" s="78" t="s">
        <v>152</v>
      </c>
      <c r="E26" s="78" t="s">
        <v>153</v>
      </c>
      <c r="F26" s="78" t="s">
        <v>154</v>
      </c>
    </row>
    <row r="27" ht="15.75" customHeight="1">
      <c r="B27" t="s">
        <v>137</v>
      </c>
      <c r="C27" s="79">
        <f>10^-1</f>
        <v>0.1</v>
      </c>
      <c r="D27" s="79">
        <f>10^-2</f>
        <v>0.01</v>
      </c>
      <c r="E27" s="79">
        <f t="shared" ref="E27:F27" si="2">10^-3</f>
        <v>0.001</v>
      </c>
      <c r="F27" s="79">
        <f t="shared" si="2"/>
        <v>0.001</v>
      </c>
    </row>
    <row r="28" ht="15.75" customHeight="1">
      <c r="B28" s="83" t="s">
        <v>138</v>
      </c>
      <c r="C28" s="37">
        <v>50.0</v>
      </c>
      <c r="D28" s="37">
        <v>50.0</v>
      </c>
      <c r="E28" s="37">
        <v>50.0</v>
      </c>
      <c r="F28" s="37">
        <v>50.0</v>
      </c>
    </row>
    <row r="29" ht="15.75" customHeight="1">
      <c r="C29" s="37" t="s">
        <v>155</v>
      </c>
      <c r="D29" s="37">
        <v>283.0</v>
      </c>
      <c r="E29" s="37">
        <v>37.0</v>
      </c>
      <c r="F29" s="37">
        <v>7.0</v>
      </c>
    </row>
    <row r="30" ht="15.75" customHeight="1">
      <c r="C30" s="82" t="str">
        <f t="shared" ref="C30:F30" si="3"> (1/C27) * (1/(C28/1000)) * C29</f>
        <v>#VALUE!</v>
      </c>
      <c r="D30" s="82">
        <f t="shared" si="3"/>
        <v>566000</v>
      </c>
      <c r="E30" s="82">
        <f t="shared" si="3"/>
        <v>740000</v>
      </c>
      <c r="F30" s="82">
        <f t="shared" si="3"/>
        <v>140000</v>
      </c>
    </row>
    <row r="31" ht="15.75" customHeight="1">
      <c r="C31" s="83" t="s">
        <v>146</v>
      </c>
      <c r="D31" s="84">
        <f>AVERAGE(D30:F30)</f>
        <v>482000</v>
      </c>
      <c r="E31" s="83" t="s">
        <v>156</v>
      </c>
      <c r="F31" s="82">
        <f>(25/1000)*D31</f>
        <v>12050</v>
      </c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5" width="10.78"/>
    <col customWidth="1" min="26" max="26" width="10.56"/>
  </cols>
  <sheetData>
    <row r="1" ht="15.75" customHeight="1">
      <c r="A1" s="85" t="s">
        <v>75</v>
      </c>
      <c r="B1" s="86" t="s">
        <v>157</v>
      </c>
      <c r="C1" s="86" t="s">
        <v>158</v>
      </c>
      <c r="D1" s="87" t="s">
        <v>77</v>
      </c>
      <c r="E1" s="87" t="s">
        <v>19</v>
      </c>
      <c r="F1" s="86" t="s">
        <v>117</v>
      </c>
      <c r="G1" s="86" t="s">
        <v>118</v>
      </c>
      <c r="H1" s="86" t="s">
        <v>159</v>
      </c>
      <c r="I1" s="86" t="s">
        <v>160</v>
      </c>
      <c r="J1" s="86" t="s">
        <v>161</v>
      </c>
      <c r="K1" s="86" t="s">
        <v>162</v>
      </c>
      <c r="L1" s="86" t="s">
        <v>163</v>
      </c>
      <c r="M1" s="86" t="s">
        <v>164</v>
      </c>
      <c r="N1" s="86" t="s">
        <v>165</v>
      </c>
      <c r="O1" s="86" t="s">
        <v>166</v>
      </c>
      <c r="P1" s="86" t="s">
        <v>167</v>
      </c>
      <c r="Q1" s="86" t="s">
        <v>168</v>
      </c>
      <c r="R1" s="86" t="s">
        <v>169</v>
      </c>
      <c r="S1" s="86" t="s">
        <v>170</v>
      </c>
      <c r="T1" s="86" t="s">
        <v>171</v>
      </c>
      <c r="U1" s="86" t="s">
        <v>172</v>
      </c>
      <c r="V1" s="86" t="s">
        <v>173</v>
      </c>
      <c r="W1" s="86" t="s">
        <v>174</v>
      </c>
      <c r="X1" s="86" t="s">
        <v>175</v>
      </c>
      <c r="Y1" s="51" t="s">
        <v>176</v>
      </c>
      <c r="Z1" s="36"/>
    </row>
    <row r="2" ht="15.75" customHeight="1">
      <c r="A2" s="9" t="s">
        <v>22</v>
      </c>
      <c r="B2" s="88">
        <v>0.0</v>
      </c>
      <c r="C2" s="89">
        <v>43649.0</v>
      </c>
      <c r="D2" s="90" t="str">
        <f>'Tube wts'!D2</f>
        <v>nt_5_1</v>
      </c>
      <c r="E2" s="90" t="str">
        <f>'Tube wts'!E2</f>
        <v>N</v>
      </c>
      <c r="F2" s="90">
        <f>'Tube wts'!F2</f>
        <v>0.9811</v>
      </c>
      <c r="G2" s="90">
        <f>'Tube wts'!G2</f>
        <v>0.9944</v>
      </c>
      <c r="H2" s="88">
        <f t="shared" ref="H2:H89" si="1">G2-F2</f>
        <v>0.0133</v>
      </c>
      <c r="I2" s="88">
        <f t="shared" ref="I2:I89" si="2">H2*9000</f>
        <v>119.7</v>
      </c>
      <c r="J2" s="91">
        <v>0.0</v>
      </c>
      <c r="K2" s="90" t="s">
        <v>140</v>
      </c>
      <c r="L2" s="90" t="s">
        <v>140</v>
      </c>
      <c r="M2" s="90" t="s">
        <v>140</v>
      </c>
      <c r="N2" s="90" t="s">
        <v>140</v>
      </c>
      <c r="O2" s="90" t="s">
        <v>140</v>
      </c>
      <c r="P2" s="90">
        <v>50.0</v>
      </c>
      <c r="Q2" s="90">
        <f t="shared" ref="Q2:Q89" si="3">1/(P2/1000)</f>
        <v>20</v>
      </c>
      <c r="R2" s="92">
        <f t="shared" ref="R2:R9" si="4">Q2 * (1/10^-1) *J2</f>
        <v>0</v>
      </c>
      <c r="S2" s="92"/>
      <c r="T2" s="92"/>
      <c r="U2" s="92"/>
      <c r="V2" s="92"/>
      <c r="W2" s="92"/>
      <c r="X2" s="93"/>
      <c r="Y2" s="94">
        <f t="shared" ref="Y2:Y53" si="5">AVERAGE(R2:W2)</f>
        <v>0</v>
      </c>
      <c r="Z2" s="36"/>
    </row>
    <row r="3" ht="15.75" customHeight="1">
      <c r="A3" s="95" t="s">
        <v>22</v>
      </c>
      <c r="B3" s="58">
        <v>0.0</v>
      </c>
      <c r="C3" s="96">
        <v>43649.0</v>
      </c>
      <c r="D3" s="90" t="str">
        <f>'Tube wts'!D3</f>
        <v>nt_5_2</v>
      </c>
      <c r="E3" s="90" t="str">
        <f>'Tube wts'!E3</f>
        <v>1R</v>
      </c>
      <c r="F3" s="90">
        <f>'Tube wts'!F3</f>
        <v>0.9885</v>
      </c>
      <c r="G3" s="90">
        <f>'Tube wts'!G3</f>
        <v>1.0047</v>
      </c>
      <c r="H3" s="58">
        <f t="shared" si="1"/>
        <v>0.0162</v>
      </c>
      <c r="I3" s="58">
        <f t="shared" si="2"/>
        <v>145.8</v>
      </c>
      <c r="J3" s="97">
        <v>0.0</v>
      </c>
      <c r="K3" s="98" t="s">
        <v>140</v>
      </c>
      <c r="L3" s="98" t="s">
        <v>140</v>
      </c>
      <c r="M3" s="98" t="s">
        <v>140</v>
      </c>
      <c r="N3" s="98" t="s">
        <v>140</v>
      </c>
      <c r="O3" s="98" t="s">
        <v>140</v>
      </c>
      <c r="P3" s="98">
        <v>50.0</v>
      </c>
      <c r="Q3" s="90">
        <f t="shared" si="3"/>
        <v>20</v>
      </c>
      <c r="R3" s="92">
        <f t="shared" si="4"/>
        <v>0</v>
      </c>
      <c r="S3" s="92"/>
      <c r="T3" s="92"/>
      <c r="U3" s="92"/>
      <c r="V3" s="92"/>
      <c r="W3" s="92"/>
      <c r="X3" s="36"/>
      <c r="Y3" s="82">
        <f t="shared" si="5"/>
        <v>0</v>
      </c>
      <c r="Z3" s="36"/>
    </row>
    <row r="4" ht="15.75" customHeight="1">
      <c r="A4" s="99" t="s">
        <v>39</v>
      </c>
      <c r="B4" s="61">
        <v>0.0</v>
      </c>
      <c r="C4" s="100">
        <v>43649.0</v>
      </c>
      <c r="D4" s="90" t="str">
        <f>'Tube wts'!D4</f>
        <v>f_5_1</v>
      </c>
      <c r="E4" s="90" t="str">
        <f>'Tube wts'!E4</f>
        <v>N</v>
      </c>
      <c r="F4" s="90">
        <f>'Tube wts'!F4</f>
        <v>0.9746</v>
      </c>
      <c r="G4" s="90">
        <f>'Tube wts'!G4</f>
        <v>0.9996</v>
      </c>
      <c r="H4" s="61">
        <f t="shared" si="1"/>
        <v>0.025</v>
      </c>
      <c r="I4" s="61">
        <f t="shared" si="2"/>
        <v>225</v>
      </c>
      <c r="J4" s="101">
        <v>0.0</v>
      </c>
      <c r="K4" s="102" t="s">
        <v>140</v>
      </c>
      <c r="L4" s="102" t="s">
        <v>140</v>
      </c>
      <c r="M4" s="102" t="s">
        <v>140</v>
      </c>
      <c r="N4" s="102" t="s">
        <v>140</v>
      </c>
      <c r="O4" s="102" t="s">
        <v>140</v>
      </c>
      <c r="P4" s="102">
        <v>50.0</v>
      </c>
      <c r="Q4" s="103">
        <f t="shared" si="3"/>
        <v>20</v>
      </c>
      <c r="R4" s="104">
        <f t="shared" si="4"/>
        <v>0</v>
      </c>
      <c r="S4" s="104"/>
      <c r="T4" s="104"/>
      <c r="U4" s="104"/>
      <c r="V4" s="104"/>
      <c r="W4" s="104"/>
      <c r="X4" s="105"/>
      <c r="Y4" s="106">
        <f t="shared" si="5"/>
        <v>0</v>
      </c>
      <c r="Z4" s="105"/>
    </row>
    <row r="5" ht="15.75" customHeight="1">
      <c r="A5" s="99" t="s">
        <v>39</v>
      </c>
      <c r="B5" s="61">
        <v>0.0</v>
      </c>
      <c r="C5" s="107">
        <v>43649.0</v>
      </c>
      <c r="D5" s="90" t="str">
        <f>'Tube wts'!D5</f>
        <v>f_5_2</v>
      </c>
      <c r="E5" s="90" t="str">
        <f>'Tube wts'!E5</f>
        <v>1R</v>
      </c>
      <c r="F5" s="90">
        <f>'Tube wts'!F5</f>
        <v>0.9756</v>
      </c>
      <c r="G5" s="90">
        <f>'Tube wts'!G5</f>
        <v>0.9999</v>
      </c>
      <c r="H5" s="61">
        <f t="shared" si="1"/>
        <v>0.0243</v>
      </c>
      <c r="I5" s="61">
        <f t="shared" si="2"/>
        <v>218.7</v>
      </c>
      <c r="J5" s="101">
        <v>0.0</v>
      </c>
      <c r="K5" s="102" t="s">
        <v>140</v>
      </c>
      <c r="L5" s="102" t="s">
        <v>140</v>
      </c>
      <c r="M5" s="102" t="s">
        <v>140</v>
      </c>
      <c r="N5" s="102" t="s">
        <v>140</v>
      </c>
      <c r="O5" s="102" t="s">
        <v>140</v>
      </c>
      <c r="P5" s="102">
        <v>50.0</v>
      </c>
      <c r="Q5" s="103">
        <f t="shared" si="3"/>
        <v>20</v>
      </c>
      <c r="R5" s="104">
        <f t="shared" si="4"/>
        <v>0</v>
      </c>
      <c r="S5" s="104"/>
      <c r="T5" s="104"/>
      <c r="U5" s="104"/>
      <c r="V5" s="104"/>
      <c r="W5" s="104"/>
      <c r="X5" s="105"/>
      <c r="Y5" s="106">
        <f t="shared" si="5"/>
        <v>0</v>
      </c>
      <c r="Z5" s="105"/>
    </row>
    <row r="6" ht="15.75" customHeight="1">
      <c r="A6" s="95" t="s">
        <v>23</v>
      </c>
      <c r="B6" s="58">
        <v>0.0</v>
      </c>
      <c r="C6" s="35">
        <v>43649.0</v>
      </c>
      <c r="D6" s="90" t="str">
        <f>'Tube wts'!D6</f>
        <v>m_5_1</v>
      </c>
      <c r="E6" s="90" t="str">
        <f>'Tube wts'!E6</f>
        <v>N</v>
      </c>
      <c r="F6" s="90">
        <f>'Tube wts'!F6</f>
        <v>0.9816</v>
      </c>
      <c r="G6" s="90">
        <f>'Tube wts'!G6</f>
        <v>0.9973</v>
      </c>
      <c r="H6" s="58">
        <f t="shared" si="1"/>
        <v>0.0157</v>
      </c>
      <c r="I6" s="58">
        <f t="shared" si="2"/>
        <v>141.3</v>
      </c>
      <c r="J6" s="97">
        <v>0.0</v>
      </c>
      <c r="K6" s="98" t="s">
        <v>140</v>
      </c>
      <c r="L6" s="98" t="s">
        <v>140</v>
      </c>
      <c r="M6" s="98" t="s">
        <v>140</v>
      </c>
      <c r="N6" s="98" t="s">
        <v>140</v>
      </c>
      <c r="O6" s="98" t="s">
        <v>140</v>
      </c>
      <c r="P6" s="98">
        <v>50.0</v>
      </c>
      <c r="Q6" s="90">
        <f t="shared" si="3"/>
        <v>20</v>
      </c>
      <c r="R6" s="92">
        <f t="shared" si="4"/>
        <v>0</v>
      </c>
      <c r="S6" s="92"/>
      <c r="T6" s="92"/>
      <c r="U6" s="92"/>
      <c r="V6" s="92"/>
      <c r="W6" s="92"/>
      <c r="X6" s="36"/>
      <c r="Y6" s="82">
        <f t="shared" si="5"/>
        <v>0</v>
      </c>
      <c r="Z6" s="36"/>
    </row>
    <row r="7" ht="15.75" customHeight="1">
      <c r="A7" s="95" t="s">
        <v>23</v>
      </c>
      <c r="B7" s="58">
        <v>0.0</v>
      </c>
      <c r="C7" s="96">
        <v>43649.0</v>
      </c>
      <c r="D7" s="90" t="str">
        <f>'Tube wts'!D7</f>
        <v>m_5_2</v>
      </c>
      <c r="E7" s="90" t="str">
        <f>'Tube wts'!E7</f>
        <v>1R</v>
      </c>
      <c r="F7" s="90">
        <f>'Tube wts'!F7</f>
        <v>0.9835</v>
      </c>
      <c r="G7" s="90">
        <f>'Tube wts'!G7</f>
        <v>0.9999</v>
      </c>
      <c r="H7" s="58">
        <f t="shared" si="1"/>
        <v>0.0164</v>
      </c>
      <c r="I7" s="58">
        <f t="shared" si="2"/>
        <v>147.6</v>
      </c>
      <c r="J7" s="97">
        <v>0.0</v>
      </c>
      <c r="K7" s="98" t="s">
        <v>140</v>
      </c>
      <c r="L7" s="98" t="s">
        <v>140</v>
      </c>
      <c r="M7" s="98" t="s">
        <v>140</v>
      </c>
      <c r="N7" s="98" t="s">
        <v>140</v>
      </c>
      <c r="O7" s="98" t="s">
        <v>140</v>
      </c>
      <c r="P7" s="98">
        <v>50.0</v>
      </c>
      <c r="Q7" s="90">
        <f t="shared" si="3"/>
        <v>20</v>
      </c>
      <c r="R7" s="92">
        <f t="shared" si="4"/>
        <v>0</v>
      </c>
      <c r="S7" s="92"/>
      <c r="T7" s="92"/>
      <c r="U7" s="92"/>
      <c r="V7" s="92"/>
      <c r="W7" s="92"/>
      <c r="X7" s="36"/>
      <c r="Y7" s="82">
        <f t="shared" si="5"/>
        <v>0</v>
      </c>
      <c r="Z7" s="36"/>
    </row>
    <row r="8" ht="15.75" customHeight="1">
      <c r="A8" s="99" t="s">
        <v>37</v>
      </c>
      <c r="B8" s="61">
        <v>0.0</v>
      </c>
      <c r="C8" s="100">
        <v>43649.0</v>
      </c>
      <c r="D8" s="90" t="str">
        <f>'Tube wts'!D8</f>
        <v>l_5_1</v>
      </c>
      <c r="E8" s="90" t="str">
        <f>'Tube wts'!E8</f>
        <v>N</v>
      </c>
      <c r="F8" s="90">
        <f>'Tube wts'!F8</f>
        <v>0.9892</v>
      </c>
      <c r="G8" s="90">
        <f>'Tube wts'!G8</f>
        <v>1.0007</v>
      </c>
      <c r="H8" s="61">
        <f t="shared" si="1"/>
        <v>0.0115</v>
      </c>
      <c r="I8" s="61">
        <f t="shared" si="2"/>
        <v>103.5</v>
      </c>
      <c r="J8" s="101">
        <v>0.0</v>
      </c>
      <c r="K8" s="102" t="s">
        <v>140</v>
      </c>
      <c r="L8" s="102" t="s">
        <v>140</v>
      </c>
      <c r="M8" s="102" t="s">
        <v>140</v>
      </c>
      <c r="N8" s="102" t="s">
        <v>140</v>
      </c>
      <c r="O8" s="102" t="s">
        <v>140</v>
      </c>
      <c r="P8" s="102">
        <v>50.0</v>
      </c>
      <c r="Q8" s="103">
        <f t="shared" si="3"/>
        <v>20</v>
      </c>
      <c r="R8" s="104">
        <f t="shared" si="4"/>
        <v>0</v>
      </c>
      <c r="S8" s="104"/>
      <c r="T8" s="104"/>
      <c r="U8" s="104"/>
      <c r="V8" s="104"/>
      <c r="W8" s="104"/>
      <c r="X8" s="105"/>
      <c r="Y8" s="106">
        <f t="shared" si="5"/>
        <v>0</v>
      </c>
      <c r="Z8" s="105"/>
    </row>
    <row r="9" ht="15.75" customHeight="1">
      <c r="A9" s="108" t="s">
        <v>37</v>
      </c>
      <c r="B9" s="64">
        <v>0.0</v>
      </c>
      <c r="C9" s="100">
        <v>43649.0</v>
      </c>
      <c r="D9" s="90" t="str">
        <f>'Tube wts'!D9</f>
        <v>l_5_2</v>
      </c>
      <c r="E9" s="90" t="str">
        <f>'Tube wts'!E9</f>
        <v>1R</v>
      </c>
      <c r="F9" s="90">
        <f>'Tube wts'!F9</f>
        <v>0.9853</v>
      </c>
      <c r="G9" s="90">
        <f>'Tube wts'!G9</f>
        <v>1</v>
      </c>
      <c r="H9" s="64">
        <f t="shared" si="1"/>
        <v>0.0147</v>
      </c>
      <c r="I9" s="64">
        <f t="shared" si="2"/>
        <v>132.3</v>
      </c>
      <c r="J9" s="109">
        <v>0.0</v>
      </c>
      <c r="K9" s="110" t="s">
        <v>140</v>
      </c>
      <c r="L9" s="110" t="s">
        <v>140</v>
      </c>
      <c r="M9" s="110" t="s">
        <v>140</v>
      </c>
      <c r="N9" s="110" t="s">
        <v>140</v>
      </c>
      <c r="O9" s="110" t="s">
        <v>140</v>
      </c>
      <c r="P9" s="110">
        <v>50.0</v>
      </c>
      <c r="Q9" s="111">
        <f t="shared" si="3"/>
        <v>20</v>
      </c>
      <c r="R9" s="112">
        <f t="shared" si="4"/>
        <v>0</v>
      </c>
      <c r="S9" s="112"/>
      <c r="T9" s="112"/>
      <c r="U9" s="112"/>
      <c r="V9" s="112"/>
      <c r="W9" s="112"/>
      <c r="X9" s="113"/>
      <c r="Y9" s="114">
        <f t="shared" si="5"/>
        <v>0</v>
      </c>
      <c r="Z9" s="105"/>
    </row>
    <row r="10" ht="15.75" customHeight="1">
      <c r="A10" s="9" t="s">
        <v>22</v>
      </c>
      <c r="B10" s="88">
        <v>1.0</v>
      </c>
      <c r="C10" s="115">
        <f t="shared" ref="C10:C89" si="6">C2+1</f>
        <v>43650</v>
      </c>
      <c r="D10" s="90" t="str">
        <f>'Tube wts'!D10</f>
        <v>nt_5_1</v>
      </c>
      <c r="E10" s="90" t="str">
        <f>'Tube wts'!E10</f>
        <v>N</v>
      </c>
      <c r="F10" s="90">
        <f>'Tube wts'!F10</f>
        <v>0.9854</v>
      </c>
      <c r="G10" s="90">
        <f>'Tube wts'!G10</f>
        <v>1.0031</v>
      </c>
      <c r="H10" s="88">
        <f t="shared" si="1"/>
        <v>0.0177</v>
      </c>
      <c r="I10" s="88">
        <f t="shared" si="2"/>
        <v>159.3</v>
      </c>
      <c r="J10" s="91" t="s">
        <v>140</v>
      </c>
      <c r="K10" s="116" t="s">
        <v>155</v>
      </c>
      <c r="L10" s="97" t="s">
        <v>155</v>
      </c>
      <c r="M10" s="116">
        <v>151.0</v>
      </c>
      <c r="N10" s="116">
        <v>15.0</v>
      </c>
      <c r="O10" s="116" t="s">
        <v>140</v>
      </c>
      <c r="P10" s="90">
        <v>50.0</v>
      </c>
      <c r="Q10" s="90">
        <f t="shared" si="3"/>
        <v>20</v>
      </c>
      <c r="R10" s="92"/>
      <c r="S10" s="104"/>
      <c r="T10" s="92"/>
      <c r="U10" s="92">
        <f t="shared" ref="U10:U15" si="7">Q10 * (1/10^-4) *M10</f>
        <v>30200000</v>
      </c>
      <c r="V10" s="92">
        <f t="shared" ref="V10:V15" si="8">Q10 * (1/10^-5) *N10</f>
        <v>30000000</v>
      </c>
      <c r="W10" s="92"/>
      <c r="X10" s="93"/>
      <c r="Y10" s="94">
        <f t="shared" si="5"/>
        <v>30100000</v>
      </c>
      <c r="Z10" s="36"/>
    </row>
    <row r="11" ht="15.75" customHeight="1">
      <c r="A11" s="95" t="s">
        <v>22</v>
      </c>
      <c r="B11" s="58">
        <v>1.0</v>
      </c>
      <c r="C11" s="96">
        <f t="shared" si="6"/>
        <v>43650</v>
      </c>
      <c r="D11" s="90" t="str">
        <f>'Tube wts'!D11</f>
        <v>nt_5_2</v>
      </c>
      <c r="E11" s="90" t="str">
        <f>'Tube wts'!E11</f>
        <v>1R</v>
      </c>
      <c r="F11" s="90">
        <f>'Tube wts'!F11</f>
        <v>0.9864</v>
      </c>
      <c r="G11" s="90">
        <f>'Tube wts'!G11</f>
        <v>1.0071</v>
      </c>
      <c r="H11" s="58">
        <f t="shared" si="1"/>
        <v>0.0207</v>
      </c>
      <c r="I11" s="58">
        <f t="shared" si="2"/>
        <v>186.3</v>
      </c>
      <c r="J11" s="97" t="s">
        <v>140</v>
      </c>
      <c r="K11" s="97" t="s">
        <v>155</v>
      </c>
      <c r="L11" s="97" t="s">
        <v>155</v>
      </c>
      <c r="M11" s="97">
        <v>146.0</v>
      </c>
      <c r="N11" s="97">
        <v>21.0</v>
      </c>
      <c r="O11" s="97" t="s">
        <v>140</v>
      </c>
      <c r="P11" s="98">
        <v>50.0</v>
      </c>
      <c r="Q11" s="90">
        <f t="shared" si="3"/>
        <v>20</v>
      </c>
      <c r="R11" s="92"/>
      <c r="S11" s="104"/>
      <c r="T11" s="92"/>
      <c r="U11" s="92">
        <f t="shared" si="7"/>
        <v>29200000</v>
      </c>
      <c r="V11" s="92">
        <f t="shared" si="8"/>
        <v>42000000</v>
      </c>
      <c r="W11" s="92"/>
      <c r="X11" s="36"/>
      <c r="Y11" s="94">
        <f t="shared" si="5"/>
        <v>35600000</v>
      </c>
      <c r="Z11" s="36"/>
    </row>
    <row r="12" ht="15.75" customHeight="1">
      <c r="A12" s="99" t="s">
        <v>39</v>
      </c>
      <c r="B12" s="61">
        <v>1.0</v>
      </c>
      <c r="C12" s="96">
        <f t="shared" si="6"/>
        <v>43650</v>
      </c>
      <c r="D12" s="90" t="str">
        <f>'Tube wts'!D12</f>
        <v>f_5_1</v>
      </c>
      <c r="E12" s="90" t="str">
        <f>'Tube wts'!E12</f>
        <v>N</v>
      </c>
      <c r="F12" s="90">
        <f>'Tube wts'!F12</f>
        <v>0.9817</v>
      </c>
      <c r="G12" s="90">
        <f>'Tube wts'!G12</f>
        <v>1.0107</v>
      </c>
      <c r="H12" s="61">
        <f t="shared" si="1"/>
        <v>0.029</v>
      </c>
      <c r="I12" s="61">
        <f t="shared" si="2"/>
        <v>261</v>
      </c>
      <c r="J12" s="101">
        <v>0.0</v>
      </c>
      <c r="K12" s="101">
        <v>0.0</v>
      </c>
      <c r="L12" s="101">
        <v>0.0</v>
      </c>
      <c r="M12" s="101">
        <v>0.0</v>
      </c>
      <c r="N12" s="101">
        <v>0.0</v>
      </c>
      <c r="O12" s="101" t="s">
        <v>140</v>
      </c>
      <c r="P12" s="102">
        <v>50.0</v>
      </c>
      <c r="Q12" s="103">
        <f t="shared" si="3"/>
        <v>20</v>
      </c>
      <c r="R12" s="104">
        <f t="shared" ref="R12:R13" si="9">Q12 * (1/10^-2) *J12</f>
        <v>0</v>
      </c>
      <c r="S12" s="104">
        <f t="shared" ref="S12:S13" si="10">Q12 * (1/10^-2) *K12</f>
        <v>0</v>
      </c>
      <c r="T12" s="104"/>
      <c r="U12" s="92">
        <f t="shared" si="7"/>
        <v>0</v>
      </c>
      <c r="V12" s="92">
        <f t="shared" si="8"/>
        <v>0</v>
      </c>
      <c r="W12" s="104"/>
      <c r="X12" s="117" t="s">
        <v>177</v>
      </c>
      <c r="Y12" s="94">
        <f t="shared" si="5"/>
        <v>0</v>
      </c>
      <c r="Z12" s="36"/>
    </row>
    <row r="13" ht="15.75" customHeight="1">
      <c r="A13" s="99" t="s">
        <v>39</v>
      </c>
      <c r="B13" s="61">
        <v>1.0</v>
      </c>
      <c r="C13" s="96">
        <f t="shared" si="6"/>
        <v>43650</v>
      </c>
      <c r="D13" s="90" t="str">
        <f>'Tube wts'!D13</f>
        <v>f_5_2</v>
      </c>
      <c r="E13" s="90" t="str">
        <f>'Tube wts'!E13</f>
        <v>1R</v>
      </c>
      <c r="F13" s="90">
        <f>'Tube wts'!F13</f>
        <v>0.9918</v>
      </c>
      <c r="G13" s="90">
        <f>'Tube wts'!G13</f>
        <v>1.0091</v>
      </c>
      <c r="H13" s="61">
        <f t="shared" si="1"/>
        <v>0.0173</v>
      </c>
      <c r="I13" s="61">
        <f t="shared" si="2"/>
        <v>155.7</v>
      </c>
      <c r="J13" s="101">
        <v>0.0</v>
      </c>
      <c r="K13" s="101">
        <v>0.0</v>
      </c>
      <c r="L13" s="101">
        <v>0.0</v>
      </c>
      <c r="M13" s="101">
        <v>0.0</v>
      </c>
      <c r="N13" s="101">
        <v>0.0</v>
      </c>
      <c r="O13" s="101" t="s">
        <v>140</v>
      </c>
      <c r="P13" s="102">
        <v>50.0</v>
      </c>
      <c r="Q13" s="103">
        <f t="shared" si="3"/>
        <v>20</v>
      </c>
      <c r="R13" s="104">
        <f t="shared" si="9"/>
        <v>0</v>
      </c>
      <c r="S13" s="104">
        <f t="shared" si="10"/>
        <v>0</v>
      </c>
      <c r="T13" s="104"/>
      <c r="U13" s="92">
        <f t="shared" si="7"/>
        <v>0</v>
      </c>
      <c r="V13" s="92">
        <f t="shared" si="8"/>
        <v>0</v>
      </c>
      <c r="W13" s="104"/>
      <c r="X13" s="117" t="s">
        <v>177</v>
      </c>
      <c r="Y13" s="94">
        <f t="shared" si="5"/>
        <v>0</v>
      </c>
      <c r="Z13" s="36"/>
    </row>
    <row r="14" ht="15.75" customHeight="1">
      <c r="A14" s="95" t="s">
        <v>23</v>
      </c>
      <c r="B14" s="58">
        <v>1.0</v>
      </c>
      <c r="C14" s="96">
        <f t="shared" si="6"/>
        <v>43650</v>
      </c>
      <c r="D14" s="90" t="str">
        <f>'Tube wts'!D14</f>
        <v>m_5_1</v>
      </c>
      <c r="E14" s="90" t="str">
        <f>'Tube wts'!E14</f>
        <v>N</v>
      </c>
      <c r="F14" s="90">
        <f>'Tube wts'!F14</f>
        <v>0.9887</v>
      </c>
      <c r="G14" s="90">
        <f>'Tube wts'!G14</f>
        <v>1.0155</v>
      </c>
      <c r="H14" s="58">
        <f t="shared" si="1"/>
        <v>0.0268</v>
      </c>
      <c r="I14" s="58">
        <f t="shared" si="2"/>
        <v>241.2</v>
      </c>
      <c r="J14" s="97" t="s">
        <v>140</v>
      </c>
      <c r="K14" s="97" t="s">
        <v>155</v>
      </c>
      <c r="L14" s="97" t="s">
        <v>155</v>
      </c>
      <c r="M14" s="97">
        <v>125.0</v>
      </c>
      <c r="N14" s="97">
        <v>15.0</v>
      </c>
      <c r="O14" s="97" t="s">
        <v>140</v>
      </c>
      <c r="P14" s="98">
        <v>50.0</v>
      </c>
      <c r="Q14" s="90">
        <f t="shared" si="3"/>
        <v>20</v>
      </c>
      <c r="R14" s="104"/>
      <c r="S14" s="104"/>
      <c r="T14" s="104"/>
      <c r="U14" s="92">
        <f t="shared" si="7"/>
        <v>25000000</v>
      </c>
      <c r="V14" s="92">
        <f t="shared" si="8"/>
        <v>30000000</v>
      </c>
      <c r="W14" s="92"/>
      <c r="X14" s="36"/>
      <c r="Y14" s="94">
        <f t="shared" si="5"/>
        <v>27500000</v>
      </c>
      <c r="Z14" s="36"/>
    </row>
    <row r="15" ht="15.75" customHeight="1">
      <c r="A15" s="95" t="s">
        <v>23</v>
      </c>
      <c r="B15" s="58">
        <v>1.0</v>
      </c>
      <c r="C15" s="96">
        <f t="shared" si="6"/>
        <v>43650</v>
      </c>
      <c r="D15" s="90" t="str">
        <f>'Tube wts'!D15</f>
        <v>m_5_2</v>
      </c>
      <c r="E15" s="90" t="str">
        <f>'Tube wts'!E15</f>
        <v>1R</v>
      </c>
      <c r="F15" s="90">
        <f>'Tube wts'!F15</f>
        <v>0.986</v>
      </c>
      <c r="G15" s="90">
        <f>'Tube wts'!G15</f>
        <v>1.0162</v>
      </c>
      <c r="H15" s="58">
        <f t="shared" si="1"/>
        <v>0.0302</v>
      </c>
      <c r="I15" s="58">
        <f t="shared" si="2"/>
        <v>271.8</v>
      </c>
      <c r="J15" s="97" t="s">
        <v>140</v>
      </c>
      <c r="K15" s="97" t="s">
        <v>155</v>
      </c>
      <c r="L15" s="97" t="s">
        <v>155</v>
      </c>
      <c r="M15" s="97">
        <v>21.0</v>
      </c>
      <c r="N15" s="97">
        <v>2.0</v>
      </c>
      <c r="O15" s="97" t="s">
        <v>140</v>
      </c>
      <c r="P15" s="98">
        <v>50.0</v>
      </c>
      <c r="Q15" s="90">
        <f t="shared" si="3"/>
        <v>20</v>
      </c>
      <c r="R15" s="104"/>
      <c r="S15" s="104"/>
      <c r="T15" s="104"/>
      <c r="U15" s="92">
        <f t="shared" si="7"/>
        <v>4200000</v>
      </c>
      <c r="V15" s="92">
        <f t="shared" si="8"/>
        <v>4000000</v>
      </c>
      <c r="W15" s="92"/>
      <c r="X15" s="36"/>
      <c r="Y15" s="94">
        <f t="shared" si="5"/>
        <v>4100000</v>
      </c>
      <c r="Z15" s="36"/>
    </row>
    <row r="16" ht="15.75" customHeight="1">
      <c r="A16" s="99" t="s">
        <v>37</v>
      </c>
      <c r="B16" s="61">
        <v>1.0</v>
      </c>
      <c r="C16" s="96">
        <f t="shared" si="6"/>
        <v>43650</v>
      </c>
      <c r="D16" s="90" t="str">
        <f>'Tube wts'!D16</f>
        <v>l_5_1</v>
      </c>
      <c r="E16" s="90" t="str">
        <f>'Tube wts'!E16</f>
        <v>N</v>
      </c>
      <c r="F16" s="90">
        <f>'Tube wts'!F16</f>
        <v>0.9759</v>
      </c>
      <c r="G16" s="90">
        <f>'Tube wts'!G16</f>
        <v>1.0348</v>
      </c>
      <c r="H16" s="61">
        <f t="shared" si="1"/>
        <v>0.0589</v>
      </c>
      <c r="I16" s="61">
        <f t="shared" si="2"/>
        <v>530.1</v>
      </c>
      <c r="J16" s="101">
        <v>3.0</v>
      </c>
      <c r="K16" s="101">
        <v>1.0</v>
      </c>
      <c r="L16" s="101">
        <v>0.0</v>
      </c>
      <c r="M16" s="101">
        <v>0.0</v>
      </c>
      <c r="N16" s="101">
        <v>0.0</v>
      </c>
      <c r="O16" s="101" t="s">
        <v>140</v>
      </c>
      <c r="P16" s="102">
        <v>50.0</v>
      </c>
      <c r="Q16" s="103">
        <f t="shared" si="3"/>
        <v>20</v>
      </c>
      <c r="R16" s="104">
        <f t="shared" ref="R16:R17" si="11">Q16 * (1/10^-2) *J16</f>
        <v>6000</v>
      </c>
      <c r="S16" s="104">
        <f t="shared" ref="S16:S18" si="12">Q16 * (1/10^-2) *K16</f>
        <v>2000</v>
      </c>
      <c r="T16" s="104"/>
      <c r="U16" s="92"/>
      <c r="V16" s="92"/>
      <c r="W16" s="104"/>
      <c r="X16" s="117" t="s">
        <v>177</v>
      </c>
      <c r="Y16" s="94">
        <f t="shared" si="5"/>
        <v>4000</v>
      </c>
      <c r="Z16" s="36"/>
    </row>
    <row r="17" ht="15.75" customHeight="1">
      <c r="A17" s="108" t="s">
        <v>37</v>
      </c>
      <c r="B17" s="64">
        <v>1.0</v>
      </c>
      <c r="C17" s="118">
        <f t="shared" si="6"/>
        <v>43650</v>
      </c>
      <c r="D17" s="90" t="str">
        <f>'Tube wts'!D17</f>
        <v>l_5_2</v>
      </c>
      <c r="E17" s="90" t="str">
        <f>'Tube wts'!E17</f>
        <v>1R</v>
      </c>
      <c r="F17" s="90">
        <f>'Tube wts'!F17</f>
        <v>0.9868</v>
      </c>
      <c r="G17" s="90">
        <f>'Tube wts'!G17</f>
        <v>1.0074</v>
      </c>
      <c r="H17" s="64">
        <f t="shared" si="1"/>
        <v>0.0206</v>
      </c>
      <c r="I17" s="64">
        <f t="shared" si="2"/>
        <v>185.4</v>
      </c>
      <c r="J17" s="109">
        <v>42.0</v>
      </c>
      <c r="K17" s="109">
        <v>1.0</v>
      </c>
      <c r="L17" s="109">
        <v>1.0</v>
      </c>
      <c r="M17" s="109">
        <v>0.0</v>
      </c>
      <c r="N17" s="109">
        <v>0.0</v>
      </c>
      <c r="O17" s="109" t="s">
        <v>140</v>
      </c>
      <c r="P17" s="110">
        <v>50.0</v>
      </c>
      <c r="Q17" s="111">
        <f t="shared" si="3"/>
        <v>20</v>
      </c>
      <c r="R17" s="104">
        <f t="shared" si="11"/>
        <v>84000</v>
      </c>
      <c r="S17" s="104">
        <f t="shared" si="12"/>
        <v>2000</v>
      </c>
      <c r="T17" s="104">
        <f t="shared" ref="T17:T18" si="13">Q17 * (1/10^-3) *L17</f>
        <v>20000</v>
      </c>
      <c r="U17" s="92"/>
      <c r="V17" s="92"/>
      <c r="W17" s="112"/>
      <c r="X17" s="117" t="s">
        <v>177</v>
      </c>
      <c r="Y17" s="94">
        <f t="shared" si="5"/>
        <v>35333.33333</v>
      </c>
      <c r="Z17" s="36"/>
    </row>
    <row r="18" ht="15.75" customHeight="1">
      <c r="A18" s="9" t="s">
        <v>22</v>
      </c>
      <c r="B18" s="88">
        <v>2.0</v>
      </c>
      <c r="C18" s="89">
        <f t="shared" si="6"/>
        <v>43651</v>
      </c>
      <c r="D18" s="90" t="str">
        <f>'Tube wts'!D18</f>
        <v>nt_5_1</v>
      </c>
      <c r="E18" s="90" t="str">
        <f>'Tube wts'!E18</f>
        <v>N</v>
      </c>
      <c r="F18" s="90">
        <f>'Tube wts'!F18</f>
        <v>0.985</v>
      </c>
      <c r="G18" s="90">
        <f>'Tube wts'!G18</f>
        <v>1.0087</v>
      </c>
      <c r="H18" s="88">
        <f t="shared" si="1"/>
        <v>0.0237</v>
      </c>
      <c r="I18" s="88">
        <f t="shared" si="2"/>
        <v>213.3</v>
      </c>
      <c r="J18" s="91" t="s">
        <v>140</v>
      </c>
      <c r="K18" s="116">
        <v>378.0</v>
      </c>
      <c r="L18" s="116">
        <v>27.0</v>
      </c>
      <c r="M18" s="116">
        <v>8.0</v>
      </c>
      <c r="N18" s="116">
        <v>0.0</v>
      </c>
      <c r="O18" s="116" t="s">
        <v>140</v>
      </c>
      <c r="P18" s="90">
        <v>50.0</v>
      </c>
      <c r="Q18" s="90">
        <f t="shared" si="3"/>
        <v>20</v>
      </c>
      <c r="R18" s="104"/>
      <c r="S18" s="104">
        <f t="shared" si="12"/>
        <v>756000</v>
      </c>
      <c r="T18" s="104">
        <f t="shared" si="13"/>
        <v>540000</v>
      </c>
      <c r="U18" s="92">
        <f t="shared" ref="U18:U19" si="14">Q18 * (1/10^-4) *M18</f>
        <v>1600000</v>
      </c>
      <c r="V18" s="92"/>
      <c r="W18" s="119"/>
      <c r="X18" s="93"/>
      <c r="Y18" s="94">
        <f t="shared" si="5"/>
        <v>965333.3333</v>
      </c>
      <c r="Z18" s="36"/>
    </row>
    <row r="19" ht="15.75" customHeight="1">
      <c r="A19" s="95" t="s">
        <v>22</v>
      </c>
      <c r="B19" s="58">
        <v>2.0</v>
      </c>
      <c r="C19" s="96">
        <f t="shared" si="6"/>
        <v>43651</v>
      </c>
      <c r="D19" s="90" t="str">
        <f>'Tube wts'!D19</f>
        <v>nt_5_2</v>
      </c>
      <c r="E19" s="90" t="str">
        <f>'Tube wts'!E19</f>
        <v>1R</v>
      </c>
      <c r="F19" s="90">
        <f>'Tube wts'!F19</f>
        <v>0.9788</v>
      </c>
      <c r="G19" s="90">
        <f>'Tube wts'!G19</f>
        <v>0.9898</v>
      </c>
      <c r="H19" s="88">
        <f t="shared" si="1"/>
        <v>0.011</v>
      </c>
      <c r="I19" s="88">
        <f t="shared" si="2"/>
        <v>99</v>
      </c>
      <c r="J19" s="120" t="s">
        <v>140</v>
      </c>
      <c r="K19" s="120" t="s">
        <v>155</v>
      </c>
      <c r="L19" s="120" t="s">
        <v>155</v>
      </c>
      <c r="M19" s="120">
        <v>120.0</v>
      </c>
      <c r="N19" s="120">
        <v>17.0</v>
      </c>
      <c r="O19" s="120" t="s">
        <v>140</v>
      </c>
      <c r="P19" s="90">
        <v>50.0</v>
      </c>
      <c r="Q19" s="90">
        <f t="shared" si="3"/>
        <v>20</v>
      </c>
      <c r="R19" s="104"/>
      <c r="S19" s="104"/>
      <c r="T19" s="104"/>
      <c r="U19" s="92">
        <f t="shared" si="14"/>
        <v>24000000</v>
      </c>
      <c r="V19" s="92">
        <f>Q19 * (1/10^-5) *N19</f>
        <v>34000000</v>
      </c>
      <c r="W19" s="58"/>
      <c r="X19" s="58"/>
      <c r="Y19" s="94">
        <f t="shared" si="5"/>
        <v>29000000</v>
      </c>
      <c r="Z19" s="36"/>
    </row>
    <row r="20" ht="15.75" customHeight="1">
      <c r="A20" s="99" t="s">
        <v>39</v>
      </c>
      <c r="B20" s="61">
        <v>2.0</v>
      </c>
      <c r="C20" s="96">
        <f t="shared" si="6"/>
        <v>43651</v>
      </c>
      <c r="D20" s="90" t="str">
        <f>'Tube wts'!D20</f>
        <v>f_5_1</v>
      </c>
      <c r="E20" s="90" t="str">
        <f>'Tube wts'!E20</f>
        <v>N</v>
      </c>
      <c r="F20" s="90">
        <f>'Tube wts'!F20</f>
        <v>0.9879</v>
      </c>
      <c r="G20" s="90">
        <f>'Tube wts'!G20</f>
        <v>1.008</v>
      </c>
      <c r="H20" s="61">
        <f t="shared" si="1"/>
        <v>0.0201</v>
      </c>
      <c r="I20" s="61">
        <f t="shared" si="2"/>
        <v>180.9</v>
      </c>
      <c r="J20" s="101">
        <v>0.0</v>
      </c>
      <c r="K20" s="101">
        <v>0.0</v>
      </c>
      <c r="L20" s="101" t="s">
        <v>140</v>
      </c>
      <c r="M20" s="101" t="s">
        <v>140</v>
      </c>
      <c r="N20" s="101" t="s">
        <v>140</v>
      </c>
      <c r="O20" s="101" t="s">
        <v>140</v>
      </c>
      <c r="P20" s="102">
        <v>50.0</v>
      </c>
      <c r="Q20" s="103">
        <f t="shared" si="3"/>
        <v>20</v>
      </c>
      <c r="R20" s="104">
        <f t="shared" ref="R20:R21" si="15">Q20 * (1/10^-1) *J20</f>
        <v>0</v>
      </c>
      <c r="S20" s="104">
        <f t="shared" ref="S20:S21" si="16">Q20 * (1/10^-2) *K20</f>
        <v>0</v>
      </c>
      <c r="T20" s="104"/>
      <c r="U20" s="92"/>
      <c r="V20" s="92"/>
      <c r="W20" s="104"/>
      <c r="X20" s="105"/>
      <c r="Y20" s="94">
        <f t="shared" si="5"/>
        <v>0</v>
      </c>
      <c r="Z20" s="36"/>
    </row>
    <row r="21" ht="15.75" customHeight="1">
      <c r="A21" s="99" t="s">
        <v>39</v>
      </c>
      <c r="B21" s="61">
        <v>2.0</v>
      </c>
      <c r="C21" s="96">
        <f t="shared" si="6"/>
        <v>43651</v>
      </c>
      <c r="D21" s="90" t="str">
        <f>'Tube wts'!D21</f>
        <v>f_5_2</v>
      </c>
      <c r="E21" s="90" t="str">
        <f>'Tube wts'!E21</f>
        <v>1R</v>
      </c>
      <c r="F21" s="90">
        <f>'Tube wts'!F21</f>
        <v>0.9852</v>
      </c>
      <c r="G21" s="90">
        <f>'Tube wts'!G21</f>
        <v>1.0194</v>
      </c>
      <c r="H21" s="61">
        <f t="shared" si="1"/>
        <v>0.0342</v>
      </c>
      <c r="I21" s="61">
        <f t="shared" si="2"/>
        <v>307.8</v>
      </c>
      <c r="J21" s="101">
        <v>0.0</v>
      </c>
      <c r="K21" s="101">
        <v>0.0</v>
      </c>
      <c r="L21" s="101" t="s">
        <v>140</v>
      </c>
      <c r="M21" s="101" t="s">
        <v>140</v>
      </c>
      <c r="N21" s="101" t="s">
        <v>140</v>
      </c>
      <c r="O21" s="101" t="s">
        <v>140</v>
      </c>
      <c r="P21" s="102">
        <v>50.0</v>
      </c>
      <c r="Q21" s="103">
        <f t="shared" si="3"/>
        <v>20</v>
      </c>
      <c r="R21" s="104">
        <f t="shared" si="15"/>
        <v>0</v>
      </c>
      <c r="S21" s="104">
        <f t="shared" si="16"/>
        <v>0</v>
      </c>
      <c r="T21" s="104"/>
      <c r="U21" s="92"/>
      <c r="V21" s="92"/>
      <c r="W21" s="104"/>
      <c r="X21" s="105"/>
      <c r="Y21" s="94">
        <f t="shared" si="5"/>
        <v>0</v>
      </c>
      <c r="Z21" s="36"/>
    </row>
    <row r="22" ht="15.75" customHeight="1">
      <c r="A22" s="95" t="s">
        <v>23</v>
      </c>
      <c r="B22" s="58">
        <v>2.0</v>
      </c>
      <c r="C22" s="96">
        <f t="shared" si="6"/>
        <v>43651</v>
      </c>
      <c r="D22" s="90" t="str">
        <f>'Tube wts'!D22</f>
        <v>m_5_1</v>
      </c>
      <c r="E22" s="90" t="str">
        <f>'Tube wts'!E22</f>
        <v>N</v>
      </c>
      <c r="F22" s="90">
        <f>'Tube wts'!F22</f>
        <v>0.9851</v>
      </c>
      <c r="G22" s="90">
        <f>'Tube wts'!G22</f>
        <v>1.0289</v>
      </c>
      <c r="H22" s="58">
        <f t="shared" si="1"/>
        <v>0.0438</v>
      </c>
      <c r="I22" s="58">
        <f t="shared" si="2"/>
        <v>394.2</v>
      </c>
      <c r="J22" s="97" t="s">
        <v>140</v>
      </c>
      <c r="K22" s="97" t="s">
        <v>155</v>
      </c>
      <c r="L22" s="97" t="s">
        <v>155</v>
      </c>
      <c r="M22" s="97">
        <v>174.0</v>
      </c>
      <c r="N22" s="97">
        <v>24.0</v>
      </c>
      <c r="O22" s="97" t="s">
        <v>140</v>
      </c>
      <c r="P22" s="98">
        <v>50.0</v>
      </c>
      <c r="Q22" s="90">
        <f t="shared" si="3"/>
        <v>20</v>
      </c>
      <c r="R22" s="104"/>
      <c r="S22" s="104"/>
      <c r="T22" s="104"/>
      <c r="U22" s="92">
        <f t="shared" ref="U22:U23" si="17">Q22 * (1/10^-4) *M22</f>
        <v>34800000</v>
      </c>
      <c r="V22" s="92">
        <f t="shared" ref="V22:V23" si="18">Q22 * (1/10^-5) *N22</f>
        <v>48000000</v>
      </c>
      <c r="W22" s="92"/>
      <c r="X22" s="36"/>
      <c r="Y22" s="94">
        <f t="shared" si="5"/>
        <v>41400000</v>
      </c>
      <c r="Z22" s="36"/>
    </row>
    <row r="23" ht="15.75" customHeight="1">
      <c r="A23" s="95" t="s">
        <v>23</v>
      </c>
      <c r="B23" s="58">
        <v>2.0</v>
      </c>
      <c r="C23" s="96">
        <f t="shared" si="6"/>
        <v>43651</v>
      </c>
      <c r="D23" s="90" t="str">
        <f>'Tube wts'!D23</f>
        <v>m_5_2</v>
      </c>
      <c r="E23" s="90" t="str">
        <f>'Tube wts'!E23</f>
        <v>1R</v>
      </c>
      <c r="F23" s="90">
        <f>'Tube wts'!F23</f>
        <v>0.9755</v>
      </c>
      <c r="G23" s="90">
        <f>'Tube wts'!G23</f>
        <v>1.0125</v>
      </c>
      <c r="H23" s="58">
        <f t="shared" si="1"/>
        <v>0.037</v>
      </c>
      <c r="I23" s="58">
        <f t="shared" si="2"/>
        <v>333</v>
      </c>
      <c r="J23" s="97" t="s">
        <v>140</v>
      </c>
      <c r="K23" s="97" t="s">
        <v>155</v>
      </c>
      <c r="L23" s="97">
        <v>64.0</v>
      </c>
      <c r="M23" s="97">
        <v>6.0</v>
      </c>
      <c r="N23" s="97">
        <v>1.0</v>
      </c>
      <c r="O23" s="97" t="s">
        <v>140</v>
      </c>
      <c r="P23" s="98">
        <v>50.0</v>
      </c>
      <c r="Q23" s="90">
        <f t="shared" si="3"/>
        <v>20</v>
      </c>
      <c r="R23" s="104"/>
      <c r="S23" s="104"/>
      <c r="T23" s="104">
        <f>Q23 * (1/10^-3) *L23</f>
        <v>1280000</v>
      </c>
      <c r="U23" s="92">
        <f t="shared" si="17"/>
        <v>1200000</v>
      </c>
      <c r="V23" s="92">
        <f t="shared" si="18"/>
        <v>2000000</v>
      </c>
      <c r="W23" s="92"/>
      <c r="X23" s="36"/>
      <c r="Y23" s="94">
        <f t="shared" si="5"/>
        <v>1493333.333</v>
      </c>
      <c r="Z23" s="36"/>
    </row>
    <row r="24" ht="15.75" customHeight="1">
      <c r="A24" s="99" t="s">
        <v>37</v>
      </c>
      <c r="B24" s="61">
        <v>2.0</v>
      </c>
      <c r="C24" s="96">
        <f t="shared" si="6"/>
        <v>43651</v>
      </c>
      <c r="D24" s="90" t="str">
        <f>'Tube wts'!D24</f>
        <v>l_5_1</v>
      </c>
      <c r="E24" s="90" t="str">
        <f>'Tube wts'!E24</f>
        <v>N</v>
      </c>
      <c r="F24" s="90">
        <f>'Tube wts'!F24</f>
        <v>0.9797</v>
      </c>
      <c r="G24" s="90">
        <f>'Tube wts'!G24</f>
        <v>0.9942</v>
      </c>
      <c r="H24" s="61">
        <f t="shared" si="1"/>
        <v>0.0145</v>
      </c>
      <c r="I24" s="61">
        <f t="shared" si="2"/>
        <v>130.5</v>
      </c>
      <c r="J24" s="101">
        <v>0.0</v>
      </c>
      <c r="K24" s="101">
        <v>0.0</v>
      </c>
      <c r="L24" s="101" t="s">
        <v>140</v>
      </c>
      <c r="M24" s="101" t="s">
        <v>140</v>
      </c>
      <c r="N24" s="101" t="s">
        <v>140</v>
      </c>
      <c r="O24" s="101" t="s">
        <v>140</v>
      </c>
      <c r="P24" s="102">
        <v>50.0</v>
      </c>
      <c r="Q24" s="103">
        <f t="shared" si="3"/>
        <v>20</v>
      </c>
      <c r="R24" s="104">
        <f t="shared" ref="R24:R25" si="19">Q24 * (1/10^-1) *J24</f>
        <v>0</v>
      </c>
      <c r="S24" s="104">
        <f t="shared" ref="S24:S25" si="20">Q24 * (1/10^-2) *K24</f>
        <v>0</v>
      </c>
      <c r="T24" s="104"/>
      <c r="U24" s="104"/>
      <c r="V24" s="104"/>
      <c r="W24" s="104"/>
      <c r="X24" s="105"/>
      <c r="Y24" s="94">
        <f t="shared" si="5"/>
        <v>0</v>
      </c>
      <c r="Z24" s="36"/>
    </row>
    <row r="25" ht="15.75" customHeight="1">
      <c r="A25" s="108" t="s">
        <v>37</v>
      </c>
      <c r="B25" s="64">
        <v>2.0</v>
      </c>
      <c r="C25" s="121">
        <f t="shared" si="6"/>
        <v>43651</v>
      </c>
      <c r="D25" s="90" t="str">
        <f>'Tube wts'!D25</f>
        <v>l_5_2</v>
      </c>
      <c r="E25" s="90" t="str">
        <f>'Tube wts'!E25</f>
        <v>1R</v>
      </c>
      <c r="F25" s="90">
        <f>'Tube wts'!F25</f>
        <v>0.9836</v>
      </c>
      <c r="G25" s="90">
        <f>'Tube wts'!G25</f>
        <v>1.0146</v>
      </c>
      <c r="H25" s="64">
        <f t="shared" si="1"/>
        <v>0.031</v>
      </c>
      <c r="I25" s="64">
        <f t="shared" si="2"/>
        <v>279</v>
      </c>
      <c r="J25" s="109">
        <v>0.0</v>
      </c>
      <c r="K25" s="109">
        <v>0.0</v>
      </c>
      <c r="L25" s="109" t="s">
        <v>140</v>
      </c>
      <c r="M25" s="109" t="s">
        <v>140</v>
      </c>
      <c r="N25" s="109" t="s">
        <v>140</v>
      </c>
      <c r="O25" s="109" t="s">
        <v>140</v>
      </c>
      <c r="P25" s="110">
        <v>50.0</v>
      </c>
      <c r="Q25" s="111">
        <f t="shared" si="3"/>
        <v>20</v>
      </c>
      <c r="R25" s="104">
        <f t="shared" si="19"/>
        <v>0</v>
      </c>
      <c r="S25" s="104">
        <f t="shared" si="20"/>
        <v>0</v>
      </c>
      <c r="T25" s="104"/>
      <c r="U25" s="112"/>
      <c r="V25" s="112"/>
      <c r="W25" s="112"/>
      <c r="X25" s="113"/>
      <c r="Y25" s="94">
        <f t="shared" si="5"/>
        <v>0</v>
      </c>
      <c r="Z25" s="36"/>
    </row>
    <row r="26" ht="15.75" customHeight="1">
      <c r="A26" s="9" t="s">
        <v>22</v>
      </c>
      <c r="B26" s="88">
        <v>3.0</v>
      </c>
      <c r="C26" s="115">
        <f t="shared" si="6"/>
        <v>43652</v>
      </c>
      <c r="D26" s="90" t="str">
        <f>'Tube wts'!D26</f>
        <v>nt_5_1</v>
      </c>
      <c r="E26" s="90" t="str">
        <f>'Tube wts'!E26</f>
        <v>N</v>
      </c>
      <c r="F26" s="90">
        <f>'Tube wts'!F26</f>
        <v>0.9878</v>
      </c>
      <c r="G26" s="90">
        <f>'Tube wts'!G26</f>
        <v>1.025</v>
      </c>
      <c r="H26" s="88">
        <f t="shared" si="1"/>
        <v>0.0372</v>
      </c>
      <c r="I26" s="88">
        <f t="shared" si="2"/>
        <v>334.8</v>
      </c>
      <c r="J26" s="91" t="s">
        <v>140</v>
      </c>
      <c r="K26" s="97" t="s">
        <v>155</v>
      </c>
      <c r="L26" s="97" t="s">
        <v>155</v>
      </c>
      <c r="M26" s="116">
        <v>88.0</v>
      </c>
      <c r="N26" s="116" t="s">
        <v>140</v>
      </c>
      <c r="O26" s="116" t="s">
        <v>140</v>
      </c>
      <c r="P26" s="90">
        <v>50.0</v>
      </c>
      <c r="Q26" s="90">
        <f t="shared" si="3"/>
        <v>20</v>
      </c>
      <c r="R26" s="92"/>
      <c r="S26" s="104"/>
      <c r="T26" s="104"/>
      <c r="U26" s="104">
        <f t="shared" ref="U26:U27" si="21">Q26 * (1/10^-4) *M26</f>
        <v>17600000</v>
      </c>
      <c r="V26" s="92"/>
      <c r="W26" s="92"/>
      <c r="X26" s="36"/>
      <c r="Y26" s="94">
        <f t="shared" si="5"/>
        <v>17600000</v>
      </c>
      <c r="Z26" s="36"/>
    </row>
    <row r="27" ht="15.75" customHeight="1">
      <c r="A27" s="95" t="s">
        <v>22</v>
      </c>
      <c r="B27" s="58">
        <v>3.0</v>
      </c>
      <c r="C27" s="96">
        <f t="shared" si="6"/>
        <v>43652</v>
      </c>
      <c r="D27" s="90" t="str">
        <f>'Tube wts'!D27</f>
        <v>nt_5_2</v>
      </c>
      <c r="E27" s="90" t="str">
        <f>'Tube wts'!E27</f>
        <v>1R</v>
      </c>
      <c r="F27" s="90">
        <f>'Tube wts'!F27</f>
        <v>0.9834</v>
      </c>
      <c r="G27" s="90">
        <f>'Tube wts'!G27</f>
        <v>1.0099</v>
      </c>
      <c r="H27" s="58">
        <f t="shared" si="1"/>
        <v>0.0265</v>
      </c>
      <c r="I27" s="58">
        <f t="shared" si="2"/>
        <v>238.5</v>
      </c>
      <c r="J27" s="97" t="s">
        <v>140</v>
      </c>
      <c r="K27" s="97" t="s">
        <v>155</v>
      </c>
      <c r="L27" s="97">
        <v>291.0</v>
      </c>
      <c r="M27" s="97">
        <v>46.0</v>
      </c>
      <c r="N27" s="97" t="s">
        <v>140</v>
      </c>
      <c r="O27" s="97" t="s">
        <v>140</v>
      </c>
      <c r="P27" s="98">
        <v>50.0</v>
      </c>
      <c r="Q27" s="90">
        <f t="shared" si="3"/>
        <v>20</v>
      </c>
      <c r="R27" s="104"/>
      <c r="S27" s="104"/>
      <c r="T27" s="92">
        <f>Q27 * (1/10^-3) *L27</f>
        <v>5820000</v>
      </c>
      <c r="U27" s="104">
        <f t="shared" si="21"/>
        <v>9200000</v>
      </c>
      <c r="V27" s="92"/>
      <c r="W27" s="92"/>
      <c r="X27" s="36"/>
      <c r="Y27" s="94">
        <f t="shared" si="5"/>
        <v>7510000</v>
      </c>
      <c r="Z27" s="36"/>
    </row>
    <row r="28" ht="15.75" customHeight="1">
      <c r="A28" s="99" t="s">
        <v>39</v>
      </c>
      <c r="B28" s="61">
        <v>3.0</v>
      </c>
      <c r="C28" s="96">
        <f t="shared" si="6"/>
        <v>43652</v>
      </c>
      <c r="D28" s="90" t="str">
        <f>'Tube wts'!D28</f>
        <v>f_5_1</v>
      </c>
      <c r="E28" s="90" t="str">
        <f>'Tube wts'!E28</f>
        <v>N</v>
      </c>
      <c r="F28" s="90">
        <f>'Tube wts'!F28</f>
        <v>0.9848</v>
      </c>
      <c r="G28" s="90">
        <f>'Tube wts'!G28</f>
        <v>1.0184</v>
      </c>
      <c r="H28" s="61">
        <f t="shared" si="1"/>
        <v>0.0336</v>
      </c>
      <c r="I28" s="61">
        <f t="shared" si="2"/>
        <v>302.4</v>
      </c>
      <c r="J28" s="101">
        <v>0.0</v>
      </c>
      <c r="K28" s="101" t="s">
        <v>140</v>
      </c>
      <c r="L28" s="101" t="s">
        <v>140</v>
      </c>
      <c r="M28" s="101" t="s">
        <v>140</v>
      </c>
      <c r="N28" s="101" t="s">
        <v>140</v>
      </c>
      <c r="O28" s="101" t="s">
        <v>140</v>
      </c>
      <c r="P28" s="102">
        <v>50.0</v>
      </c>
      <c r="Q28" s="103">
        <f t="shared" si="3"/>
        <v>20</v>
      </c>
      <c r="R28" s="104">
        <f t="shared" ref="R28:R29" si="22">Q28 * (1/10^-1) *J28</f>
        <v>0</v>
      </c>
      <c r="S28" s="104"/>
      <c r="T28" s="92"/>
      <c r="U28" s="104"/>
      <c r="V28" s="104"/>
      <c r="W28" s="104"/>
      <c r="X28" s="36"/>
      <c r="Y28" s="94">
        <f t="shared" si="5"/>
        <v>0</v>
      </c>
      <c r="Z28" s="36"/>
    </row>
    <row r="29" ht="15.75" customHeight="1">
      <c r="A29" s="99" t="s">
        <v>39</v>
      </c>
      <c r="B29" s="61">
        <v>3.0</v>
      </c>
      <c r="C29" s="96">
        <f t="shared" si="6"/>
        <v>43652</v>
      </c>
      <c r="D29" s="90" t="str">
        <f>'Tube wts'!D29</f>
        <v>f_5_2</v>
      </c>
      <c r="E29" s="90" t="str">
        <f>'Tube wts'!E29</f>
        <v>1R</v>
      </c>
      <c r="F29" s="90">
        <f>'Tube wts'!F29</f>
        <v>0.9894</v>
      </c>
      <c r="G29" s="90">
        <f>'Tube wts'!G29</f>
        <v>1.029</v>
      </c>
      <c r="H29" s="61">
        <f t="shared" si="1"/>
        <v>0.0396</v>
      </c>
      <c r="I29" s="61">
        <f t="shared" si="2"/>
        <v>356.4</v>
      </c>
      <c r="J29" s="101">
        <v>0.0</v>
      </c>
      <c r="K29" s="101" t="s">
        <v>140</v>
      </c>
      <c r="L29" s="101" t="s">
        <v>140</v>
      </c>
      <c r="M29" s="101" t="s">
        <v>140</v>
      </c>
      <c r="N29" s="101" t="s">
        <v>140</v>
      </c>
      <c r="O29" s="101" t="s">
        <v>140</v>
      </c>
      <c r="P29" s="102">
        <v>50.0</v>
      </c>
      <c r="Q29" s="103">
        <f t="shared" si="3"/>
        <v>20</v>
      </c>
      <c r="R29" s="104">
        <f t="shared" si="22"/>
        <v>0</v>
      </c>
      <c r="S29" s="104"/>
      <c r="T29" s="92"/>
      <c r="U29" s="104"/>
      <c r="V29" s="104"/>
      <c r="W29" s="104"/>
      <c r="X29" s="36"/>
      <c r="Y29" s="94">
        <f t="shared" si="5"/>
        <v>0</v>
      </c>
      <c r="Z29" s="36"/>
    </row>
    <row r="30" ht="15.75" customHeight="1">
      <c r="A30" s="95" t="s">
        <v>23</v>
      </c>
      <c r="B30" s="58">
        <v>3.0</v>
      </c>
      <c r="C30" s="96">
        <f t="shared" si="6"/>
        <v>43652</v>
      </c>
      <c r="D30" s="90" t="str">
        <f>'Tube wts'!D30</f>
        <v>m_5_1</v>
      </c>
      <c r="E30" s="90" t="str">
        <f>'Tube wts'!E30</f>
        <v>N</v>
      </c>
      <c r="F30" s="90">
        <f>'Tube wts'!F30</f>
        <v>0.987</v>
      </c>
      <c r="G30" s="90">
        <f>'Tube wts'!G30</f>
        <v>1.0159</v>
      </c>
      <c r="H30" s="58">
        <f t="shared" si="1"/>
        <v>0.0289</v>
      </c>
      <c r="I30" s="58">
        <f t="shared" si="2"/>
        <v>260.1</v>
      </c>
      <c r="J30" s="97" t="s">
        <v>140</v>
      </c>
      <c r="K30" s="97" t="s">
        <v>155</v>
      </c>
      <c r="L30" s="97" t="s">
        <v>155</v>
      </c>
      <c r="M30" s="97">
        <v>394.0</v>
      </c>
      <c r="N30" s="97" t="s">
        <v>140</v>
      </c>
      <c r="O30" s="97" t="s">
        <v>140</v>
      </c>
      <c r="P30" s="98">
        <v>50.0</v>
      </c>
      <c r="Q30" s="90">
        <f t="shared" si="3"/>
        <v>20</v>
      </c>
      <c r="R30" s="104"/>
      <c r="S30" s="92"/>
      <c r="T30" s="92"/>
      <c r="U30" s="104">
        <f>Q30 * (1/10^-4) *M30</f>
        <v>78800000</v>
      </c>
      <c r="V30" s="92"/>
      <c r="W30" s="92"/>
      <c r="X30" s="36"/>
      <c r="Y30" s="94">
        <f t="shared" si="5"/>
        <v>78800000</v>
      </c>
      <c r="Z30" s="36"/>
    </row>
    <row r="31" ht="15.75" customHeight="1">
      <c r="A31" s="95" t="s">
        <v>23</v>
      </c>
      <c r="B31" s="58">
        <v>3.0</v>
      </c>
      <c r="C31" s="96">
        <f t="shared" si="6"/>
        <v>43652</v>
      </c>
      <c r="D31" s="90" t="str">
        <f>'Tube wts'!D31</f>
        <v>m_5_2</v>
      </c>
      <c r="E31" s="90" t="str">
        <f>'Tube wts'!E31</f>
        <v>1R</v>
      </c>
      <c r="F31" s="90">
        <f>'Tube wts'!F31</f>
        <v>0.9817</v>
      </c>
      <c r="G31" s="90">
        <f>'Tube wts'!G31</f>
        <v>1.006</v>
      </c>
      <c r="H31" s="58">
        <f t="shared" si="1"/>
        <v>0.0243</v>
      </c>
      <c r="I31" s="58">
        <f t="shared" si="2"/>
        <v>218.7</v>
      </c>
      <c r="J31" s="97" t="s">
        <v>140</v>
      </c>
      <c r="K31" s="97" t="s">
        <v>155</v>
      </c>
      <c r="L31" s="97">
        <v>9.0</v>
      </c>
      <c r="M31" s="97">
        <v>0.0</v>
      </c>
      <c r="N31" s="97" t="s">
        <v>140</v>
      </c>
      <c r="O31" s="97" t="s">
        <v>140</v>
      </c>
      <c r="P31" s="98">
        <v>50.0</v>
      </c>
      <c r="Q31" s="90">
        <f t="shared" si="3"/>
        <v>20</v>
      </c>
      <c r="R31" s="104"/>
      <c r="S31" s="92"/>
      <c r="T31" s="92">
        <f>Q31 * (1/10^-3) *L31</f>
        <v>180000</v>
      </c>
      <c r="U31" s="104"/>
      <c r="V31" s="92"/>
      <c r="W31" s="92"/>
      <c r="X31" s="117" t="s">
        <v>178</v>
      </c>
      <c r="Y31" s="94">
        <f t="shared" si="5"/>
        <v>180000</v>
      </c>
      <c r="Z31" s="36"/>
    </row>
    <row r="32" ht="15.75" customHeight="1">
      <c r="A32" s="99" t="s">
        <v>37</v>
      </c>
      <c r="B32" s="61">
        <v>3.0</v>
      </c>
      <c r="C32" s="96">
        <f t="shared" si="6"/>
        <v>43652</v>
      </c>
      <c r="D32" s="90" t="str">
        <f>'Tube wts'!D32</f>
        <v>l_5_1</v>
      </c>
      <c r="E32" s="90" t="str">
        <f>'Tube wts'!E32</f>
        <v>N</v>
      </c>
      <c r="F32" s="90">
        <f>'Tube wts'!F32</f>
        <v>0.9714</v>
      </c>
      <c r="G32" s="90">
        <f>'Tube wts'!G32</f>
        <v>0.9824</v>
      </c>
      <c r="H32" s="61">
        <f t="shared" si="1"/>
        <v>0.011</v>
      </c>
      <c r="I32" s="61">
        <f t="shared" si="2"/>
        <v>99</v>
      </c>
      <c r="J32" s="101">
        <v>0.0</v>
      </c>
      <c r="K32" s="101" t="s">
        <v>140</v>
      </c>
      <c r="L32" s="101" t="s">
        <v>140</v>
      </c>
      <c r="M32" s="101" t="s">
        <v>140</v>
      </c>
      <c r="N32" s="101" t="s">
        <v>140</v>
      </c>
      <c r="O32" s="101" t="s">
        <v>140</v>
      </c>
      <c r="P32" s="102">
        <v>50.0</v>
      </c>
      <c r="Q32" s="103">
        <f t="shared" si="3"/>
        <v>20</v>
      </c>
      <c r="R32" s="104">
        <f t="shared" ref="R32:R33" si="23">Q32 * (1/10^-1) *J32</f>
        <v>0</v>
      </c>
      <c r="S32" s="92"/>
      <c r="T32" s="104"/>
      <c r="U32" s="104"/>
      <c r="V32" s="104"/>
      <c r="W32" s="104"/>
      <c r="X32" s="36"/>
      <c r="Y32" s="94">
        <f t="shared" si="5"/>
        <v>0</v>
      </c>
      <c r="Z32" s="36"/>
    </row>
    <row r="33" ht="15.75" customHeight="1">
      <c r="A33" s="108" t="s">
        <v>37</v>
      </c>
      <c r="B33" s="64">
        <v>3.0</v>
      </c>
      <c r="C33" s="118">
        <f t="shared" si="6"/>
        <v>43652</v>
      </c>
      <c r="D33" s="90" t="str">
        <f>'Tube wts'!D33</f>
        <v>l_5_2</v>
      </c>
      <c r="E33" s="90" t="str">
        <f>'Tube wts'!E33</f>
        <v>1R</v>
      </c>
      <c r="F33" s="90">
        <f>'Tube wts'!F33</f>
        <v>0.9891</v>
      </c>
      <c r="G33" s="90">
        <f>'Tube wts'!G33</f>
        <v>1.0278</v>
      </c>
      <c r="H33" s="64">
        <f t="shared" si="1"/>
        <v>0.0387</v>
      </c>
      <c r="I33" s="64">
        <f t="shared" si="2"/>
        <v>348.3</v>
      </c>
      <c r="J33" s="109">
        <v>0.0</v>
      </c>
      <c r="K33" s="109" t="s">
        <v>140</v>
      </c>
      <c r="L33" s="109" t="s">
        <v>140</v>
      </c>
      <c r="M33" s="109" t="s">
        <v>140</v>
      </c>
      <c r="N33" s="109" t="s">
        <v>140</v>
      </c>
      <c r="O33" s="109" t="s">
        <v>140</v>
      </c>
      <c r="P33" s="110">
        <v>50.0</v>
      </c>
      <c r="Q33" s="111">
        <f t="shared" si="3"/>
        <v>20</v>
      </c>
      <c r="R33" s="104">
        <f t="shared" si="23"/>
        <v>0</v>
      </c>
      <c r="S33" s="92"/>
      <c r="T33" s="112"/>
      <c r="U33" s="112"/>
      <c r="V33" s="112"/>
      <c r="W33" s="112"/>
      <c r="X33" s="36"/>
      <c r="Y33" s="94">
        <f t="shared" si="5"/>
        <v>0</v>
      </c>
      <c r="Z33" s="36"/>
    </row>
    <row r="34" ht="15.75" customHeight="1">
      <c r="A34" s="9" t="s">
        <v>22</v>
      </c>
      <c r="B34" s="88">
        <v>4.0</v>
      </c>
      <c r="C34" s="89">
        <f t="shared" si="6"/>
        <v>43653</v>
      </c>
      <c r="D34" s="90" t="str">
        <f>'Tube wts'!D34</f>
        <v>nt_5_1</v>
      </c>
      <c r="E34" s="90" t="str">
        <f>'Tube wts'!E34</f>
        <v>N</v>
      </c>
      <c r="F34" s="90">
        <f>'Tube wts'!F34</f>
        <v>0.9896</v>
      </c>
      <c r="G34" s="90">
        <f>'Tube wts'!G34</f>
        <v>1.0341</v>
      </c>
      <c r="H34" s="88">
        <f t="shared" si="1"/>
        <v>0.0445</v>
      </c>
      <c r="I34" s="88">
        <f t="shared" si="2"/>
        <v>400.5</v>
      </c>
      <c r="J34" s="91" t="s">
        <v>140</v>
      </c>
      <c r="K34" s="97" t="s">
        <v>155</v>
      </c>
      <c r="L34" s="97" t="s">
        <v>155</v>
      </c>
      <c r="M34" s="116">
        <v>19.0</v>
      </c>
      <c r="N34" s="116">
        <v>4.0</v>
      </c>
      <c r="O34" s="116" t="s">
        <v>140</v>
      </c>
      <c r="P34" s="90">
        <v>50.0</v>
      </c>
      <c r="Q34" s="90">
        <f t="shared" si="3"/>
        <v>20</v>
      </c>
      <c r="R34" s="92"/>
      <c r="S34" s="92"/>
      <c r="T34" s="92"/>
      <c r="U34" s="92">
        <f t="shared" ref="U34:U35" si="24">Q34 * (1/10^-4) *M34</f>
        <v>3800000</v>
      </c>
      <c r="V34" s="92">
        <f t="shared" ref="V34:V35" si="25">Q34 * (1/10^-5) *N34</f>
        <v>8000000</v>
      </c>
      <c r="W34" s="92"/>
      <c r="X34" s="93"/>
      <c r="Y34" s="94">
        <f t="shared" si="5"/>
        <v>5900000</v>
      </c>
      <c r="Z34" s="36"/>
    </row>
    <row r="35" ht="15.75" customHeight="1">
      <c r="A35" s="95" t="s">
        <v>22</v>
      </c>
      <c r="B35" s="58">
        <v>4.0</v>
      </c>
      <c r="C35" s="96">
        <f t="shared" si="6"/>
        <v>43653</v>
      </c>
      <c r="D35" s="90" t="str">
        <f>'Tube wts'!D35</f>
        <v>nt_5_2</v>
      </c>
      <c r="E35" s="90" t="str">
        <f>'Tube wts'!E35</f>
        <v>1R</v>
      </c>
      <c r="F35" s="90">
        <f>'Tube wts'!F35</f>
        <v>0.9867</v>
      </c>
      <c r="G35" s="90">
        <f>'Tube wts'!G35</f>
        <v>0.9977</v>
      </c>
      <c r="H35" s="58">
        <f t="shared" si="1"/>
        <v>0.011</v>
      </c>
      <c r="I35" s="58">
        <f t="shared" si="2"/>
        <v>99</v>
      </c>
      <c r="J35" s="97" t="s">
        <v>140</v>
      </c>
      <c r="K35" s="97" t="s">
        <v>155</v>
      </c>
      <c r="L35" s="97" t="s">
        <v>155</v>
      </c>
      <c r="M35" s="97">
        <v>40.0</v>
      </c>
      <c r="N35" s="97">
        <v>2.0</v>
      </c>
      <c r="O35" s="97" t="s">
        <v>140</v>
      </c>
      <c r="P35" s="98">
        <v>50.0</v>
      </c>
      <c r="Q35" s="90">
        <f t="shared" si="3"/>
        <v>20</v>
      </c>
      <c r="R35" s="92"/>
      <c r="S35" s="92"/>
      <c r="T35" s="92"/>
      <c r="U35" s="92">
        <f t="shared" si="24"/>
        <v>8000000</v>
      </c>
      <c r="V35" s="92">
        <f t="shared" si="25"/>
        <v>4000000</v>
      </c>
      <c r="W35" s="92"/>
      <c r="X35" s="36"/>
      <c r="Y35" s="94">
        <f t="shared" si="5"/>
        <v>6000000</v>
      </c>
      <c r="Z35" s="36"/>
    </row>
    <row r="36" ht="15.75" customHeight="1">
      <c r="A36" s="99" t="s">
        <v>39</v>
      </c>
      <c r="B36" s="61">
        <v>4.0</v>
      </c>
      <c r="C36" s="96">
        <f t="shared" si="6"/>
        <v>43653</v>
      </c>
      <c r="D36" s="90" t="str">
        <f>'Tube wts'!D36</f>
        <v>f_5_1</v>
      </c>
      <c r="E36" s="90" t="str">
        <f>'Tube wts'!E36</f>
        <v>N</v>
      </c>
      <c r="F36" s="90">
        <f>'Tube wts'!F36</f>
        <v>0.9946</v>
      </c>
      <c r="G36" s="90">
        <f>'Tube wts'!G36</f>
        <v>1.0332</v>
      </c>
      <c r="H36" s="61">
        <f t="shared" si="1"/>
        <v>0.0386</v>
      </c>
      <c r="I36" s="61">
        <f t="shared" si="2"/>
        <v>347.4</v>
      </c>
      <c r="J36" s="101">
        <v>0.0</v>
      </c>
      <c r="K36" s="101" t="s">
        <v>140</v>
      </c>
      <c r="L36" s="101" t="s">
        <v>140</v>
      </c>
      <c r="M36" s="101" t="s">
        <v>140</v>
      </c>
      <c r="N36" s="101" t="s">
        <v>140</v>
      </c>
      <c r="O36" s="101" t="s">
        <v>140</v>
      </c>
      <c r="P36" s="102">
        <v>50.0</v>
      </c>
      <c r="Q36" s="103">
        <f t="shared" si="3"/>
        <v>20</v>
      </c>
      <c r="R36" s="104">
        <f t="shared" ref="R36:R37" si="26">Q36 * (1/10^-1) *J36</f>
        <v>0</v>
      </c>
      <c r="S36" s="104"/>
      <c r="T36" s="104"/>
      <c r="U36" s="104"/>
      <c r="V36" s="104"/>
      <c r="W36" s="104"/>
      <c r="X36" s="105"/>
      <c r="Y36" s="94">
        <f t="shared" si="5"/>
        <v>0</v>
      </c>
      <c r="Z36" s="36"/>
    </row>
    <row r="37" ht="15.75" customHeight="1">
      <c r="A37" s="99" t="s">
        <v>39</v>
      </c>
      <c r="B37" s="61">
        <v>4.0</v>
      </c>
      <c r="C37" s="96">
        <f t="shared" si="6"/>
        <v>43653</v>
      </c>
      <c r="D37" s="90" t="str">
        <f>'Tube wts'!D37</f>
        <v>f_5_2</v>
      </c>
      <c r="E37" s="90" t="str">
        <f>'Tube wts'!E37</f>
        <v>1R</v>
      </c>
      <c r="F37" s="90">
        <f>'Tube wts'!F37</f>
        <v>0.982</v>
      </c>
      <c r="G37" s="90">
        <f>'Tube wts'!G37</f>
        <v>1.0128</v>
      </c>
      <c r="H37" s="61">
        <f t="shared" si="1"/>
        <v>0.0308</v>
      </c>
      <c r="I37" s="61">
        <f t="shared" si="2"/>
        <v>277.2</v>
      </c>
      <c r="J37" s="101">
        <v>0.0</v>
      </c>
      <c r="K37" s="101" t="s">
        <v>140</v>
      </c>
      <c r="L37" s="101" t="s">
        <v>140</v>
      </c>
      <c r="M37" s="101" t="s">
        <v>140</v>
      </c>
      <c r="N37" s="101" t="s">
        <v>140</v>
      </c>
      <c r="O37" s="101" t="s">
        <v>140</v>
      </c>
      <c r="P37" s="102">
        <v>50.0</v>
      </c>
      <c r="Q37" s="103">
        <f t="shared" si="3"/>
        <v>20</v>
      </c>
      <c r="R37" s="104">
        <f t="shared" si="26"/>
        <v>0</v>
      </c>
      <c r="S37" s="104"/>
      <c r="T37" s="104"/>
      <c r="U37" s="104"/>
      <c r="V37" s="104"/>
      <c r="W37" s="104"/>
      <c r="X37" s="105"/>
      <c r="Y37" s="94">
        <f t="shared" si="5"/>
        <v>0</v>
      </c>
      <c r="Z37" s="36"/>
    </row>
    <row r="38" ht="15.75" customHeight="1">
      <c r="A38" s="95" t="s">
        <v>23</v>
      </c>
      <c r="B38" s="58">
        <v>4.0</v>
      </c>
      <c r="C38" s="96">
        <f t="shared" si="6"/>
        <v>43653</v>
      </c>
      <c r="D38" s="90" t="str">
        <f>'Tube wts'!D38</f>
        <v>m_5_1</v>
      </c>
      <c r="E38" s="90" t="str">
        <f>'Tube wts'!E38</f>
        <v>N</v>
      </c>
      <c r="F38" s="90">
        <f>'Tube wts'!F38</f>
        <v>0.9873</v>
      </c>
      <c r="G38" s="90">
        <f>'Tube wts'!G38</f>
        <v>1.0343</v>
      </c>
      <c r="H38" s="58">
        <f t="shared" si="1"/>
        <v>0.047</v>
      </c>
      <c r="I38" s="58">
        <f t="shared" si="2"/>
        <v>423</v>
      </c>
      <c r="J38" s="97" t="s">
        <v>140</v>
      </c>
      <c r="K38" s="97" t="s">
        <v>155</v>
      </c>
      <c r="L38" s="97" t="s">
        <v>155</v>
      </c>
      <c r="M38" s="97">
        <v>79.0</v>
      </c>
      <c r="N38" s="97">
        <v>9.0</v>
      </c>
      <c r="O38" s="97" t="s">
        <v>140</v>
      </c>
      <c r="P38" s="98">
        <v>50.0</v>
      </c>
      <c r="Q38" s="90">
        <f t="shared" si="3"/>
        <v>20</v>
      </c>
      <c r="R38" s="92"/>
      <c r="S38" s="92"/>
      <c r="T38" s="92"/>
      <c r="U38" s="92">
        <f>Q38 * (1/10^-4) *M38</f>
        <v>15800000</v>
      </c>
      <c r="V38" s="92">
        <f>Q38 * (1/10^-5) *N38</f>
        <v>18000000</v>
      </c>
      <c r="W38" s="92"/>
      <c r="X38" s="36"/>
      <c r="Y38" s="94">
        <f t="shared" si="5"/>
        <v>16900000</v>
      </c>
      <c r="Z38" s="36"/>
    </row>
    <row r="39" ht="15.75" customHeight="1">
      <c r="A39" s="95" t="s">
        <v>23</v>
      </c>
      <c r="B39" s="58">
        <v>4.0</v>
      </c>
      <c r="C39" s="96">
        <f t="shared" si="6"/>
        <v>43653</v>
      </c>
      <c r="D39" s="90" t="str">
        <f>'Tube wts'!D39</f>
        <v>m_5_2</v>
      </c>
      <c r="E39" s="90" t="str">
        <f>'Tube wts'!E39</f>
        <v>1R</v>
      </c>
      <c r="F39" s="90">
        <f>'Tube wts'!F39</f>
        <v>0.9835</v>
      </c>
      <c r="G39" s="90">
        <f>'Tube wts'!G39</f>
        <v>1.0178</v>
      </c>
      <c r="H39" s="58">
        <f t="shared" si="1"/>
        <v>0.0343</v>
      </c>
      <c r="I39" s="58">
        <f t="shared" si="2"/>
        <v>308.7</v>
      </c>
      <c r="J39" s="97">
        <v>26.0</v>
      </c>
      <c r="K39" s="97">
        <v>5.0</v>
      </c>
      <c r="L39" s="97">
        <v>0.0</v>
      </c>
      <c r="M39" s="97">
        <v>0.0</v>
      </c>
      <c r="N39" s="97" t="s">
        <v>140</v>
      </c>
      <c r="O39" s="97" t="s">
        <v>140</v>
      </c>
      <c r="P39" s="98">
        <v>50.0</v>
      </c>
      <c r="Q39" s="90">
        <f t="shared" si="3"/>
        <v>20</v>
      </c>
      <c r="R39" s="104">
        <f t="shared" ref="R39:R41" si="27">Q39 * (1/10^-1) *J39</f>
        <v>5200</v>
      </c>
      <c r="S39" s="92">
        <f>Q39 * (1/10^-2) *K39</f>
        <v>10000</v>
      </c>
      <c r="T39" s="92"/>
      <c r="U39" s="92"/>
      <c r="V39" s="92"/>
      <c r="W39" s="92"/>
      <c r="X39" s="36"/>
      <c r="Y39" s="94">
        <f t="shared" si="5"/>
        <v>7600</v>
      </c>
      <c r="Z39" s="36"/>
    </row>
    <row r="40" ht="15.75" customHeight="1">
      <c r="A40" s="99" t="s">
        <v>37</v>
      </c>
      <c r="B40" s="61">
        <v>4.0</v>
      </c>
      <c r="C40" s="96">
        <f t="shared" si="6"/>
        <v>43653</v>
      </c>
      <c r="D40" s="90" t="str">
        <f>'Tube wts'!D40</f>
        <v>l_5_1</v>
      </c>
      <c r="E40" s="90" t="str">
        <f>'Tube wts'!E40</f>
        <v>N</v>
      </c>
      <c r="F40" s="90">
        <f>'Tube wts'!F40</f>
        <v>0.9785</v>
      </c>
      <c r="G40" s="90">
        <f>'Tube wts'!G40</f>
        <v>1.0044</v>
      </c>
      <c r="H40" s="61">
        <f t="shared" si="1"/>
        <v>0.0259</v>
      </c>
      <c r="I40" s="61">
        <f t="shared" si="2"/>
        <v>233.1</v>
      </c>
      <c r="J40" s="101">
        <v>0.0</v>
      </c>
      <c r="K40" s="101" t="s">
        <v>140</v>
      </c>
      <c r="L40" s="101" t="s">
        <v>140</v>
      </c>
      <c r="M40" s="101" t="s">
        <v>140</v>
      </c>
      <c r="N40" s="101" t="s">
        <v>140</v>
      </c>
      <c r="O40" s="101" t="s">
        <v>140</v>
      </c>
      <c r="P40" s="102">
        <v>50.0</v>
      </c>
      <c r="Q40" s="103">
        <f t="shared" si="3"/>
        <v>20</v>
      </c>
      <c r="R40" s="104">
        <f t="shared" si="27"/>
        <v>0</v>
      </c>
      <c r="S40" s="104"/>
      <c r="T40" s="104"/>
      <c r="U40" s="104"/>
      <c r="V40" s="104"/>
      <c r="W40" s="104"/>
      <c r="X40" s="105"/>
      <c r="Y40" s="94">
        <f t="shared" si="5"/>
        <v>0</v>
      </c>
      <c r="Z40" s="36"/>
    </row>
    <row r="41" ht="15.75" customHeight="1">
      <c r="A41" s="108" t="s">
        <v>37</v>
      </c>
      <c r="B41" s="64">
        <v>4.0</v>
      </c>
      <c r="C41" s="121">
        <f t="shared" si="6"/>
        <v>43653</v>
      </c>
      <c r="D41" s="90" t="str">
        <f>'Tube wts'!D41</f>
        <v>l_5_2</v>
      </c>
      <c r="E41" s="90" t="str">
        <f>'Tube wts'!E41</f>
        <v>1R</v>
      </c>
      <c r="F41" s="90">
        <f>'Tube wts'!F41</f>
        <v>0.9728</v>
      </c>
      <c r="G41" s="90">
        <f>'Tube wts'!G41</f>
        <v>0.9948</v>
      </c>
      <c r="H41" s="64">
        <f t="shared" si="1"/>
        <v>0.022</v>
      </c>
      <c r="I41" s="64">
        <f t="shared" si="2"/>
        <v>198</v>
      </c>
      <c r="J41" s="109">
        <v>0.0</v>
      </c>
      <c r="K41" s="109" t="s">
        <v>140</v>
      </c>
      <c r="L41" s="109" t="s">
        <v>140</v>
      </c>
      <c r="M41" s="109" t="s">
        <v>140</v>
      </c>
      <c r="N41" s="109" t="s">
        <v>140</v>
      </c>
      <c r="O41" s="109" t="s">
        <v>140</v>
      </c>
      <c r="P41" s="110">
        <v>50.0</v>
      </c>
      <c r="Q41" s="111">
        <f t="shared" si="3"/>
        <v>20</v>
      </c>
      <c r="R41" s="104">
        <f t="shared" si="27"/>
        <v>0</v>
      </c>
      <c r="S41" s="112"/>
      <c r="T41" s="112"/>
      <c r="U41" s="112"/>
      <c r="V41" s="112"/>
      <c r="W41" s="112"/>
      <c r="X41" s="113"/>
      <c r="Y41" s="94">
        <f t="shared" si="5"/>
        <v>0</v>
      </c>
      <c r="Z41" s="36"/>
    </row>
    <row r="42" ht="15.75" customHeight="1">
      <c r="A42" s="9" t="s">
        <v>22</v>
      </c>
      <c r="B42" s="88">
        <v>5.0</v>
      </c>
      <c r="C42" s="115">
        <f t="shared" si="6"/>
        <v>43654</v>
      </c>
      <c r="D42" s="90" t="str">
        <f>'Tube wts'!D42</f>
        <v>nt_5_1</v>
      </c>
      <c r="E42" s="90" t="str">
        <f>'Tube wts'!E42</f>
        <v>N</v>
      </c>
      <c r="F42" s="90">
        <f>'Tube wts'!F42</f>
        <v>0.9787</v>
      </c>
      <c r="G42" s="90">
        <f>'Tube wts'!G42</f>
        <v>1.0056</v>
      </c>
      <c r="H42" s="88">
        <f t="shared" si="1"/>
        <v>0.0269</v>
      </c>
      <c r="I42" s="88">
        <f t="shared" si="2"/>
        <v>242.1</v>
      </c>
      <c r="J42" s="122" t="s">
        <v>140</v>
      </c>
      <c r="K42" s="123" t="s">
        <v>155</v>
      </c>
      <c r="L42" s="123">
        <v>368.0</v>
      </c>
      <c r="M42" s="124">
        <v>50.0</v>
      </c>
      <c r="N42" s="124" t="s">
        <v>140</v>
      </c>
      <c r="O42" s="125" t="s">
        <v>140</v>
      </c>
      <c r="P42" s="90">
        <v>50.0</v>
      </c>
      <c r="Q42" s="90">
        <f t="shared" si="3"/>
        <v>20</v>
      </c>
      <c r="R42" s="92"/>
      <c r="S42" s="92"/>
      <c r="T42" s="92">
        <f t="shared" ref="T42:T43" si="28">Q42 * (1/10^-3) *L42</f>
        <v>7360000</v>
      </c>
      <c r="U42" s="92">
        <f t="shared" ref="U42:U43" si="29">Q42 * (1/10^-4) *M42</f>
        <v>10000000</v>
      </c>
      <c r="V42" s="92"/>
      <c r="W42" s="92"/>
      <c r="X42" s="93"/>
      <c r="Y42" s="94">
        <f t="shared" si="5"/>
        <v>8680000</v>
      </c>
      <c r="Z42" s="36"/>
    </row>
    <row r="43" ht="15.75" customHeight="1">
      <c r="A43" s="95" t="s">
        <v>22</v>
      </c>
      <c r="B43" s="58">
        <v>5.0</v>
      </c>
      <c r="C43" s="96">
        <f t="shared" si="6"/>
        <v>43654</v>
      </c>
      <c r="D43" s="90" t="str">
        <f>'Tube wts'!D43</f>
        <v>nt_5_2</v>
      </c>
      <c r="E43" s="90" t="str">
        <f>'Tube wts'!E43</f>
        <v>1R</v>
      </c>
      <c r="F43" s="90">
        <f>'Tube wts'!F43</f>
        <v>0.9863</v>
      </c>
      <c r="G43" s="90">
        <f>'Tube wts'!G43</f>
        <v>1.0148</v>
      </c>
      <c r="H43" s="58">
        <f t="shared" si="1"/>
        <v>0.0285</v>
      </c>
      <c r="I43" s="58">
        <f t="shared" si="2"/>
        <v>256.5</v>
      </c>
      <c r="J43" s="126" t="s">
        <v>140</v>
      </c>
      <c r="K43" s="127" t="s">
        <v>155</v>
      </c>
      <c r="L43" s="127">
        <v>226.0</v>
      </c>
      <c r="M43" s="128">
        <v>32.0</v>
      </c>
      <c r="N43" s="128" t="s">
        <v>140</v>
      </c>
      <c r="O43" s="129" t="s">
        <v>140</v>
      </c>
      <c r="P43" s="98">
        <v>50.0</v>
      </c>
      <c r="Q43" s="90">
        <f t="shared" si="3"/>
        <v>20</v>
      </c>
      <c r="R43" s="92"/>
      <c r="S43" s="92"/>
      <c r="T43" s="92">
        <f t="shared" si="28"/>
        <v>4520000</v>
      </c>
      <c r="U43" s="92">
        <f t="shared" si="29"/>
        <v>6400000</v>
      </c>
      <c r="V43" s="92"/>
      <c r="W43" s="92"/>
      <c r="X43" s="36"/>
      <c r="Y43" s="94">
        <f t="shared" si="5"/>
        <v>5460000</v>
      </c>
      <c r="Z43" s="36"/>
    </row>
    <row r="44" ht="15.75" customHeight="1">
      <c r="A44" s="99" t="s">
        <v>39</v>
      </c>
      <c r="B44" s="61">
        <v>5.0</v>
      </c>
      <c r="C44" s="96">
        <f t="shared" si="6"/>
        <v>43654</v>
      </c>
      <c r="D44" s="90" t="str">
        <f>'Tube wts'!D44</f>
        <v>f_5_1</v>
      </c>
      <c r="E44" s="90" t="str">
        <f>'Tube wts'!E44</f>
        <v>N</v>
      </c>
      <c r="F44" s="90">
        <f>'Tube wts'!F44</f>
        <v>0.9865</v>
      </c>
      <c r="G44" s="90">
        <f>'Tube wts'!G44</f>
        <v>1.0039</v>
      </c>
      <c r="H44" s="61">
        <f t="shared" si="1"/>
        <v>0.0174</v>
      </c>
      <c r="I44" s="61">
        <f t="shared" si="2"/>
        <v>156.6</v>
      </c>
      <c r="J44" s="130">
        <v>0.0</v>
      </c>
      <c r="K44" s="131" t="s">
        <v>140</v>
      </c>
      <c r="L44" s="131" t="s">
        <v>140</v>
      </c>
      <c r="M44" s="131" t="s">
        <v>140</v>
      </c>
      <c r="N44" s="131" t="s">
        <v>140</v>
      </c>
      <c r="O44" s="131" t="s">
        <v>140</v>
      </c>
      <c r="P44" s="102">
        <v>50.0</v>
      </c>
      <c r="Q44" s="103">
        <f t="shared" si="3"/>
        <v>20</v>
      </c>
      <c r="R44" s="104">
        <f t="shared" ref="R44:R45" si="30">Q44 * (1/10^-1) *J44</f>
        <v>0</v>
      </c>
      <c r="S44" s="104"/>
      <c r="T44" s="104"/>
      <c r="U44" s="104"/>
      <c r="V44" s="104"/>
      <c r="W44" s="104"/>
      <c r="X44" s="105"/>
      <c r="Y44" s="94">
        <f t="shared" si="5"/>
        <v>0</v>
      </c>
      <c r="Z44" s="36"/>
    </row>
    <row r="45" ht="15.75" customHeight="1">
      <c r="A45" s="99" t="s">
        <v>39</v>
      </c>
      <c r="B45" s="61">
        <v>5.0</v>
      </c>
      <c r="C45" s="96">
        <f t="shared" si="6"/>
        <v>43654</v>
      </c>
      <c r="D45" s="90" t="str">
        <f>'Tube wts'!D45</f>
        <v>f_5_2</v>
      </c>
      <c r="E45" s="90" t="str">
        <f>'Tube wts'!E45</f>
        <v>1R</v>
      </c>
      <c r="F45" s="90">
        <f>'Tube wts'!F45</f>
        <v>0.9815</v>
      </c>
      <c r="G45" s="90">
        <f>'Tube wts'!G45</f>
        <v>1.0121</v>
      </c>
      <c r="H45" s="61">
        <f t="shared" si="1"/>
        <v>0.0306</v>
      </c>
      <c r="I45" s="61">
        <f t="shared" si="2"/>
        <v>275.4</v>
      </c>
      <c r="J45" s="130">
        <v>0.0</v>
      </c>
      <c r="K45" s="131" t="s">
        <v>140</v>
      </c>
      <c r="L45" s="131" t="s">
        <v>140</v>
      </c>
      <c r="M45" s="131" t="s">
        <v>140</v>
      </c>
      <c r="N45" s="131" t="s">
        <v>140</v>
      </c>
      <c r="O45" s="131" t="s">
        <v>140</v>
      </c>
      <c r="P45" s="102">
        <v>50.0</v>
      </c>
      <c r="Q45" s="103">
        <f t="shared" si="3"/>
        <v>20</v>
      </c>
      <c r="R45" s="104">
        <f t="shared" si="30"/>
        <v>0</v>
      </c>
      <c r="S45" s="104"/>
      <c r="T45" s="104"/>
      <c r="U45" s="104"/>
      <c r="V45" s="104"/>
      <c r="W45" s="104"/>
      <c r="X45" s="105"/>
      <c r="Y45" s="94">
        <f t="shared" si="5"/>
        <v>0</v>
      </c>
      <c r="Z45" s="36"/>
    </row>
    <row r="46" ht="15.75" customHeight="1">
      <c r="A46" s="95" t="s">
        <v>23</v>
      </c>
      <c r="B46" s="58">
        <v>5.0</v>
      </c>
      <c r="C46" s="96">
        <f t="shared" si="6"/>
        <v>43654</v>
      </c>
      <c r="D46" s="90" t="str">
        <f>'Tube wts'!D46</f>
        <v>m_5_1</v>
      </c>
      <c r="E46" s="90" t="str">
        <f>'Tube wts'!E46</f>
        <v>N</v>
      </c>
      <c r="F46" s="90">
        <f>'Tube wts'!F46</f>
        <v>0.9849</v>
      </c>
      <c r="G46" s="90">
        <f>'Tube wts'!G46</f>
        <v>1.0259</v>
      </c>
      <c r="H46" s="58">
        <f t="shared" si="1"/>
        <v>0.041</v>
      </c>
      <c r="I46" s="58">
        <f t="shared" si="2"/>
        <v>369</v>
      </c>
      <c r="J46" s="126" t="s">
        <v>140</v>
      </c>
      <c r="K46" s="127" t="s">
        <v>155</v>
      </c>
      <c r="L46" s="127">
        <v>231.0</v>
      </c>
      <c r="M46" s="128">
        <v>41.0</v>
      </c>
      <c r="N46" s="128" t="s">
        <v>140</v>
      </c>
      <c r="O46" s="129" t="s">
        <v>140</v>
      </c>
      <c r="P46" s="98">
        <v>50.0</v>
      </c>
      <c r="Q46" s="90">
        <f t="shared" si="3"/>
        <v>20</v>
      </c>
      <c r="R46" s="92"/>
      <c r="S46" s="92"/>
      <c r="T46" s="92">
        <f>Q46 * (1/10^-3) *L46</f>
        <v>4620000</v>
      </c>
      <c r="U46" s="92">
        <f>Q46 * (1/10^-4) *M46</f>
        <v>8200000</v>
      </c>
      <c r="V46" s="92"/>
      <c r="W46" s="92"/>
      <c r="X46" s="36"/>
      <c r="Y46" s="94">
        <f t="shared" si="5"/>
        <v>6410000</v>
      </c>
      <c r="Z46" s="36"/>
    </row>
    <row r="47" ht="15.75" customHeight="1">
      <c r="A47" s="95" t="s">
        <v>23</v>
      </c>
      <c r="B47" s="58">
        <v>5.0</v>
      </c>
      <c r="C47" s="96">
        <f t="shared" si="6"/>
        <v>43654</v>
      </c>
      <c r="D47" s="90" t="str">
        <f>'Tube wts'!D47</f>
        <v>m_5_2</v>
      </c>
      <c r="E47" s="90" t="str">
        <f>'Tube wts'!E47</f>
        <v>1R</v>
      </c>
      <c r="F47" s="90">
        <f>'Tube wts'!F47</f>
        <v>0.974</v>
      </c>
      <c r="G47" s="90">
        <f>'Tube wts'!G47</f>
        <v>0.9945</v>
      </c>
      <c r="H47" s="58">
        <f t="shared" si="1"/>
        <v>0.0205</v>
      </c>
      <c r="I47" s="58">
        <f t="shared" si="2"/>
        <v>184.5</v>
      </c>
      <c r="J47" s="132">
        <v>18.0</v>
      </c>
      <c r="K47" s="128">
        <v>4.0</v>
      </c>
      <c r="L47" s="128" t="s">
        <v>140</v>
      </c>
      <c r="M47" s="128" t="s">
        <v>140</v>
      </c>
      <c r="N47" s="129" t="s">
        <v>140</v>
      </c>
      <c r="O47" s="129" t="s">
        <v>140</v>
      </c>
      <c r="P47" s="98">
        <v>50.0</v>
      </c>
      <c r="Q47" s="90">
        <f t="shared" si="3"/>
        <v>20</v>
      </c>
      <c r="R47" s="92">
        <f t="shared" ref="R47:R49" si="31">Q47 * (1/10^-1) *J47</f>
        <v>3600</v>
      </c>
      <c r="S47" s="92">
        <f>Q47 * (1/10^-2) *K47</f>
        <v>8000</v>
      </c>
      <c r="T47" s="92"/>
      <c r="U47" s="92"/>
      <c r="V47" s="92"/>
      <c r="W47" s="92"/>
      <c r="X47" s="36"/>
      <c r="Y47" s="94">
        <f t="shared" si="5"/>
        <v>5800</v>
      </c>
      <c r="Z47" s="36"/>
    </row>
    <row r="48" ht="15.75" customHeight="1">
      <c r="A48" s="99" t="s">
        <v>37</v>
      </c>
      <c r="B48" s="61">
        <v>5.0</v>
      </c>
      <c r="C48" s="96">
        <f t="shared" si="6"/>
        <v>43654</v>
      </c>
      <c r="D48" s="90" t="str">
        <f>'Tube wts'!D48</f>
        <v>l_5_1</v>
      </c>
      <c r="E48" s="90" t="str">
        <f>'Tube wts'!E48</f>
        <v>N</v>
      </c>
      <c r="F48" s="90">
        <f>'Tube wts'!F48</f>
        <v>0.985</v>
      </c>
      <c r="G48" s="90">
        <f>'Tube wts'!G48</f>
        <v>1.0278</v>
      </c>
      <c r="H48" s="61">
        <f t="shared" si="1"/>
        <v>0.0428</v>
      </c>
      <c r="I48" s="61">
        <f t="shared" si="2"/>
        <v>385.2</v>
      </c>
      <c r="J48" s="130">
        <v>0.0</v>
      </c>
      <c r="K48" s="131" t="s">
        <v>140</v>
      </c>
      <c r="L48" s="131" t="s">
        <v>140</v>
      </c>
      <c r="M48" s="131" t="s">
        <v>140</v>
      </c>
      <c r="N48" s="131" t="s">
        <v>140</v>
      </c>
      <c r="O48" s="131" t="s">
        <v>140</v>
      </c>
      <c r="P48" s="102">
        <v>50.0</v>
      </c>
      <c r="Q48" s="103">
        <f t="shared" si="3"/>
        <v>20</v>
      </c>
      <c r="R48" s="104">
        <f t="shared" si="31"/>
        <v>0</v>
      </c>
      <c r="S48" s="104"/>
      <c r="T48" s="104"/>
      <c r="U48" s="104"/>
      <c r="V48" s="104"/>
      <c r="W48" s="104"/>
      <c r="X48" s="105"/>
      <c r="Y48" s="94">
        <f t="shared" si="5"/>
        <v>0</v>
      </c>
      <c r="Z48" s="36"/>
    </row>
    <row r="49" ht="15.75" customHeight="1">
      <c r="A49" s="108" t="s">
        <v>37</v>
      </c>
      <c r="B49" s="64">
        <v>5.0</v>
      </c>
      <c r="C49" s="118">
        <f t="shared" si="6"/>
        <v>43654</v>
      </c>
      <c r="D49" s="90" t="str">
        <f>'Tube wts'!D49</f>
        <v>l_5_2</v>
      </c>
      <c r="E49" s="90" t="str">
        <f>'Tube wts'!E49</f>
        <v>1R</v>
      </c>
      <c r="F49" s="90">
        <f>'Tube wts'!F49</f>
        <v>0.9845</v>
      </c>
      <c r="G49" s="90">
        <f>'Tube wts'!G49</f>
        <v>1.0089</v>
      </c>
      <c r="H49" s="64">
        <f t="shared" si="1"/>
        <v>0.0244</v>
      </c>
      <c r="I49" s="64">
        <f t="shared" si="2"/>
        <v>219.6</v>
      </c>
      <c r="J49" s="137">
        <v>0.0</v>
      </c>
      <c r="K49" s="139" t="s">
        <v>140</v>
      </c>
      <c r="L49" s="139" t="s">
        <v>140</v>
      </c>
      <c r="M49" s="139" t="s">
        <v>140</v>
      </c>
      <c r="N49" s="139" t="s">
        <v>140</v>
      </c>
      <c r="O49" s="139" t="s">
        <v>140</v>
      </c>
      <c r="P49" s="110">
        <v>50.0</v>
      </c>
      <c r="Q49" s="111">
        <f t="shared" si="3"/>
        <v>20</v>
      </c>
      <c r="R49" s="104">
        <f t="shared" si="31"/>
        <v>0</v>
      </c>
      <c r="S49" s="112"/>
      <c r="T49" s="112"/>
      <c r="U49" s="112"/>
      <c r="V49" s="112"/>
      <c r="W49" s="112"/>
      <c r="X49" s="113"/>
      <c r="Y49" s="94">
        <f t="shared" si="5"/>
        <v>0</v>
      </c>
      <c r="Z49" s="36"/>
    </row>
    <row r="50" ht="15.75" customHeight="1">
      <c r="A50" s="9" t="s">
        <v>22</v>
      </c>
      <c r="B50" s="88">
        <v>6.0</v>
      </c>
      <c r="C50" s="89">
        <f t="shared" si="6"/>
        <v>43655</v>
      </c>
      <c r="D50" s="90" t="str">
        <f>'Tube wts'!D50</f>
        <v>nt_5_1</v>
      </c>
      <c r="E50" s="90" t="str">
        <f>'Tube wts'!E50</f>
        <v>N</v>
      </c>
      <c r="F50" s="90">
        <f>'Tube wts'!F50</f>
        <v>0.9831</v>
      </c>
      <c r="G50" s="90">
        <f>'Tube wts'!G50</f>
        <v>1.0108</v>
      </c>
      <c r="H50" s="88">
        <f t="shared" si="1"/>
        <v>0.0277</v>
      </c>
      <c r="I50" s="88">
        <f t="shared" si="2"/>
        <v>249.3</v>
      </c>
      <c r="J50" s="97" t="s">
        <v>140</v>
      </c>
      <c r="K50" s="97" t="s">
        <v>140</v>
      </c>
      <c r="L50" s="116">
        <v>290.0</v>
      </c>
      <c r="M50" s="116">
        <v>38.0</v>
      </c>
      <c r="N50" s="116">
        <v>9.0</v>
      </c>
      <c r="O50" s="116" t="s">
        <v>140</v>
      </c>
      <c r="P50" s="90">
        <v>50.0</v>
      </c>
      <c r="Q50" s="90">
        <f t="shared" si="3"/>
        <v>20</v>
      </c>
      <c r="R50" s="92"/>
      <c r="S50" s="92"/>
      <c r="T50" s="92">
        <f t="shared" ref="T50:T51" si="32">Q50 * (1/10^-3) *L50</f>
        <v>5800000</v>
      </c>
      <c r="U50" s="92">
        <f t="shared" ref="U50:U51" si="33">Q50 * (1/10^-4) *M50</f>
        <v>7600000</v>
      </c>
      <c r="V50" s="92">
        <f>Q50 * (1/10^-5) *N50</f>
        <v>18000000</v>
      </c>
      <c r="W50" s="92"/>
      <c r="X50" s="93"/>
      <c r="Y50" s="94">
        <f t="shared" si="5"/>
        <v>10466666.67</v>
      </c>
      <c r="Z50" s="36"/>
    </row>
    <row r="51" ht="15.75" customHeight="1">
      <c r="A51" s="95" t="s">
        <v>22</v>
      </c>
      <c r="B51" s="58">
        <v>6.0</v>
      </c>
      <c r="C51" s="96">
        <f t="shared" si="6"/>
        <v>43655</v>
      </c>
      <c r="D51" s="90" t="str">
        <f>'Tube wts'!D51</f>
        <v>nt_5_2</v>
      </c>
      <c r="E51" s="90" t="str">
        <f>'Tube wts'!E51</f>
        <v>1R</v>
      </c>
      <c r="F51" s="90">
        <f>'Tube wts'!F51</f>
        <v>0.9818</v>
      </c>
      <c r="G51" s="90">
        <f>'Tube wts'!G51</f>
        <v>0.9954</v>
      </c>
      <c r="H51" s="58">
        <f t="shared" si="1"/>
        <v>0.0136</v>
      </c>
      <c r="I51" s="58">
        <f t="shared" si="2"/>
        <v>122.4</v>
      </c>
      <c r="J51" s="97" t="s">
        <v>140</v>
      </c>
      <c r="K51" s="97" t="s">
        <v>140</v>
      </c>
      <c r="L51" s="97">
        <v>112.0</v>
      </c>
      <c r="M51" s="97">
        <v>8.0</v>
      </c>
      <c r="N51" s="97">
        <v>0.0</v>
      </c>
      <c r="O51" s="97" t="s">
        <v>140</v>
      </c>
      <c r="P51" s="98">
        <v>50.0</v>
      </c>
      <c r="Q51" s="90">
        <f t="shared" si="3"/>
        <v>20</v>
      </c>
      <c r="R51" s="92"/>
      <c r="S51" s="92"/>
      <c r="T51" s="92">
        <f t="shared" si="32"/>
        <v>2240000</v>
      </c>
      <c r="U51" s="104">
        <f t="shared" si="33"/>
        <v>1600000</v>
      </c>
      <c r="V51" s="92"/>
      <c r="W51" s="92"/>
      <c r="X51" s="36"/>
      <c r="Y51" s="94">
        <f t="shared" si="5"/>
        <v>1920000</v>
      </c>
      <c r="Z51" s="36"/>
    </row>
    <row r="52" ht="15.75" customHeight="1">
      <c r="A52" s="99" t="s">
        <v>39</v>
      </c>
      <c r="B52" s="61">
        <v>6.0</v>
      </c>
      <c r="C52" s="96">
        <f t="shared" si="6"/>
        <v>43655</v>
      </c>
      <c r="D52" s="90" t="str">
        <f>'Tube wts'!D52</f>
        <v>f_5_1</v>
      </c>
      <c r="E52" s="90" t="str">
        <f>'Tube wts'!E52</f>
        <v>N</v>
      </c>
      <c r="F52" s="90">
        <f>'Tube wts'!F52</f>
        <v>0.982</v>
      </c>
      <c r="G52" s="90">
        <f>'Tube wts'!G52</f>
        <v>0.9917</v>
      </c>
      <c r="H52" s="61">
        <f t="shared" si="1"/>
        <v>0.0097</v>
      </c>
      <c r="I52" s="61">
        <f t="shared" si="2"/>
        <v>87.3</v>
      </c>
      <c r="J52" s="101">
        <v>0.0</v>
      </c>
      <c r="K52" s="101" t="s">
        <v>140</v>
      </c>
      <c r="L52" s="101" t="s">
        <v>140</v>
      </c>
      <c r="M52" s="101" t="s">
        <v>140</v>
      </c>
      <c r="N52" s="101" t="s">
        <v>140</v>
      </c>
      <c r="O52" s="101" t="s">
        <v>140</v>
      </c>
      <c r="P52" s="102">
        <v>50.0</v>
      </c>
      <c r="Q52" s="103">
        <f t="shared" si="3"/>
        <v>20</v>
      </c>
      <c r="R52" s="104">
        <f t="shared" ref="R52:R53" si="34">Q52 * (1/10^-1) *J52</f>
        <v>0</v>
      </c>
      <c r="S52" s="104"/>
      <c r="T52" s="104"/>
      <c r="U52" s="104"/>
      <c r="V52" s="104"/>
      <c r="W52" s="104"/>
      <c r="X52" s="105"/>
      <c r="Y52" s="94">
        <f t="shared" si="5"/>
        <v>0</v>
      </c>
      <c r="Z52" s="36"/>
    </row>
    <row r="53" ht="15.75" customHeight="1">
      <c r="A53" s="99" t="s">
        <v>39</v>
      </c>
      <c r="B53" s="61">
        <v>6.0</v>
      </c>
      <c r="C53" s="96">
        <f t="shared" si="6"/>
        <v>43655</v>
      </c>
      <c r="D53" s="90" t="str">
        <f>'Tube wts'!D53</f>
        <v>f_5_2</v>
      </c>
      <c r="E53" s="90" t="str">
        <f>'Tube wts'!E53</f>
        <v>1R</v>
      </c>
      <c r="F53" s="90">
        <f>'Tube wts'!F53</f>
        <v>0.9761</v>
      </c>
      <c r="G53" s="90">
        <f>'Tube wts'!G53</f>
        <v>1.0079</v>
      </c>
      <c r="H53" s="61">
        <f t="shared" si="1"/>
        <v>0.0318</v>
      </c>
      <c r="I53" s="61">
        <f t="shared" si="2"/>
        <v>286.2</v>
      </c>
      <c r="J53" s="101">
        <v>0.0</v>
      </c>
      <c r="K53" s="101" t="s">
        <v>140</v>
      </c>
      <c r="L53" s="101" t="s">
        <v>140</v>
      </c>
      <c r="M53" s="101" t="s">
        <v>140</v>
      </c>
      <c r="N53" s="101" t="s">
        <v>140</v>
      </c>
      <c r="O53" s="101" t="s">
        <v>140</v>
      </c>
      <c r="P53" s="102">
        <v>50.0</v>
      </c>
      <c r="Q53" s="103">
        <f t="shared" si="3"/>
        <v>20</v>
      </c>
      <c r="R53" s="104">
        <f t="shared" si="34"/>
        <v>0</v>
      </c>
      <c r="S53" s="104"/>
      <c r="T53" s="104"/>
      <c r="U53" s="104"/>
      <c r="V53" s="104"/>
      <c r="W53" s="104"/>
      <c r="X53" s="105"/>
      <c r="Y53" s="94">
        <f t="shared" si="5"/>
        <v>0</v>
      </c>
      <c r="Z53" s="36"/>
    </row>
    <row r="54" ht="15.75" customHeight="1">
      <c r="A54" s="95" t="s">
        <v>23</v>
      </c>
      <c r="B54" s="58">
        <v>6.0</v>
      </c>
      <c r="C54" s="96">
        <f t="shared" si="6"/>
        <v>43655</v>
      </c>
      <c r="D54" s="90" t="str">
        <f>'Tube wts'!D54</f>
        <v>m_5_1</v>
      </c>
      <c r="E54" s="90" t="str">
        <f>'Tube wts'!E54</f>
        <v>N</v>
      </c>
      <c r="F54" s="90">
        <f>'Tube wts'!F54</f>
        <v>0.9778</v>
      </c>
      <c r="G54" s="90">
        <f>'Tube wts'!G54</f>
        <v>0.9947</v>
      </c>
      <c r="H54" s="58">
        <f t="shared" si="1"/>
        <v>0.0169</v>
      </c>
      <c r="I54" s="58">
        <f t="shared" si="2"/>
        <v>152.1</v>
      </c>
      <c r="J54" s="97" t="s">
        <v>140</v>
      </c>
      <c r="K54" s="97" t="s">
        <v>140</v>
      </c>
      <c r="L54" s="97">
        <v>40.0</v>
      </c>
      <c r="M54" s="97">
        <v>3.0</v>
      </c>
      <c r="N54" s="97">
        <v>3.0</v>
      </c>
      <c r="O54" s="97" t="s">
        <v>140</v>
      </c>
      <c r="P54" s="98">
        <v>50.0</v>
      </c>
      <c r="Q54" s="90">
        <f t="shared" si="3"/>
        <v>20</v>
      </c>
      <c r="R54" s="92"/>
      <c r="S54" s="92"/>
      <c r="T54" s="92">
        <f>Q54 * (1/10^-3) *L54</f>
        <v>800000</v>
      </c>
      <c r="U54" s="104">
        <f>Q54 * (1/10^-4) *M54</f>
        <v>600000</v>
      </c>
      <c r="V54" s="104">
        <f>Q54 * (1/10^-5) *N54</f>
        <v>6000000</v>
      </c>
      <c r="W54" s="92"/>
      <c r="X54" s="117" t="s">
        <v>202</v>
      </c>
      <c r="Y54" s="94">
        <f>AVERAGE(R54:X54)</f>
        <v>2466666.667</v>
      </c>
      <c r="Z54" s="36"/>
    </row>
    <row r="55" ht="15.75" customHeight="1">
      <c r="A55" s="95" t="s">
        <v>23</v>
      </c>
      <c r="B55" s="58">
        <v>6.0</v>
      </c>
      <c r="C55" s="96">
        <f t="shared" si="6"/>
        <v>43655</v>
      </c>
      <c r="D55" s="90" t="str">
        <f>'Tube wts'!D55</f>
        <v>m_5_2</v>
      </c>
      <c r="E55" s="90" t="str">
        <f>'Tube wts'!E55</f>
        <v>1R</v>
      </c>
      <c r="F55" s="90">
        <f>'Tube wts'!F55</f>
        <v>0.9845</v>
      </c>
      <c r="G55" s="90">
        <f>'Tube wts'!G55</f>
        <v>1.0068</v>
      </c>
      <c r="H55" s="58">
        <f t="shared" si="1"/>
        <v>0.0223</v>
      </c>
      <c r="I55" s="58">
        <f t="shared" si="2"/>
        <v>200.7</v>
      </c>
      <c r="J55" s="97">
        <v>23.0</v>
      </c>
      <c r="K55" s="97">
        <v>1.0</v>
      </c>
      <c r="L55" s="97" t="s">
        <v>140</v>
      </c>
      <c r="M55" s="97" t="s">
        <v>140</v>
      </c>
      <c r="N55" s="97" t="s">
        <v>140</v>
      </c>
      <c r="O55" s="97" t="s">
        <v>140</v>
      </c>
      <c r="P55" s="98">
        <v>50.0</v>
      </c>
      <c r="Q55" s="90">
        <f t="shared" si="3"/>
        <v>20</v>
      </c>
      <c r="R55" s="92">
        <f t="shared" ref="R55:R57" si="35">Q55 * (1/10^-1) *J55</f>
        <v>4600</v>
      </c>
      <c r="S55" s="92">
        <f>Q55 * (1/10^-2) *K55</f>
        <v>2000</v>
      </c>
      <c r="T55" s="92"/>
      <c r="U55" s="92"/>
      <c r="V55" s="92"/>
      <c r="W55" s="92"/>
      <c r="X55" s="36"/>
      <c r="Y55" s="94">
        <f t="shared" ref="Y55:Y89" si="36">AVERAGE(R55:W55)</f>
        <v>3300</v>
      </c>
      <c r="Z55" s="36"/>
    </row>
    <row r="56" ht="15.75" customHeight="1">
      <c r="A56" s="99" t="s">
        <v>37</v>
      </c>
      <c r="B56" s="61">
        <v>6.0</v>
      </c>
      <c r="C56" s="96">
        <f t="shared" si="6"/>
        <v>43655</v>
      </c>
      <c r="D56" s="90" t="str">
        <f>'Tube wts'!D56</f>
        <v>l_5_1</v>
      </c>
      <c r="E56" s="90" t="str">
        <f>'Tube wts'!E56</f>
        <v>N</v>
      </c>
      <c r="F56" s="90">
        <f>'Tube wts'!F56</f>
        <v>0.9814</v>
      </c>
      <c r="G56" s="90">
        <f>'Tube wts'!G56</f>
        <v>1.0246</v>
      </c>
      <c r="H56" s="61">
        <f t="shared" si="1"/>
        <v>0.0432</v>
      </c>
      <c r="I56" s="61">
        <f t="shared" si="2"/>
        <v>388.8</v>
      </c>
      <c r="J56" s="101">
        <v>0.0</v>
      </c>
      <c r="K56" s="101" t="s">
        <v>140</v>
      </c>
      <c r="L56" s="101" t="s">
        <v>140</v>
      </c>
      <c r="M56" s="101" t="s">
        <v>140</v>
      </c>
      <c r="N56" s="101" t="s">
        <v>140</v>
      </c>
      <c r="O56" s="101" t="s">
        <v>140</v>
      </c>
      <c r="P56" s="102">
        <v>50.0</v>
      </c>
      <c r="Q56" s="103">
        <f t="shared" si="3"/>
        <v>20</v>
      </c>
      <c r="R56" s="92">
        <f t="shared" si="35"/>
        <v>0</v>
      </c>
      <c r="S56" s="104"/>
      <c r="T56" s="104"/>
      <c r="U56" s="104"/>
      <c r="V56" s="104"/>
      <c r="W56" s="104"/>
      <c r="X56" s="105"/>
      <c r="Y56" s="94">
        <f t="shared" si="36"/>
        <v>0</v>
      </c>
      <c r="Z56" s="36"/>
    </row>
    <row r="57" ht="15.75" customHeight="1">
      <c r="A57" s="108" t="s">
        <v>37</v>
      </c>
      <c r="B57" s="64">
        <v>6.0</v>
      </c>
      <c r="C57" s="121">
        <f t="shared" si="6"/>
        <v>43655</v>
      </c>
      <c r="D57" s="90" t="str">
        <f>'Tube wts'!D57</f>
        <v>l_5_2</v>
      </c>
      <c r="E57" s="90" t="str">
        <f>'Tube wts'!E57</f>
        <v>1R</v>
      </c>
      <c r="F57" s="90">
        <f>'Tube wts'!F57</f>
        <v>0.9821</v>
      </c>
      <c r="G57" s="90">
        <f>'Tube wts'!G57</f>
        <v>0.9952</v>
      </c>
      <c r="H57" s="64">
        <f t="shared" si="1"/>
        <v>0.0131</v>
      </c>
      <c r="I57" s="64">
        <f t="shared" si="2"/>
        <v>117.9</v>
      </c>
      <c r="J57" s="109">
        <v>0.0</v>
      </c>
      <c r="K57" s="109" t="s">
        <v>140</v>
      </c>
      <c r="L57" s="109" t="s">
        <v>140</v>
      </c>
      <c r="M57" s="109" t="s">
        <v>140</v>
      </c>
      <c r="N57" s="109" t="s">
        <v>140</v>
      </c>
      <c r="O57" s="109" t="s">
        <v>140</v>
      </c>
      <c r="P57" s="110">
        <v>50.0</v>
      </c>
      <c r="Q57" s="111">
        <f t="shared" si="3"/>
        <v>20</v>
      </c>
      <c r="R57" s="112">
        <f t="shared" si="35"/>
        <v>0</v>
      </c>
      <c r="S57" s="112"/>
      <c r="T57" s="112"/>
      <c r="U57" s="112"/>
      <c r="V57" s="112"/>
      <c r="W57" s="112"/>
      <c r="X57" s="113"/>
      <c r="Y57" s="94">
        <f t="shared" si="36"/>
        <v>0</v>
      </c>
      <c r="Z57" s="36"/>
    </row>
    <row r="58" ht="15.75" customHeight="1">
      <c r="A58" s="9" t="s">
        <v>22</v>
      </c>
      <c r="B58" s="88">
        <v>7.0</v>
      </c>
      <c r="C58" s="115">
        <f t="shared" si="6"/>
        <v>43656</v>
      </c>
      <c r="D58" s="90" t="str">
        <f>'Tube wts'!D58</f>
        <v>nt_5_1</v>
      </c>
      <c r="E58" s="90" t="str">
        <f>'Tube wts'!E58</f>
        <v>N</v>
      </c>
      <c r="F58" s="90">
        <f>'Tube wts'!F58</f>
        <v>0.9815</v>
      </c>
      <c r="G58" s="90">
        <f>'Tube wts'!G58</f>
        <v>1.0057</v>
      </c>
      <c r="H58" s="88">
        <f t="shared" si="1"/>
        <v>0.0242</v>
      </c>
      <c r="I58" s="88">
        <f t="shared" si="2"/>
        <v>217.8</v>
      </c>
      <c r="J58" s="97" t="s">
        <v>140</v>
      </c>
      <c r="K58" s="97" t="s">
        <v>155</v>
      </c>
      <c r="L58" s="116">
        <v>499.0</v>
      </c>
      <c r="M58" s="116">
        <v>100.0</v>
      </c>
      <c r="N58" s="116" t="s">
        <v>140</v>
      </c>
      <c r="O58" s="116" t="s">
        <v>140</v>
      </c>
      <c r="P58" s="90">
        <v>50.0</v>
      </c>
      <c r="Q58" s="90">
        <f t="shared" si="3"/>
        <v>20</v>
      </c>
      <c r="R58" s="92"/>
      <c r="S58" s="92"/>
      <c r="T58" s="92">
        <f t="shared" ref="T58:T59" si="37">Q58 * (1/10^-3) *L58</f>
        <v>9980000</v>
      </c>
      <c r="U58" s="92">
        <f t="shared" ref="U58:U59" si="38">Q58 * (1/10^-4) *M58</f>
        <v>20000000</v>
      </c>
      <c r="V58" s="92"/>
      <c r="W58" s="92"/>
      <c r="X58" s="93"/>
      <c r="Y58" s="94">
        <f t="shared" si="36"/>
        <v>14990000</v>
      </c>
      <c r="Z58" s="36"/>
    </row>
    <row r="59" ht="15.75" customHeight="1">
      <c r="A59" s="95" t="s">
        <v>22</v>
      </c>
      <c r="B59" s="58">
        <v>7.0</v>
      </c>
      <c r="C59" s="96">
        <f t="shared" si="6"/>
        <v>43656</v>
      </c>
      <c r="D59" s="90" t="str">
        <f>'Tube wts'!D59</f>
        <v>nt_5_2</v>
      </c>
      <c r="E59" s="90" t="str">
        <f>'Tube wts'!E59</f>
        <v>1R</v>
      </c>
      <c r="F59" s="90">
        <f>'Tube wts'!F59</f>
        <v>0.9825</v>
      </c>
      <c r="G59" s="90">
        <f>'Tube wts'!G59</f>
        <v>1.0081</v>
      </c>
      <c r="H59" s="58">
        <f t="shared" si="1"/>
        <v>0.0256</v>
      </c>
      <c r="I59" s="58">
        <f t="shared" si="2"/>
        <v>230.4</v>
      </c>
      <c r="J59" s="97" t="s">
        <v>140</v>
      </c>
      <c r="K59" s="97" t="s">
        <v>155</v>
      </c>
      <c r="L59" s="97">
        <v>216.0</v>
      </c>
      <c r="M59" s="97">
        <v>30.0</v>
      </c>
      <c r="N59" s="97" t="s">
        <v>140</v>
      </c>
      <c r="O59" s="97" t="s">
        <v>140</v>
      </c>
      <c r="P59" s="98">
        <v>50.0</v>
      </c>
      <c r="Q59" s="90">
        <f t="shared" si="3"/>
        <v>20</v>
      </c>
      <c r="R59" s="92"/>
      <c r="S59" s="92"/>
      <c r="T59" s="104">
        <f t="shared" si="37"/>
        <v>4320000</v>
      </c>
      <c r="U59" s="92">
        <f t="shared" si="38"/>
        <v>6000000</v>
      </c>
      <c r="V59" s="92"/>
      <c r="W59" s="92"/>
      <c r="X59" s="36"/>
      <c r="Y59" s="94">
        <f t="shared" si="36"/>
        <v>5160000</v>
      </c>
      <c r="Z59" s="36"/>
    </row>
    <row r="60" ht="15.75" customHeight="1">
      <c r="A60" s="99" t="s">
        <v>39</v>
      </c>
      <c r="B60" s="61">
        <v>7.0</v>
      </c>
      <c r="C60" s="96">
        <f t="shared" si="6"/>
        <v>43656</v>
      </c>
      <c r="D60" s="90" t="str">
        <f>'Tube wts'!D60</f>
        <v>f_5_1</v>
      </c>
      <c r="E60" s="90" t="str">
        <f>'Tube wts'!E60</f>
        <v>N</v>
      </c>
      <c r="F60" s="90">
        <f>'Tube wts'!F60</f>
        <v>0.9777</v>
      </c>
      <c r="G60" s="90">
        <f>'Tube wts'!G60</f>
        <v>0.9978</v>
      </c>
      <c r="H60" s="61">
        <f t="shared" si="1"/>
        <v>0.0201</v>
      </c>
      <c r="I60" s="61">
        <f t="shared" si="2"/>
        <v>180.9</v>
      </c>
      <c r="J60" s="101">
        <v>0.0</v>
      </c>
      <c r="K60" s="101" t="s">
        <v>140</v>
      </c>
      <c r="L60" s="101" t="s">
        <v>140</v>
      </c>
      <c r="M60" s="101" t="s">
        <v>140</v>
      </c>
      <c r="N60" s="101" t="s">
        <v>140</v>
      </c>
      <c r="O60" s="101" t="s">
        <v>140</v>
      </c>
      <c r="P60" s="102">
        <v>50.0</v>
      </c>
      <c r="Q60" s="103">
        <f t="shared" si="3"/>
        <v>20</v>
      </c>
      <c r="R60" s="104">
        <f t="shared" ref="R60:R61" si="39">Q60 * (1/10^-1) *J60</f>
        <v>0</v>
      </c>
      <c r="S60" s="104"/>
      <c r="T60" s="104"/>
      <c r="U60" s="104"/>
      <c r="V60" s="104"/>
      <c r="W60" s="104"/>
      <c r="X60" s="105"/>
      <c r="Y60" s="94">
        <f t="shared" si="36"/>
        <v>0</v>
      </c>
      <c r="Z60" s="36"/>
    </row>
    <row r="61" ht="15.75" customHeight="1">
      <c r="A61" s="99" t="s">
        <v>39</v>
      </c>
      <c r="B61" s="61">
        <v>7.0</v>
      </c>
      <c r="C61" s="96">
        <f t="shared" si="6"/>
        <v>43656</v>
      </c>
      <c r="D61" s="90" t="str">
        <f>'Tube wts'!D61</f>
        <v>f_5_2</v>
      </c>
      <c r="E61" s="90" t="str">
        <f>'Tube wts'!E61</f>
        <v>1R</v>
      </c>
      <c r="F61" s="90">
        <f>'Tube wts'!F61</f>
        <v>0.9843</v>
      </c>
      <c r="G61" s="90">
        <f>'Tube wts'!G61</f>
        <v>0.9983</v>
      </c>
      <c r="H61" s="61">
        <f t="shared" si="1"/>
        <v>0.014</v>
      </c>
      <c r="I61" s="61">
        <f t="shared" si="2"/>
        <v>126</v>
      </c>
      <c r="J61" s="101">
        <v>0.0</v>
      </c>
      <c r="K61" s="101" t="s">
        <v>140</v>
      </c>
      <c r="L61" s="101" t="s">
        <v>140</v>
      </c>
      <c r="M61" s="101" t="s">
        <v>140</v>
      </c>
      <c r="N61" s="101" t="s">
        <v>140</v>
      </c>
      <c r="O61" s="101" t="s">
        <v>140</v>
      </c>
      <c r="P61" s="102">
        <v>50.0</v>
      </c>
      <c r="Q61" s="103">
        <f t="shared" si="3"/>
        <v>20</v>
      </c>
      <c r="R61" s="104">
        <f t="shared" si="39"/>
        <v>0</v>
      </c>
      <c r="S61" s="104"/>
      <c r="T61" s="104"/>
      <c r="U61" s="104"/>
      <c r="V61" s="104"/>
      <c r="W61" s="104"/>
      <c r="X61" s="105"/>
      <c r="Y61" s="94">
        <f t="shared" si="36"/>
        <v>0</v>
      </c>
      <c r="Z61" s="36"/>
    </row>
    <row r="62" ht="15.75" customHeight="1">
      <c r="A62" s="95" t="s">
        <v>23</v>
      </c>
      <c r="B62" s="58">
        <v>7.0</v>
      </c>
      <c r="C62" s="96">
        <f t="shared" si="6"/>
        <v>43656</v>
      </c>
      <c r="D62" s="90" t="str">
        <f>'Tube wts'!D62</f>
        <v>m_5_1</v>
      </c>
      <c r="E62" s="90" t="str">
        <f>'Tube wts'!E62</f>
        <v>N</v>
      </c>
      <c r="F62" s="90">
        <f>'Tube wts'!F62</f>
        <v>0.9867</v>
      </c>
      <c r="G62" s="90">
        <f>'Tube wts'!G62</f>
        <v>1.0005</v>
      </c>
      <c r="H62" s="58">
        <f t="shared" si="1"/>
        <v>0.0138</v>
      </c>
      <c r="I62" s="58">
        <f t="shared" si="2"/>
        <v>124.2</v>
      </c>
      <c r="J62" s="97" t="s">
        <v>140</v>
      </c>
      <c r="K62" s="97">
        <v>47.0</v>
      </c>
      <c r="L62" s="97">
        <v>6.0</v>
      </c>
      <c r="M62" s="97">
        <v>0.0</v>
      </c>
      <c r="N62" s="97" t="s">
        <v>140</v>
      </c>
      <c r="O62" s="97" t="s">
        <v>140</v>
      </c>
      <c r="P62" s="98">
        <v>50.0</v>
      </c>
      <c r="Q62" s="90">
        <f t="shared" si="3"/>
        <v>20</v>
      </c>
      <c r="R62" s="92"/>
      <c r="S62" s="92">
        <f t="shared" ref="S62:S63" si="40">Q62 * (1/10^-2) *K62</f>
        <v>94000</v>
      </c>
      <c r="T62" s="104">
        <f>Q62 * (1/10^-3) *L62</f>
        <v>120000</v>
      </c>
      <c r="U62" s="92"/>
      <c r="V62" s="92"/>
      <c r="W62" s="92"/>
      <c r="X62" s="36"/>
      <c r="Y62" s="94">
        <f t="shared" si="36"/>
        <v>107000</v>
      </c>
      <c r="Z62" s="36"/>
    </row>
    <row r="63" ht="15.75" customHeight="1">
      <c r="A63" s="95" t="s">
        <v>23</v>
      </c>
      <c r="B63" s="58">
        <v>7.0</v>
      </c>
      <c r="C63" s="96">
        <f t="shared" si="6"/>
        <v>43656</v>
      </c>
      <c r="D63" s="90" t="str">
        <f>'Tube wts'!D63</f>
        <v>m_5_2</v>
      </c>
      <c r="E63" s="90" t="str">
        <f>'Tube wts'!E63</f>
        <v>1R</v>
      </c>
      <c r="F63" s="90">
        <f>'Tube wts'!F63</f>
        <v>0.9844</v>
      </c>
      <c r="G63" s="90">
        <f>'Tube wts'!G63</f>
        <v>0.9944</v>
      </c>
      <c r="H63" s="58">
        <f t="shared" si="1"/>
        <v>0.01</v>
      </c>
      <c r="I63" s="58">
        <f t="shared" si="2"/>
        <v>90</v>
      </c>
      <c r="J63" s="97">
        <v>6.0</v>
      </c>
      <c r="K63" s="97">
        <v>3.0</v>
      </c>
      <c r="L63" s="97" t="s">
        <v>140</v>
      </c>
      <c r="M63" s="97" t="s">
        <v>140</v>
      </c>
      <c r="N63" s="97" t="s">
        <v>140</v>
      </c>
      <c r="O63" s="97" t="s">
        <v>140</v>
      </c>
      <c r="P63" s="98">
        <v>50.0</v>
      </c>
      <c r="Q63" s="90">
        <f t="shared" si="3"/>
        <v>20</v>
      </c>
      <c r="R63" s="92">
        <f t="shared" ref="R63:R65" si="41">Q63 * (1/10^-1) *J63</f>
        <v>1200</v>
      </c>
      <c r="S63" s="92">
        <f t="shared" si="40"/>
        <v>6000</v>
      </c>
      <c r="T63" s="92"/>
      <c r="U63" s="92"/>
      <c r="V63" s="92"/>
      <c r="W63" s="92"/>
      <c r="X63" s="36"/>
      <c r="Y63" s="94">
        <f t="shared" si="36"/>
        <v>3600</v>
      </c>
      <c r="Z63" s="36"/>
    </row>
    <row r="64" ht="15.75" customHeight="1">
      <c r="A64" s="99" t="s">
        <v>37</v>
      </c>
      <c r="B64" s="61">
        <v>7.0</v>
      </c>
      <c r="C64" s="96">
        <f t="shared" si="6"/>
        <v>43656</v>
      </c>
      <c r="D64" s="90" t="str">
        <f>'Tube wts'!D64</f>
        <v>l_5_1</v>
      </c>
      <c r="E64" s="90" t="str">
        <f>'Tube wts'!E64</f>
        <v>N</v>
      </c>
      <c r="F64" s="90">
        <f>'Tube wts'!F64</f>
        <v>0.9802</v>
      </c>
      <c r="G64" s="90">
        <f>'Tube wts'!G64</f>
        <v>1.0122</v>
      </c>
      <c r="H64" s="61">
        <f t="shared" si="1"/>
        <v>0.032</v>
      </c>
      <c r="I64" s="61">
        <f t="shared" si="2"/>
        <v>288</v>
      </c>
      <c r="J64" s="101">
        <v>0.0</v>
      </c>
      <c r="K64" s="101" t="s">
        <v>140</v>
      </c>
      <c r="L64" s="101" t="s">
        <v>140</v>
      </c>
      <c r="M64" s="101" t="s">
        <v>140</v>
      </c>
      <c r="N64" s="101" t="s">
        <v>140</v>
      </c>
      <c r="O64" s="101" t="s">
        <v>140</v>
      </c>
      <c r="P64" s="102">
        <v>50.0</v>
      </c>
      <c r="Q64" s="103">
        <f t="shared" si="3"/>
        <v>20</v>
      </c>
      <c r="R64" s="104">
        <f t="shared" si="41"/>
        <v>0</v>
      </c>
      <c r="S64" s="104"/>
      <c r="T64" s="104"/>
      <c r="U64" s="104"/>
      <c r="V64" s="104"/>
      <c r="W64" s="104"/>
      <c r="X64" s="105"/>
      <c r="Y64" s="94">
        <f t="shared" si="36"/>
        <v>0</v>
      </c>
      <c r="Z64" s="36"/>
    </row>
    <row r="65" ht="15.75" customHeight="1">
      <c r="A65" s="108" t="s">
        <v>37</v>
      </c>
      <c r="B65" s="64">
        <v>7.0</v>
      </c>
      <c r="C65" s="118">
        <f t="shared" si="6"/>
        <v>43656</v>
      </c>
      <c r="D65" s="90" t="str">
        <f>'Tube wts'!D65</f>
        <v>l_5_2</v>
      </c>
      <c r="E65" s="90" t="str">
        <f>'Tube wts'!E65</f>
        <v>1R</v>
      </c>
      <c r="F65" s="90">
        <f>'Tube wts'!F65</f>
        <v>0.985</v>
      </c>
      <c r="G65" s="90">
        <f>'Tube wts'!G65</f>
        <v>1.0106</v>
      </c>
      <c r="H65" s="64">
        <f t="shared" si="1"/>
        <v>0.0256</v>
      </c>
      <c r="I65" s="64">
        <f t="shared" si="2"/>
        <v>230.4</v>
      </c>
      <c r="J65" s="109">
        <v>0.0</v>
      </c>
      <c r="K65" s="109" t="s">
        <v>140</v>
      </c>
      <c r="L65" s="109" t="s">
        <v>140</v>
      </c>
      <c r="M65" s="109" t="s">
        <v>140</v>
      </c>
      <c r="N65" s="109" t="s">
        <v>140</v>
      </c>
      <c r="O65" s="109" t="s">
        <v>140</v>
      </c>
      <c r="P65" s="110">
        <v>50.0</v>
      </c>
      <c r="Q65" s="111">
        <f t="shared" si="3"/>
        <v>20</v>
      </c>
      <c r="R65" s="112">
        <f t="shared" si="41"/>
        <v>0</v>
      </c>
      <c r="S65" s="112"/>
      <c r="T65" s="112"/>
      <c r="U65" s="112"/>
      <c r="V65" s="112"/>
      <c r="W65" s="112"/>
      <c r="X65" s="113"/>
      <c r="Y65" s="94">
        <f t="shared" si="36"/>
        <v>0</v>
      </c>
      <c r="Z65" s="36"/>
    </row>
    <row r="66" ht="15.75" customHeight="1">
      <c r="A66" s="9" t="s">
        <v>22</v>
      </c>
      <c r="B66" s="88">
        <v>8.0</v>
      </c>
      <c r="C66" s="89">
        <f t="shared" si="6"/>
        <v>43657</v>
      </c>
      <c r="D66" s="90" t="str">
        <f>'Tube wts'!D66</f>
        <v>nt_5_1</v>
      </c>
      <c r="E66" s="90" t="str">
        <f>'Tube wts'!E66</f>
        <v>N</v>
      </c>
      <c r="F66" s="90">
        <f>'Tube wts'!F66</f>
        <v>0.9799</v>
      </c>
      <c r="G66" s="90">
        <f>'Tube wts'!G66</f>
        <v>1.0142</v>
      </c>
      <c r="H66" s="88">
        <f t="shared" si="1"/>
        <v>0.0343</v>
      </c>
      <c r="I66" s="88">
        <f t="shared" si="2"/>
        <v>308.7</v>
      </c>
      <c r="J66" s="97" t="s">
        <v>140</v>
      </c>
      <c r="K66" s="97" t="s">
        <v>140</v>
      </c>
      <c r="L66" s="116" t="s">
        <v>155</v>
      </c>
      <c r="M66" s="116">
        <v>45.0</v>
      </c>
      <c r="N66" s="116">
        <v>5.0</v>
      </c>
      <c r="O66" s="116" t="s">
        <v>140</v>
      </c>
      <c r="P66" s="90">
        <v>50.0</v>
      </c>
      <c r="Q66" s="90">
        <f t="shared" si="3"/>
        <v>20</v>
      </c>
      <c r="R66" s="92"/>
      <c r="S66" s="92"/>
      <c r="T66" s="92"/>
      <c r="U66" s="92">
        <f t="shared" ref="U66:U67" si="42">Q66 * (1/10^-4) *M66</f>
        <v>9000000</v>
      </c>
      <c r="V66" s="92">
        <f t="shared" ref="V66:V67" si="43">Q66 * (1/10^-5) *N66</f>
        <v>10000000</v>
      </c>
      <c r="W66" s="92"/>
      <c r="X66" s="93"/>
      <c r="Y66" s="94">
        <f t="shared" si="36"/>
        <v>9500000</v>
      </c>
      <c r="Z66" s="36"/>
    </row>
    <row r="67" ht="15.75" customHeight="1">
      <c r="A67" s="95" t="s">
        <v>22</v>
      </c>
      <c r="B67" s="58">
        <v>8.0</v>
      </c>
      <c r="C67" s="96">
        <f t="shared" si="6"/>
        <v>43657</v>
      </c>
      <c r="D67" s="90" t="str">
        <f>'Tube wts'!D67</f>
        <v>nt_5_2</v>
      </c>
      <c r="E67" s="90" t="str">
        <f>'Tube wts'!E67</f>
        <v>1R</v>
      </c>
      <c r="F67" s="90">
        <f>'Tube wts'!F67</f>
        <v>0.98</v>
      </c>
      <c r="G67" s="90">
        <f>'Tube wts'!G67</f>
        <v>1.0113</v>
      </c>
      <c r="H67" s="58">
        <f t="shared" si="1"/>
        <v>0.0313</v>
      </c>
      <c r="I67" s="58">
        <f t="shared" si="2"/>
        <v>281.7</v>
      </c>
      <c r="J67" s="97" t="s">
        <v>140</v>
      </c>
      <c r="K67" s="97" t="s">
        <v>140</v>
      </c>
      <c r="L67" s="97" t="s">
        <v>155</v>
      </c>
      <c r="M67" s="97">
        <v>93.0</v>
      </c>
      <c r="N67" s="97">
        <v>9.0</v>
      </c>
      <c r="O67" s="97" t="s">
        <v>140</v>
      </c>
      <c r="P67" s="98">
        <v>50.0</v>
      </c>
      <c r="Q67" s="90">
        <f t="shared" si="3"/>
        <v>20</v>
      </c>
      <c r="R67" s="92"/>
      <c r="S67" s="92"/>
      <c r="T67" s="92"/>
      <c r="U67" s="92">
        <f t="shared" si="42"/>
        <v>18600000</v>
      </c>
      <c r="V67" s="92">
        <f t="shared" si="43"/>
        <v>18000000</v>
      </c>
      <c r="W67" s="92"/>
      <c r="X67" s="36"/>
      <c r="Y67" s="94">
        <f t="shared" si="36"/>
        <v>18300000</v>
      </c>
      <c r="Z67" s="36"/>
    </row>
    <row r="68" ht="15.75" customHeight="1">
      <c r="A68" s="99" t="s">
        <v>39</v>
      </c>
      <c r="B68" s="61">
        <v>8.0</v>
      </c>
      <c r="C68" s="96">
        <f t="shared" si="6"/>
        <v>43657</v>
      </c>
      <c r="D68" s="90" t="str">
        <f>'Tube wts'!D68</f>
        <v>f_5_1</v>
      </c>
      <c r="E68" s="90" t="str">
        <f>'Tube wts'!E68</f>
        <v>N</v>
      </c>
      <c r="F68" s="90">
        <f>'Tube wts'!F68</f>
        <v>0.9831</v>
      </c>
      <c r="G68" s="90">
        <f>'Tube wts'!G68</f>
        <v>1.0007</v>
      </c>
      <c r="H68" s="61">
        <f t="shared" si="1"/>
        <v>0.0176</v>
      </c>
      <c r="I68" s="61">
        <f t="shared" si="2"/>
        <v>158.4</v>
      </c>
      <c r="J68" s="101">
        <v>0.0</v>
      </c>
      <c r="K68" s="101" t="s">
        <v>140</v>
      </c>
      <c r="L68" s="101" t="s">
        <v>140</v>
      </c>
      <c r="M68" s="101" t="s">
        <v>140</v>
      </c>
      <c r="N68" s="101" t="s">
        <v>140</v>
      </c>
      <c r="O68" s="101" t="s">
        <v>140</v>
      </c>
      <c r="P68" s="102">
        <v>50.0</v>
      </c>
      <c r="Q68" s="103">
        <f t="shared" si="3"/>
        <v>20</v>
      </c>
      <c r="R68" s="104">
        <f t="shared" ref="R68:R73" si="44">Q68 * (1/10^-1) *J68</f>
        <v>0</v>
      </c>
      <c r="S68" s="104"/>
      <c r="T68" s="104"/>
      <c r="U68" s="104"/>
      <c r="V68" s="104"/>
      <c r="W68" s="104"/>
      <c r="X68" s="105"/>
      <c r="Y68" s="94">
        <f t="shared" si="36"/>
        <v>0</v>
      </c>
      <c r="Z68" s="36"/>
    </row>
    <row r="69" ht="15.75" customHeight="1">
      <c r="A69" s="99" t="s">
        <v>39</v>
      </c>
      <c r="B69" s="61">
        <v>8.0</v>
      </c>
      <c r="C69" s="96">
        <f t="shared" si="6"/>
        <v>43657</v>
      </c>
      <c r="D69" s="90" t="str">
        <f>'Tube wts'!D69</f>
        <v>f_5_2</v>
      </c>
      <c r="E69" s="90" t="str">
        <f>'Tube wts'!E69</f>
        <v>1R</v>
      </c>
      <c r="F69" s="90">
        <f>'Tube wts'!F69</f>
        <v>0.9817</v>
      </c>
      <c r="G69" s="90">
        <f>'Tube wts'!G69</f>
        <v>1.0167</v>
      </c>
      <c r="H69" s="61">
        <f t="shared" si="1"/>
        <v>0.035</v>
      </c>
      <c r="I69" s="61">
        <f t="shared" si="2"/>
        <v>315</v>
      </c>
      <c r="J69" s="101">
        <v>0.0</v>
      </c>
      <c r="K69" s="101" t="s">
        <v>140</v>
      </c>
      <c r="L69" s="101" t="s">
        <v>140</v>
      </c>
      <c r="M69" s="101" t="s">
        <v>140</v>
      </c>
      <c r="N69" s="101" t="s">
        <v>140</v>
      </c>
      <c r="O69" s="101" t="s">
        <v>140</v>
      </c>
      <c r="P69" s="102">
        <v>50.0</v>
      </c>
      <c r="Q69" s="103">
        <f t="shared" si="3"/>
        <v>20</v>
      </c>
      <c r="R69" s="104">
        <f t="shared" si="44"/>
        <v>0</v>
      </c>
      <c r="S69" s="104"/>
      <c r="T69" s="104"/>
      <c r="U69" s="104"/>
      <c r="V69" s="104"/>
      <c r="W69" s="104"/>
      <c r="X69" s="105"/>
      <c r="Y69" s="94">
        <f t="shared" si="36"/>
        <v>0</v>
      </c>
      <c r="Z69" s="36"/>
    </row>
    <row r="70" ht="15.75" customHeight="1">
      <c r="A70" s="95" t="s">
        <v>23</v>
      </c>
      <c r="B70" s="58">
        <v>8.0</v>
      </c>
      <c r="C70" s="96">
        <f t="shared" si="6"/>
        <v>43657</v>
      </c>
      <c r="D70" s="90" t="str">
        <f>'Tube wts'!D70</f>
        <v>m_5_1</v>
      </c>
      <c r="E70" s="90" t="str">
        <f>'Tube wts'!E70</f>
        <v>N</v>
      </c>
      <c r="F70" s="90">
        <f>'Tube wts'!F70</f>
        <v>0.9773</v>
      </c>
      <c r="G70" s="90">
        <f>'Tube wts'!G70</f>
        <v>1.0128</v>
      </c>
      <c r="H70" s="58">
        <f t="shared" si="1"/>
        <v>0.0355</v>
      </c>
      <c r="I70" s="58">
        <f t="shared" si="2"/>
        <v>319.5</v>
      </c>
      <c r="J70" s="97">
        <v>28.0</v>
      </c>
      <c r="K70" s="97">
        <v>2.0</v>
      </c>
      <c r="L70" s="97">
        <v>0.0</v>
      </c>
      <c r="M70" s="97" t="s">
        <v>140</v>
      </c>
      <c r="N70" s="97" t="s">
        <v>140</v>
      </c>
      <c r="O70" s="97" t="s">
        <v>140</v>
      </c>
      <c r="P70" s="98">
        <v>50.0</v>
      </c>
      <c r="Q70" s="90">
        <f t="shared" si="3"/>
        <v>20</v>
      </c>
      <c r="R70" s="92">
        <f t="shared" si="44"/>
        <v>5600</v>
      </c>
      <c r="S70" s="92">
        <f>Q70 * (1/10^-2) *K70</f>
        <v>4000</v>
      </c>
      <c r="T70" s="92"/>
      <c r="U70" s="92"/>
      <c r="V70" s="92"/>
      <c r="W70" s="92"/>
      <c r="X70" s="36"/>
      <c r="Y70" s="94">
        <f t="shared" si="36"/>
        <v>4800</v>
      </c>
      <c r="Z70" s="36"/>
    </row>
    <row r="71" ht="15.75" customHeight="1">
      <c r="A71" s="95" t="s">
        <v>23</v>
      </c>
      <c r="B71" s="58">
        <v>8.0</v>
      </c>
      <c r="C71" s="96">
        <f t="shared" si="6"/>
        <v>43657</v>
      </c>
      <c r="D71" s="90" t="str">
        <f>'Tube wts'!D71</f>
        <v>m_5_2</v>
      </c>
      <c r="E71" s="90" t="str">
        <f>'Tube wts'!E71</f>
        <v>1R</v>
      </c>
      <c r="F71" s="90">
        <f>'Tube wts'!F71</f>
        <v>0.9788</v>
      </c>
      <c r="G71" s="90">
        <f>'Tube wts'!G71</f>
        <v>1.0221</v>
      </c>
      <c r="H71" s="58">
        <f t="shared" si="1"/>
        <v>0.0433</v>
      </c>
      <c r="I71" s="58">
        <f t="shared" si="2"/>
        <v>389.7</v>
      </c>
      <c r="J71" s="97">
        <v>0.0</v>
      </c>
      <c r="K71" s="97" t="s">
        <v>140</v>
      </c>
      <c r="L71" s="97" t="s">
        <v>140</v>
      </c>
      <c r="M71" s="97" t="s">
        <v>140</v>
      </c>
      <c r="N71" s="97" t="s">
        <v>140</v>
      </c>
      <c r="O71" s="97" t="s">
        <v>140</v>
      </c>
      <c r="P71" s="98">
        <v>50.0</v>
      </c>
      <c r="Q71" s="90">
        <f t="shared" si="3"/>
        <v>20</v>
      </c>
      <c r="R71" s="92">
        <f t="shared" si="44"/>
        <v>0</v>
      </c>
      <c r="S71" s="92"/>
      <c r="T71" s="92"/>
      <c r="U71" s="92"/>
      <c r="V71" s="92"/>
      <c r="W71" s="92"/>
      <c r="X71" s="36"/>
      <c r="Y71" s="94">
        <f t="shared" si="36"/>
        <v>0</v>
      </c>
      <c r="Z71" s="36"/>
    </row>
    <row r="72" ht="15.75" customHeight="1">
      <c r="A72" s="99" t="s">
        <v>37</v>
      </c>
      <c r="B72" s="61">
        <v>8.0</v>
      </c>
      <c r="C72" s="96">
        <f t="shared" si="6"/>
        <v>43657</v>
      </c>
      <c r="D72" s="90" t="str">
        <f>'Tube wts'!D72</f>
        <v>l_5_1</v>
      </c>
      <c r="E72" s="90" t="str">
        <f>'Tube wts'!E72</f>
        <v>N</v>
      </c>
      <c r="F72" s="90">
        <f>'Tube wts'!F72</f>
        <v>0.9914</v>
      </c>
      <c r="G72" s="90">
        <f>'Tube wts'!G72</f>
        <v>1.0005</v>
      </c>
      <c r="H72" s="61">
        <f t="shared" si="1"/>
        <v>0.0091</v>
      </c>
      <c r="I72" s="61">
        <f t="shared" si="2"/>
        <v>81.9</v>
      </c>
      <c r="J72" s="101">
        <v>0.0</v>
      </c>
      <c r="K72" s="101" t="s">
        <v>140</v>
      </c>
      <c r="L72" s="101" t="s">
        <v>140</v>
      </c>
      <c r="M72" s="101" t="s">
        <v>140</v>
      </c>
      <c r="N72" s="101" t="s">
        <v>140</v>
      </c>
      <c r="O72" s="101" t="s">
        <v>140</v>
      </c>
      <c r="P72" s="102">
        <v>50.0</v>
      </c>
      <c r="Q72" s="103">
        <f t="shared" si="3"/>
        <v>20</v>
      </c>
      <c r="R72" s="104">
        <f t="shared" si="44"/>
        <v>0</v>
      </c>
      <c r="S72" s="104"/>
      <c r="T72" s="104"/>
      <c r="U72" s="104"/>
      <c r="V72" s="104"/>
      <c r="W72" s="104"/>
      <c r="X72" s="105"/>
      <c r="Y72" s="94">
        <f t="shared" si="36"/>
        <v>0</v>
      </c>
      <c r="Z72" s="36"/>
    </row>
    <row r="73" ht="15.75" customHeight="1">
      <c r="A73" s="108" t="s">
        <v>37</v>
      </c>
      <c r="B73" s="64">
        <v>8.0</v>
      </c>
      <c r="C73" s="121">
        <f t="shared" si="6"/>
        <v>43657</v>
      </c>
      <c r="D73" s="90" t="str">
        <f>'Tube wts'!D73</f>
        <v>l_5_2</v>
      </c>
      <c r="E73" s="90" t="str">
        <f>'Tube wts'!E73</f>
        <v>1R</v>
      </c>
      <c r="F73" s="90">
        <f>'Tube wts'!F73</f>
        <v>0.9831</v>
      </c>
      <c r="G73" s="90">
        <f>'Tube wts'!G73</f>
        <v>0.9997</v>
      </c>
      <c r="H73" s="64">
        <f t="shared" si="1"/>
        <v>0.0166</v>
      </c>
      <c r="I73" s="64">
        <f t="shared" si="2"/>
        <v>149.4</v>
      </c>
      <c r="J73" s="109">
        <v>0.0</v>
      </c>
      <c r="K73" s="109" t="s">
        <v>140</v>
      </c>
      <c r="L73" s="109" t="s">
        <v>140</v>
      </c>
      <c r="M73" s="109" t="s">
        <v>140</v>
      </c>
      <c r="N73" s="109" t="s">
        <v>140</v>
      </c>
      <c r="O73" s="109" t="s">
        <v>140</v>
      </c>
      <c r="P73" s="110">
        <v>50.0</v>
      </c>
      <c r="Q73" s="111">
        <f t="shared" si="3"/>
        <v>20</v>
      </c>
      <c r="R73" s="112">
        <f t="shared" si="44"/>
        <v>0</v>
      </c>
      <c r="S73" s="112"/>
      <c r="T73" s="112"/>
      <c r="U73" s="112"/>
      <c r="V73" s="112"/>
      <c r="W73" s="112"/>
      <c r="X73" s="113"/>
      <c r="Y73" s="94">
        <f t="shared" si="36"/>
        <v>0</v>
      </c>
      <c r="Z73" s="36"/>
    </row>
    <row r="74" ht="15.75" customHeight="1">
      <c r="A74" s="9" t="s">
        <v>22</v>
      </c>
      <c r="B74" s="88">
        <v>9.0</v>
      </c>
      <c r="C74" s="115">
        <f t="shared" si="6"/>
        <v>43658</v>
      </c>
      <c r="D74" s="90" t="str">
        <f>'Tube wts'!D74</f>
        <v>nt_5_1</v>
      </c>
      <c r="E74" s="90" t="str">
        <f>'Tube wts'!E74</f>
        <v>N</v>
      </c>
      <c r="F74" s="90">
        <f>'Tube wts'!F74</f>
        <v>0.9822</v>
      </c>
      <c r="G74" s="90">
        <f>'Tube wts'!G74</f>
        <v>1.0016</v>
      </c>
      <c r="H74" s="88">
        <f t="shared" si="1"/>
        <v>0.0194</v>
      </c>
      <c r="I74" s="88">
        <f t="shared" si="2"/>
        <v>174.6</v>
      </c>
      <c r="J74" s="97" t="s">
        <v>140</v>
      </c>
      <c r="K74" s="97" t="s">
        <v>140</v>
      </c>
      <c r="L74" s="116" t="s">
        <v>140</v>
      </c>
      <c r="M74" s="116">
        <v>36.0</v>
      </c>
      <c r="N74" s="116">
        <v>4.0</v>
      </c>
      <c r="O74" s="116" t="s">
        <v>140</v>
      </c>
      <c r="P74" s="90">
        <v>50.0</v>
      </c>
      <c r="Q74" s="90">
        <f t="shared" si="3"/>
        <v>20</v>
      </c>
      <c r="R74" s="92"/>
      <c r="S74" s="92"/>
      <c r="T74" s="92"/>
      <c r="U74" s="92">
        <f t="shared" ref="U74:U75" si="45">Q74 * (1/10^-4) *M74</f>
        <v>7200000</v>
      </c>
      <c r="V74" s="92">
        <f t="shared" ref="V74:V75" si="46">Q74 * (1/10^-5) *N74</f>
        <v>8000000</v>
      </c>
      <c r="W74" s="92"/>
      <c r="X74" s="93"/>
      <c r="Y74" s="94">
        <f t="shared" si="36"/>
        <v>7600000</v>
      </c>
      <c r="Z74" s="36"/>
    </row>
    <row r="75" ht="15.75" customHeight="1">
      <c r="A75" s="95" t="s">
        <v>22</v>
      </c>
      <c r="B75" s="58">
        <v>9.0</v>
      </c>
      <c r="C75" s="96">
        <f t="shared" si="6"/>
        <v>43658</v>
      </c>
      <c r="D75" s="90" t="str">
        <f>'Tube wts'!D75</f>
        <v>nt_5_2</v>
      </c>
      <c r="E75" s="90" t="str">
        <f>'Tube wts'!E75</f>
        <v>1R</v>
      </c>
      <c r="F75" s="90">
        <f>'Tube wts'!F75</f>
        <v>0.9866</v>
      </c>
      <c r="G75" s="90">
        <f>'Tube wts'!G75</f>
        <v>1.0178</v>
      </c>
      <c r="H75" s="58">
        <f t="shared" si="1"/>
        <v>0.0312</v>
      </c>
      <c r="I75" s="58">
        <f t="shared" si="2"/>
        <v>280.8</v>
      </c>
      <c r="J75" s="97" t="s">
        <v>140</v>
      </c>
      <c r="K75" s="97" t="s">
        <v>140</v>
      </c>
      <c r="L75" s="97" t="s">
        <v>140</v>
      </c>
      <c r="M75" s="97">
        <v>70.0</v>
      </c>
      <c r="N75" s="97">
        <v>6.0</v>
      </c>
      <c r="O75" s="97" t="s">
        <v>140</v>
      </c>
      <c r="P75" s="98">
        <v>50.0</v>
      </c>
      <c r="Q75" s="90">
        <f t="shared" si="3"/>
        <v>20</v>
      </c>
      <c r="R75" s="92"/>
      <c r="S75" s="92"/>
      <c r="T75" s="92"/>
      <c r="U75" s="92">
        <f t="shared" si="45"/>
        <v>14000000</v>
      </c>
      <c r="V75" s="92">
        <f t="shared" si="46"/>
        <v>12000000</v>
      </c>
      <c r="W75" s="92"/>
      <c r="X75" s="36"/>
      <c r="Y75" s="94">
        <f t="shared" si="36"/>
        <v>13000000</v>
      </c>
      <c r="Z75" s="36"/>
    </row>
    <row r="76" ht="15.75" customHeight="1">
      <c r="A76" s="99" t="s">
        <v>39</v>
      </c>
      <c r="B76" s="61">
        <v>9.0</v>
      </c>
      <c r="C76" s="96">
        <f t="shared" si="6"/>
        <v>43658</v>
      </c>
      <c r="D76" s="90" t="str">
        <f>'Tube wts'!D76</f>
        <v>f_5_1</v>
      </c>
      <c r="E76" s="90" t="str">
        <f>'Tube wts'!E76</f>
        <v>N</v>
      </c>
      <c r="F76" s="90">
        <f>'Tube wts'!F76</f>
        <v>0.9881</v>
      </c>
      <c r="G76" s="90">
        <f>'Tube wts'!G76</f>
        <v>1.0141</v>
      </c>
      <c r="H76" s="61">
        <f t="shared" si="1"/>
        <v>0.026</v>
      </c>
      <c r="I76" s="61">
        <f t="shared" si="2"/>
        <v>234</v>
      </c>
      <c r="J76" s="101">
        <v>0.0</v>
      </c>
      <c r="K76" s="101" t="s">
        <v>140</v>
      </c>
      <c r="L76" s="101" t="s">
        <v>140</v>
      </c>
      <c r="M76" s="101" t="s">
        <v>140</v>
      </c>
      <c r="N76" s="101" t="s">
        <v>140</v>
      </c>
      <c r="O76" s="101" t="s">
        <v>140</v>
      </c>
      <c r="P76" s="102">
        <v>50.0</v>
      </c>
      <c r="Q76" s="103">
        <f t="shared" si="3"/>
        <v>20</v>
      </c>
      <c r="R76" s="104">
        <f t="shared" ref="R76:R81" si="47">Q76 * (1/10^-1) *J76</f>
        <v>0</v>
      </c>
      <c r="S76" s="104"/>
      <c r="T76" s="104"/>
      <c r="U76" s="104"/>
      <c r="V76" s="104"/>
      <c r="W76" s="104"/>
      <c r="X76" s="105"/>
      <c r="Y76" s="94">
        <f t="shared" si="36"/>
        <v>0</v>
      </c>
      <c r="Z76" s="36"/>
    </row>
    <row r="77" ht="15.75" customHeight="1">
      <c r="A77" s="99" t="s">
        <v>39</v>
      </c>
      <c r="B77" s="61">
        <v>9.0</v>
      </c>
      <c r="C77" s="96">
        <f t="shared" si="6"/>
        <v>43658</v>
      </c>
      <c r="D77" s="90" t="str">
        <f>'Tube wts'!D77</f>
        <v>f_5_2</v>
      </c>
      <c r="E77" s="90" t="str">
        <f>'Tube wts'!E77</f>
        <v>1R</v>
      </c>
      <c r="F77" s="90">
        <f>'Tube wts'!F77</f>
        <v>0.9923</v>
      </c>
      <c r="G77" s="90">
        <f>'Tube wts'!G77</f>
        <v>1.0159</v>
      </c>
      <c r="H77" s="61">
        <f t="shared" si="1"/>
        <v>0.0236</v>
      </c>
      <c r="I77" s="61">
        <f t="shared" si="2"/>
        <v>212.4</v>
      </c>
      <c r="J77" s="101">
        <v>0.0</v>
      </c>
      <c r="K77" s="101" t="s">
        <v>140</v>
      </c>
      <c r="L77" s="101" t="s">
        <v>140</v>
      </c>
      <c r="M77" s="101" t="s">
        <v>140</v>
      </c>
      <c r="N77" s="101" t="s">
        <v>140</v>
      </c>
      <c r="O77" s="101" t="s">
        <v>140</v>
      </c>
      <c r="P77" s="102">
        <v>50.0</v>
      </c>
      <c r="Q77" s="103">
        <f t="shared" si="3"/>
        <v>20</v>
      </c>
      <c r="R77" s="104">
        <f t="shared" si="47"/>
        <v>0</v>
      </c>
      <c r="S77" s="104"/>
      <c r="T77" s="104"/>
      <c r="U77" s="104"/>
      <c r="V77" s="104"/>
      <c r="W77" s="104"/>
      <c r="X77" s="105"/>
      <c r="Y77" s="94">
        <f t="shared" si="36"/>
        <v>0</v>
      </c>
      <c r="Z77" s="36"/>
    </row>
    <row r="78" ht="15.75" customHeight="1">
      <c r="A78" s="95" t="s">
        <v>23</v>
      </c>
      <c r="B78" s="58">
        <v>9.0</v>
      </c>
      <c r="C78" s="96">
        <f t="shared" si="6"/>
        <v>43658</v>
      </c>
      <c r="D78" s="90" t="str">
        <f>'Tube wts'!D78</f>
        <v>m_5_1</v>
      </c>
      <c r="E78" s="90" t="str">
        <f>'Tube wts'!E78</f>
        <v>N</v>
      </c>
      <c r="F78" s="90">
        <f>'Tube wts'!F78</f>
        <v>0.9806</v>
      </c>
      <c r="G78" s="90">
        <f>'Tube wts'!G78</f>
        <v>1.0035</v>
      </c>
      <c r="H78" s="58">
        <f t="shared" si="1"/>
        <v>0.0229</v>
      </c>
      <c r="I78" s="58">
        <f t="shared" si="2"/>
        <v>206.1</v>
      </c>
      <c r="J78" s="97">
        <v>0.0</v>
      </c>
      <c r="K78" s="97" t="s">
        <v>140</v>
      </c>
      <c r="L78" s="97" t="s">
        <v>140</v>
      </c>
      <c r="M78" s="97" t="s">
        <v>140</v>
      </c>
      <c r="N78" s="97" t="s">
        <v>140</v>
      </c>
      <c r="O78" s="97" t="s">
        <v>140</v>
      </c>
      <c r="P78" s="98">
        <v>50.0</v>
      </c>
      <c r="Q78" s="90">
        <f t="shared" si="3"/>
        <v>20</v>
      </c>
      <c r="R78" s="92">
        <f t="shared" si="47"/>
        <v>0</v>
      </c>
      <c r="S78" s="92"/>
      <c r="T78" s="92"/>
      <c r="U78" s="92"/>
      <c r="V78" s="92"/>
      <c r="W78" s="92"/>
      <c r="X78" s="36"/>
      <c r="Y78" s="94">
        <f t="shared" si="36"/>
        <v>0</v>
      </c>
      <c r="Z78" s="36"/>
    </row>
    <row r="79" ht="15.75" customHeight="1">
      <c r="A79" s="95" t="s">
        <v>23</v>
      </c>
      <c r="B79" s="58">
        <v>9.0</v>
      </c>
      <c r="C79" s="96">
        <f t="shared" si="6"/>
        <v>43658</v>
      </c>
      <c r="D79" s="90" t="str">
        <f>'Tube wts'!D79</f>
        <v>m_5_2</v>
      </c>
      <c r="E79" s="90" t="str">
        <f>'Tube wts'!E79</f>
        <v>1R</v>
      </c>
      <c r="F79" s="90">
        <f>'Tube wts'!F79</f>
        <v>0.9861</v>
      </c>
      <c r="G79" s="90">
        <f>'Tube wts'!G79</f>
        <v>1.014</v>
      </c>
      <c r="H79" s="58">
        <f t="shared" si="1"/>
        <v>0.0279</v>
      </c>
      <c r="I79" s="58">
        <f t="shared" si="2"/>
        <v>251.1</v>
      </c>
      <c r="J79" s="97">
        <v>0.0</v>
      </c>
      <c r="K79" s="97" t="s">
        <v>140</v>
      </c>
      <c r="L79" s="97" t="s">
        <v>140</v>
      </c>
      <c r="M79" s="97" t="s">
        <v>140</v>
      </c>
      <c r="N79" s="97" t="s">
        <v>140</v>
      </c>
      <c r="O79" s="97" t="s">
        <v>140</v>
      </c>
      <c r="P79" s="98">
        <v>50.0</v>
      </c>
      <c r="Q79" s="90">
        <f t="shared" si="3"/>
        <v>20</v>
      </c>
      <c r="R79" s="92">
        <f t="shared" si="47"/>
        <v>0</v>
      </c>
      <c r="S79" s="92"/>
      <c r="T79" s="92"/>
      <c r="U79" s="92"/>
      <c r="V79" s="92"/>
      <c r="W79" s="92"/>
      <c r="X79" s="36"/>
      <c r="Y79" s="94">
        <f t="shared" si="36"/>
        <v>0</v>
      </c>
      <c r="Z79" s="36"/>
    </row>
    <row r="80" ht="15.75" customHeight="1">
      <c r="A80" s="99" t="s">
        <v>37</v>
      </c>
      <c r="B80" s="61">
        <v>9.0</v>
      </c>
      <c r="C80" s="96">
        <f t="shared" si="6"/>
        <v>43658</v>
      </c>
      <c r="D80" s="90" t="str">
        <f>'Tube wts'!D80</f>
        <v>l_5_1</v>
      </c>
      <c r="E80" s="90" t="str">
        <f>'Tube wts'!E80</f>
        <v>N</v>
      </c>
      <c r="F80" s="90">
        <f>'Tube wts'!F80</f>
        <v>0.9863</v>
      </c>
      <c r="G80" s="90">
        <f>'Tube wts'!G80</f>
        <v>1.0114</v>
      </c>
      <c r="H80" s="61">
        <f t="shared" si="1"/>
        <v>0.0251</v>
      </c>
      <c r="I80" s="61">
        <f t="shared" si="2"/>
        <v>225.9</v>
      </c>
      <c r="J80" s="101">
        <v>0.0</v>
      </c>
      <c r="K80" s="101" t="s">
        <v>140</v>
      </c>
      <c r="L80" s="101" t="s">
        <v>140</v>
      </c>
      <c r="M80" s="101" t="s">
        <v>140</v>
      </c>
      <c r="N80" s="101" t="s">
        <v>140</v>
      </c>
      <c r="O80" s="101" t="s">
        <v>140</v>
      </c>
      <c r="P80" s="102">
        <v>50.0</v>
      </c>
      <c r="Q80" s="103">
        <f t="shared" si="3"/>
        <v>20</v>
      </c>
      <c r="R80" s="104">
        <f t="shared" si="47"/>
        <v>0</v>
      </c>
      <c r="S80" s="104"/>
      <c r="T80" s="104"/>
      <c r="U80" s="104"/>
      <c r="V80" s="104"/>
      <c r="W80" s="104"/>
      <c r="X80" s="105"/>
      <c r="Y80" s="94">
        <f t="shared" si="36"/>
        <v>0</v>
      </c>
      <c r="Z80" s="36"/>
    </row>
    <row r="81" ht="15.75" customHeight="1">
      <c r="A81" s="108" t="s">
        <v>37</v>
      </c>
      <c r="B81" s="64">
        <v>9.0</v>
      </c>
      <c r="C81" s="118">
        <f t="shared" si="6"/>
        <v>43658</v>
      </c>
      <c r="D81" s="90" t="str">
        <f>'Tube wts'!D81</f>
        <v>l_5_2</v>
      </c>
      <c r="E81" s="90" t="str">
        <f>'Tube wts'!E81</f>
        <v>1R</v>
      </c>
      <c r="F81" s="90">
        <f>'Tube wts'!F81</f>
        <v>0.9814</v>
      </c>
      <c r="G81" s="90">
        <f>'Tube wts'!G81</f>
        <v>0.9989</v>
      </c>
      <c r="H81" s="64">
        <f t="shared" si="1"/>
        <v>0.0175</v>
      </c>
      <c r="I81" s="64">
        <f t="shared" si="2"/>
        <v>157.5</v>
      </c>
      <c r="J81" s="109">
        <v>0.0</v>
      </c>
      <c r="K81" s="109" t="s">
        <v>140</v>
      </c>
      <c r="L81" s="109" t="s">
        <v>140</v>
      </c>
      <c r="M81" s="109" t="s">
        <v>140</v>
      </c>
      <c r="N81" s="109" t="s">
        <v>140</v>
      </c>
      <c r="O81" s="109" t="s">
        <v>140</v>
      </c>
      <c r="P81" s="110">
        <v>50.0</v>
      </c>
      <c r="Q81" s="111">
        <f t="shared" si="3"/>
        <v>20</v>
      </c>
      <c r="R81" s="112">
        <f t="shared" si="47"/>
        <v>0</v>
      </c>
      <c r="S81" s="112"/>
      <c r="T81" s="112"/>
      <c r="U81" s="112"/>
      <c r="V81" s="112"/>
      <c r="W81" s="112"/>
      <c r="X81" s="113"/>
      <c r="Y81" s="94">
        <f t="shared" si="36"/>
        <v>0</v>
      </c>
      <c r="Z81" s="36"/>
    </row>
    <row r="82" ht="15.75" customHeight="1">
      <c r="A82" s="9" t="s">
        <v>22</v>
      </c>
      <c r="B82" s="88">
        <v>10.0</v>
      </c>
      <c r="C82" s="89">
        <f t="shared" si="6"/>
        <v>43659</v>
      </c>
      <c r="D82" s="90" t="str">
        <f>'Tube wts'!D82</f>
        <v>nt_5_1</v>
      </c>
      <c r="E82" s="90" t="str">
        <f>'Tube wts'!E82</f>
        <v>N</v>
      </c>
      <c r="F82" s="90">
        <f>'Tube wts'!F82</f>
        <v>0.9809</v>
      </c>
      <c r="G82" s="90">
        <f>'Tube wts'!G82</f>
        <v>1.0056</v>
      </c>
      <c r="H82" s="88">
        <f t="shared" si="1"/>
        <v>0.0247</v>
      </c>
      <c r="I82" s="88">
        <f t="shared" si="2"/>
        <v>222.3</v>
      </c>
      <c r="J82" s="97" t="s">
        <v>140</v>
      </c>
      <c r="K82" s="97" t="s">
        <v>140</v>
      </c>
      <c r="L82" s="116" t="s">
        <v>140</v>
      </c>
      <c r="M82" s="116">
        <v>40.0</v>
      </c>
      <c r="N82" s="116">
        <v>3.0</v>
      </c>
      <c r="O82" s="116" t="s">
        <v>140</v>
      </c>
      <c r="P82" s="90">
        <v>50.0</v>
      </c>
      <c r="Q82" s="90">
        <f t="shared" si="3"/>
        <v>20</v>
      </c>
      <c r="R82" s="92"/>
      <c r="S82" s="92"/>
      <c r="T82" s="92"/>
      <c r="U82" s="92">
        <f t="shared" ref="U82:U83" si="48">Q82 * (1/10^-4) *M82</f>
        <v>8000000</v>
      </c>
      <c r="V82" s="92">
        <f t="shared" ref="V82:V83" si="49">Q82 * (1/10^-5) *N82</f>
        <v>6000000</v>
      </c>
      <c r="W82" s="92"/>
      <c r="X82" s="93"/>
      <c r="Y82" s="94">
        <f t="shared" si="36"/>
        <v>7000000</v>
      </c>
      <c r="Z82" s="36"/>
    </row>
    <row r="83" ht="15.75" customHeight="1">
      <c r="A83" s="95" t="s">
        <v>22</v>
      </c>
      <c r="B83" s="58">
        <v>10.0</v>
      </c>
      <c r="C83" s="96">
        <f t="shared" si="6"/>
        <v>43659</v>
      </c>
      <c r="D83" s="90" t="str">
        <f>'Tube wts'!D83</f>
        <v>nt_5_2</v>
      </c>
      <c r="E83" s="90" t="str">
        <f>'Tube wts'!E83</f>
        <v>1R</v>
      </c>
      <c r="F83" s="90">
        <f>'Tube wts'!F83</f>
        <v>0.9728</v>
      </c>
      <c r="G83" s="90">
        <f>'Tube wts'!G83</f>
        <v>0.9949</v>
      </c>
      <c r="H83" s="58">
        <f t="shared" si="1"/>
        <v>0.0221</v>
      </c>
      <c r="I83" s="58">
        <f t="shared" si="2"/>
        <v>198.9</v>
      </c>
      <c r="J83" s="97" t="s">
        <v>140</v>
      </c>
      <c r="K83" s="97" t="s">
        <v>140</v>
      </c>
      <c r="L83" s="97" t="s">
        <v>140</v>
      </c>
      <c r="M83" s="97">
        <v>106.0</v>
      </c>
      <c r="N83" s="97">
        <v>19.0</v>
      </c>
      <c r="O83" s="97" t="s">
        <v>140</v>
      </c>
      <c r="P83" s="98">
        <v>50.0</v>
      </c>
      <c r="Q83" s="90">
        <f t="shared" si="3"/>
        <v>20</v>
      </c>
      <c r="R83" s="92"/>
      <c r="S83" s="92"/>
      <c r="T83" s="92"/>
      <c r="U83" s="92">
        <f t="shared" si="48"/>
        <v>21200000</v>
      </c>
      <c r="V83" s="92">
        <f t="shared" si="49"/>
        <v>38000000</v>
      </c>
      <c r="W83" s="92"/>
      <c r="X83" s="36"/>
      <c r="Y83" s="94">
        <f t="shared" si="36"/>
        <v>29600000</v>
      </c>
      <c r="Z83" s="36"/>
    </row>
    <row r="84" ht="15.75" customHeight="1">
      <c r="A84" s="99" t="s">
        <v>39</v>
      </c>
      <c r="B84" s="61">
        <v>10.0</v>
      </c>
      <c r="C84" s="96">
        <f t="shared" si="6"/>
        <v>43659</v>
      </c>
      <c r="D84" s="90" t="str">
        <f>'Tube wts'!D84</f>
        <v>f_5_1</v>
      </c>
      <c r="E84" s="90" t="str">
        <f>'Tube wts'!E84</f>
        <v>N</v>
      </c>
      <c r="F84" s="90">
        <f>'Tube wts'!F84</f>
        <v>0.9882</v>
      </c>
      <c r="G84" s="90">
        <f>'Tube wts'!G84</f>
        <v>1.0098</v>
      </c>
      <c r="H84" s="61">
        <f t="shared" si="1"/>
        <v>0.0216</v>
      </c>
      <c r="I84" s="61">
        <f t="shared" si="2"/>
        <v>194.4</v>
      </c>
      <c r="J84" s="101">
        <v>0.0</v>
      </c>
      <c r="K84" s="101" t="s">
        <v>140</v>
      </c>
      <c r="L84" s="101" t="s">
        <v>140</v>
      </c>
      <c r="M84" s="101" t="s">
        <v>140</v>
      </c>
      <c r="N84" s="101" t="s">
        <v>140</v>
      </c>
      <c r="O84" s="101" t="s">
        <v>140</v>
      </c>
      <c r="P84" s="102">
        <v>50.0</v>
      </c>
      <c r="Q84" s="103">
        <f t="shared" si="3"/>
        <v>20</v>
      </c>
      <c r="R84" s="104">
        <f t="shared" ref="R84:R89" si="50">Q84 * (1/10^-1) *J84</f>
        <v>0</v>
      </c>
      <c r="S84" s="104"/>
      <c r="T84" s="104"/>
      <c r="U84" s="104"/>
      <c r="V84" s="104"/>
      <c r="W84" s="104"/>
      <c r="X84" s="105"/>
      <c r="Y84" s="94">
        <f t="shared" si="36"/>
        <v>0</v>
      </c>
      <c r="Z84" s="36"/>
    </row>
    <row r="85" ht="15.75" customHeight="1">
      <c r="A85" s="99" t="s">
        <v>39</v>
      </c>
      <c r="B85" s="61">
        <v>10.0</v>
      </c>
      <c r="C85" s="96">
        <f t="shared" si="6"/>
        <v>43659</v>
      </c>
      <c r="D85" s="90" t="str">
        <f>'Tube wts'!D85</f>
        <v>f_5_2</v>
      </c>
      <c r="E85" s="90" t="str">
        <f>'Tube wts'!E85</f>
        <v>1R</v>
      </c>
      <c r="F85" s="90">
        <f>'Tube wts'!F85</f>
        <v>0.9819</v>
      </c>
      <c r="G85" s="90">
        <f>'Tube wts'!G85</f>
        <v>1.0018</v>
      </c>
      <c r="H85" s="61">
        <f t="shared" si="1"/>
        <v>0.0199</v>
      </c>
      <c r="I85" s="61">
        <f t="shared" si="2"/>
        <v>179.1</v>
      </c>
      <c r="J85" s="101">
        <v>0.0</v>
      </c>
      <c r="K85" s="101" t="s">
        <v>140</v>
      </c>
      <c r="L85" s="101" t="s">
        <v>140</v>
      </c>
      <c r="M85" s="101" t="s">
        <v>140</v>
      </c>
      <c r="N85" s="101" t="s">
        <v>140</v>
      </c>
      <c r="O85" s="101" t="s">
        <v>140</v>
      </c>
      <c r="P85" s="102">
        <v>50.0</v>
      </c>
      <c r="Q85" s="103">
        <f t="shared" si="3"/>
        <v>20</v>
      </c>
      <c r="R85" s="104">
        <f t="shared" si="50"/>
        <v>0</v>
      </c>
      <c r="S85" s="104"/>
      <c r="T85" s="104"/>
      <c r="U85" s="104"/>
      <c r="V85" s="104"/>
      <c r="W85" s="104"/>
      <c r="X85" s="105"/>
      <c r="Y85" s="94">
        <f t="shared" si="36"/>
        <v>0</v>
      </c>
      <c r="Z85" s="36"/>
    </row>
    <row r="86" ht="15.75" customHeight="1">
      <c r="A86" s="95" t="s">
        <v>23</v>
      </c>
      <c r="B86" s="58">
        <v>10.0</v>
      </c>
      <c r="C86" s="96">
        <f t="shared" si="6"/>
        <v>43659</v>
      </c>
      <c r="D86" s="90" t="str">
        <f>'Tube wts'!D86</f>
        <v>m_5_1</v>
      </c>
      <c r="E86" s="90" t="str">
        <f>'Tube wts'!E86</f>
        <v>N</v>
      </c>
      <c r="F86" s="90">
        <f>'Tube wts'!F86</f>
        <v>0.9888</v>
      </c>
      <c r="G86" s="90">
        <f>'Tube wts'!G86</f>
        <v>1.0079</v>
      </c>
      <c r="H86" s="58">
        <f t="shared" si="1"/>
        <v>0.0191</v>
      </c>
      <c r="I86" s="58">
        <f t="shared" si="2"/>
        <v>171.9</v>
      </c>
      <c r="J86" s="97">
        <v>0.0</v>
      </c>
      <c r="K86" s="97" t="s">
        <v>140</v>
      </c>
      <c r="L86" s="97" t="s">
        <v>140</v>
      </c>
      <c r="M86" s="97" t="s">
        <v>140</v>
      </c>
      <c r="N86" s="97" t="s">
        <v>140</v>
      </c>
      <c r="O86" s="97" t="s">
        <v>140</v>
      </c>
      <c r="P86" s="98">
        <v>50.0</v>
      </c>
      <c r="Q86" s="90">
        <f t="shared" si="3"/>
        <v>20</v>
      </c>
      <c r="R86" s="92">
        <f t="shared" si="50"/>
        <v>0</v>
      </c>
      <c r="S86" s="92"/>
      <c r="T86" s="92"/>
      <c r="U86" s="92"/>
      <c r="V86" s="92"/>
      <c r="W86" s="92"/>
      <c r="X86" s="36"/>
      <c r="Y86" s="94">
        <f t="shared" si="36"/>
        <v>0</v>
      </c>
      <c r="Z86" s="36"/>
    </row>
    <row r="87" ht="15.75" customHeight="1">
      <c r="A87" s="95" t="s">
        <v>23</v>
      </c>
      <c r="B87" s="58">
        <v>10.0</v>
      </c>
      <c r="C87" s="96">
        <f t="shared" si="6"/>
        <v>43659</v>
      </c>
      <c r="D87" s="90" t="str">
        <f>'Tube wts'!D87</f>
        <v>m_5_2</v>
      </c>
      <c r="E87" s="90" t="str">
        <f>'Tube wts'!E87</f>
        <v>1R</v>
      </c>
      <c r="F87" s="90">
        <f>'Tube wts'!F87</f>
        <v>0.978</v>
      </c>
      <c r="G87" s="90">
        <f>'Tube wts'!G87</f>
        <v>0.9969</v>
      </c>
      <c r="H87" s="58">
        <f t="shared" si="1"/>
        <v>0.0189</v>
      </c>
      <c r="I87" s="58">
        <f t="shared" si="2"/>
        <v>170.1</v>
      </c>
      <c r="J87" s="97">
        <v>0.0</v>
      </c>
      <c r="K87" s="97" t="s">
        <v>140</v>
      </c>
      <c r="L87" s="97" t="s">
        <v>140</v>
      </c>
      <c r="M87" s="97" t="s">
        <v>140</v>
      </c>
      <c r="N87" s="97" t="s">
        <v>140</v>
      </c>
      <c r="O87" s="97" t="s">
        <v>140</v>
      </c>
      <c r="P87" s="98">
        <v>50.0</v>
      </c>
      <c r="Q87" s="90">
        <f t="shared" si="3"/>
        <v>20</v>
      </c>
      <c r="R87" s="92">
        <f t="shared" si="50"/>
        <v>0</v>
      </c>
      <c r="S87" s="92"/>
      <c r="T87" s="92"/>
      <c r="U87" s="92"/>
      <c r="V87" s="92"/>
      <c r="W87" s="92"/>
      <c r="X87" s="36"/>
      <c r="Y87" s="94">
        <f t="shared" si="36"/>
        <v>0</v>
      </c>
      <c r="Z87" s="36"/>
    </row>
    <row r="88" ht="15.75" customHeight="1">
      <c r="A88" s="99" t="s">
        <v>37</v>
      </c>
      <c r="B88" s="61">
        <v>10.0</v>
      </c>
      <c r="C88" s="96">
        <f t="shared" si="6"/>
        <v>43659</v>
      </c>
      <c r="D88" s="90" t="str">
        <f>'Tube wts'!D88</f>
        <v>l_5_1</v>
      </c>
      <c r="E88" s="90" t="str">
        <f>'Tube wts'!E88</f>
        <v>N</v>
      </c>
      <c r="F88" s="90">
        <f>'Tube wts'!F88</f>
        <v>0.9822</v>
      </c>
      <c r="G88" s="90">
        <f>'Tube wts'!G88</f>
        <v>1.0049</v>
      </c>
      <c r="H88" s="61">
        <f t="shared" si="1"/>
        <v>0.0227</v>
      </c>
      <c r="I88" s="61">
        <f t="shared" si="2"/>
        <v>204.3</v>
      </c>
      <c r="J88" s="101">
        <v>0.0</v>
      </c>
      <c r="K88" s="101" t="s">
        <v>140</v>
      </c>
      <c r="L88" s="101" t="s">
        <v>140</v>
      </c>
      <c r="M88" s="101" t="s">
        <v>140</v>
      </c>
      <c r="N88" s="101" t="s">
        <v>140</v>
      </c>
      <c r="O88" s="101" t="s">
        <v>140</v>
      </c>
      <c r="P88" s="102">
        <v>50.0</v>
      </c>
      <c r="Q88" s="103">
        <f t="shared" si="3"/>
        <v>20</v>
      </c>
      <c r="R88" s="104">
        <f t="shared" si="50"/>
        <v>0</v>
      </c>
      <c r="S88" s="104"/>
      <c r="T88" s="104"/>
      <c r="U88" s="104"/>
      <c r="V88" s="104"/>
      <c r="W88" s="104"/>
      <c r="X88" s="105"/>
      <c r="Y88" s="94">
        <f t="shared" si="36"/>
        <v>0</v>
      </c>
      <c r="Z88" s="36"/>
    </row>
    <row r="89" ht="15.75" customHeight="1">
      <c r="A89" s="108" t="s">
        <v>37</v>
      </c>
      <c r="B89" s="64">
        <v>10.0</v>
      </c>
      <c r="C89" s="121">
        <f t="shared" si="6"/>
        <v>43659</v>
      </c>
      <c r="D89" s="90" t="str">
        <f>'Tube wts'!D89</f>
        <v>l_5_2</v>
      </c>
      <c r="E89" s="90" t="str">
        <f>'Tube wts'!E89</f>
        <v>1R</v>
      </c>
      <c r="F89" s="90">
        <f>'Tube wts'!F89</f>
        <v>0.986</v>
      </c>
      <c r="G89" s="90">
        <f>'Tube wts'!G89</f>
        <v>1.013</v>
      </c>
      <c r="H89" s="64">
        <f t="shared" si="1"/>
        <v>0.027</v>
      </c>
      <c r="I89" s="64">
        <f t="shared" si="2"/>
        <v>243</v>
      </c>
      <c r="J89" s="109">
        <v>0.0</v>
      </c>
      <c r="K89" s="109" t="s">
        <v>140</v>
      </c>
      <c r="L89" s="109" t="s">
        <v>140</v>
      </c>
      <c r="M89" s="109" t="s">
        <v>140</v>
      </c>
      <c r="N89" s="109" t="s">
        <v>140</v>
      </c>
      <c r="O89" s="109" t="s">
        <v>140</v>
      </c>
      <c r="P89" s="110">
        <v>50.0</v>
      </c>
      <c r="Q89" s="111">
        <f t="shared" si="3"/>
        <v>20</v>
      </c>
      <c r="R89" s="112">
        <f t="shared" si="50"/>
        <v>0</v>
      </c>
      <c r="S89" s="112"/>
      <c r="T89" s="112"/>
      <c r="U89" s="112"/>
      <c r="V89" s="112"/>
      <c r="W89" s="112"/>
      <c r="X89" s="113"/>
      <c r="Y89" s="94">
        <f t="shared" si="36"/>
        <v>0</v>
      </c>
      <c r="Z89" s="36"/>
    </row>
    <row r="90" ht="15.75" customHeight="1">
      <c r="A90" s="8"/>
      <c r="B90" s="8"/>
      <c r="C90" s="155"/>
      <c r="D90" s="8"/>
      <c r="E90" s="8"/>
      <c r="F90" s="8"/>
      <c r="G90" s="8"/>
      <c r="H90" s="8"/>
      <c r="I90" s="8"/>
      <c r="J90" s="36"/>
      <c r="K90" s="36"/>
      <c r="L90" s="36"/>
      <c r="M90" s="36"/>
      <c r="N90" s="36"/>
      <c r="O90" s="36"/>
      <c r="P90" s="36"/>
      <c r="Q90" s="82"/>
      <c r="R90" s="36"/>
      <c r="S90" s="36"/>
      <c r="T90" s="36"/>
      <c r="U90" s="82"/>
      <c r="V90" s="36"/>
      <c r="W90" s="36"/>
      <c r="X90" s="36"/>
      <c r="Y90" s="36"/>
      <c r="Z90" s="36"/>
    </row>
    <row r="91" ht="15.75" customHeight="1">
      <c r="A91" s="31"/>
      <c r="B91" s="51"/>
      <c r="C91" s="51"/>
      <c r="D91" s="31"/>
      <c r="E91" s="31"/>
      <c r="F91" s="51"/>
      <c r="G91" s="51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36"/>
      <c r="U91" s="51"/>
      <c r="V91" s="36"/>
      <c r="W91" s="36"/>
      <c r="X91" s="36"/>
      <c r="Y91" s="36"/>
      <c r="Z91" s="36"/>
    </row>
    <row r="92" ht="15.75" customHeight="1">
      <c r="A92" s="8"/>
      <c r="B92" s="8"/>
      <c r="C92" s="155"/>
      <c r="D92" s="8"/>
      <c r="E92" s="8"/>
      <c r="F92" s="36"/>
      <c r="G92" s="36"/>
      <c r="H92" s="8"/>
      <c r="I92" s="8"/>
      <c r="J92" s="8"/>
      <c r="K92" s="36"/>
      <c r="L92" s="36"/>
      <c r="M92" s="36"/>
      <c r="N92" s="36"/>
      <c r="O92" s="36"/>
      <c r="P92" s="36"/>
      <c r="Q92" s="36"/>
      <c r="R92" s="82"/>
      <c r="S92" s="36"/>
      <c r="T92" s="36"/>
      <c r="U92" s="82"/>
      <c r="V92" s="36"/>
      <c r="W92" s="36"/>
      <c r="X92" s="36"/>
      <c r="Y92" s="36"/>
      <c r="Z92" s="36"/>
    </row>
    <row r="93" ht="15.75" customHeight="1">
      <c r="A93" s="8"/>
      <c r="B93" s="8"/>
      <c r="C93" s="155"/>
      <c r="D93" s="8"/>
      <c r="E93" s="8"/>
      <c r="F93" s="36"/>
      <c r="G93" s="36"/>
      <c r="H93" s="8"/>
      <c r="I93" s="8"/>
      <c r="J93" s="36"/>
      <c r="K93" s="36"/>
      <c r="L93" s="36"/>
      <c r="M93" s="36"/>
      <c r="N93" s="36"/>
      <c r="O93" s="36"/>
      <c r="P93" s="36"/>
      <c r="Q93" s="36"/>
      <c r="R93" s="82"/>
      <c r="S93" s="36"/>
      <c r="T93" s="36"/>
      <c r="U93" s="82"/>
      <c r="V93" s="36"/>
      <c r="W93" s="36"/>
      <c r="X93" s="36"/>
      <c r="Y93" s="36"/>
      <c r="Z93" s="36"/>
    </row>
    <row r="94" ht="15.75" customHeight="1">
      <c r="A94" s="8"/>
      <c r="B94" s="8"/>
      <c r="C94" s="155"/>
      <c r="D94" s="8"/>
      <c r="E94" s="8"/>
      <c r="F94" s="36"/>
      <c r="G94" s="36"/>
      <c r="H94" s="8"/>
      <c r="I94" s="8"/>
      <c r="J94" s="36"/>
      <c r="K94" s="36"/>
      <c r="L94" s="36"/>
      <c r="M94" s="36"/>
      <c r="N94" s="36"/>
      <c r="O94" s="36"/>
      <c r="P94" s="36"/>
      <c r="Q94" s="36"/>
      <c r="R94" s="82"/>
      <c r="S94" s="36"/>
      <c r="T94" s="36"/>
      <c r="U94" s="82"/>
      <c r="V94" s="36"/>
      <c r="W94" s="36"/>
      <c r="X94" s="36"/>
      <c r="Y94" s="36"/>
      <c r="Z94" s="36"/>
    </row>
    <row r="95" ht="15.75" customHeight="1">
      <c r="A95" s="8"/>
      <c r="B95" s="8"/>
      <c r="C95" s="155"/>
      <c r="D95" s="8"/>
      <c r="E95" s="8"/>
      <c r="F95" s="36"/>
      <c r="G95" s="36"/>
      <c r="H95" s="8"/>
      <c r="I95" s="8"/>
      <c r="J95" s="36"/>
      <c r="K95" s="36"/>
      <c r="L95" s="36"/>
      <c r="M95" s="36"/>
      <c r="N95" s="36"/>
      <c r="O95" s="36"/>
      <c r="P95" s="36"/>
      <c r="Q95" s="36"/>
      <c r="R95" s="82"/>
      <c r="S95" s="36"/>
      <c r="T95" s="36"/>
      <c r="U95" s="82"/>
      <c r="V95" s="36"/>
      <c r="W95" s="36"/>
      <c r="X95" s="36"/>
      <c r="Y95" s="36"/>
      <c r="Z95" s="36"/>
    </row>
    <row r="96" ht="15.75" customHeight="1">
      <c r="A96" s="8"/>
      <c r="B96" s="8"/>
      <c r="C96" s="155"/>
      <c r="D96" s="8"/>
      <c r="E96" s="8"/>
      <c r="F96" s="36"/>
      <c r="G96" s="36"/>
      <c r="H96" s="8"/>
      <c r="I96" s="8"/>
      <c r="J96" s="36"/>
      <c r="K96" s="36"/>
      <c r="L96" s="36"/>
      <c r="M96" s="36"/>
      <c r="N96" s="36"/>
      <c r="O96" s="36"/>
      <c r="P96" s="36"/>
      <c r="Q96" s="36"/>
      <c r="R96" s="82"/>
      <c r="S96" s="36"/>
      <c r="T96" s="36"/>
      <c r="U96" s="82"/>
      <c r="V96" s="36"/>
      <c r="W96" s="36"/>
      <c r="X96" s="36"/>
      <c r="Y96" s="36"/>
      <c r="Z96" s="36"/>
    </row>
    <row r="97" ht="15.75" customHeight="1">
      <c r="A97" s="8"/>
      <c r="B97" s="8"/>
      <c r="C97" s="155"/>
      <c r="D97" s="8"/>
      <c r="E97" s="8"/>
      <c r="F97" s="36"/>
      <c r="G97" s="36"/>
      <c r="H97" s="8"/>
      <c r="I97" s="8"/>
      <c r="J97" s="36"/>
      <c r="K97" s="36"/>
      <c r="L97" s="36"/>
      <c r="M97" s="36"/>
      <c r="N97" s="36"/>
      <c r="O97" s="36"/>
      <c r="P97" s="36"/>
      <c r="Q97" s="36"/>
      <c r="R97" s="82"/>
      <c r="S97" s="36"/>
      <c r="T97" s="36"/>
      <c r="U97" s="82"/>
      <c r="V97" s="36"/>
      <c r="W97" s="36"/>
      <c r="X97" s="36"/>
      <c r="Y97" s="36"/>
      <c r="Z97" s="36"/>
    </row>
    <row r="98" ht="15.75" customHeight="1">
      <c r="A98" s="8"/>
      <c r="B98" s="8"/>
      <c r="C98" s="155"/>
      <c r="D98" s="8"/>
      <c r="E98" s="8"/>
      <c r="F98" s="36"/>
      <c r="G98" s="36"/>
      <c r="H98" s="8"/>
      <c r="I98" s="8"/>
      <c r="J98" s="36"/>
      <c r="K98" s="36"/>
      <c r="L98" s="36"/>
      <c r="M98" s="36"/>
      <c r="N98" s="36"/>
      <c r="O98" s="36"/>
      <c r="P98" s="36"/>
      <c r="Q98" s="36"/>
      <c r="R98" s="82"/>
      <c r="S98" s="36"/>
      <c r="T98" s="36"/>
      <c r="U98" s="82"/>
      <c r="V98" s="36"/>
      <c r="W98" s="36"/>
      <c r="X98" s="36"/>
      <c r="Y98" s="36"/>
      <c r="Z98" s="36"/>
    </row>
    <row r="99" ht="15.75" customHeight="1">
      <c r="A99" s="8"/>
      <c r="B99" s="8"/>
      <c r="C99" s="155"/>
      <c r="D99" s="8"/>
      <c r="E99" s="8"/>
      <c r="F99" s="36"/>
      <c r="G99" s="36"/>
      <c r="H99" s="8"/>
      <c r="I99" s="8"/>
      <c r="J99" s="36"/>
      <c r="K99" s="36"/>
      <c r="L99" s="36"/>
      <c r="M99" s="36"/>
      <c r="N99" s="36"/>
      <c r="O99" s="36"/>
      <c r="P99" s="36"/>
      <c r="Q99" s="36"/>
      <c r="R99" s="82"/>
      <c r="S99" s="36"/>
      <c r="T99" s="36"/>
      <c r="U99" s="82"/>
      <c r="V99" s="36"/>
      <c r="W99" s="36"/>
      <c r="X99" s="36"/>
      <c r="Y99" s="36"/>
      <c r="Z99" s="36"/>
    </row>
    <row r="100" ht="15.75" customHeight="1">
      <c r="A100" s="8"/>
      <c r="B100" s="8"/>
      <c r="C100" s="155"/>
      <c r="D100" s="8"/>
      <c r="E100" s="8"/>
      <c r="F100" s="8"/>
      <c r="G100" s="8"/>
      <c r="H100" s="8"/>
      <c r="I100" s="8"/>
      <c r="J100" s="36"/>
      <c r="K100" s="36"/>
      <c r="L100" s="36"/>
      <c r="M100" s="36"/>
      <c r="N100" s="36"/>
      <c r="O100" s="36"/>
      <c r="P100" s="36"/>
      <c r="Q100" s="82"/>
      <c r="R100" s="36"/>
      <c r="S100" s="36"/>
      <c r="T100" s="36"/>
      <c r="U100" s="82"/>
      <c r="V100" s="36"/>
      <c r="W100" s="36"/>
      <c r="X100" s="36"/>
      <c r="Y100" s="36"/>
      <c r="Z100" s="36"/>
    </row>
    <row r="101" ht="15.75" customHeight="1">
      <c r="A101" s="31"/>
      <c r="B101" s="51"/>
      <c r="C101" s="51"/>
      <c r="D101" s="31"/>
      <c r="E101" s="31"/>
      <c r="F101" s="51"/>
      <c r="G101" s="51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36"/>
      <c r="U101" s="51"/>
      <c r="V101" s="36"/>
      <c r="W101" s="36"/>
      <c r="X101" s="36"/>
      <c r="Y101" s="36"/>
      <c r="Z101" s="36"/>
    </row>
    <row r="102" ht="15.75" customHeight="1">
      <c r="A102" s="8"/>
      <c r="B102" s="8"/>
      <c r="C102" s="155"/>
      <c r="D102" s="8"/>
      <c r="E102" s="8"/>
      <c r="F102" s="36"/>
      <c r="G102" s="36"/>
      <c r="H102" s="8"/>
      <c r="I102" s="8"/>
      <c r="J102" s="8"/>
      <c r="K102" s="36"/>
      <c r="L102" s="36"/>
      <c r="M102" s="36"/>
      <c r="N102" s="36"/>
      <c r="O102" s="36"/>
      <c r="P102" s="36"/>
      <c r="Q102" s="36"/>
      <c r="R102" s="82"/>
      <c r="S102" s="36"/>
      <c r="T102" s="36"/>
      <c r="U102" s="82"/>
      <c r="V102" s="36"/>
      <c r="W102" s="36"/>
      <c r="X102" s="36"/>
      <c r="Y102" s="36"/>
      <c r="Z102" s="36"/>
    </row>
    <row r="103" ht="15.75" customHeight="1">
      <c r="A103" s="8"/>
      <c r="B103" s="8"/>
      <c r="C103" s="155"/>
      <c r="D103" s="8"/>
      <c r="E103" s="8"/>
      <c r="F103" s="36"/>
      <c r="G103" s="36"/>
      <c r="H103" s="8"/>
      <c r="I103" s="8"/>
      <c r="J103" s="36"/>
      <c r="K103" s="36"/>
      <c r="L103" s="36"/>
      <c r="M103" s="36"/>
      <c r="N103" s="36"/>
      <c r="O103" s="36"/>
      <c r="P103" s="36"/>
      <c r="Q103" s="36"/>
      <c r="R103" s="82"/>
      <c r="S103" s="36"/>
      <c r="T103" s="36"/>
      <c r="U103" s="82"/>
      <c r="V103" s="36"/>
      <c r="W103" s="36"/>
      <c r="X103" s="36"/>
      <c r="Y103" s="36"/>
      <c r="Z103" s="36"/>
    </row>
    <row r="104" ht="15.75" customHeight="1">
      <c r="A104" s="8"/>
      <c r="B104" s="8"/>
      <c r="C104" s="155"/>
      <c r="D104" s="8"/>
      <c r="E104" s="8"/>
      <c r="F104" s="36"/>
      <c r="G104" s="36"/>
      <c r="H104" s="8"/>
      <c r="I104" s="8"/>
      <c r="J104" s="36"/>
      <c r="K104" s="36"/>
      <c r="L104" s="36"/>
      <c r="M104" s="36"/>
      <c r="N104" s="36"/>
      <c r="O104" s="36"/>
      <c r="P104" s="36"/>
      <c r="Q104" s="36"/>
      <c r="R104" s="82"/>
      <c r="S104" s="36"/>
      <c r="T104" s="36"/>
      <c r="U104" s="82"/>
      <c r="V104" s="36"/>
      <c r="W104" s="36"/>
      <c r="X104" s="36"/>
      <c r="Y104" s="36"/>
      <c r="Z104" s="36"/>
    </row>
    <row r="105" ht="15.75" customHeight="1">
      <c r="A105" s="8"/>
      <c r="B105" s="8"/>
      <c r="C105" s="155"/>
      <c r="D105" s="8"/>
      <c r="E105" s="8"/>
      <c r="F105" s="36"/>
      <c r="G105" s="36"/>
      <c r="H105" s="8"/>
      <c r="I105" s="8"/>
      <c r="J105" s="36"/>
      <c r="K105" s="36"/>
      <c r="L105" s="36"/>
      <c r="M105" s="36"/>
      <c r="N105" s="36"/>
      <c r="O105" s="36"/>
      <c r="P105" s="36"/>
      <c r="Q105" s="36"/>
      <c r="R105" s="82"/>
      <c r="S105" s="36"/>
      <c r="T105" s="36"/>
      <c r="U105" s="82"/>
      <c r="V105" s="36"/>
      <c r="W105" s="36"/>
      <c r="X105" s="36"/>
      <c r="Y105" s="36"/>
      <c r="Z105" s="36"/>
    </row>
    <row r="106" ht="15.75" customHeight="1">
      <c r="A106" s="8"/>
      <c r="B106" s="8"/>
      <c r="C106" s="155"/>
      <c r="D106" s="8"/>
      <c r="E106" s="8"/>
      <c r="F106" s="36"/>
      <c r="G106" s="36"/>
      <c r="H106" s="8"/>
      <c r="I106" s="8"/>
      <c r="J106" s="36"/>
      <c r="K106" s="36"/>
      <c r="L106" s="36"/>
      <c r="M106" s="36"/>
      <c r="N106" s="36"/>
      <c r="O106" s="36"/>
      <c r="P106" s="36"/>
      <c r="Q106" s="36"/>
      <c r="R106" s="82"/>
      <c r="S106" s="36"/>
      <c r="T106" s="36"/>
      <c r="U106" s="82"/>
      <c r="V106" s="36"/>
      <c r="W106" s="36"/>
      <c r="X106" s="36"/>
      <c r="Y106" s="36"/>
      <c r="Z106" s="36"/>
    </row>
    <row r="107" ht="15.75" customHeight="1">
      <c r="A107" s="8"/>
      <c r="B107" s="8"/>
      <c r="C107" s="155"/>
      <c r="D107" s="8"/>
      <c r="E107" s="8"/>
      <c r="F107" s="36"/>
      <c r="G107" s="36"/>
      <c r="H107" s="8"/>
      <c r="I107" s="8"/>
      <c r="J107" s="36"/>
      <c r="K107" s="36"/>
      <c r="L107" s="36"/>
      <c r="M107" s="36"/>
      <c r="N107" s="36"/>
      <c r="O107" s="36"/>
      <c r="P107" s="36"/>
      <c r="Q107" s="36"/>
      <c r="R107" s="82"/>
      <c r="S107" s="36"/>
      <c r="T107" s="36"/>
      <c r="U107" s="82"/>
      <c r="V107" s="36"/>
      <c r="W107" s="36"/>
      <c r="X107" s="36"/>
      <c r="Y107" s="36"/>
      <c r="Z107" s="36"/>
    </row>
    <row r="108" ht="15.75" customHeight="1">
      <c r="A108" s="8"/>
      <c r="B108" s="8"/>
      <c r="C108" s="155"/>
      <c r="D108" s="8"/>
      <c r="E108" s="8"/>
      <c r="F108" s="36"/>
      <c r="G108" s="36"/>
      <c r="H108" s="8"/>
      <c r="I108" s="8"/>
      <c r="J108" s="36"/>
      <c r="K108" s="36"/>
      <c r="L108" s="36"/>
      <c r="M108" s="36"/>
      <c r="N108" s="36"/>
      <c r="O108" s="36"/>
      <c r="P108" s="36"/>
      <c r="Q108" s="36"/>
      <c r="R108" s="82"/>
      <c r="S108" s="36"/>
      <c r="T108" s="36"/>
      <c r="U108" s="82"/>
      <c r="V108" s="36"/>
      <c r="W108" s="36"/>
      <c r="X108" s="36"/>
      <c r="Y108" s="36"/>
      <c r="Z108" s="36"/>
    </row>
    <row r="109" ht="15.75" customHeight="1">
      <c r="A109" s="8"/>
      <c r="B109" s="8"/>
      <c r="C109" s="155"/>
      <c r="D109" s="8"/>
      <c r="E109" s="8"/>
      <c r="F109" s="36"/>
      <c r="G109" s="36"/>
      <c r="H109" s="8"/>
      <c r="I109" s="8"/>
      <c r="J109" s="36"/>
      <c r="K109" s="36"/>
      <c r="L109" s="36"/>
      <c r="M109" s="36"/>
      <c r="N109" s="36"/>
      <c r="O109" s="36"/>
      <c r="P109" s="36"/>
      <c r="Q109" s="36"/>
      <c r="R109" s="82"/>
      <c r="S109" s="36"/>
      <c r="T109" s="36"/>
      <c r="U109" s="82"/>
      <c r="V109" s="36"/>
      <c r="W109" s="36"/>
      <c r="X109" s="36"/>
      <c r="Y109" s="36"/>
      <c r="Z109" s="36"/>
    </row>
    <row r="110" ht="15.75" customHeight="1">
      <c r="A110" s="36"/>
      <c r="B110" s="36"/>
      <c r="C110" s="36"/>
      <c r="D110" s="36"/>
      <c r="E110" s="36"/>
      <c r="F110" s="36"/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</row>
    <row r="111" ht="15.75" customHeight="1">
      <c r="A111" s="36"/>
      <c r="B111" s="36"/>
      <c r="C111" s="36"/>
      <c r="D111" s="36"/>
      <c r="E111" s="36"/>
      <c r="F111" s="36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  <c r="U111" s="36"/>
      <c r="V111" s="36"/>
      <c r="W111" s="36"/>
      <c r="X111" s="36"/>
      <c r="Y111" s="36"/>
      <c r="Z111" s="36"/>
    </row>
    <row r="112" ht="15.75" customHeight="1">
      <c r="A112" s="36"/>
      <c r="B112" s="36"/>
      <c r="C112" s="36"/>
      <c r="D112" s="36"/>
      <c r="E112" s="36"/>
      <c r="F112" s="36"/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  <c r="U112" s="36"/>
      <c r="V112" s="36"/>
      <c r="W112" s="36"/>
      <c r="X112" s="36"/>
      <c r="Y112" s="36"/>
      <c r="Z112" s="36"/>
    </row>
    <row r="113" ht="15.75" customHeight="1">
      <c r="A113" s="36"/>
      <c r="B113" s="36"/>
      <c r="C113" s="36"/>
      <c r="D113" s="36"/>
      <c r="E113" s="36"/>
      <c r="F113" s="36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  <c r="U113" s="36"/>
      <c r="V113" s="36"/>
      <c r="W113" s="36"/>
      <c r="X113" s="36"/>
      <c r="Y113" s="36"/>
      <c r="Z113" s="36"/>
    </row>
    <row r="114" ht="15.75" customHeight="1">
      <c r="A114" s="36"/>
      <c r="B114" s="36"/>
      <c r="C114" s="36"/>
      <c r="D114" s="36"/>
      <c r="E114" s="36"/>
      <c r="F114" s="36"/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</row>
    <row r="115" ht="15.75" customHeight="1">
      <c r="A115" s="36"/>
      <c r="B115" s="36"/>
      <c r="C115" s="36"/>
      <c r="D115" s="36"/>
      <c r="E115" s="36"/>
      <c r="F115" s="36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  <c r="U115" s="36"/>
      <c r="V115" s="36"/>
      <c r="W115" s="36"/>
      <c r="X115" s="36"/>
      <c r="Y115" s="36"/>
      <c r="Z115" s="36"/>
    </row>
    <row r="116" ht="15.75" customHeight="1">
      <c r="A116" s="36"/>
      <c r="B116" s="36"/>
      <c r="C116" s="36"/>
      <c r="D116" s="36"/>
      <c r="E116" s="36"/>
      <c r="F116" s="36"/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  <c r="U116" s="36"/>
      <c r="V116" s="36"/>
      <c r="W116" s="36"/>
      <c r="X116" s="36"/>
      <c r="Y116" s="36"/>
      <c r="Z116" s="36"/>
    </row>
    <row r="117" ht="15.75" customHeight="1">
      <c r="A117" s="36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</row>
    <row r="118" ht="15.75" customHeight="1">
      <c r="A118" s="36"/>
      <c r="B118" s="36"/>
      <c r="C118" s="36"/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</row>
    <row r="119" ht="15.75" customHeight="1">
      <c r="A119" s="36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  <c r="U119" s="36"/>
      <c r="V119" s="36"/>
      <c r="W119" s="36"/>
      <c r="X119" s="36"/>
      <c r="Y119" s="36"/>
      <c r="Z119" s="36"/>
    </row>
    <row r="120" ht="15.75" customHeight="1">
      <c r="A120" s="36"/>
      <c r="B120" s="36"/>
      <c r="C120" s="36"/>
      <c r="D120" s="36"/>
      <c r="E120" s="36"/>
      <c r="F120" s="36"/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  <c r="U120" s="36"/>
      <c r="V120" s="36"/>
      <c r="W120" s="36"/>
      <c r="X120" s="36"/>
      <c r="Y120" s="36"/>
      <c r="Z120" s="36"/>
    </row>
    <row r="121" ht="15.75" customHeight="1">
      <c r="A121" s="36"/>
      <c r="B121" s="36"/>
      <c r="C121" s="36"/>
      <c r="D121" s="36"/>
      <c r="E121" s="36"/>
      <c r="F121" s="36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  <c r="U121" s="36"/>
      <c r="V121" s="36"/>
      <c r="W121" s="36"/>
      <c r="X121" s="36"/>
      <c r="Y121" s="36"/>
      <c r="Z121" s="36"/>
    </row>
    <row r="122" ht="15.75" customHeight="1">
      <c r="A122" s="36"/>
      <c r="B122" s="36"/>
      <c r="C122" s="36"/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</row>
    <row r="123" ht="15.75" customHeight="1">
      <c r="A123" s="36"/>
      <c r="B123" s="36"/>
      <c r="C123" s="36"/>
      <c r="D123" s="36"/>
      <c r="E123" s="36"/>
      <c r="F123" s="36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  <c r="U123" s="36"/>
      <c r="V123" s="36"/>
      <c r="W123" s="36"/>
      <c r="X123" s="36"/>
      <c r="Y123" s="36"/>
      <c r="Z123" s="36"/>
    </row>
    <row r="124" ht="15.75" customHeight="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  <c r="U124" s="36"/>
      <c r="V124" s="36"/>
      <c r="W124" s="36"/>
      <c r="X124" s="36"/>
      <c r="Y124" s="36"/>
      <c r="Z124" s="36"/>
    </row>
    <row r="125" ht="15.75" customHeight="1">
      <c r="A125" s="36"/>
      <c r="B125" s="36"/>
      <c r="C125" s="36"/>
      <c r="D125" s="36"/>
      <c r="E125" s="36"/>
      <c r="F125" s="36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  <c r="U125" s="36"/>
      <c r="V125" s="36"/>
      <c r="W125" s="36"/>
      <c r="X125" s="36"/>
      <c r="Y125" s="36"/>
      <c r="Z125" s="36"/>
    </row>
    <row r="126" ht="15.75" customHeight="1">
      <c r="A126" s="36"/>
      <c r="B126" s="36"/>
      <c r="C126" s="36"/>
      <c r="D126" s="36"/>
      <c r="E126" s="36"/>
      <c r="F126" s="36"/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  <c r="U126" s="36"/>
      <c r="V126" s="36"/>
      <c r="W126" s="36"/>
      <c r="X126" s="36"/>
      <c r="Y126" s="36"/>
      <c r="Z126" s="36"/>
    </row>
    <row r="127" ht="15.75" customHeight="1">
      <c r="A127" s="36"/>
      <c r="B127" s="36"/>
      <c r="C127" s="36"/>
      <c r="D127" s="36"/>
      <c r="E127" s="36"/>
      <c r="F127" s="36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  <c r="U127" s="36"/>
      <c r="V127" s="36"/>
      <c r="W127" s="36"/>
      <c r="X127" s="36"/>
      <c r="Y127" s="36"/>
      <c r="Z127" s="36"/>
    </row>
    <row r="128" ht="15.75" customHeight="1">
      <c r="A128" s="36"/>
      <c r="B128" s="36"/>
      <c r="C128" s="36"/>
      <c r="D128" s="36"/>
      <c r="E128" s="36"/>
      <c r="F128" s="36"/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  <c r="U128" s="36"/>
      <c r="V128" s="36"/>
      <c r="W128" s="36"/>
      <c r="X128" s="36"/>
      <c r="Y128" s="36"/>
      <c r="Z128" s="36"/>
    </row>
    <row r="129" ht="15.75" customHeight="1">
      <c r="A129" s="36"/>
      <c r="B129" s="36"/>
      <c r="C129" s="36"/>
      <c r="D129" s="36"/>
      <c r="E129" s="36"/>
      <c r="F129" s="36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  <c r="U129" s="36"/>
      <c r="V129" s="36"/>
      <c r="W129" s="36"/>
      <c r="X129" s="36"/>
      <c r="Y129" s="36"/>
      <c r="Z129" s="36"/>
    </row>
    <row r="130" ht="15.75" customHeight="1">
      <c r="A130" s="36"/>
      <c r="B130" s="36"/>
      <c r="C130" s="36"/>
      <c r="D130" s="36"/>
      <c r="E130" s="36"/>
      <c r="F130" s="36"/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</row>
    <row r="131" ht="15.75" customHeight="1">
      <c r="A131" s="36"/>
      <c r="B131" s="36"/>
      <c r="C131" s="36"/>
      <c r="D131" s="36"/>
      <c r="E131" s="36"/>
      <c r="F131" s="36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  <c r="U131" s="36"/>
      <c r="V131" s="36"/>
      <c r="W131" s="36"/>
      <c r="X131" s="36"/>
      <c r="Y131" s="36"/>
      <c r="Z131" s="36"/>
    </row>
    <row r="132" ht="15.75" customHeight="1">
      <c r="A132" s="36"/>
      <c r="B132" s="36"/>
      <c r="C132" s="36"/>
      <c r="D132" s="36"/>
      <c r="E132" s="36"/>
      <c r="F132" s="36"/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  <c r="U132" s="36"/>
      <c r="V132" s="36"/>
      <c r="W132" s="36"/>
      <c r="X132" s="36"/>
      <c r="Y132" s="36"/>
      <c r="Z132" s="36"/>
    </row>
    <row r="133" ht="15.75" customHeight="1">
      <c r="A133" s="36"/>
      <c r="B133" s="36"/>
      <c r="C133" s="36"/>
      <c r="D133" s="36"/>
      <c r="E133" s="36"/>
      <c r="F133" s="36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  <c r="U133" s="36"/>
      <c r="V133" s="36"/>
      <c r="W133" s="36"/>
      <c r="X133" s="36"/>
      <c r="Y133" s="36"/>
      <c r="Z133" s="36"/>
    </row>
    <row r="134" ht="15.75" customHeight="1">
      <c r="A134" s="36"/>
      <c r="B134" s="36"/>
      <c r="C134" s="36"/>
      <c r="D134" s="36"/>
      <c r="E134" s="36"/>
      <c r="F134" s="36"/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</row>
    <row r="135" ht="15.75" customHeight="1">
      <c r="A135" s="36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  <c r="U135" s="36"/>
      <c r="V135" s="36"/>
      <c r="W135" s="36"/>
      <c r="X135" s="36"/>
      <c r="Y135" s="36"/>
      <c r="Z135" s="36"/>
    </row>
    <row r="136" ht="15.75" customHeight="1">
      <c r="A136" s="36"/>
      <c r="B136" s="36"/>
      <c r="C136" s="36"/>
      <c r="D136" s="36"/>
      <c r="E136" s="36"/>
      <c r="F136" s="36"/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  <c r="U136" s="36"/>
      <c r="V136" s="36"/>
      <c r="W136" s="36"/>
      <c r="X136" s="36"/>
      <c r="Y136" s="36"/>
      <c r="Z136" s="36"/>
    </row>
    <row r="137" ht="15.75" customHeight="1">
      <c r="A137" s="36"/>
      <c r="B137" s="36"/>
      <c r="C137" s="36"/>
      <c r="D137" s="36"/>
      <c r="E137" s="36"/>
      <c r="F137" s="36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  <c r="U137" s="36"/>
      <c r="V137" s="36"/>
      <c r="W137" s="36"/>
      <c r="X137" s="36"/>
      <c r="Y137" s="36"/>
      <c r="Z137" s="36"/>
    </row>
    <row r="138" ht="15.75" customHeight="1">
      <c r="A138" s="36"/>
      <c r="B138" s="36"/>
      <c r="C138" s="36"/>
      <c r="D138" s="36"/>
      <c r="E138" s="36"/>
      <c r="F138" s="36"/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</row>
    <row r="139" ht="15.75" customHeight="1">
      <c r="A139" s="36"/>
      <c r="B139" s="36"/>
      <c r="C139" s="36"/>
      <c r="D139" s="36"/>
      <c r="E139" s="36"/>
      <c r="F139" s="36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  <c r="U139" s="36"/>
      <c r="V139" s="36"/>
      <c r="W139" s="36"/>
      <c r="X139" s="36"/>
      <c r="Y139" s="36"/>
      <c r="Z139" s="36"/>
    </row>
    <row r="140" ht="15.75" customHeight="1">
      <c r="A140" s="36"/>
      <c r="B140" s="36"/>
      <c r="C140" s="36"/>
      <c r="D140" s="36"/>
      <c r="E140" s="36"/>
      <c r="F140" s="36"/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  <c r="U140" s="36"/>
      <c r="V140" s="36"/>
      <c r="W140" s="36"/>
      <c r="X140" s="36"/>
      <c r="Y140" s="36"/>
      <c r="Z140" s="36"/>
    </row>
    <row r="141" ht="15.75" customHeight="1">
      <c r="A141" s="36"/>
      <c r="B141" s="36"/>
      <c r="C141" s="36"/>
      <c r="D141" s="36"/>
      <c r="E141" s="36"/>
      <c r="F141" s="36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  <c r="U141" s="36"/>
      <c r="V141" s="36"/>
      <c r="W141" s="36"/>
      <c r="X141" s="36"/>
      <c r="Y141" s="36"/>
      <c r="Z141" s="36"/>
    </row>
    <row r="142" ht="15.75" customHeight="1">
      <c r="A142" s="36"/>
      <c r="B142" s="36"/>
      <c r="C142" s="36"/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</row>
    <row r="143" ht="15.75" customHeight="1">
      <c r="A143" s="36"/>
      <c r="B143" s="36"/>
      <c r="C143" s="36"/>
      <c r="D143" s="36"/>
      <c r="E143" s="36"/>
      <c r="F143" s="36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  <c r="U143" s="36"/>
      <c r="V143" s="36"/>
      <c r="W143" s="36"/>
      <c r="X143" s="36"/>
      <c r="Y143" s="36"/>
      <c r="Z143" s="36"/>
    </row>
    <row r="144" ht="15.75" customHeight="1">
      <c r="A144" s="36"/>
      <c r="B144" s="36"/>
      <c r="C144" s="36"/>
      <c r="D144" s="36"/>
      <c r="E144" s="36"/>
      <c r="F144" s="36"/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  <c r="U144" s="36"/>
      <c r="V144" s="36"/>
      <c r="W144" s="36"/>
      <c r="X144" s="36"/>
      <c r="Y144" s="36"/>
      <c r="Z144" s="36"/>
    </row>
    <row r="145" ht="15.75" customHeight="1">
      <c r="A145" s="36"/>
      <c r="B145" s="36"/>
      <c r="C145" s="36"/>
      <c r="D145" s="36"/>
      <c r="E145" s="36"/>
      <c r="F145" s="36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  <c r="U145" s="36"/>
      <c r="V145" s="36"/>
      <c r="W145" s="36"/>
      <c r="X145" s="36"/>
      <c r="Y145" s="36"/>
      <c r="Z145" s="36"/>
    </row>
    <row r="146" ht="15.75" customHeight="1">
      <c r="A146" s="36"/>
      <c r="B146" s="36"/>
      <c r="C146" s="36"/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</row>
    <row r="147" ht="15.75" customHeight="1">
      <c r="A147" s="36"/>
      <c r="B147" s="36"/>
      <c r="C147" s="36"/>
      <c r="D147" s="36"/>
      <c r="E147" s="36"/>
      <c r="F147" s="36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  <c r="U147" s="36"/>
      <c r="V147" s="36"/>
      <c r="W147" s="36"/>
      <c r="X147" s="36"/>
      <c r="Y147" s="36"/>
      <c r="Z147" s="36"/>
    </row>
    <row r="148" ht="15.75" customHeight="1">
      <c r="A148" s="36"/>
      <c r="B148" s="36"/>
      <c r="C148" s="36"/>
      <c r="D148" s="36"/>
      <c r="E148" s="36"/>
      <c r="F148" s="36"/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  <c r="U148" s="36"/>
      <c r="V148" s="36"/>
      <c r="W148" s="36"/>
      <c r="X148" s="36"/>
      <c r="Y148" s="36"/>
      <c r="Z148" s="36"/>
    </row>
    <row r="149" ht="15.75" customHeight="1">
      <c r="A149" s="36"/>
      <c r="B149" s="36"/>
      <c r="C149" s="36"/>
      <c r="D149" s="36"/>
      <c r="E149" s="36"/>
      <c r="F149" s="36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  <c r="U149" s="36"/>
      <c r="V149" s="36"/>
      <c r="W149" s="36"/>
      <c r="X149" s="36"/>
      <c r="Y149" s="36"/>
      <c r="Z149" s="36"/>
    </row>
    <row r="150" ht="15.75" customHeight="1">
      <c r="A150" s="36"/>
      <c r="B150" s="36"/>
      <c r="C150" s="36"/>
      <c r="D150" s="36"/>
      <c r="E150" s="36"/>
      <c r="F150" s="36"/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  <c r="U150" s="36"/>
      <c r="V150" s="36"/>
      <c r="W150" s="36"/>
      <c r="X150" s="36"/>
      <c r="Y150" s="36"/>
      <c r="Z150" s="36"/>
    </row>
    <row r="151" ht="15.75" customHeight="1">
      <c r="A151" s="36"/>
      <c r="B151" s="36"/>
      <c r="C151" s="36"/>
      <c r="D151" s="36"/>
      <c r="E151" s="36"/>
      <c r="F151" s="36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  <c r="U151" s="36"/>
      <c r="V151" s="36"/>
      <c r="W151" s="36"/>
      <c r="X151" s="36"/>
      <c r="Y151" s="36"/>
      <c r="Z151" s="36"/>
    </row>
    <row r="152" ht="15.75" customHeight="1">
      <c r="A152" s="36"/>
      <c r="B152" s="36"/>
      <c r="C152" s="36"/>
      <c r="D152" s="36"/>
      <c r="E152" s="36"/>
      <c r="F152" s="36"/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  <c r="U152" s="36"/>
      <c r="V152" s="36"/>
      <c r="W152" s="36"/>
      <c r="X152" s="36"/>
      <c r="Y152" s="36"/>
      <c r="Z152" s="36"/>
    </row>
    <row r="153" ht="15.75" customHeight="1">
      <c r="A153" s="36"/>
      <c r="B153" s="36"/>
      <c r="C153" s="36"/>
      <c r="D153" s="36"/>
      <c r="E153" s="36"/>
      <c r="F153" s="36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  <c r="U153" s="36"/>
      <c r="V153" s="36"/>
      <c r="W153" s="36"/>
      <c r="X153" s="36"/>
      <c r="Y153" s="36"/>
      <c r="Z153" s="36"/>
    </row>
    <row r="154" ht="15.75" customHeight="1">
      <c r="A154" s="36"/>
      <c r="B154" s="36"/>
      <c r="C154" s="36"/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</row>
    <row r="155" ht="15.75" customHeight="1">
      <c r="A155" s="36"/>
      <c r="B155" s="36"/>
      <c r="C155" s="36"/>
      <c r="D155" s="36"/>
      <c r="E155" s="36"/>
      <c r="F155" s="36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  <c r="U155" s="36"/>
      <c r="V155" s="36"/>
      <c r="W155" s="36"/>
      <c r="X155" s="36"/>
      <c r="Y155" s="36"/>
      <c r="Z155" s="36"/>
    </row>
    <row r="156" ht="15.75" customHeight="1">
      <c r="A156" s="36"/>
      <c r="B156" s="36"/>
      <c r="C156" s="36"/>
      <c r="D156" s="36"/>
      <c r="E156" s="36"/>
      <c r="F156" s="36"/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  <c r="U156" s="36"/>
      <c r="V156" s="36"/>
      <c r="W156" s="36"/>
      <c r="X156" s="36"/>
      <c r="Y156" s="36"/>
      <c r="Z156" s="36"/>
    </row>
    <row r="157" ht="15.75" customHeight="1">
      <c r="A157" s="36"/>
      <c r="B157" s="36"/>
      <c r="C157" s="36"/>
      <c r="D157" s="36"/>
      <c r="E157" s="36"/>
      <c r="F157" s="36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  <c r="U157" s="36"/>
      <c r="V157" s="36"/>
      <c r="W157" s="36"/>
      <c r="X157" s="36"/>
      <c r="Y157" s="36"/>
      <c r="Z157" s="36"/>
    </row>
    <row r="158" ht="15.75" customHeight="1">
      <c r="A158" s="36"/>
      <c r="B158" s="36"/>
      <c r="C158" s="36"/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</row>
    <row r="159" ht="15.75" customHeight="1">
      <c r="A159" s="36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</row>
    <row r="160" ht="15.75" customHeight="1">
      <c r="A160" s="36"/>
      <c r="B160" s="36"/>
      <c r="C160" s="36"/>
      <c r="D160" s="36"/>
      <c r="E160" s="36"/>
      <c r="F160" s="36"/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  <c r="U160" s="36"/>
      <c r="V160" s="36"/>
      <c r="W160" s="36"/>
      <c r="X160" s="36"/>
      <c r="Y160" s="36"/>
      <c r="Z160" s="36"/>
    </row>
    <row r="161" ht="15.75" customHeight="1">
      <c r="A161" s="36"/>
      <c r="B161" s="36"/>
      <c r="C161" s="36"/>
      <c r="D161" s="36"/>
      <c r="E161" s="36"/>
      <c r="F161" s="36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  <c r="U161" s="36"/>
      <c r="V161" s="36"/>
      <c r="W161" s="36"/>
      <c r="X161" s="36"/>
      <c r="Y161" s="36"/>
      <c r="Z161" s="36"/>
    </row>
    <row r="162" ht="15.75" customHeight="1">
      <c r="A162" s="36"/>
      <c r="B162" s="36"/>
      <c r="C162" s="36"/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</row>
    <row r="163" ht="15.75" customHeight="1">
      <c r="A163" s="36"/>
      <c r="B163" s="36"/>
      <c r="C163" s="36"/>
      <c r="D163" s="36"/>
      <c r="E163" s="36"/>
      <c r="F163" s="36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  <c r="U163" s="36"/>
      <c r="V163" s="36"/>
      <c r="W163" s="36"/>
      <c r="X163" s="36"/>
      <c r="Y163" s="36"/>
      <c r="Z163" s="36"/>
    </row>
    <row r="164" ht="15.75" customHeight="1">
      <c r="A164" s="36"/>
      <c r="B164" s="36"/>
      <c r="C164" s="36"/>
      <c r="D164" s="36"/>
      <c r="E164" s="36"/>
      <c r="F164" s="36"/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  <c r="U164" s="36"/>
      <c r="V164" s="36"/>
      <c r="W164" s="36"/>
      <c r="X164" s="36"/>
      <c r="Y164" s="36"/>
      <c r="Z164" s="36"/>
    </row>
    <row r="165" ht="15.75" customHeight="1">
      <c r="A165" s="36"/>
      <c r="B165" s="36"/>
      <c r="C165" s="36"/>
      <c r="D165" s="36"/>
      <c r="E165" s="36"/>
      <c r="F165" s="36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  <c r="U165" s="36"/>
      <c r="V165" s="36"/>
      <c r="W165" s="36"/>
      <c r="X165" s="36"/>
      <c r="Y165" s="36"/>
      <c r="Z165" s="36"/>
    </row>
    <row r="166" ht="15.75" customHeight="1">
      <c r="A166" s="36"/>
      <c r="B166" s="36"/>
      <c r="C166" s="36"/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</row>
    <row r="167" ht="15.75" customHeight="1">
      <c r="A167" s="36"/>
      <c r="B167" s="36"/>
      <c r="C167" s="36"/>
      <c r="D167" s="36"/>
      <c r="E167" s="36"/>
      <c r="F167" s="36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  <c r="U167" s="36"/>
      <c r="V167" s="36"/>
      <c r="W167" s="36"/>
      <c r="X167" s="36"/>
      <c r="Y167" s="36"/>
      <c r="Z167" s="36"/>
    </row>
    <row r="168" ht="15.75" customHeight="1">
      <c r="A168" s="36"/>
      <c r="B168" s="36"/>
      <c r="C168" s="36"/>
      <c r="D168" s="36"/>
      <c r="E168" s="36"/>
      <c r="F168" s="36"/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  <c r="U168" s="36"/>
      <c r="V168" s="36"/>
      <c r="W168" s="36"/>
      <c r="X168" s="36"/>
      <c r="Y168" s="36"/>
      <c r="Z168" s="36"/>
    </row>
    <row r="169" ht="15.75" customHeight="1">
      <c r="A169" s="36"/>
      <c r="B169" s="36"/>
      <c r="C169" s="36"/>
      <c r="D169" s="36"/>
      <c r="E169" s="36"/>
      <c r="F169" s="36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  <c r="U169" s="36"/>
      <c r="V169" s="36"/>
      <c r="W169" s="36"/>
      <c r="X169" s="36"/>
      <c r="Y169" s="36"/>
      <c r="Z169" s="36"/>
    </row>
    <row r="170" ht="15.75" customHeight="1">
      <c r="A170" s="36"/>
      <c r="B170" s="36"/>
      <c r="C170" s="36"/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</row>
    <row r="171" ht="15.75" customHeight="1">
      <c r="A171" s="36"/>
      <c r="B171" s="36"/>
      <c r="C171" s="36"/>
      <c r="D171" s="36"/>
      <c r="E171" s="36"/>
      <c r="F171" s="36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  <c r="U171" s="36"/>
      <c r="V171" s="36"/>
      <c r="W171" s="36"/>
      <c r="X171" s="36"/>
      <c r="Y171" s="36"/>
      <c r="Z171" s="36"/>
    </row>
    <row r="172" ht="15.75" customHeight="1">
      <c r="A172" s="36"/>
      <c r="B172" s="36"/>
      <c r="C172" s="36"/>
      <c r="D172" s="36"/>
      <c r="E172" s="36"/>
      <c r="F172" s="36"/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  <c r="U172" s="36"/>
      <c r="V172" s="36"/>
      <c r="W172" s="36"/>
      <c r="X172" s="36"/>
      <c r="Y172" s="36"/>
      <c r="Z172" s="36"/>
    </row>
    <row r="173" ht="15.75" customHeight="1">
      <c r="A173" s="36"/>
      <c r="B173" s="36"/>
      <c r="C173" s="36"/>
      <c r="D173" s="36"/>
      <c r="E173" s="36"/>
      <c r="F173" s="36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  <c r="U173" s="36"/>
      <c r="V173" s="36"/>
      <c r="W173" s="36"/>
      <c r="X173" s="36"/>
      <c r="Y173" s="36"/>
      <c r="Z173" s="36"/>
    </row>
    <row r="174" ht="15.75" customHeight="1">
      <c r="A174" s="36"/>
      <c r="B174" s="36"/>
      <c r="C174" s="36"/>
      <c r="D174" s="36"/>
      <c r="E174" s="36"/>
      <c r="F174" s="36"/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  <c r="U174" s="36"/>
      <c r="V174" s="36"/>
      <c r="W174" s="36"/>
      <c r="X174" s="36"/>
      <c r="Y174" s="36"/>
      <c r="Z174" s="36"/>
    </row>
    <row r="175" ht="15.75" customHeight="1">
      <c r="A175" s="36"/>
      <c r="B175" s="36"/>
      <c r="C175" s="36"/>
      <c r="D175" s="36"/>
      <c r="E175" s="36"/>
      <c r="F175" s="36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  <c r="U175" s="36"/>
      <c r="V175" s="36"/>
      <c r="W175" s="36"/>
      <c r="X175" s="36"/>
      <c r="Y175" s="36"/>
      <c r="Z175" s="36"/>
    </row>
    <row r="176" ht="15.75" customHeight="1">
      <c r="A176" s="36"/>
      <c r="B176" s="36"/>
      <c r="C176" s="36"/>
      <c r="D176" s="36"/>
      <c r="E176" s="36"/>
      <c r="F176" s="36"/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  <c r="U176" s="36"/>
      <c r="V176" s="36"/>
      <c r="W176" s="36"/>
      <c r="X176" s="36"/>
      <c r="Y176" s="36"/>
      <c r="Z176" s="36"/>
    </row>
    <row r="177" ht="15.75" customHeight="1">
      <c r="A177" s="36"/>
      <c r="B177" s="36"/>
      <c r="C177" s="36"/>
      <c r="D177" s="36"/>
      <c r="E177" s="36"/>
      <c r="F177" s="36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  <c r="U177" s="36"/>
      <c r="V177" s="36"/>
      <c r="W177" s="36"/>
      <c r="X177" s="36"/>
      <c r="Y177" s="36"/>
      <c r="Z177" s="36"/>
    </row>
    <row r="178" ht="15.75" customHeight="1">
      <c r="A178" s="36"/>
      <c r="B178" s="36"/>
      <c r="C178" s="36"/>
      <c r="D178" s="36"/>
      <c r="E178" s="36"/>
      <c r="F178" s="36"/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  <c r="U178" s="36"/>
      <c r="V178" s="36"/>
      <c r="W178" s="36"/>
      <c r="X178" s="36"/>
      <c r="Y178" s="36"/>
      <c r="Z178" s="36"/>
    </row>
    <row r="179" ht="15.75" customHeight="1">
      <c r="A179" s="36"/>
      <c r="B179" s="36"/>
      <c r="C179" s="36"/>
      <c r="D179" s="36"/>
      <c r="E179" s="36"/>
      <c r="F179" s="36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  <c r="U179" s="36"/>
      <c r="V179" s="36"/>
      <c r="W179" s="36"/>
      <c r="X179" s="36"/>
      <c r="Y179" s="36"/>
      <c r="Z179" s="36"/>
    </row>
    <row r="180" ht="15.75" customHeight="1">
      <c r="A180" s="36"/>
      <c r="B180" s="36"/>
      <c r="C180" s="36"/>
      <c r="D180" s="36"/>
      <c r="E180" s="36"/>
      <c r="F180" s="36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  <c r="U180" s="36"/>
      <c r="V180" s="36"/>
      <c r="W180" s="36"/>
      <c r="X180" s="36"/>
      <c r="Y180" s="36"/>
      <c r="Z180" s="36"/>
    </row>
    <row r="181" ht="15.75" customHeight="1">
      <c r="A181" s="36"/>
      <c r="B181" s="36"/>
      <c r="C181" s="36"/>
      <c r="D181" s="36"/>
      <c r="E181" s="36"/>
      <c r="F181" s="36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  <c r="U181" s="36"/>
      <c r="V181" s="36"/>
      <c r="W181" s="36"/>
      <c r="X181" s="36"/>
      <c r="Y181" s="36"/>
      <c r="Z181" s="36"/>
    </row>
    <row r="182" ht="15.75" customHeight="1">
      <c r="A182" s="36"/>
      <c r="B182" s="36"/>
      <c r="C182" s="36"/>
      <c r="D182" s="36"/>
      <c r="E182" s="36"/>
      <c r="F182" s="36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  <c r="U182" s="36"/>
      <c r="V182" s="36"/>
      <c r="W182" s="36"/>
      <c r="X182" s="36"/>
      <c r="Y182" s="36"/>
      <c r="Z182" s="36"/>
    </row>
    <row r="183" ht="15.75" customHeight="1">
      <c r="A183" s="36"/>
      <c r="B183" s="36"/>
      <c r="C183" s="36"/>
      <c r="D183" s="36"/>
      <c r="E183" s="36"/>
      <c r="F183" s="36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  <c r="U183" s="36"/>
      <c r="V183" s="36"/>
      <c r="W183" s="36"/>
      <c r="X183" s="36"/>
      <c r="Y183" s="36"/>
      <c r="Z183" s="36"/>
    </row>
    <row r="184" ht="15.75" customHeight="1">
      <c r="A184" s="36"/>
      <c r="B184" s="36"/>
      <c r="C184" s="36"/>
      <c r="D184" s="36"/>
      <c r="E184" s="36"/>
      <c r="F184" s="36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  <c r="U184" s="36"/>
      <c r="V184" s="36"/>
      <c r="W184" s="36"/>
      <c r="X184" s="36"/>
      <c r="Y184" s="36"/>
      <c r="Z184" s="36"/>
    </row>
    <row r="185" ht="15.75" customHeight="1">
      <c r="A185" s="36"/>
      <c r="B185" s="36"/>
      <c r="C185" s="36"/>
      <c r="D185" s="36"/>
      <c r="E185" s="36"/>
      <c r="F185" s="36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  <c r="U185" s="36"/>
      <c r="V185" s="36"/>
      <c r="W185" s="36"/>
      <c r="X185" s="36"/>
      <c r="Y185" s="36"/>
      <c r="Z185" s="36"/>
    </row>
    <row r="186" ht="15.75" customHeight="1">
      <c r="A186" s="36"/>
      <c r="B186" s="36"/>
      <c r="C186" s="36"/>
      <c r="D186" s="36"/>
      <c r="E186" s="36"/>
      <c r="F186" s="36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  <c r="U186" s="36"/>
      <c r="V186" s="36"/>
      <c r="W186" s="36"/>
      <c r="X186" s="36"/>
      <c r="Y186" s="36"/>
      <c r="Z186" s="36"/>
    </row>
    <row r="187" ht="15.75" customHeight="1">
      <c r="A187" s="36"/>
      <c r="B187" s="36"/>
      <c r="C187" s="36"/>
      <c r="D187" s="36"/>
      <c r="E187" s="36"/>
      <c r="F187" s="36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  <c r="U187" s="36"/>
      <c r="V187" s="36"/>
      <c r="W187" s="36"/>
      <c r="X187" s="36"/>
      <c r="Y187" s="36"/>
      <c r="Z187" s="36"/>
    </row>
    <row r="188" ht="15.75" customHeight="1">
      <c r="A188" s="36"/>
      <c r="B188" s="36"/>
      <c r="C188" s="36"/>
      <c r="D188" s="36"/>
      <c r="E188" s="36"/>
      <c r="F188" s="36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  <c r="U188" s="36"/>
      <c r="V188" s="36"/>
      <c r="W188" s="36"/>
      <c r="X188" s="36"/>
      <c r="Y188" s="36"/>
      <c r="Z188" s="36"/>
    </row>
    <row r="189" ht="15.75" customHeight="1">
      <c r="A189" s="36"/>
      <c r="B189" s="36"/>
      <c r="C189" s="36"/>
      <c r="D189" s="36"/>
      <c r="E189" s="36"/>
      <c r="F189" s="36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  <c r="U189" s="36"/>
      <c r="V189" s="36"/>
      <c r="W189" s="36"/>
      <c r="X189" s="36"/>
      <c r="Y189" s="36"/>
      <c r="Z189" s="36"/>
    </row>
    <row r="190" ht="15.75" customHeight="1">
      <c r="A190" s="36"/>
      <c r="B190" s="36"/>
      <c r="C190" s="36"/>
      <c r="D190" s="36"/>
      <c r="E190" s="36"/>
      <c r="F190" s="36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  <c r="U190" s="36"/>
      <c r="V190" s="36"/>
      <c r="W190" s="36"/>
      <c r="X190" s="36"/>
      <c r="Y190" s="36"/>
      <c r="Z190" s="36"/>
    </row>
    <row r="191" ht="15.75" customHeight="1">
      <c r="A191" s="36"/>
      <c r="B191" s="36"/>
      <c r="C191" s="36"/>
      <c r="D191" s="36"/>
      <c r="E191" s="36"/>
      <c r="F191" s="36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  <c r="U191" s="36"/>
      <c r="V191" s="36"/>
      <c r="W191" s="36"/>
      <c r="X191" s="36"/>
      <c r="Y191" s="36"/>
      <c r="Z191" s="36"/>
    </row>
    <row r="192" ht="15.75" customHeight="1">
      <c r="A192" s="36"/>
      <c r="B192" s="36"/>
      <c r="C192" s="36"/>
      <c r="D192" s="36"/>
      <c r="E192" s="36"/>
      <c r="F192" s="36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  <c r="U192" s="36"/>
      <c r="V192" s="36"/>
      <c r="W192" s="36"/>
      <c r="X192" s="36"/>
      <c r="Y192" s="36"/>
      <c r="Z192" s="36"/>
    </row>
    <row r="193" ht="15.75" customHeight="1">
      <c r="A193" s="36"/>
      <c r="B193" s="36"/>
      <c r="C193" s="36"/>
      <c r="D193" s="36"/>
      <c r="E193" s="36"/>
      <c r="F193" s="36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  <c r="U193" s="36"/>
      <c r="V193" s="36"/>
      <c r="W193" s="36"/>
      <c r="X193" s="36"/>
      <c r="Y193" s="36"/>
      <c r="Z193" s="36"/>
    </row>
    <row r="194" ht="15.75" customHeight="1">
      <c r="A194" s="36"/>
      <c r="B194" s="36"/>
      <c r="C194" s="36"/>
      <c r="D194" s="36"/>
      <c r="E194" s="36"/>
      <c r="F194" s="36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  <c r="U194" s="36"/>
      <c r="V194" s="36"/>
      <c r="W194" s="36"/>
      <c r="X194" s="36"/>
      <c r="Y194" s="36"/>
      <c r="Z194" s="36"/>
    </row>
    <row r="195" ht="15.75" customHeight="1">
      <c r="A195" s="36"/>
      <c r="B195" s="36"/>
      <c r="C195" s="36"/>
      <c r="D195" s="36"/>
      <c r="E195" s="36"/>
      <c r="F195" s="36"/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  <c r="U195" s="36"/>
      <c r="V195" s="36"/>
      <c r="W195" s="36"/>
      <c r="X195" s="36"/>
      <c r="Y195" s="36"/>
      <c r="Z195" s="36"/>
    </row>
    <row r="196" ht="15.75" customHeight="1">
      <c r="A196" s="36"/>
      <c r="B196" s="36"/>
      <c r="C196" s="36"/>
      <c r="D196" s="36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  <c r="U196" s="36"/>
      <c r="V196" s="36"/>
      <c r="W196" s="36"/>
      <c r="X196" s="36"/>
      <c r="Y196" s="36"/>
      <c r="Z196" s="36"/>
    </row>
    <row r="197" ht="15.75" customHeight="1">
      <c r="A197" s="36"/>
      <c r="B197" s="36"/>
      <c r="C197" s="36"/>
      <c r="D197" s="36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  <c r="U197" s="36"/>
      <c r="V197" s="36"/>
      <c r="W197" s="36"/>
      <c r="X197" s="36"/>
      <c r="Y197" s="36"/>
      <c r="Z197" s="36"/>
    </row>
    <row r="198" ht="15.75" customHeight="1">
      <c r="A198" s="36"/>
      <c r="B198" s="36"/>
      <c r="C198" s="36"/>
      <c r="D198" s="36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  <c r="U198" s="36"/>
      <c r="V198" s="36"/>
      <c r="W198" s="36"/>
      <c r="X198" s="36"/>
      <c r="Y198" s="36"/>
      <c r="Z198" s="36"/>
    </row>
    <row r="199" ht="15.75" customHeight="1">
      <c r="A199" s="36"/>
      <c r="B199" s="36"/>
      <c r="C199" s="36"/>
      <c r="D199" s="36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  <c r="U199" s="36"/>
      <c r="V199" s="36"/>
      <c r="W199" s="36"/>
      <c r="X199" s="36"/>
      <c r="Y199" s="36"/>
      <c r="Z199" s="36"/>
    </row>
    <row r="200" ht="15.75" customHeight="1">
      <c r="A200" s="36"/>
      <c r="B200" s="36"/>
      <c r="C200" s="36"/>
      <c r="D200" s="36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  <c r="U200" s="36"/>
      <c r="V200" s="36"/>
      <c r="W200" s="36"/>
      <c r="X200" s="36"/>
      <c r="Y200" s="36"/>
      <c r="Z200" s="36"/>
    </row>
    <row r="201" ht="15.75" customHeight="1">
      <c r="A201" s="36"/>
      <c r="B201" s="36"/>
      <c r="C201" s="36"/>
      <c r="D201" s="36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  <c r="U201" s="36"/>
      <c r="V201" s="36"/>
      <c r="W201" s="36"/>
      <c r="X201" s="36"/>
      <c r="Y201" s="36"/>
      <c r="Z201" s="36"/>
    </row>
    <row r="202" ht="15.75" customHeight="1">
      <c r="A202" s="36"/>
      <c r="B202" s="36"/>
      <c r="C202" s="36"/>
      <c r="D202" s="36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  <c r="U202" s="36"/>
      <c r="V202" s="36"/>
      <c r="W202" s="36"/>
      <c r="X202" s="36"/>
      <c r="Y202" s="36"/>
      <c r="Z202" s="36"/>
    </row>
    <row r="203" ht="15.75" customHeight="1">
      <c r="A203" s="36"/>
      <c r="B203" s="36"/>
      <c r="C203" s="36"/>
      <c r="D203" s="36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  <c r="U203" s="36"/>
      <c r="V203" s="36"/>
      <c r="W203" s="36"/>
      <c r="X203" s="36"/>
      <c r="Y203" s="36"/>
      <c r="Z203" s="36"/>
    </row>
    <row r="204" ht="15.75" customHeight="1">
      <c r="A204" s="36"/>
      <c r="B204" s="36"/>
      <c r="C204" s="36"/>
      <c r="D204" s="36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  <c r="U204" s="36"/>
      <c r="V204" s="36"/>
      <c r="W204" s="36"/>
      <c r="X204" s="36"/>
      <c r="Y204" s="36"/>
      <c r="Z204" s="36"/>
    </row>
    <row r="205" ht="15.75" customHeight="1">
      <c r="A205" s="36"/>
      <c r="B205" s="36"/>
      <c r="C205" s="36"/>
      <c r="D205" s="36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  <c r="U205" s="36"/>
      <c r="V205" s="36"/>
      <c r="W205" s="36"/>
      <c r="X205" s="36"/>
      <c r="Y205" s="36"/>
      <c r="Z205" s="36"/>
    </row>
    <row r="206" ht="15.75" customHeight="1">
      <c r="A206" s="36"/>
      <c r="B206" s="36"/>
      <c r="C206" s="36"/>
      <c r="D206" s="36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  <c r="U206" s="36"/>
      <c r="V206" s="36"/>
      <c r="W206" s="36"/>
      <c r="X206" s="36"/>
      <c r="Y206" s="36"/>
      <c r="Z206" s="36"/>
    </row>
    <row r="207" ht="15.75" customHeight="1">
      <c r="A207" s="36"/>
      <c r="B207" s="36"/>
      <c r="C207" s="36"/>
      <c r="D207" s="36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  <c r="U207" s="36"/>
      <c r="V207" s="36"/>
      <c r="W207" s="36"/>
      <c r="X207" s="36"/>
      <c r="Y207" s="36"/>
      <c r="Z207" s="36"/>
    </row>
    <row r="208" ht="15.75" customHeight="1">
      <c r="A208" s="36"/>
      <c r="B208" s="36"/>
      <c r="C208" s="36"/>
      <c r="D208" s="36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  <c r="U208" s="36"/>
      <c r="V208" s="36"/>
      <c r="W208" s="36"/>
      <c r="X208" s="36"/>
      <c r="Y208" s="36"/>
      <c r="Z208" s="36"/>
    </row>
    <row r="209" ht="15.75" customHeight="1">
      <c r="A209" s="36"/>
      <c r="B209" s="36"/>
      <c r="C209" s="36"/>
      <c r="D209" s="36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  <c r="U209" s="36"/>
      <c r="V209" s="36"/>
      <c r="W209" s="36"/>
      <c r="X209" s="36"/>
      <c r="Y209" s="36"/>
      <c r="Z209" s="36"/>
    </row>
    <row r="210" ht="15.75" customHeight="1">
      <c r="A210" s="36"/>
      <c r="B210" s="36"/>
      <c r="C210" s="36"/>
      <c r="D210" s="36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  <c r="U210" s="36"/>
      <c r="V210" s="36"/>
      <c r="W210" s="36"/>
      <c r="X210" s="36"/>
      <c r="Y210" s="36"/>
      <c r="Z210" s="36"/>
    </row>
    <row r="211" ht="15.75" customHeight="1">
      <c r="A211" s="36"/>
      <c r="B211" s="36"/>
      <c r="C211" s="36"/>
      <c r="D211" s="36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  <c r="U211" s="36"/>
      <c r="V211" s="36"/>
      <c r="W211" s="36"/>
      <c r="X211" s="36"/>
      <c r="Y211" s="36"/>
      <c r="Z211" s="36"/>
    </row>
    <row r="212" ht="15.75" customHeight="1">
      <c r="A212" s="36"/>
      <c r="B212" s="36"/>
      <c r="C212" s="36"/>
      <c r="D212" s="36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  <c r="U212" s="36"/>
      <c r="V212" s="36"/>
      <c r="W212" s="36"/>
      <c r="X212" s="36"/>
      <c r="Y212" s="36"/>
      <c r="Z212" s="36"/>
    </row>
    <row r="213" ht="15.75" customHeight="1">
      <c r="A213" s="36"/>
      <c r="B213" s="36"/>
      <c r="C213" s="36"/>
      <c r="D213" s="36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  <c r="U213" s="36"/>
      <c r="V213" s="36"/>
      <c r="W213" s="36"/>
      <c r="X213" s="36"/>
      <c r="Y213" s="36"/>
      <c r="Z213" s="36"/>
    </row>
    <row r="214" ht="15.75" customHeight="1">
      <c r="A214" s="36"/>
      <c r="B214" s="36"/>
      <c r="C214" s="36"/>
      <c r="D214" s="36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  <c r="U214" s="36"/>
      <c r="V214" s="36"/>
      <c r="W214" s="36"/>
      <c r="X214" s="36"/>
      <c r="Y214" s="36"/>
      <c r="Z214" s="36"/>
    </row>
    <row r="215" ht="15.75" customHeight="1">
      <c r="A215" s="36"/>
      <c r="B215" s="36"/>
      <c r="C215" s="36"/>
      <c r="D215" s="36"/>
      <c r="E215" s="36"/>
      <c r="F215" s="36"/>
      <c r="G215" s="36"/>
      <c r="H215" s="36"/>
      <c r="I215" s="36"/>
      <c r="J215" s="36"/>
      <c r="K215" s="36"/>
      <c r="L215" s="36"/>
      <c r="M215" s="36"/>
      <c r="N215" s="36"/>
      <c r="O215" s="36"/>
      <c r="P215" s="36"/>
      <c r="Q215" s="36"/>
      <c r="R215" s="36"/>
      <c r="S215" s="36"/>
      <c r="T215" s="36"/>
      <c r="U215" s="36"/>
      <c r="V215" s="36"/>
      <c r="W215" s="36"/>
      <c r="X215" s="36"/>
      <c r="Y215" s="36"/>
      <c r="Z215" s="36"/>
    </row>
    <row r="216" ht="15.75" customHeight="1">
      <c r="A216" s="36"/>
      <c r="B216" s="36"/>
      <c r="C216" s="36"/>
      <c r="D216" s="36"/>
      <c r="E216" s="36"/>
      <c r="F216" s="36"/>
      <c r="G216" s="36"/>
      <c r="H216" s="36"/>
      <c r="I216" s="36"/>
      <c r="J216" s="36"/>
      <c r="K216" s="36"/>
      <c r="L216" s="36"/>
      <c r="M216" s="36"/>
      <c r="N216" s="36"/>
      <c r="O216" s="36"/>
      <c r="P216" s="36"/>
      <c r="Q216" s="36"/>
      <c r="R216" s="36"/>
      <c r="S216" s="36"/>
      <c r="T216" s="36"/>
      <c r="U216" s="36"/>
      <c r="V216" s="36"/>
      <c r="W216" s="36"/>
      <c r="X216" s="36"/>
      <c r="Y216" s="36"/>
      <c r="Z216" s="36"/>
    </row>
    <row r="217" ht="15.75" customHeight="1">
      <c r="A217" s="36"/>
      <c r="B217" s="36"/>
      <c r="C217" s="36"/>
      <c r="D217" s="36"/>
      <c r="E217" s="36"/>
      <c r="F217" s="36"/>
      <c r="G217" s="36"/>
      <c r="H217" s="36"/>
      <c r="I217" s="36"/>
      <c r="J217" s="36"/>
      <c r="K217" s="36"/>
      <c r="L217" s="36"/>
      <c r="M217" s="36"/>
      <c r="N217" s="36"/>
      <c r="O217" s="36"/>
      <c r="P217" s="36"/>
      <c r="Q217" s="36"/>
      <c r="R217" s="36"/>
      <c r="S217" s="36"/>
      <c r="T217" s="36"/>
      <c r="U217" s="36"/>
      <c r="V217" s="36"/>
      <c r="W217" s="36"/>
      <c r="X217" s="36"/>
      <c r="Y217" s="36"/>
      <c r="Z217" s="36"/>
    </row>
    <row r="218" ht="15.75" customHeight="1">
      <c r="A218" s="36"/>
      <c r="B218" s="36"/>
      <c r="C218" s="36"/>
      <c r="D218" s="36"/>
      <c r="E218" s="36"/>
      <c r="F218" s="36"/>
      <c r="G218" s="36"/>
      <c r="H218" s="36"/>
      <c r="I218" s="36"/>
      <c r="J218" s="36"/>
      <c r="K218" s="36"/>
      <c r="L218" s="36"/>
      <c r="M218" s="36"/>
      <c r="N218" s="36"/>
      <c r="O218" s="36"/>
      <c r="P218" s="36"/>
      <c r="Q218" s="36"/>
      <c r="R218" s="36"/>
      <c r="S218" s="36"/>
      <c r="T218" s="36"/>
      <c r="U218" s="36"/>
      <c r="V218" s="36"/>
      <c r="W218" s="36"/>
      <c r="X218" s="36"/>
      <c r="Y218" s="36"/>
      <c r="Z218" s="36"/>
    </row>
    <row r="219" ht="15.75" customHeight="1">
      <c r="A219" s="36"/>
      <c r="B219" s="36"/>
      <c r="C219" s="36"/>
      <c r="D219" s="36"/>
      <c r="E219" s="36"/>
      <c r="F219" s="36"/>
      <c r="G219" s="36"/>
      <c r="H219" s="36"/>
      <c r="I219" s="36"/>
      <c r="J219" s="36"/>
      <c r="K219" s="36"/>
      <c r="L219" s="36"/>
      <c r="M219" s="36"/>
      <c r="N219" s="36"/>
      <c r="O219" s="36"/>
      <c r="P219" s="36"/>
      <c r="Q219" s="36"/>
      <c r="R219" s="36"/>
      <c r="S219" s="36"/>
      <c r="T219" s="36"/>
      <c r="U219" s="36"/>
      <c r="V219" s="36"/>
      <c r="W219" s="36"/>
      <c r="X219" s="36"/>
      <c r="Y219" s="36"/>
      <c r="Z219" s="36"/>
    </row>
    <row r="220" ht="15.75" customHeight="1">
      <c r="A220" s="36"/>
      <c r="B220" s="36"/>
      <c r="C220" s="36"/>
      <c r="D220" s="36"/>
      <c r="E220" s="36"/>
      <c r="F220" s="36"/>
      <c r="G220" s="36"/>
      <c r="H220" s="36"/>
      <c r="I220" s="36"/>
      <c r="J220" s="36"/>
      <c r="K220" s="36"/>
      <c r="L220" s="36"/>
      <c r="M220" s="36"/>
      <c r="N220" s="36"/>
      <c r="O220" s="36"/>
      <c r="P220" s="36"/>
      <c r="Q220" s="36"/>
      <c r="R220" s="36"/>
      <c r="S220" s="36"/>
      <c r="T220" s="36"/>
      <c r="U220" s="36"/>
      <c r="V220" s="36"/>
      <c r="W220" s="36"/>
      <c r="X220" s="36"/>
      <c r="Y220" s="36"/>
      <c r="Z220" s="36"/>
    </row>
    <row r="221" ht="15.75" customHeight="1">
      <c r="A221" s="36"/>
      <c r="B221" s="36"/>
      <c r="C221" s="36"/>
      <c r="D221" s="36"/>
      <c r="E221" s="36"/>
      <c r="F221" s="36"/>
      <c r="G221" s="36"/>
      <c r="H221" s="36"/>
      <c r="I221" s="36"/>
      <c r="J221" s="36"/>
      <c r="K221" s="36"/>
      <c r="L221" s="36"/>
      <c r="M221" s="36"/>
      <c r="N221" s="36"/>
      <c r="O221" s="36"/>
      <c r="P221" s="36"/>
      <c r="Q221" s="36"/>
      <c r="R221" s="36"/>
      <c r="S221" s="36"/>
      <c r="T221" s="36"/>
      <c r="U221" s="36"/>
      <c r="V221" s="36"/>
      <c r="W221" s="36"/>
      <c r="X221" s="36"/>
      <c r="Y221" s="36"/>
      <c r="Z221" s="36"/>
    </row>
    <row r="222" ht="15.75" customHeight="1">
      <c r="A222" s="36"/>
      <c r="B222" s="36"/>
      <c r="C222" s="36"/>
      <c r="D222" s="36"/>
      <c r="E222" s="36"/>
      <c r="F222" s="36"/>
      <c r="G222" s="36"/>
      <c r="H222" s="36"/>
      <c r="I222" s="36"/>
      <c r="J222" s="36"/>
      <c r="K222" s="36"/>
      <c r="L222" s="36"/>
      <c r="M222" s="36"/>
      <c r="N222" s="36"/>
      <c r="O222" s="36"/>
      <c r="P222" s="36"/>
      <c r="Q222" s="36"/>
      <c r="R222" s="36"/>
      <c r="S222" s="36"/>
      <c r="T222" s="36"/>
      <c r="U222" s="36"/>
      <c r="V222" s="36"/>
      <c r="W222" s="36"/>
      <c r="X222" s="36"/>
      <c r="Y222" s="36"/>
      <c r="Z222" s="36"/>
    </row>
    <row r="223" ht="15.75" customHeight="1">
      <c r="A223" s="36"/>
      <c r="B223" s="36"/>
      <c r="C223" s="36"/>
      <c r="D223" s="36"/>
      <c r="E223" s="36"/>
      <c r="F223" s="36"/>
      <c r="G223" s="36"/>
      <c r="H223" s="36"/>
      <c r="I223" s="36"/>
      <c r="J223" s="36"/>
      <c r="K223" s="36"/>
      <c r="L223" s="36"/>
      <c r="M223" s="36"/>
      <c r="N223" s="36"/>
      <c r="O223" s="36"/>
      <c r="P223" s="36"/>
      <c r="Q223" s="36"/>
      <c r="R223" s="36"/>
      <c r="S223" s="36"/>
      <c r="T223" s="36"/>
      <c r="U223" s="36"/>
      <c r="V223" s="36"/>
      <c r="W223" s="36"/>
      <c r="X223" s="36"/>
      <c r="Y223" s="36"/>
      <c r="Z223" s="36"/>
    </row>
    <row r="224" ht="15.75" customHeight="1">
      <c r="A224" s="36"/>
      <c r="B224" s="36"/>
      <c r="C224" s="36"/>
      <c r="D224" s="36"/>
      <c r="E224" s="36"/>
      <c r="F224" s="36"/>
      <c r="G224" s="36"/>
      <c r="H224" s="36"/>
      <c r="I224" s="36"/>
      <c r="J224" s="36"/>
      <c r="K224" s="36"/>
      <c r="L224" s="36"/>
      <c r="M224" s="36"/>
      <c r="N224" s="36"/>
      <c r="O224" s="36"/>
      <c r="P224" s="36"/>
      <c r="Q224" s="36"/>
      <c r="R224" s="36"/>
      <c r="S224" s="36"/>
      <c r="T224" s="36"/>
      <c r="U224" s="36"/>
      <c r="V224" s="36"/>
      <c r="W224" s="36"/>
      <c r="X224" s="36"/>
      <c r="Y224" s="36"/>
      <c r="Z224" s="36"/>
    </row>
    <row r="225" ht="15.75" customHeight="1">
      <c r="A225" s="36"/>
      <c r="B225" s="36"/>
      <c r="C225" s="36"/>
      <c r="D225" s="36"/>
      <c r="E225" s="36"/>
      <c r="F225" s="36"/>
      <c r="G225" s="36"/>
      <c r="H225" s="36"/>
      <c r="I225" s="36"/>
      <c r="J225" s="36"/>
      <c r="K225" s="36"/>
      <c r="L225" s="36"/>
      <c r="M225" s="36"/>
      <c r="N225" s="36"/>
      <c r="O225" s="36"/>
      <c r="P225" s="36"/>
      <c r="Q225" s="36"/>
      <c r="R225" s="36"/>
      <c r="S225" s="36"/>
      <c r="T225" s="36"/>
      <c r="U225" s="36"/>
      <c r="V225" s="36"/>
      <c r="W225" s="36"/>
      <c r="X225" s="36"/>
      <c r="Y225" s="36"/>
      <c r="Z225" s="36"/>
    </row>
    <row r="226" ht="15.75" customHeight="1">
      <c r="A226" s="36"/>
      <c r="B226" s="36"/>
      <c r="C226" s="36"/>
      <c r="D226" s="36"/>
      <c r="E226" s="36"/>
      <c r="F226" s="36"/>
      <c r="G226" s="36"/>
      <c r="H226" s="36"/>
      <c r="I226" s="36"/>
      <c r="J226" s="36"/>
      <c r="K226" s="36"/>
      <c r="L226" s="36"/>
      <c r="M226" s="36"/>
      <c r="N226" s="36"/>
      <c r="O226" s="36"/>
      <c r="P226" s="36"/>
      <c r="Q226" s="36"/>
      <c r="R226" s="36"/>
      <c r="S226" s="36"/>
      <c r="T226" s="36"/>
      <c r="U226" s="36"/>
      <c r="V226" s="36"/>
      <c r="W226" s="36"/>
      <c r="X226" s="36"/>
      <c r="Y226" s="36"/>
      <c r="Z226" s="36"/>
    </row>
    <row r="227" ht="15.75" customHeight="1">
      <c r="A227" s="36"/>
      <c r="B227" s="36"/>
      <c r="C227" s="36"/>
      <c r="D227" s="36"/>
      <c r="E227" s="36"/>
      <c r="F227" s="36"/>
      <c r="G227" s="36"/>
      <c r="H227" s="36"/>
      <c r="I227" s="36"/>
      <c r="J227" s="36"/>
      <c r="K227" s="36"/>
      <c r="L227" s="36"/>
      <c r="M227" s="36"/>
      <c r="N227" s="36"/>
      <c r="O227" s="36"/>
      <c r="P227" s="36"/>
      <c r="Q227" s="36"/>
      <c r="R227" s="36"/>
      <c r="S227" s="36"/>
      <c r="T227" s="36"/>
      <c r="U227" s="36"/>
      <c r="V227" s="36"/>
      <c r="W227" s="36"/>
      <c r="X227" s="36"/>
      <c r="Y227" s="36"/>
      <c r="Z227" s="36"/>
    </row>
    <row r="228" ht="15.75" customHeight="1">
      <c r="A228" s="36"/>
      <c r="B228" s="36"/>
      <c r="C228" s="36"/>
      <c r="D228" s="36"/>
      <c r="E228" s="36"/>
      <c r="F228" s="36"/>
      <c r="G228" s="36"/>
      <c r="H228" s="36"/>
      <c r="I228" s="36"/>
      <c r="J228" s="36"/>
      <c r="K228" s="36"/>
      <c r="L228" s="36"/>
      <c r="M228" s="36"/>
      <c r="N228" s="36"/>
      <c r="O228" s="36"/>
      <c r="P228" s="36"/>
      <c r="Q228" s="36"/>
      <c r="R228" s="36"/>
      <c r="S228" s="36"/>
      <c r="T228" s="36"/>
      <c r="U228" s="36"/>
      <c r="V228" s="36"/>
      <c r="W228" s="36"/>
      <c r="X228" s="36"/>
      <c r="Y228" s="36"/>
      <c r="Z228" s="36"/>
    </row>
    <row r="229" ht="15.75" customHeight="1">
      <c r="A229" s="36"/>
      <c r="B229" s="36"/>
      <c r="C229" s="36"/>
      <c r="D229" s="36"/>
      <c r="E229" s="36"/>
      <c r="F229" s="36"/>
      <c r="G229" s="36"/>
      <c r="H229" s="36"/>
      <c r="I229" s="36"/>
      <c r="J229" s="36"/>
      <c r="K229" s="36"/>
      <c r="L229" s="36"/>
      <c r="M229" s="36"/>
      <c r="N229" s="36"/>
      <c r="O229" s="36"/>
      <c r="P229" s="36"/>
      <c r="Q229" s="36"/>
      <c r="R229" s="36"/>
      <c r="S229" s="36"/>
      <c r="T229" s="36"/>
      <c r="U229" s="36"/>
      <c r="V229" s="36"/>
      <c r="W229" s="36"/>
      <c r="X229" s="36"/>
      <c r="Y229" s="36"/>
      <c r="Z229" s="36"/>
    </row>
    <row r="230" ht="15.75" customHeight="1">
      <c r="A230" s="36"/>
      <c r="B230" s="36"/>
      <c r="C230" s="36"/>
      <c r="D230" s="36"/>
      <c r="E230" s="36"/>
      <c r="F230" s="36"/>
      <c r="G230" s="36"/>
      <c r="H230" s="36"/>
      <c r="I230" s="36"/>
      <c r="J230" s="36"/>
      <c r="K230" s="36"/>
      <c r="L230" s="36"/>
      <c r="M230" s="36"/>
      <c r="N230" s="36"/>
      <c r="O230" s="36"/>
      <c r="P230" s="36"/>
      <c r="Q230" s="36"/>
      <c r="R230" s="36"/>
      <c r="S230" s="36"/>
      <c r="T230" s="36"/>
      <c r="U230" s="36"/>
      <c r="V230" s="36"/>
      <c r="W230" s="36"/>
      <c r="X230" s="36"/>
      <c r="Y230" s="36"/>
      <c r="Z230" s="36"/>
    </row>
    <row r="231" ht="15.75" customHeight="1">
      <c r="A231" s="36"/>
      <c r="B231" s="36"/>
      <c r="C231" s="36"/>
      <c r="D231" s="36"/>
      <c r="E231" s="36"/>
      <c r="F231" s="36"/>
      <c r="G231" s="36"/>
      <c r="H231" s="36"/>
      <c r="I231" s="36"/>
      <c r="J231" s="36"/>
      <c r="K231" s="36"/>
      <c r="L231" s="36"/>
      <c r="M231" s="36"/>
      <c r="N231" s="36"/>
      <c r="O231" s="36"/>
      <c r="P231" s="36"/>
      <c r="Q231" s="36"/>
      <c r="R231" s="36"/>
      <c r="S231" s="36"/>
      <c r="T231" s="36"/>
      <c r="U231" s="36"/>
      <c r="V231" s="36"/>
      <c r="W231" s="36"/>
      <c r="X231" s="36"/>
      <c r="Y231" s="36"/>
      <c r="Z231" s="36"/>
    </row>
    <row r="232" ht="15.75" customHeight="1">
      <c r="A232" s="36"/>
      <c r="B232" s="36"/>
      <c r="C232" s="36"/>
      <c r="D232" s="36"/>
      <c r="E232" s="36"/>
      <c r="F232" s="36"/>
      <c r="G232" s="36"/>
      <c r="H232" s="36"/>
      <c r="I232" s="36"/>
      <c r="J232" s="36"/>
      <c r="K232" s="36"/>
      <c r="L232" s="36"/>
      <c r="M232" s="36"/>
      <c r="N232" s="36"/>
      <c r="O232" s="36"/>
      <c r="P232" s="36"/>
      <c r="Q232" s="36"/>
      <c r="R232" s="36"/>
      <c r="S232" s="36"/>
      <c r="T232" s="36"/>
      <c r="U232" s="36"/>
      <c r="V232" s="36"/>
      <c r="W232" s="36"/>
      <c r="X232" s="36"/>
      <c r="Y232" s="36"/>
      <c r="Z232" s="36"/>
    </row>
    <row r="233" ht="15.75" customHeight="1">
      <c r="A233" s="36"/>
      <c r="B233" s="36"/>
      <c r="C233" s="36"/>
      <c r="D233" s="36"/>
      <c r="E233" s="36"/>
      <c r="F233" s="36"/>
      <c r="G233" s="36"/>
      <c r="H233" s="36"/>
      <c r="I233" s="36"/>
      <c r="J233" s="36"/>
      <c r="K233" s="36"/>
      <c r="L233" s="36"/>
      <c r="M233" s="36"/>
      <c r="N233" s="36"/>
      <c r="O233" s="36"/>
      <c r="P233" s="36"/>
      <c r="Q233" s="36"/>
      <c r="R233" s="36"/>
      <c r="S233" s="36"/>
      <c r="T233" s="36"/>
      <c r="U233" s="36"/>
      <c r="V233" s="36"/>
      <c r="W233" s="36"/>
      <c r="X233" s="36"/>
      <c r="Y233" s="36"/>
      <c r="Z233" s="36"/>
    </row>
    <row r="234" ht="15.75" customHeight="1">
      <c r="A234" s="36"/>
      <c r="B234" s="36"/>
      <c r="C234" s="36"/>
      <c r="D234" s="36"/>
      <c r="E234" s="36"/>
      <c r="F234" s="36"/>
      <c r="G234" s="36"/>
      <c r="H234" s="36"/>
      <c r="I234" s="36"/>
      <c r="J234" s="36"/>
      <c r="K234" s="36"/>
      <c r="L234" s="36"/>
      <c r="M234" s="36"/>
      <c r="N234" s="36"/>
      <c r="O234" s="36"/>
      <c r="P234" s="36"/>
      <c r="Q234" s="36"/>
      <c r="R234" s="36"/>
      <c r="S234" s="36"/>
      <c r="T234" s="36"/>
      <c r="U234" s="36"/>
      <c r="V234" s="36"/>
      <c r="W234" s="36"/>
      <c r="X234" s="36"/>
      <c r="Y234" s="36"/>
      <c r="Z234" s="36"/>
    </row>
    <row r="235" ht="15.75" customHeight="1">
      <c r="A235" s="36"/>
      <c r="B235" s="36"/>
      <c r="C235" s="36"/>
      <c r="D235" s="36"/>
      <c r="E235" s="36"/>
      <c r="F235" s="36"/>
      <c r="G235" s="36"/>
      <c r="H235" s="36"/>
      <c r="I235" s="36"/>
      <c r="J235" s="36"/>
      <c r="K235" s="36"/>
      <c r="L235" s="36"/>
      <c r="M235" s="36"/>
      <c r="N235" s="36"/>
      <c r="O235" s="36"/>
      <c r="P235" s="36"/>
      <c r="Q235" s="36"/>
      <c r="R235" s="36"/>
      <c r="S235" s="36"/>
      <c r="T235" s="36"/>
      <c r="U235" s="36"/>
      <c r="V235" s="36"/>
      <c r="W235" s="36"/>
      <c r="X235" s="36"/>
      <c r="Y235" s="36"/>
      <c r="Z235" s="36"/>
    </row>
    <row r="236" ht="15.75" customHeight="1">
      <c r="A236" s="36"/>
      <c r="B236" s="36"/>
      <c r="C236" s="36"/>
      <c r="D236" s="36"/>
      <c r="E236" s="36"/>
      <c r="F236" s="36"/>
      <c r="G236" s="36"/>
      <c r="H236" s="36"/>
      <c r="I236" s="36"/>
      <c r="J236" s="36"/>
      <c r="K236" s="36"/>
      <c r="L236" s="36"/>
      <c r="M236" s="36"/>
      <c r="N236" s="36"/>
      <c r="O236" s="36"/>
      <c r="P236" s="36"/>
      <c r="Q236" s="36"/>
      <c r="R236" s="36"/>
      <c r="S236" s="36"/>
      <c r="T236" s="36"/>
      <c r="U236" s="36"/>
      <c r="V236" s="36"/>
      <c r="W236" s="36"/>
      <c r="X236" s="36"/>
      <c r="Y236" s="36"/>
      <c r="Z236" s="36"/>
    </row>
    <row r="237" ht="15.75" customHeight="1">
      <c r="A237" s="36"/>
      <c r="B237" s="36"/>
      <c r="C237" s="36"/>
      <c r="D237" s="36"/>
      <c r="E237" s="36"/>
      <c r="F237" s="36"/>
      <c r="G237" s="36"/>
      <c r="H237" s="36"/>
      <c r="I237" s="36"/>
      <c r="J237" s="36"/>
      <c r="K237" s="36"/>
      <c r="L237" s="36"/>
      <c r="M237" s="36"/>
      <c r="N237" s="36"/>
      <c r="O237" s="36"/>
      <c r="P237" s="36"/>
      <c r="Q237" s="36"/>
      <c r="R237" s="36"/>
      <c r="S237" s="36"/>
      <c r="T237" s="36"/>
      <c r="U237" s="36"/>
      <c r="V237" s="36"/>
      <c r="W237" s="36"/>
      <c r="X237" s="36"/>
      <c r="Y237" s="36"/>
      <c r="Z237" s="36"/>
    </row>
    <row r="238" ht="15.75" customHeight="1">
      <c r="A238" s="36"/>
      <c r="B238" s="36"/>
      <c r="C238" s="36"/>
      <c r="D238" s="36"/>
      <c r="E238" s="36"/>
      <c r="F238" s="36"/>
      <c r="G238" s="36"/>
      <c r="H238" s="36"/>
      <c r="I238" s="36"/>
      <c r="J238" s="36"/>
      <c r="K238" s="36"/>
      <c r="L238" s="36"/>
      <c r="M238" s="36"/>
      <c r="N238" s="36"/>
      <c r="O238" s="36"/>
      <c r="P238" s="36"/>
      <c r="Q238" s="36"/>
      <c r="R238" s="36"/>
      <c r="S238" s="36"/>
      <c r="T238" s="36"/>
      <c r="U238" s="36"/>
      <c r="V238" s="36"/>
      <c r="W238" s="36"/>
      <c r="X238" s="36"/>
      <c r="Y238" s="36"/>
      <c r="Z238" s="36"/>
    </row>
    <row r="239" ht="15.75" customHeight="1">
      <c r="A239" s="36"/>
      <c r="B239" s="36"/>
      <c r="C239" s="36"/>
      <c r="D239" s="36"/>
      <c r="E239" s="36"/>
      <c r="F239" s="36"/>
      <c r="G239" s="36"/>
      <c r="H239" s="36"/>
      <c r="I239" s="36"/>
      <c r="J239" s="36"/>
      <c r="K239" s="36"/>
      <c r="L239" s="36"/>
      <c r="M239" s="36"/>
      <c r="N239" s="36"/>
      <c r="O239" s="36"/>
      <c r="P239" s="36"/>
      <c r="Q239" s="36"/>
      <c r="R239" s="36"/>
      <c r="S239" s="36"/>
      <c r="T239" s="36"/>
      <c r="U239" s="36"/>
      <c r="V239" s="36"/>
      <c r="W239" s="36"/>
      <c r="X239" s="36"/>
      <c r="Y239" s="36"/>
      <c r="Z239" s="36"/>
    </row>
    <row r="240" ht="15.75" customHeight="1">
      <c r="A240" s="36"/>
      <c r="B240" s="36"/>
      <c r="C240" s="36"/>
      <c r="D240" s="36"/>
      <c r="E240" s="36"/>
      <c r="F240" s="36"/>
      <c r="G240" s="36"/>
      <c r="H240" s="36"/>
      <c r="I240" s="36"/>
      <c r="J240" s="36"/>
      <c r="K240" s="36"/>
      <c r="L240" s="36"/>
      <c r="M240" s="36"/>
      <c r="N240" s="36"/>
      <c r="O240" s="36"/>
      <c r="P240" s="36"/>
      <c r="Q240" s="36"/>
      <c r="R240" s="36"/>
      <c r="S240" s="36"/>
      <c r="T240" s="36"/>
      <c r="U240" s="36"/>
      <c r="V240" s="36"/>
      <c r="W240" s="36"/>
      <c r="X240" s="36"/>
      <c r="Y240" s="36"/>
      <c r="Z240" s="36"/>
    </row>
    <row r="241" ht="15.75" customHeight="1">
      <c r="A241" s="36"/>
      <c r="B241" s="36"/>
      <c r="C241" s="36"/>
      <c r="D241" s="36"/>
      <c r="E241" s="36"/>
      <c r="F241" s="36"/>
      <c r="G241" s="36"/>
      <c r="H241" s="36"/>
      <c r="I241" s="36"/>
      <c r="J241" s="36"/>
      <c r="K241" s="36"/>
      <c r="L241" s="36"/>
      <c r="M241" s="36"/>
      <c r="N241" s="36"/>
      <c r="O241" s="36"/>
      <c r="P241" s="36"/>
      <c r="Q241" s="36"/>
      <c r="R241" s="36"/>
      <c r="S241" s="36"/>
      <c r="T241" s="36"/>
      <c r="U241" s="36"/>
      <c r="V241" s="36"/>
      <c r="W241" s="36"/>
      <c r="X241" s="36"/>
      <c r="Y241" s="36"/>
      <c r="Z241" s="36"/>
    </row>
    <row r="242" ht="15.75" customHeight="1">
      <c r="A242" s="36"/>
      <c r="B242" s="36"/>
      <c r="C242" s="36"/>
      <c r="D242" s="36"/>
      <c r="E242" s="36"/>
      <c r="F242" s="36"/>
      <c r="G242" s="36"/>
      <c r="H242" s="36"/>
      <c r="I242" s="36"/>
      <c r="J242" s="36"/>
      <c r="K242" s="36"/>
      <c r="L242" s="36"/>
      <c r="M242" s="36"/>
      <c r="N242" s="36"/>
      <c r="O242" s="36"/>
      <c r="P242" s="36"/>
      <c r="Q242" s="36"/>
      <c r="R242" s="36"/>
      <c r="S242" s="36"/>
      <c r="T242" s="36"/>
      <c r="U242" s="36"/>
      <c r="V242" s="36"/>
      <c r="W242" s="36"/>
      <c r="X242" s="36"/>
      <c r="Y242" s="36"/>
      <c r="Z242" s="36"/>
    </row>
    <row r="243" ht="15.75" customHeight="1">
      <c r="A243" s="36"/>
      <c r="B243" s="36"/>
      <c r="C243" s="36"/>
      <c r="D243" s="36"/>
      <c r="E243" s="36"/>
      <c r="F243" s="36"/>
      <c r="G243" s="36"/>
      <c r="H243" s="36"/>
      <c r="I243" s="36"/>
      <c r="J243" s="36"/>
      <c r="K243" s="36"/>
      <c r="L243" s="36"/>
      <c r="M243" s="36"/>
      <c r="N243" s="36"/>
      <c r="O243" s="36"/>
      <c r="P243" s="36"/>
      <c r="Q243" s="36"/>
      <c r="R243" s="36"/>
      <c r="S243" s="36"/>
      <c r="T243" s="36"/>
      <c r="U243" s="36"/>
      <c r="V243" s="36"/>
      <c r="W243" s="36"/>
      <c r="X243" s="36"/>
      <c r="Y243" s="36"/>
      <c r="Z243" s="36"/>
    </row>
    <row r="244" ht="15.75" customHeight="1">
      <c r="A244" s="36"/>
      <c r="B244" s="36"/>
      <c r="C244" s="36"/>
      <c r="D244" s="36"/>
      <c r="E244" s="36"/>
      <c r="F244" s="36"/>
      <c r="G244" s="36"/>
      <c r="H244" s="36"/>
      <c r="I244" s="36"/>
      <c r="J244" s="36"/>
      <c r="K244" s="36"/>
      <c r="L244" s="36"/>
      <c r="M244" s="36"/>
      <c r="N244" s="36"/>
      <c r="O244" s="36"/>
      <c r="P244" s="36"/>
      <c r="Q244" s="36"/>
      <c r="R244" s="36"/>
      <c r="S244" s="36"/>
      <c r="T244" s="36"/>
      <c r="U244" s="36"/>
      <c r="V244" s="36"/>
      <c r="W244" s="36"/>
      <c r="X244" s="36"/>
      <c r="Y244" s="36"/>
      <c r="Z244" s="36"/>
    </row>
    <row r="245" ht="15.75" customHeight="1">
      <c r="A245" s="36"/>
      <c r="B245" s="36"/>
      <c r="C245" s="36"/>
      <c r="D245" s="36"/>
      <c r="E245" s="36"/>
      <c r="F245" s="36"/>
      <c r="G245" s="36"/>
      <c r="H245" s="36"/>
      <c r="I245" s="36"/>
      <c r="J245" s="36"/>
      <c r="K245" s="36"/>
      <c r="L245" s="36"/>
      <c r="M245" s="36"/>
      <c r="N245" s="36"/>
      <c r="O245" s="36"/>
      <c r="P245" s="36"/>
      <c r="Q245" s="36"/>
      <c r="R245" s="36"/>
      <c r="S245" s="36"/>
      <c r="T245" s="36"/>
      <c r="U245" s="36"/>
      <c r="V245" s="36"/>
      <c r="W245" s="36"/>
      <c r="X245" s="36"/>
      <c r="Y245" s="36"/>
      <c r="Z245" s="36"/>
    </row>
    <row r="246" ht="15.75" customHeight="1">
      <c r="A246" s="36"/>
      <c r="B246" s="36"/>
      <c r="C246" s="36"/>
      <c r="D246" s="36"/>
      <c r="E246" s="36"/>
      <c r="F246" s="36"/>
      <c r="G246" s="36"/>
      <c r="H246" s="36"/>
      <c r="I246" s="36"/>
      <c r="J246" s="36"/>
      <c r="K246" s="36"/>
      <c r="L246" s="36"/>
      <c r="M246" s="36"/>
      <c r="N246" s="36"/>
      <c r="O246" s="36"/>
      <c r="P246" s="36"/>
      <c r="Q246" s="36"/>
      <c r="R246" s="36"/>
      <c r="S246" s="36"/>
      <c r="T246" s="36"/>
      <c r="U246" s="36"/>
      <c r="V246" s="36"/>
      <c r="W246" s="36"/>
      <c r="X246" s="36"/>
      <c r="Y246" s="36"/>
      <c r="Z246" s="36"/>
    </row>
    <row r="247" ht="15.75" customHeight="1">
      <c r="A247" s="36"/>
      <c r="B247" s="36"/>
      <c r="C247" s="36"/>
      <c r="D247" s="36"/>
      <c r="E247" s="36"/>
      <c r="F247" s="36"/>
      <c r="G247" s="36"/>
      <c r="H247" s="36"/>
      <c r="I247" s="36"/>
      <c r="J247" s="36"/>
      <c r="K247" s="36"/>
      <c r="L247" s="36"/>
      <c r="M247" s="36"/>
      <c r="N247" s="36"/>
      <c r="O247" s="36"/>
      <c r="P247" s="36"/>
      <c r="Q247" s="36"/>
      <c r="R247" s="36"/>
      <c r="S247" s="36"/>
      <c r="T247" s="36"/>
      <c r="U247" s="36"/>
      <c r="V247" s="36"/>
      <c r="W247" s="36"/>
      <c r="X247" s="36"/>
      <c r="Y247" s="36"/>
      <c r="Z247" s="36"/>
    </row>
    <row r="248" ht="15.75" customHeight="1">
      <c r="A248" s="36"/>
      <c r="B248" s="36"/>
      <c r="C248" s="36"/>
      <c r="D248" s="36"/>
      <c r="E248" s="36"/>
      <c r="F248" s="36"/>
      <c r="G248" s="36"/>
      <c r="H248" s="36"/>
      <c r="I248" s="36"/>
      <c r="J248" s="36"/>
      <c r="K248" s="36"/>
      <c r="L248" s="36"/>
      <c r="M248" s="36"/>
      <c r="N248" s="36"/>
      <c r="O248" s="36"/>
      <c r="P248" s="36"/>
      <c r="Q248" s="36"/>
      <c r="R248" s="36"/>
      <c r="S248" s="36"/>
      <c r="T248" s="36"/>
      <c r="U248" s="36"/>
      <c r="V248" s="36"/>
      <c r="W248" s="36"/>
      <c r="X248" s="36"/>
      <c r="Y248" s="36"/>
      <c r="Z248" s="36"/>
    </row>
    <row r="249" ht="15.75" customHeight="1">
      <c r="A249" s="36"/>
      <c r="B249" s="36"/>
      <c r="C249" s="36"/>
      <c r="D249" s="36"/>
      <c r="E249" s="36"/>
      <c r="F249" s="36"/>
      <c r="G249" s="36"/>
      <c r="H249" s="36"/>
      <c r="I249" s="36"/>
      <c r="J249" s="36"/>
      <c r="K249" s="36"/>
      <c r="L249" s="36"/>
      <c r="M249" s="36"/>
      <c r="N249" s="36"/>
      <c r="O249" s="36"/>
      <c r="P249" s="36"/>
      <c r="Q249" s="36"/>
      <c r="R249" s="36"/>
      <c r="S249" s="36"/>
      <c r="T249" s="36"/>
      <c r="U249" s="36"/>
      <c r="V249" s="36"/>
      <c r="W249" s="36"/>
      <c r="X249" s="36"/>
      <c r="Y249" s="36"/>
      <c r="Z249" s="36"/>
    </row>
    <row r="250" ht="15.75" customHeight="1">
      <c r="A250" s="36"/>
      <c r="B250" s="36"/>
      <c r="C250" s="36"/>
      <c r="D250" s="36"/>
      <c r="E250" s="36"/>
      <c r="F250" s="36"/>
      <c r="G250" s="36"/>
      <c r="H250" s="36"/>
      <c r="I250" s="36"/>
      <c r="J250" s="36"/>
      <c r="K250" s="36"/>
      <c r="L250" s="36"/>
      <c r="M250" s="36"/>
      <c r="N250" s="36"/>
      <c r="O250" s="36"/>
      <c r="P250" s="36"/>
      <c r="Q250" s="36"/>
      <c r="R250" s="36"/>
      <c r="S250" s="36"/>
      <c r="T250" s="36"/>
      <c r="U250" s="36"/>
      <c r="V250" s="36"/>
      <c r="W250" s="36"/>
      <c r="X250" s="36"/>
      <c r="Y250" s="36"/>
      <c r="Z250" s="36"/>
    </row>
    <row r="251" ht="15.75" customHeight="1">
      <c r="A251" s="36"/>
      <c r="B251" s="36"/>
      <c r="C251" s="36"/>
      <c r="D251" s="36"/>
      <c r="E251" s="36"/>
      <c r="F251" s="36"/>
      <c r="G251" s="36"/>
      <c r="H251" s="36"/>
      <c r="I251" s="36"/>
      <c r="J251" s="36"/>
      <c r="K251" s="36"/>
      <c r="L251" s="36"/>
      <c r="M251" s="36"/>
      <c r="N251" s="36"/>
      <c r="O251" s="36"/>
      <c r="P251" s="36"/>
      <c r="Q251" s="36"/>
      <c r="R251" s="36"/>
      <c r="S251" s="36"/>
      <c r="T251" s="36"/>
      <c r="U251" s="36"/>
      <c r="V251" s="36"/>
      <c r="W251" s="36"/>
      <c r="X251" s="36"/>
      <c r="Y251" s="36"/>
      <c r="Z251" s="36"/>
    </row>
    <row r="252" ht="15.75" customHeight="1">
      <c r="A252" s="36"/>
      <c r="B252" s="36"/>
      <c r="C252" s="36"/>
      <c r="D252" s="36"/>
      <c r="E252" s="36"/>
      <c r="F252" s="36"/>
      <c r="G252" s="36"/>
      <c r="H252" s="36"/>
      <c r="I252" s="36"/>
      <c r="J252" s="36"/>
      <c r="K252" s="36"/>
      <c r="L252" s="36"/>
      <c r="M252" s="36"/>
      <c r="N252" s="36"/>
      <c r="O252" s="36"/>
      <c r="P252" s="36"/>
      <c r="Q252" s="36"/>
      <c r="R252" s="36"/>
      <c r="S252" s="36"/>
      <c r="T252" s="36"/>
      <c r="U252" s="36"/>
      <c r="V252" s="36"/>
      <c r="W252" s="36"/>
      <c r="X252" s="36"/>
      <c r="Y252" s="36"/>
      <c r="Z252" s="36"/>
    </row>
    <row r="253" ht="15.75" customHeight="1">
      <c r="A253" s="36"/>
      <c r="B253" s="36"/>
      <c r="C253" s="36"/>
      <c r="D253" s="36"/>
      <c r="E253" s="36"/>
      <c r="F253" s="36"/>
      <c r="G253" s="36"/>
      <c r="H253" s="36"/>
      <c r="I253" s="36"/>
      <c r="J253" s="36"/>
      <c r="K253" s="36"/>
      <c r="L253" s="36"/>
      <c r="M253" s="36"/>
      <c r="N253" s="36"/>
      <c r="O253" s="36"/>
      <c r="P253" s="36"/>
      <c r="Q253" s="36"/>
      <c r="R253" s="36"/>
      <c r="S253" s="36"/>
      <c r="T253" s="36"/>
      <c r="U253" s="36"/>
      <c r="V253" s="36"/>
      <c r="W253" s="36"/>
      <c r="X253" s="36"/>
      <c r="Y253" s="36"/>
      <c r="Z253" s="36"/>
    </row>
    <row r="254" ht="15.75" customHeight="1">
      <c r="A254" s="36"/>
      <c r="B254" s="36"/>
      <c r="C254" s="36"/>
      <c r="D254" s="36"/>
      <c r="E254" s="36"/>
      <c r="F254" s="36"/>
      <c r="G254" s="36"/>
      <c r="H254" s="36"/>
      <c r="I254" s="36"/>
      <c r="J254" s="36"/>
      <c r="K254" s="36"/>
      <c r="L254" s="36"/>
      <c r="M254" s="36"/>
      <c r="N254" s="36"/>
      <c r="O254" s="36"/>
      <c r="P254" s="36"/>
      <c r="Q254" s="36"/>
      <c r="R254" s="36"/>
      <c r="S254" s="36"/>
      <c r="T254" s="36"/>
      <c r="U254" s="36"/>
      <c r="V254" s="36"/>
      <c r="W254" s="36"/>
      <c r="X254" s="36"/>
      <c r="Y254" s="36"/>
      <c r="Z254" s="36"/>
    </row>
    <row r="255" ht="15.75" customHeight="1">
      <c r="A255" s="36"/>
      <c r="B255" s="36"/>
      <c r="C255" s="36"/>
      <c r="D255" s="36"/>
      <c r="E255" s="36"/>
      <c r="F255" s="36"/>
      <c r="G255" s="36"/>
      <c r="H255" s="36"/>
      <c r="I255" s="36"/>
      <c r="J255" s="36"/>
      <c r="K255" s="36"/>
      <c r="L255" s="36"/>
      <c r="M255" s="36"/>
      <c r="N255" s="36"/>
      <c r="O255" s="36"/>
      <c r="P255" s="36"/>
      <c r="Q255" s="36"/>
      <c r="R255" s="36"/>
      <c r="S255" s="36"/>
      <c r="T255" s="36"/>
      <c r="U255" s="36"/>
      <c r="V255" s="36"/>
      <c r="W255" s="36"/>
      <c r="X255" s="36"/>
      <c r="Y255" s="36"/>
      <c r="Z255" s="36"/>
    </row>
    <row r="256" ht="15.75" customHeight="1">
      <c r="A256" s="36"/>
      <c r="B256" s="36"/>
      <c r="C256" s="36"/>
      <c r="D256" s="36"/>
      <c r="E256" s="36"/>
      <c r="F256" s="36"/>
      <c r="G256" s="36"/>
      <c r="H256" s="36"/>
      <c r="I256" s="36"/>
      <c r="J256" s="36"/>
      <c r="K256" s="36"/>
      <c r="L256" s="36"/>
      <c r="M256" s="36"/>
      <c r="N256" s="36"/>
      <c r="O256" s="36"/>
      <c r="P256" s="36"/>
      <c r="Q256" s="36"/>
      <c r="R256" s="36"/>
      <c r="S256" s="36"/>
      <c r="T256" s="36"/>
      <c r="U256" s="36"/>
      <c r="V256" s="36"/>
      <c r="W256" s="36"/>
      <c r="X256" s="36"/>
      <c r="Y256" s="36"/>
      <c r="Z256" s="36"/>
    </row>
    <row r="257" ht="15.75" customHeight="1">
      <c r="A257" s="36"/>
      <c r="B257" s="36"/>
      <c r="C257" s="36"/>
      <c r="D257" s="36"/>
      <c r="E257" s="36"/>
      <c r="F257" s="36"/>
      <c r="G257" s="36"/>
      <c r="H257" s="36"/>
      <c r="I257" s="36"/>
      <c r="J257" s="36"/>
      <c r="K257" s="36"/>
      <c r="L257" s="36"/>
      <c r="M257" s="36"/>
      <c r="N257" s="36"/>
      <c r="O257" s="36"/>
      <c r="P257" s="36"/>
      <c r="Q257" s="36"/>
      <c r="R257" s="36"/>
      <c r="S257" s="36"/>
      <c r="T257" s="36"/>
      <c r="U257" s="36"/>
      <c r="V257" s="36"/>
      <c r="W257" s="36"/>
      <c r="X257" s="36"/>
      <c r="Y257" s="36"/>
      <c r="Z257" s="36"/>
    </row>
    <row r="258" ht="15.75" customHeight="1">
      <c r="A258" s="36"/>
      <c r="B258" s="36"/>
      <c r="C258" s="36"/>
      <c r="D258" s="36"/>
      <c r="E258" s="36"/>
      <c r="F258" s="36"/>
      <c r="G258" s="36"/>
      <c r="H258" s="36"/>
      <c r="I258" s="36"/>
      <c r="J258" s="36"/>
      <c r="K258" s="36"/>
      <c r="L258" s="36"/>
      <c r="M258" s="36"/>
      <c r="N258" s="36"/>
      <c r="O258" s="36"/>
      <c r="P258" s="36"/>
      <c r="Q258" s="36"/>
      <c r="R258" s="36"/>
      <c r="S258" s="36"/>
      <c r="T258" s="36"/>
      <c r="U258" s="36"/>
      <c r="V258" s="36"/>
      <c r="W258" s="36"/>
      <c r="X258" s="36"/>
      <c r="Y258" s="36"/>
      <c r="Z258" s="36"/>
    </row>
    <row r="259" ht="15.75" customHeight="1">
      <c r="A259" s="36"/>
      <c r="B259" s="36"/>
      <c r="C259" s="36"/>
      <c r="D259" s="36"/>
      <c r="E259" s="36"/>
      <c r="F259" s="36"/>
      <c r="G259" s="36"/>
      <c r="H259" s="36"/>
      <c r="I259" s="36"/>
      <c r="J259" s="36"/>
      <c r="K259" s="36"/>
      <c r="L259" s="36"/>
      <c r="M259" s="36"/>
      <c r="N259" s="36"/>
      <c r="O259" s="36"/>
      <c r="P259" s="36"/>
      <c r="Q259" s="36"/>
      <c r="R259" s="36"/>
      <c r="S259" s="36"/>
      <c r="T259" s="36"/>
      <c r="U259" s="36"/>
      <c r="V259" s="36"/>
      <c r="W259" s="36"/>
      <c r="X259" s="36"/>
      <c r="Y259" s="36"/>
      <c r="Z259" s="36"/>
    </row>
    <row r="260" ht="15.75" customHeight="1">
      <c r="A260" s="36"/>
      <c r="B260" s="36"/>
      <c r="C260" s="36"/>
      <c r="D260" s="36"/>
      <c r="E260" s="36"/>
      <c r="F260" s="36"/>
      <c r="G260" s="36"/>
      <c r="H260" s="36"/>
      <c r="I260" s="36"/>
      <c r="J260" s="36"/>
      <c r="K260" s="36"/>
      <c r="L260" s="36"/>
      <c r="M260" s="36"/>
      <c r="N260" s="36"/>
      <c r="O260" s="36"/>
      <c r="P260" s="36"/>
      <c r="Q260" s="36"/>
      <c r="R260" s="36"/>
      <c r="S260" s="36"/>
      <c r="T260" s="36"/>
      <c r="U260" s="36"/>
      <c r="V260" s="36"/>
      <c r="W260" s="36"/>
      <c r="X260" s="36"/>
      <c r="Y260" s="36"/>
      <c r="Z260" s="36"/>
    </row>
    <row r="261" ht="15.75" customHeight="1">
      <c r="A261" s="36"/>
      <c r="B261" s="36"/>
      <c r="C261" s="36"/>
      <c r="D261" s="36"/>
      <c r="E261" s="36"/>
      <c r="F261" s="36"/>
      <c r="G261" s="36"/>
      <c r="H261" s="36"/>
      <c r="I261" s="36"/>
      <c r="J261" s="36"/>
      <c r="K261" s="36"/>
      <c r="L261" s="36"/>
      <c r="M261" s="36"/>
      <c r="N261" s="36"/>
      <c r="O261" s="36"/>
      <c r="P261" s="36"/>
      <c r="Q261" s="36"/>
      <c r="R261" s="36"/>
      <c r="S261" s="36"/>
      <c r="T261" s="36"/>
      <c r="U261" s="36"/>
      <c r="V261" s="36"/>
      <c r="W261" s="36"/>
      <c r="X261" s="36"/>
      <c r="Y261" s="36"/>
      <c r="Z261" s="36"/>
    </row>
    <row r="262" ht="15.75" customHeight="1">
      <c r="A262" s="36"/>
      <c r="B262" s="36"/>
      <c r="C262" s="36"/>
      <c r="D262" s="36"/>
      <c r="E262" s="36"/>
      <c r="F262" s="36"/>
      <c r="G262" s="36"/>
      <c r="H262" s="36"/>
      <c r="I262" s="36"/>
      <c r="J262" s="36"/>
      <c r="K262" s="36"/>
      <c r="L262" s="36"/>
      <c r="M262" s="36"/>
      <c r="N262" s="36"/>
      <c r="O262" s="36"/>
      <c r="P262" s="36"/>
      <c r="Q262" s="36"/>
      <c r="R262" s="36"/>
      <c r="S262" s="36"/>
      <c r="T262" s="36"/>
      <c r="U262" s="36"/>
      <c r="V262" s="36"/>
      <c r="W262" s="36"/>
      <c r="X262" s="36"/>
      <c r="Y262" s="36"/>
      <c r="Z262" s="36"/>
    </row>
    <row r="263" ht="15.75" customHeight="1">
      <c r="A263" s="36"/>
      <c r="B263" s="36"/>
      <c r="C263" s="36"/>
      <c r="D263" s="36"/>
      <c r="E263" s="36"/>
      <c r="F263" s="36"/>
      <c r="G263" s="36"/>
      <c r="H263" s="36"/>
      <c r="I263" s="36"/>
      <c r="J263" s="36"/>
      <c r="K263" s="36"/>
      <c r="L263" s="36"/>
      <c r="M263" s="36"/>
      <c r="N263" s="36"/>
      <c r="O263" s="36"/>
      <c r="P263" s="36"/>
      <c r="Q263" s="36"/>
      <c r="R263" s="36"/>
      <c r="S263" s="36"/>
      <c r="T263" s="36"/>
      <c r="U263" s="36"/>
      <c r="V263" s="36"/>
      <c r="W263" s="36"/>
      <c r="X263" s="36"/>
      <c r="Y263" s="36"/>
      <c r="Z263" s="36"/>
    </row>
    <row r="264" ht="15.75" customHeight="1">
      <c r="A264" s="36"/>
      <c r="B264" s="36"/>
      <c r="C264" s="36"/>
      <c r="D264" s="36"/>
      <c r="E264" s="36"/>
      <c r="F264" s="36"/>
      <c r="G264" s="36"/>
      <c r="H264" s="36"/>
      <c r="I264" s="36"/>
      <c r="J264" s="36"/>
      <c r="K264" s="36"/>
      <c r="L264" s="36"/>
      <c r="M264" s="36"/>
      <c r="N264" s="36"/>
      <c r="O264" s="36"/>
      <c r="P264" s="36"/>
      <c r="Q264" s="36"/>
      <c r="R264" s="36"/>
      <c r="S264" s="36"/>
      <c r="T264" s="36"/>
      <c r="U264" s="36"/>
      <c r="V264" s="36"/>
      <c r="W264" s="36"/>
      <c r="X264" s="36"/>
      <c r="Y264" s="36"/>
      <c r="Z264" s="36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printOptions/>
  <pageMargins bottom="0.75" footer="0.0" header="0.0" left="0.25" right="0.25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5" width="10.56"/>
    <col customWidth="1" min="6" max="6" width="12.67"/>
    <col customWidth="1" min="7" max="26" width="10.56"/>
  </cols>
  <sheetData>
    <row r="1" ht="15.75" customHeight="1">
      <c r="A1" s="133" t="s">
        <v>87</v>
      </c>
      <c r="B1" s="8" t="s">
        <v>115</v>
      </c>
      <c r="C1" s="8" t="s">
        <v>116</v>
      </c>
      <c r="D1" s="8" t="s">
        <v>113</v>
      </c>
      <c r="E1" s="8" t="s">
        <v>180</v>
      </c>
      <c r="F1" s="135" t="s">
        <v>181</v>
      </c>
      <c r="G1" s="8" t="s">
        <v>183</v>
      </c>
      <c r="H1" s="8" t="s">
        <v>114</v>
      </c>
      <c r="I1" s="133" t="s">
        <v>184</v>
      </c>
      <c r="J1" s="31"/>
      <c r="K1" s="31"/>
      <c r="L1" s="31"/>
      <c r="M1" s="31"/>
      <c r="N1" s="51"/>
      <c r="O1" s="51"/>
      <c r="P1" s="51"/>
      <c r="Q1" s="51"/>
      <c r="R1" s="51"/>
      <c r="S1" s="51"/>
    </row>
    <row r="2" ht="15.75" customHeight="1">
      <c r="A2" s="9" t="s">
        <v>22</v>
      </c>
      <c r="B2" s="9" t="str">
        <f>'C. diff CFUs'!D2</f>
        <v>nt_5_1</v>
      </c>
      <c r="C2" s="9" t="s">
        <v>86</v>
      </c>
      <c r="D2" s="9">
        <v>-9.0</v>
      </c>
      <c r="E2" s="79">
        <f>'Daily Weight '!E2</f>
        <v>28.9</v>
      </c>
      <c r="F2" s="142">
        <v>0.0</v>
      </c>
      <c r="G2" s="36" t="s">
        <v>190</v>
      </c>
      <c r="H2" s="80">
        <f t="shared" ref="H2:H9" si="1">H34 + D2</f>
        <v>43640</v>
      </c>
      <c r="I2" t="s">
        <v>21</v>
      </c>
      <c r="J2" s="36"/>
      <c r="K2" s="36"/>
      <c r="L2" s="36"/>
      <c r="M2" s="36"/>
      <c r="N2" s="36"/>
      <c r="O2" s="36"/>
      <c r="P2" s="36"/>
      <c r="Q2" s="36"/>
      <c r="R2" s="36"/>
      <c r="S2" s="36"/>
    </row>
    <row r="3" ht="15.75" customHeight="1">
      <c r="A3" s="9" t="s">
        <v>22</v>
      </c>
      <c r="B3" s="9" t="str">
        <f>'C. diff CFUs'!D3</f>
        <v>nt_5_2</v>
      </c>
      <c r="C3" s="9" t="s">
        <v>106</v>
      </c>
      <c r="D3" s="9">
        <v>-9.0</v>
      </c>
      <c r="E3" s="79">
        <f>'Daily Weight '!E3</f>
        <v>27</v>
      </c>
      <c r="F3" s="142">
        <v>0.0</v>
      </c>
      <c r="G3" s="36" t="s">
        <v>190</v>
      </c>
      <c r="H3" s="80">
        <f t="shared" si="1"/>
        <v>43640</v>
      </c>
      <c r="I3" t="s">
        <v>21</v>
      </c>
    </row>
    <row r="4" ht="15.75" customHeight="1">
      <c r="A4" s="39" t="s">
        <v>39</v>
      </c>
      <c r="B4" s="9" t="str">
        <f>'C. diff CFUs'!D4</f>
        <v>f_5_1</v>
      </c>
      <c r="C4" s="39" t="s">
        <v>86</v>
      </c>
      <c r="D4" s="9">
        <v>-9.0</v>
      </c>
      <c r="E4" s="79">
        <f>'Daily Weight '!E4</f>
        <v>25.3</v>
      </c>
      <c r="F4" s="142">
        <v>0.0</v>
      </c>
      <c r="G4" s="36" t="s">
        <v>190</v>
      </c>
      <c r="H4" s="80">
        <f t="shared" si="1"/>
        <v>43640</v>
      </c>
      <c r="I4" t="s">
        <v>24</v>
      </c>
    </row>
    <row r="5" ht="15.75" customHeight="1">
      <c r="A5" s="39" t="s">
        <v>39</v>
      </c>
      <c r="B5" s="9" t="str">
        <f>'C. diff CFUs'!D5</f>
        <v>f_5_2</v>
      </c>
      <c r="C5" s="39" t="s">
        <v>106</v>
      </c>
      <c r="D5" s="9">
        <v>-9.0</v>
      </c>
      <c r="E5" s="79">
        <f>'Daily Weight '!E5</f>
        <v>22.9</v>
      </c>
      <c r="F5" s="142">
        <v>0.0</v>
      </c>
      <c r="G5" s="36" t="s">
        <v>190</v>
      </c>
      <c r="H5" s="80">
        <f t="shared" si="1"/>
        <v>43640</v>
      </c>
      <c r="I5" t="s">
        <v>24</v>
      </c>
    </row>
    <row r="6" ht="15.75" customHeight="1">
      <c r="A6" s="9" t="s">
        <v>23</v>
      </c>
      <c r="B6" s="9" t="str">
        <f>'C. diff CFUs'!D6</f>
        <v>m_5_1</v>
      </c>
      <c r="C6" s="9" t="s">
        <v>86</v>
      </c>
      <c r="D6" s="9">
        <v>-9.0</v>
      </c>
      <c r="E6" s="79">
        <f>'Daily Weight '!E6</f>
        <v>24.4</v>
      </c>
      <c r="F6" s="142">
        <v>0.0</v>
      </c>
      <c r="G6" s="36" t="s">
        <v>190</v>
      </c>
      <c r="H6" s="80">
        <f t="shared" si="1"/>
        <v>43640</v>
      </c>
      <c r="I6" t="s">
        <v>27</v>
      </c>
    </row>
    <row r="7" ht="15.75" customHeight="1">
      <c r="A7" s="9" t="s">
        <v>23</v>
      </c>
      <c r="B7" s="9" t="str">
        <f>'C. diff CFUs'!D7</f>
        <v>m_5_2</v>
      </c>
      <c r="C7" s="9" t="s">
        <v>106</v>
      </c>
      <c r="D7" s="9">
        <v>-9.0</v>
      </c>
      <c r="E7" s="79">
        <f>'Daily Weight '!E7</f>
        <v>25.6</v>
      </c>
      <c r="F7" s="142">
        <v>0.0</v>
      </c>
      <c r="G7" s="36" t="s">
        <v>190</v>
      </c>
      <c r="H7" s="80">
        <f t="shared" si="1"/>
        <v>43640</v>
      </c>
      <c r="I7" t="s">
        <v>27</v>
      </c>
    </row>
    <row r="8" ht="15.75" customHeight="1">
      <c r="A8" s="39" t="s">
        <v>37</v>
      </c>
      <c r="B8" s="9" t="str">
        <f>'C. diff CFUs'!D8</f>
        <v>l_5_1</v>
      </c>
      <c r="C8" s="39" t="s">
        <v>86</v>
      </c>
      <c r="D8" s="9">
        <v>-9.0</v>
      </c>
      <c r="E8" s="79">
        <f>'Daily Weight '!E8</f>
        <v>26.3</v>
      </c>
      <c r="F8" s="142">
        <v>0.0</v>
      </c>
      <c r="G8" s="36" t="s">
        <v>190</v>
      </c>
      <c r="H8" s="80">
        <f t="shared" si="1"/>
        <v>43640</v>
      </c>
      <c r="I8" t="s">
        <v>30</v>
      </c>
    </row>
    <row r="9" ht="15.75" customHeight="1">
      <c r="A9" s="150" t="s">
        <v>37</v>
      </c>
      <c r="B9" s="9" t="str">
        <f>'C. diff CFUs'!D9</f>
        <v>l_5_2</v>
      </c>
      <c r="C9" s="150" t="s">
        <v>106</v>
      </c>
      <c r="D9" s="151">
        <v>-9.0</v>
      </c>
      <c r="E9" s="79">
        <f>'Daily Weight '!E9</f>
        <v>26.2</v>
      </c>
      <c r="F9" s="142">
        <v>0.0</v>
      </c>
      <c r="G9" s="36" t="s">
        <v>190</v>
      </c>
      <c r="H9" s="80">
        <f t="shared" si="1"/>
        <v>43640</v>
      </c>
      <c r="I9" t="s">
        <v>30</v>
      </c>
    </row>
    <row r="10" ht="15.75" customHeight="1">
      <c r="A10" s="9" t="s">
        <v>22</v>
      </c>
      <c r="B10" s="9" t="str">
        <f>'C. diff CFUs'!D10</f>
        <v>nt_5_1</v>
      </c>
      <c r="C10" s="9" t="s">
        <v>86</v>
      </c>
      <c r="D10" s="9">
        <v>-4.0</v>
      </c>
      <c r="E10" s="79">
        <f>'Daily Weight '!F2</f>
        <v>27.2</v>
      </c>
      <c r="F10" s="142">
        <v>0.0</v>
      </c>
      <c r="G10" s="36" t="s">
        <v>190</v>
      </c>
      <c r="H10" s="80">
        <f t="shared" ref="H10:H17" si="2">H34 + D10</f>
        <v>43645</v>
      </c>
      <c r="I10" t="s">
        <v>21</v>
      </c>
    </row>
    <row r="11" ht="15.75" customHeight="1">
      <c r="A11" s="9" t="s">
        <v>22</v>
      </c>
      <c r="B11" s="9" t="str">
        <f>'C. diff CFUs'!D11</f>
        <v>nt_5_2</v>
      </c>
      <c r="C11" s="9" t="s">
        <v>106</v>
      </c>
      <c r="D11" s="9">
        <v>-4.0</v>
      </c>
      <c r="E11" s="79">
        <f>'Daily Weight '!F3</f>
        <v>26.6</v>
      </c>
      <c r="F11" s="142">
        <v>0.0</v>
      </c>
      <c r="G11" s="36" t="s">
        <v>190</v>
      </c>
      <c r="H11" s="80">
        <f t="shared" si="2"/>
        <v>43645</v>
      </c>
      <c r="I11" t="s">
        <v>21</v>
      </c>
    </row>
    <row r="12" ht="15.75" customHeight="1">
      <c r="A12" s="39" t="s">
        <v>39</v>
      </c>
      <c r="B12" s="9" t="str">
        <f>'C. diff CFUs'!D12</f>
        <v>f_5_1</v>
      </c>
      <c r="C12" s="39" t="s">
        <v>86</v>
      </c>
      <c r="D12" s="9">
        <v>-4.0</v>
      </c>
      <c r="E12" s="79">
        <f>'Daily Weight '!F4</f>
        <v>24.9</v>
      </c>
      <c r="F12" s="142">
        <v>0.0</v>
      </c>
      <c r="G12" s="36" t="s">
        <v>190</v>
      </c>
      <c r="H12" s="80">
        <f t="shared" si="2"/>
        <v>43645</v>
      </c>
      <c r="I12" t="s">
        <v>24</v>
      </c>
    </row>
    <row r="13" ht="15.75" customHeight="1">
      <c r="A13" s="39" t="s">
        <v>39</v>
      </c>
      <c r="B13" s="9" t="str">
        <f>'C. diff CFUs'!D13</f>
        <v>f_5_2</v>
      </c>
      <c r="C13" s="39" t="s">
        <v>106</v>
      </c>
      <c r="D13" s="9">
        <v>-4.0</v>
      </c>
      <c r="E13" s="79">
        <f>'Daily Weight '!F5</f>
        <v>22.6</v>
      </c>
      <c r="F13" s="142">
        <v>0.0</v>
      </c>
      <c r="G13" s="36" t="s">
        <v>190</v>
      </c>
      <c r="H13" s="80">
        <f t="shared" si="2"/>
        <v>43645</v>
      </c>
      <c r="I13" t="s">
        <v>24</v>
      </c>
    </row>
    <row r="14" ht="15.75" customHeight="1">
      <c r="A14" s="9" t="s">
        <v>23</v>
      </c>
      <c r="B14" s="9" t="str">
        <f>'C. diff CFUs'!D14</f>
        <v>m_5_1</v>
      </c>
      <c r="C14" s="9" t="s">
        <v>86</v>
      </c>
      <c r="D14" s="9">
        <v>-4.0</v>
      </c>
      <c r="E14" s="79">
        <f>'Daily Weight '!F6</f>
        <v>24.7</v>
      </c>
      <c r="F14" s="142">
        <v>0.0</v>
      </c>
      <c r="G14" s="36" t="s">
        <v>190</v>
      </c>
      <c r="H14" s="80">
        <f t="shared" si="2"/>
        <v>43645</v>
      </c>
      <c r="I14" t="s">
        <v>27</v>
      </c>
    </row>
    <row r="15" ht="15.75" customHeight="1">
      <c r="A15" s="9" t="s">
        <v>23</v>
      </c>
      <c r="B15" s="9" t="str">
        <f>'C. diff CFUs'!D15</f>
        <v>m_5_2</v>
      </c>
      <c r="C15" s="9" t="s">
        <v>106</v>
      </c>
      <c r="D15" s="9">
        <v>-4.0</v>
      </c>
      <c r="E15" s="79">
        <f>'Daily Weight '!F7</f>
        <v>25.5</v>
      </c>
      <c r="F15" s="142">
        <v>0.0</v>
      </c>
      <c r="G15" s="36" t="s">
        <v>190</v>
      </c>
      <c r="H15" s="80">
        <f t="shared" si="2"/>
        <v>43645</v>
      </c>
      <c r="I15" t="s">
        <v>27</v>
      </c>
    </row>
    <row r="16" ht="15.75" customHeight="1">
      <c r="A16" s="39" t="s">
        <v>37</v>
      </c>
      <c r="B16" s="9" t="str">
        <f>'C. diff CFUs'!D16</f>
        <v>l_5_1</v>
      </c>
      <c r="C16" s="39" t="s">
        <v>86</v>
      </c>
      <c r="D16" s="9">
        <v>-4.0</v>
      </c>
      <c r="E16" s="79">
        <f>'Daily Weight '!F8</f>
        <v>26.5</v>
      </c>
      <c r="F16" s="142">
        <v>0.0</v>
      </c>
      <c r="G16" s="36" t="s">
        <v>190</v>
      </c>
      <c r="H16" s="80">
        <f t="shared" si="2"/>
        <v>43645</v>
      </c>
      <c r="I16" t="s">
        <v>30</v>
      </c>
    </row>
    <row r="17" ht="15.75" customHeight="1">
      <c r="A17" s="150" t="s">
        <v>37</v>
      </c>
      <c r="B17" s="9" t="str">
        <f>'C. diff CFUs'!D17</f>
        <v>l_5_2</v>
      </c>
      <c r="C17" s="150" t="s">
        <v>106</v>
      </c>
      <c r="D17" s="151">
        <v>-4.0</v>
      </c>
      <c r="E17" s="79">
        <f>'Daily Weight '!F9</f>
        <v>26.2</v>
      </c>
      <c r="F17" s="142">
        <v>0.0</v>
      </c>
      <c r="G17" s="36" t="s">
        <v>190</v>
      </c>
      <c r="H17" s="80">
        <f t="shared" si="2"/>
        <v>43645</v>
      </c>
      <c r="I17" t="s">
        <v>30</v>
      </c>
    </row>
    <row r="18" ht="15.75" customHeight="1">
      <c r="A18" s="9" t="s">
        <v>22</v>
      </c>
      <c r="B18" s="9" t="str">
        <f>'C. diff CFUs'!D18</f>
        <v>nt_5_1</v>
      </c>
      <c r="C18" s="9" t="s">
        <v>86</v>
      </c>
      <c r="D18" s="9">
        <v>-2.0</v>
      </c>
      <c r="E18" s="79">
        <f>'Daily Weight '!G2</f>
        <v>27.8</v>
      </c>
      <c r="F18" s="142">
        <v>0.0</v>
      </c>
      <c r="G18" s="36" t="s">
        <v>190</v>
      </c>
      <c r="H18" s="80">
        <f t="shared" ref="H18:H25" si="3">H34+D18</f>
        <v>43647</v>
      </c>
      <c r="I18" t="s">
        <v>21</v>
      </c>
      <c r="J18" s="36"/>
      <c r="K18" s="36"/>
      <c r="L18" s="36"/>
      <c r="M18" s="36"/>
      <c r="N18" s="36"/>
      <c r="O18" s="36"/>
      <c r="P18" s="36"/>
      <c r="Q18" s="36"/>
      <c r="R18" s="36"/>
      <c r="S18" s="36"/>
    </row>
    <row r="19" ht="15.75" customHeight="1">
      <c r="A19" s="9" t="s">
        <v>22</v>
      </c>
      <c r="B19" s="9" t="str">
        <f>'C. diff CFUs'!D19</f>
        <v>nt_5_2</v>
      </c>
      <c r="C19" s="9" t="s">
        <v>106</v>
      </c>
      <c r="D19" s="9">
        <v>-2.0</v>
      </c>
      <c r="E19" s="79">
        <f>'Daily Weight '!G3</f>
        <v>26.8</v>
      </c>
      <c r="F19" s="142">
        <v>0.0</v>
      </c>
      <c r="G19" s="36" t="s">
        <v>190</v>
      </c>
      <c r="H19" s="80">
        <f t="shared" si="3"/>
        <v>43647</v>
      </c>
      <c r="I19" t="s">
        <v>21</v>
      </c>
    </row>
    <row r="20" ht="15.75" customHeight="1">
      <c r="A20" s="39" t="s">
        <v>39</v>
      </c>
      <c r="B20" s="9" t="str">
        <f>'C. diff CFUs'!D20</f>
        <v>f_5_1</v>
      </c>
      <c r="C20" s="39" t="s">
        <v>86</v>
      </c>
      <c r="D20" s="9">
        <v>-2.0</v>
      </c>
      <c r="E20" s="79">
        <f>'Daily Weight '!G4</f>
        <v>25.4</v>
      </c>
      <c r="F20" s="142">
        <v>0.0</v>
      </c>
      <c r="G20" s="36" t="s">
        <v>190</v>
      </c>
      <c r="H20" s="80">
        <f t="shared" si="3"/>
        <v>43647</v>
      </c>
      <c r="I20" t="s">
        <v>24</v>
      </c>
    </row>
    <row r="21" ht="15.75" customHeight="1">
      <c r="A21" s="39" t="s">
        <v>39</v>
      </c>
      <c r="B21" s="9" t="str">
        <f>'C. diff CFUs'!D21</f>
        <v>f_5_2</v>
      </c>
      <c r="C21" s="39" t="s">
        <v>106</v>
      </c>
      <c r="D21" s="9">
        <v>-2.0</v>
      </c>
      <c r="E21" s="79">
        <f>'Daily Weight '!G5</f>
        <v>23.3</v>
      </c>
      <c r="F21" s="142">
        <v>0.0</v>
      </c>
      <c r="G21" s="36" t="s">
        <v>190</v>
      </c>
      <c r="H21" s="80">
        <f t="shared" si="3"/>
        <v>43647</v>
      </c>
      <c r="I21" t="s">
        <v>24</v>
      </c>
    </row>
    <row r="22" ht="15.75" customHeight="1">
      <c r="A22" s="9" t="s">
        <v>23</v>
      </c>
      <c r="B22" s="9" t="str">
        <f>'C. diff CFUs'!D22</f>
        <v>m_5_1</v>
      </c>
      <c r="C22" s="9" t="s">
        <v>86</v>
      </c>
      <c r="D22" s="9">
        <v>-2.0</v>
      </c>
      <c r="E22" s="79">
        <f>'Daily Weight '!G6</f>
        <v>25</v>
      </c>
      <c r="F22" s="142">
        <v>0.0</v>
      </c>
      <c r="G22" s="36" t="s">
        <v>190</v>
      </c>
      <c r="H22" s="80">
        <f t="shared" si="3"/>
        <v>43647</v>
      </c>
      <c r="I22" t="s">
        <v>27</v>
      </c>
    </row>
    <row r="23" ht="15.75" customHeight="1">
      <c r="A23" s="9" t="s">
        <v>23</v>
      </c>
      <c r="B23" s="9" t="str">
        <f>'C. diff CFUs'!D23</f>
        <v>m_5_2</v>
      </c>
      <c r="C23" s="9" t="s">
        <v>106</v>
      </c>
      <c r="D23" s="9">
        <v>-2.0</v>
      </c>
      <c r="E23" s="79">
        <f>'Daily Weight '!G7</f>
        <v>25.3</v>
      </c>
      <c r="F23" s="142">
        <v>0.0</v>
      </c>
      <c r="G23" s="36" t="s">
        <v>190</v>
      </c>
      <c r="H23" s="80">
        <f t="shared" si="3"/>
        <v>43647</v>
      </c>
      <c r="I23" t="s">
        <v>27</v>
      </c>
    </row>
    <row r="24" ht="15.75" customHeight="1">
      <c r="A24" s="39" t="s">
        <v>37</v>
      </c>
      <c r="B24" s="9" t="str">
        <f>'C. diff CFUs'!D24</f>
        <v>l_5_1</v>
      </c>
      <c r="C24" s="39" t="s">
        <v>86</v>
      </c>
      <c r="D24" s="9">
        <v>-2.0</v>
      </c>
      <c r="E24" s="79">
        <f>'Daily Weight '!G8</f>
        <v>27.3</v>
      </c>
      <c r="F24" s="142">
        <v>0.0</v>
      </c>
      <c r="G24" s="36" t="s">
        <v>190</v>
      </c>
      <c r="H24" s="80">
        <f t="shared" si="3"/>
        <v>43647</v>
      </c>
      <c r="I24" t="s">
        <v>30</v>
      </c>
    </row>
    <row r="25" ht="15.75" customHeight="1">
      <c r="A25" s="150" t="s">
        <v>37</v>
      </c>
      <c r="B25" s="9" t="str">
        <f>'C. diff CFUs'!D25</f>
        <v>l_5_2</v>
      </c>
      <c r="C25" s="150" t="s">
        <v>106</v>
      </c>
      <c r="D25" s="151">
        <v>-2.0</v>
      </c>
      <c r="E25" s="79">
        <f>'Daily Weight '!G9</f>
        <v>26.5</v>
      </c>
      <c r="F25" s="142">
        <v>0.0</v>
      </c>
      <c r="G25" s="36" t="s">
        <v>190</v>
      </c>
      <c r="H25" s="80">
        <f t="shared" si="3"/>
        <v>43647</v>
      </c>
      <c r="I25" t="s">
        <v>30</v>
      </c>
    </row>
    <row r="26" ht="15.75" customHeight="1">
      <c r="A26" s="9" t="s">
        <v>22</v>
      </c>
      <c r="B26" s="9" t="str">
        <f>'C. diff CFUs'!D26</f>
        <v>nt_5_1</v>
      </c>
      <c r="C26" s="9" t="s">
        <v>86</v>
      </c>
      <c r="D26" s="9">
        <v>-1.0</v>
      </c>
      <c r="E26" s="79">
        <f>'Daily Weight '!H2</f>
        <v>27.9</v>
      </c>
      <c r="F26" s="142">
        <v>0.0</v>
      </c>
      <c r="G26" s="36" t="s">
        <v>190</v>
      </c>
      <c r="H26" s="80">
        <f t="shared" ref="H26:H33" si="4">H34+D26</f>
        <v>43648</v>
      </c>
      <c r="I26" t="s">
        <v>21</v>
      </c>
    </row>
    <row r="27" ht="15.75" customHeight="1">
      <c r="A27" s="9" t="s">
        <v>22</v>
      </c>
      <c r="B27" s="9" t="str">
        <f>'C. diff CFUs'!D27</f>
        <v>nt_5_2</v>
      </c>
      <c r="C27" s="9" t="s">
        <v>106</v>
      </c>
      <c r="D27" s="9">
        <v>-1.0</v>
      </c>
      <c r="E27" s="79">
        <f>'Daily Weight '!H3</f>
        <v>27.1</v>
      </c>
      <c r="F27" s="142">
        <v>0.0</v>
      </c>
      <c r="G27" s="36" t="s">
        <v>190</v>
      </c>
      <c r="H27" s="80">
        <f t="shared" si="4"/>
        <v>43648</v>
      </c>
      <c r="I27" t="s">
        <v>21</v>
      </c>
    </row>
    <row r="28" ht="15.75" customHeight="1">
      <c r="A28" s="39" t="s">
        <v>39</v>
      </c>
      <c r="B28" s="9" t="str">
        <f>'C. diff CFUs'!D28</f>
        <v>f_5_1</v>
      </c>
      <c r="C28" s="39" t="s">
        <v>86</v>
      </c>
      <c r="D28" s="9">
        <v>-1.0</v>
      </c>
      <c r="E28" s="79">
        <f>'Daily Weight '!H4</f>
        <v>25.8</v>
      </c>
      <c r="F28" s="142">
        <v>0.0</v>
      </c>
      <c r="G28" s="36" t="s">
        <v>190</v>
      </c>
      <c r="H28" s="80">
        <f t="shared" si="4"/>
        <v>43648</v>
      </c>
      <c r="I28" t="s">
        <v>24</v>
      </c>
    </row>
    <row r="29" ht="15.75" customHeight="1">
      <c r="A29" s="39" t="s">
        <v>39</v>
      </c>
      <c r="B29" s="9" t="str">
        <f>'C. diff CFUs'!D29</f>
        <v>f_5_2</v>
      </c>
      <c r="C29" s="39" t="s">
        <v>106</v>
      </c>
      <c r="D29" s="9">
        <v>-1.0</v>
      </c>
      <c r="E29" s="79">
        <f>'Daily Weight '!H5</f>
        <v>23.8</v>
      </c>
      <c r="F29" s="142">
        <v>0.0</v>
      </c>
      <c r="G29" s="36" t="s">
        <v>190</v>
      </c>
      <c r="H29" s="80">
        <f t="shared" si="4"/>
        <v>43648</v>
      </c>
      <c r="I29" t="s">
        <v>24</v>
      </c>
    </row>
    <row r="30" ht="15.75" customHeight="1">
      <c r="A30" s="9" t="s">
        <v>23</v>
      </c>
      <c r="B30" s="9" t="str">
        <f>'C. diff CFUs'!D30</f>
        <v>m_5_1</v>
      </c>
      <c r="C30" s="9" t="s">
        <v>86</v>
      </c>
      <c r="D30" s="9">
        <v>-1.0</v>
      </c>
      <c r="E30" s="79">
        <f>'Daily Weight '!H6</f>
        <v>25.2</v>
      </c>
      <c r="F30" s="142">
        <v>0.0</v>
      </c>
      <c r="G30" s="36" t="s">
        <v>190</v>
      </c>
      <c r="H30" s="80">
        <f t="shared" si="4"/>
        <v>43648</v>
      </c>
      <c r="I30" t="s">
        <v>27</v>
      </c>
    </row>
    <row r="31" ht="15.75" customHeight="1">
      <c r="A31" s="9" t="s">
        <v>23</v>
      </c>
      <c r="B31" s="9" t="str">
        <f>'C. diff CFUs'!D31</f>
        <v>m_5_2</v>
      </c>
      <c r="C31" s="9" t="s">
        <v>106</v>
      </c>
      <c r="D31" s="9">
        <v>-1.0</v>
      </c>
      <c r="E31" s="79">
        <f>'Daily Weight '!H7</f>
        <v>26</v>
      </c>
      <c r="F31" s="142">
        <v>0.0</v>
      </c>
      <c r="G31" s="36" t="s">
        <v>190</v>
      </c>
      <c r="H31" s="80">
        <f t="shared" si="4"/>
        <v>43648</v>
      </c>
      <c r="I31" t="s">
        <v>27</v>
      </c>
    </row>
    <row r="32" ht="15.75" customHeight="1">
      <c r="A32" s="39" t="s">
        <v>37</v>
      </c>
      <c r="B32" s="9" t="str">
        <f>'C. diff CFUs'!D32</f>
        <v>l_5_1</v>
      </c>
      <c r="C32" s="39" t="s">
        <v>86</v>
      </c>
      <c r="D32" s="9">
        <v>-1.0</v>
      </c>
      <c r="E32" s="79">
        <f>'Daily Weight '!H8</f>
        <v>27.2</v>
      </c>
      <c r="F32" s="142">
        <v>0.0</v>
      </c>
      <c r="G32" s="36" t="s">
        <v>190</v>
      </c>
      <c r="H32" s="80">
        <f t="shared" si="4"/>
        <v>43648</v>
      </c>
      <c r="I32" t="s">
        <v>30</v>
      </c>
    </row>
    <row r="33" ht="15.75" customHeight="1">
      <c r="A33" s="150" t="s">
        <v>37</v>
      </c>
      <c r="B33" s="9" t="str">
        <f>'C. diff CFUs'!D33</f>
        <v>l_5_2</v>
      </c>
      <c r="C33" s="150" t="s">
        <v>106</v>
      </c>
      <c r="D33" s="151">
        <v>-1.0</v>
      </c>
      <c r="E33" s="79">
        <f>'Daily Weight '!H9</f>
        <v>26.9</v>
      </c>
      <c r="F33" s="142">
        <v>0.0</v>
      </c>
      <c r="G33" s="36" t="s">
        <v>190</v>
      </c>
      <c r="H33" s="80">
        <f t="shared" si="4"/>
        <v>43648</v>
      </c>
      <c r="I33" t="s">
        <v>30</v>
      </c>
    </row>
    <row r="34" ht="15.75" customHeight="1">
      <c r="A34" s="9" t="s">
        <v>22</v>
      </c>
      <c r="B34" s="9" t="str">
        <f>'C. diff CFUs'!D2</f>
        <v>nt_5_1</v>
      </c>
      <c r="C34" s="9" t="s">
        <v>86</v>
      </c>
      <c r="D34" s="9">
        <v>0.0</v>
      </c>
      <c r="E34" s="79">
        <f>'Daily Weight '!I2</f>
        <v>27.8</v>
      </c>
      <c r="F34" s="154">
        <f>'C. diff CFUs'!Y2</f>
        <v>0</v>
      </c>
      <c r="G34" s="36" t="s">
        <v>190</v>
      </c>
      <c r="H34" s="80">
        <f>'C. diff CFUs'!C2</f>
        <v>43649</v>
      </c>
      <c r="I34" t="s">
        <v>21</v>
      </c>
    </row>
    <row r="35" ht="15.75" customHeight="1">
      <c r="A35" s="9" t="s">
        <v>22</v>
      </c>
      <c r="B35" s="9" t="str">
        <f>'C. diff CFUs'!D3</f>
        <v>nt_5_2</v>
      </c>
      <c r="C35" s="9" t="s">
        <v>106</v>
      </c>
      <c r="D35" s="9">
        <v>0.0</v>
      </c>
      <c r="E35" s="79">
        <f>'Daily Weight '!I3</f>
        <v>27.4</v>
      </c>
      <c r="F35" s="154">
        <f>'C. diff CFUs'!Y3</f>
        <v>0</v>
      </c>
      <c r="G35" s="36" t="s">
        <v>190</v>
      </c>
      <c r="H35" s="80">
        <f>'C. diff CFUs'!C3</f>
        <v>43649</v>
      </c>
      <c r="I35" t="s">
        <v>21</v>
      </c>
    </row>
    <row r="36" ht="15.75" customHeight="1">
      <c r="A36" s="39" t="s">
        <v>39</v>
      </c>
      <c r="B36" s="9" t="str">
        <f>'C. diff CFUs'!D4</f>
        <v>f_5_1</v>
      </c>
      <c r="C36" s="39" t="s">
        <v>86</v>
      </c>
      <c r="D36" s="9">
        <v>0.0</v>
      </c>
      <c r="E36" s="79">
        <f>'Daily Weight '!I4</f>
        <v>25.7</v>
      </c>
      <c r="F36" s="154">
        <f>'C. diff CFUs'!Y4</f>
        <v>0</v>
      </c>
      <c r="G36" s="36" t="s">
        <v>190</v>
      </c>
      <c r="H36" s="80">
        <f>'C. diff CFUs'!C4</f>
        <v>43649</v>
      </c>
      <c r="I36" t="s">
        <v>24</v>
      </c>
    </row>
    <row r="37" ht="15.75" customHeight="1">
      <c r="A37" s="39" t="s">
        <v>39</v>
      </c>
      <c r="B37" s="9" t="str">
        <f>'C. diff CFUs'!D5</f>
        <v>f_5_2</v>
      </c>
      <c r="C37" s="39" t="s">
        <v>106</v>
      </c>
      <c r="D37" s="9">
        <v>0.0</v>
      </c>
      <c r="E37" s="79">
        <f>'Daily Weight '!I5</f>
        <v>24.2</v>
      </c>
      <c r="F37" s="154">
        <f>'C. diff CFUs'!Y5</f>
        <v>0</v>
      </c>
      <c r="G37" s="36" t="s">
        <v>190</v>
      </c>
      <c r="H37" s="80">
        <f>'C. diff CFUs'!C5</f>
        <v>43649</v>
      </c>
      <c r="I37" t="s">
        <v>24</v>
      </c>
    </row>
    <row r="38" ht="15.75" customHeight="1">
      <c r="A38" s="9" t="s">
        <v>23</v>
      </c>
      <c r="B38" s="9" t="str">
        <f>'C. diff CFUs'!D6</f>
        <v>m_5_1</v>
      </c>
      <c r="C38" s="9" t="s">
        <v>86</v>
      </c>
      <c r="D38" s="9">
        <v>0.0</v>
      </c>
      <c r="E38" s="79">
        <f>'Daily Weight '!I6</f>
        <v>25.7</v>
      </c>
      <c r="F38" s="154">
        <f>'C. diff CFUs'!Y6</f>
        <v>0</v>
      </c>
      <c r="G38" s="36" t="s">
        <v>190</v>
      </c>
      <c r="H38" s="80">
        <f>'C. diff CFUs'!C6</f>
        <v>43649</v>
      </c>
      <c r="I38" t="s">
        <v>27</v>
      </c>
    </row>
    <row r="39" ht="15.75" customHeight="1">
      <c r="A39" s="9" t="s">
        <v>23</v>
      </c>
      <c r="B39" s="9" t="str">
        <f>'C. diff CFUs'!D7</f>
        <v>m_5_2</v>
      </c>
      <c r="C39" s="9" t="s">
        <v>106</v>
      </c>
      <c r="D39" s="9">
        <v>0.0</v>
      </c>
      <c r="E39" s="79">
        <f>'Daily Weight '!I7</f>
        <v>26.1</v>
      </c>
      <c r="F39" s="154">
        <f>'C. diff CFUs'!Y7</f>
        <v>0</v>
      </c>
      <c r="G39" s="36" t="s">
        <v>190</v>
      </c>
      <c r="H39" s="80">
        <f>'C. diff CFUs'!C7</f>
        <v>43649</v>
      </c>
      <c r="I39" t="s">
        <v>27</v>
      </c>
    </row>
    <row r="40" ht="15.75" customHeight="1">
      <c r="A40" s="39" t="s">
        <v>37</v>
      </c>
      <c r="B40" s="9" t="str">
        <f>'C. diff CFUs'!D8</f>
        <v>l_5_1</v>
      </c>
      <c r="C40" s="39" t="s">
        <v>86</v>
      </c>
      <c r="D40" s="9">
        <v>0.0</v>
      </c>
      <c r="E40" s="79">
        <f>'Daily Weight '!I8</f>
        <v>27.2</v>
      </c>
      <c r="F40" s="154">
        <f>'C. diff CFUs'!Y8</f>
        <v>0</v>
      </c>
      <c r="G40" s="36" t="s">
        <v>190</v>
      </c>
      <c r="H40" s="80">
        <f>'C. diff CFUs'!C8</f>
        <v>43649</v>
      </c>
      <c r="I40" t="s">
        <v>30</v>
      </c>
    </row>
    <row r="41" ht="15.75" customHeight="1">
      <c r="A41" s="150" t="s">
        <v>37</v>
      </c>
      <c r="B41" s="9" t="str">
        <f>'C. diff CFUs'!D9</f>
        <v>l_5_2</v>
      </c>
      <c r="C41" s="150" t="s">
        <v>106</v>
      </c>
      <c r="D41" s="151">
        <v>0.0</v>
      </c>
      <c r="E41" s="79">
        <f>'Daily Weight '!I9</f>
        <v>26.9</v>
      </c>
      <c r="F41" s="154">
        <f>'C. diff CFUs'!Y9</f>
        <v>0</v>
      </c>
      <c r="G41" s="36" t="s">
        <v>190</v>
      </c>
      <c r="H41" s="80">
        <f>'C. diff CFUs'!C9</f>
        <v>43649</v>
      </c>
      <c r="I41" t="s">
        <v>30</v>
      </c>
    </row>
    <row r="42" ht="15.75" customHeight="1">
      <c r="A42" s="9" t="s">
        <v>22</v>
      </c>
      <c r="B42" s="9" t="str">
        <f>'C. diff CFUs'!D10</f>
        <v>nt_5_1</v>
      </c>
      <c r="C42" s="9" t="s">
        <v>86</v>
      </c>
      <c r="D42" s="9">
        <v>1.0</v>
      </c>
      <c r="E42" s="79">
        <f>'Daily Weight '!J2</f>
        <v>27.7</v>
      </c>
      <c r="F42" s="154">
        <f>'C. diff CFUs'!Y10</f>
        <v>30100000</v>
      </c>
      <c r="G42" s="36" t="s">
        <v>190</v>
      </c>
      <c r="H42" s="80">
        <f>'C. diff CFUs'!C10</f>
        <v>43650</v>
      </c>
      <c r="I42" t="s">
        <v>21</v>
      </c>
    </row>
    <row r="43" ht="15.75" customHeight="1">
      <c r="A43" s="9" t="s">
        <v>22</v>
      </c>
      <c r="B43" s="9" t="str">
        <f>'C. diff CFUs'!D11</f>
        <v>nt_5_2</v>
      </c>
      <c r="C43" s="9" t="s">
        <v>106</v>
      </c>
      <c r="D43" s="9">
        <v>1.0</v>
      </c>
      <c r="E43" s="79">
        <f>'Daily Weight '!J3</f>
        <v>27.5</v>
      </c>
      <c r="F43" s="154">
        <f>'C. diff CFUs'!Y11</f>
        <v>35600000</v>
      </c>
      <c r="G43" s="36" t="s">
        <v>190</v>
      </c>
      <c r="H43" s="80">
        <f>'C. diff CFUs'!C11</f>
        <v>43650</v>
      </c>
      <c r="I43" t="s">
        <v>21</v>
      </c>
    </row>
    <row r="44" ht="15.75" customHeight="1">
      <c r="A44" s="39" t="s">
        <v>39</v>
      </c>
      <c r="B44" s="9" t="str">
        <f>'C. diff CFUs'!D12</f>
        <v>f_5_1</v>
      </c>
      <c r="C44" s="39" t="s">
        <v>86</v>
      </c>
      <c r="D44" s="9">
        <v>1.0</v>
      </c>
      <c r="E44" s="79">
        <f>'Daily Weight '!J4</f>
        <v>26.3</v>
      </c>
      <c r="F44" s="154">
        <f>'C. diff CFUs'!Y12</f>
        <v>0</v>
      </c>
      <c r="G44" s="36" t="s">
        <v>190</v>
      </c>
      <c r="H44" s="80">
        <f>'C. diff CFUs'!C12</f>
        <v>43650</v>
      </c>
      <c r="I44" t="s">
        <v>24</v>
      </c>
    </row>
    <row r="45" ht="15.75" customHeight="1">
      <c r="A45" s="39" t="s">
        <v>39</v>
      </c>
      <c r="B45" s="9" t="str">
        <f>'C. diff CFUs'!D13</f>
        <v>f_5_2</v>
      </c>
      <c r="C45" s="39" t="s">
        <v>106</v>
      </c>
      <c r="D45" s="9">
        <v>1.0</v>
      </c>
      <c r="E45" s="79">
        <f>'Daily Weight '!J5</f>
        <v>23.8</v>
      </c>
      <c r="F45" s="154">
        <f>'C. diff CFUs'!Y13</f>
        <v>0</v>
      </c>
      <c r="G45" s="36" t="s">
        <v>190</v>
      </c>
      <c r="H45" s="80">
        <f>'C. diff CFUs'!C13</f>
        <v>43650</v>
      </c>
      <c r="I45" t="s">
        <v>24</v>
      </c>
    </row>
    <row r="46" ht="15.75" customHeight="1">
      <c r="A46" s="9" t="s">
        <v>23</v>
      </c>
      <c r="B46" s="9" t="str">
        <f>'C. diff CFUs'!D14</f>
        <v>m_5_1</v>
      </c>
      <c r="C46" s="9" t="s">
        <v>86</v>
      </c>
      <c r="D46" s="9">
        <v>1.0</v>
      </c>
      <c r="E46" s="79">
        <f>'Daily Weight '!J6</f>
        <v>24.8</v>
      </c>
      <c r="F46" s="154">
        <f>'C. diff CFUs'!Y14</f>
        <v>27500000</v>
      </c>
      <c r="G46" s="36" t="s">
        <v>190</v>
      </c>
      <c r="H46" s="80">
        <f>'C. diff CFUs'!C14</f>
        <v>43650</v>
      </c>
      <c r="I46" t="s">
        <v>27</v>
      </c>
    </row>
    <row r="47" ht="15.75" customHeight="1">
      <c r="A47" s="9" t="s">
        <v>23</v>
      </c>
      <c r="B47" s="9" t="str">
        <f>'C. diff CFUs'!D15</f>
        <v>m_5_2</v>
      </c>
      <c r="C47" s="9" t="s">
        <v>106</v>
      </c>
      <c r="D47" s="9">
        <v>1.0</v>
      </c>
      <c r="E47" s="79">
        <f>'Daily Weight '!J7</f>
        <v>26.6</v>
      </c>
      <c r="F47" s="154">
        <f>'C. diff CFUs'!Y15</f>
        <v>4100000</v>
      </c>
      <c r="G47" s="36" t="s">
        <v>190</v>
      </c>
      <c r="H47" s="80">
        <f>'C. diff CFUs'!C15</f>
        <v>43650</v>
      </c>
      <c r="I47" t="s">
        <v>27</v>
      </c>
    </row>
    <row r="48" ht="15.75" customHeight="1">
      <c r="A48" s="39" t="s">
        <v>37</v>
      </c>
      <c r="B48" s="9" t="str">
        <f>'C. diff CFUs'!D16</f>
        <v>l_5_1</v>
      </c>
      <c r="C48" s="39" t="s">
        <v>86</v>
      </c>
      <c r="D48" s="9">
        <v>1.0</v>
      </c>
      <c r="E48" s="79">
        <f>'Daily Weight '!J8</f>
        <v>26.8</v>
      </c>
      <c r="F48" s="154">
        <f>'C. diff CFUs'!Y16</f>
        <v>4000</v>
      </c>
      <c r="G48" s="36" t="s">
        <v>190</v>
      </c>
      <c r="H48" s="80">
        <f>'C. diff CFUs'!C16</f>
        <v>43650</v>
      </c>
      <c r="I48" t="s">
        <v>30</v>
      </c>
    </row>
    <row r="49" ht="15.75" customHeight="1">
      <c r="A49" s="150" t="s">
        <v>37</v>
      </c>
      <c r="B49" s="9" t="str">
        <f>'C. diff CFUs'!D17</f>
        <v>l_5_2</v>
      </c>
      <c r="C49" s="150" t="s">
        <v>106</v>
      </c>
      <c r="D49" s="151">
        <v>1.0</v>
      </c>
      <c r="E49" s="79">
        <f>'Daily Weight '!J9</f>
        <v>26.8</v>
      </c>
      <c r="F49" s="154">
        <f>'C. diff CFUs'!Y17</f>
        <v>35333.33333</v>
      </c>
      <c r="G49" s="36" t="s">
        <v>190</v>
      </c>
      <c r="H49" s="80">
        <f>'C. diff CFUs'!C17</f>
        <v>43650</v>
      </c>
      <c r="I49" t="s">
        <v>30</v>
      </c>
    </row>
    <row r="50" ht="15.75" customHeight="1">
      <c r="A50" s="9" t="s">
        <v>22</v>
      </c>
      <c r="B50" s="9" t="str">
        <f>'C. diff CFUs'!D18</f>
        <v>nt_5_1</v>
      </c>
      <c r="C50" s="9" t="s">
        <v>86</v>
      </c>
      <c r="D50" s="9">
        <v>2.0</v>
      </c>
      <c r="E50" s="79">
        <f>'Daily Weight '!K2</f>
        <v>27.2</v>
      </c>
      <c r="F50" s="154">
        <f>'C. diff CFUs'!Y18</f>
        <v>965333.3333</v>
      </c>
      <c r="G50" s="36" t="s">
        <v>190</v>
      </c>
      <c r="H50" s="80">
        <f>'C. diff CFUs'!C18</f>
        <v>43651</v>
      </c>
      <c r="I50" t="s">
        <v>21</v>
      </c>
    </row>
    <row r="51" ht="15.75" customHeight="1">
      <c r="A51" s="9" t="s">
        <v>22</v>
      </c>
      <c r="B51" s="9" t="str">
        <f>'C. diff CFUs'!D19</f>
        <v>nt_5_2</v>
      </c>
      <c r="C51" s="9" t="s">
        <v>106</v>
      </c>
      <c r="D51" s="9">
        <v>2.0</v>
      </c>
      <c r="E51" s="79">
        <f>'Daily Weight '!K3</f>
        <v>26.1</v>
      </c>
      <c r="F51" s="154">
        <f>'C. diff CFUs'!Y19</f>
        <v>29000000</v>
      </c>
      <c r="G51" s="36" t="s">
        <v>190</v>
      </c>
      <c r="H51" s="80">
        <f>'C. diff CFUs'!C19</f>
        <v>43651</v>
      </c>
      <c r="I51" t="s">
        <v>21</v>
      </c>
    </row>
    <row r="52" ht="15.75" customHeight="1">
      <c r="A52" s="39" t="s">
        <v>39</v>
      </c>
      <c r="B52" s="9" t="str">
        <f>'C. diff CFUs'!D20</f>
        <v>f_5_1</v>
      </c>
      <c r="C52" s="39" t="s">
        <v>86</v>
      </c>
      <c r="D52" s="9">
        <v>2.0</v>
      </c>
      <c r="E52" s="79">
        <f>'Daily Weight '!K4</f>
        <v>26</v>
      </c>
      <c r="F52" s="154">
        <f>'C. diff CFUs'!Y20</f>
        <v>0</v>
      </c>
      <c r="G52" s="36" t="s">
        <v>190</v>
      </c>
      <c r="H52" s="80">
        <f>'C. diff CFUs'!C20</f>
        <v>43651</v>
      </c>
      <c r="I52" t="s">
        <v>24</v>
      </c>
    </row>
    <row r="53" ht="15.75" customHeight="1">
      <c r="A53" s="39" t="s">
        <v>39</v>
      </c>
      <c r="B53" s="9" t="str">
        <f>'C. diff CFUs'!D21</f>
        <v>f_5_2</v>
      </c>
      <c r="C53" s="39" t="s">
        <v>106</v>
      </c>
      <c r="D53" s="9">
        <v>2.0</v>
      </c>
      <c r="E53" s="79">
        <f>'Daily Weight '!K5</f>
        <v>23.7</v>
      </c>
      <c r="F53" s="154">
        <f>'C. diff CFUs'!Y21</f>
        <v>0</v>
      </c>
      <c r="G53" s="36" t="s">
        <v>190</v>
      </c>
      <c r="H53" s="80">
        <f>'C. diff CFUs'!C21</f>
        <v>43651</v>
      </c>
      <c r="I53" t="s">
        <v>24</v>
      </c>
    </row>
    <row r="54" ht="15.75" customHeight="1">
      <c r="A54" s="9" t="s">
        <v>23</v>
      </c>
      <c r="B54" s="9" t="str">
        <f>'C. diff CFUs'!D22</f>
        <v>m_5_1</v>
      </c>
      <c r="C54" s="9" t="s">
        <v>86</v>
      </c>
      <c r="D54" s="9">
        <v>2.0</v>
      </c>
      <c r="E54" s="79">
        <f>'Daily Weight '!K6</f>
        <v>25.2</v>
      </c>
      <c r="F54" s="154">
        <f>'C. diff CFUs'!Y22</f>
        <v>41400000</v>
      </c>
      <c r="G54" s="36" t="s">
        <v>190</v>
      </c>
      <c r="H54" s="80">
        <f>'C. diff CFUs'!C22</f>
        <v>43651</v>
      </c>
      <c r="I54" t="s">
        <v>27</v>
      </c>
    </row>
    <row r="55" ht="15.75" customHeight="1">
      <c r="A55" s="9" t="s">
        <v>23</v>
      </c>
      <c r="B55" s="9" t="str">
        <f>'C. diff CFUs'!D23</f>
        <v>m_5_2</v>
      </c>
      <c r="C55" s="9" t="s">
        <v>106</v>
      </c>
      <c r="D55" s="9">
        <v>2.0</v>
      </c>
      <c r="E55" s="79">
        <f>'Daily Weight '!K7</f>
        <v>26.6</v>
      </c>
      <c r="F55" s="154">
        <f>'C. diff CFUs'!Y23</f>
        <v>1493333.333</v>
      </c>
      <c r="G55" s="36" t="s">
        <v>190</v>
      </c>
      <c r="H55" s="80">
        <f>'C. diff CFUs'!C23</f>
        <v>43651</v>
      </c>
      <c r="I55" t="s">
        <v>27</v>
      </c>
    </row>
    <row r="56" ht="15.75" customHeight="1">
      <c r="A56" s="39" t="s">
        <v>37</v>
      </c>
      <c r="B56" s="9" t="str">
        <f>'C. diff CFUs'!D24</f>
        <v>l_5_1</v>
      </c>
      <c r="C56" s="39" t="s">
        <v>86</v>
      </c>
      <c r="D56" s="9">
        <v>2.0</v>
      </c>
      <c r="E56" s="79">
        <f>'Daily Weight '!K8</f>
        <v>25</v>
      </c>
      <c r="F56" s="154">
        <f>'C. diff CFUs'!Y24</f>
        <v>0</v>
      </c>
      <c r="G56" s="36" t="s">
        <v>190</v>
      </c>
      <c r="H56" s="80">
        <f>'C. diff CFUs'!C24</f>
        <v>43651</v>
      </c>
      <c r="I56" t="s">
        <v>30</v>
      </c>
    </row>
    <row r="57" ht="15.75" customHeight="1">
      <c r="A57" s="150" t="s">
        <v>37</v>
      </c>
      <c r="B57" s="9" t="str">
        <f>'C. diff CFUs'!D25</f>
        <v>l_5_2</v>
      </c>
      <c r="C57" s="150" t="s">
        <v>106</v>
      </c>
      <c r="D57" s="151">
        <v>2.0</v>
      </c>
      <c r="E57" s="79">
        <f>'Daily Weight '!K9</f>
        <v>26.4</v>
      </c>
      <c r="F57" s="154">
        <f>'C. diff CFUs'!Y25</f>
        <v>0</v>
      </c>
      <c r="G57" s="36" t="s">
        <v>190</v>
      </c>
      <c r="H57" s="80">
        <f>'C. diff CFUs'!C25</f>
        <v>43651</v>
      </c>
      <c r="I57" t="s">
        <v>30</v>
      </c>
    </row>
    <row r="58" ht="15.75" customHeight="1">
      <c r="A58" s="9" t="s">
        <v>22</v>
      </c>
      <c r="B58" s="9" t="str">
        <f>'C. diff CFUs'!D26</f>
        <v>nt_5_1</v>
      </c>
      <c r="C58" s="9" t="s">
        <v>86</v>
      </c>
      <c r="D58" s="9">
        <v>3.0</v>
      </c>
      <c r="E58" s="79">
        <f>'Daily Weight '!L2</f>
        <v>27.5</v>
      </c>
      <c r="F58" s="154">
        <f>'C. diff CFUs'!Y26</f>
        <v>17600000</v>
      </c>
      <c r="G58" s="36" t="s">
        <v>190</v>
      </c>
      <c r="H58" s="80">
        <f>'C. diff CFUs'!C26</f>
        <v>43652</v>
      </c>
      <c r="I58" t="s">
        <v>21</v>
      </c>
    </row>
    <row r="59" ht="15.75" customHeight="1">
      <c r="A59" s="9" t="s">
        <v>22</v>
      </c>
      <c r="B59" s="9" t="str">
        <f>'C. diff CFUs'!D27</f>
        <v>nt_5_2</v>
      </c>
      <c r="C59" s="9" t="s">
        <v>106</v>
      </c>
      <c r="D59" s="9">
        <v>3.0</v>
      </c>
      <c r="E59" s="79">
        <f>'Daily Weight '!L3</f>
        <v>26.4</v>
      </c>
      <c r="F59" s="154">
        <f>'C. diff CFUs'!Y27</f>
        <v>7510000</v>
      </c>
      <c r="G59" s="36" t="s">
        <v>190</v>
      </c>
      <c r="H59" s="80">
        <f>'C. diff CFUs'!C27</f>
        <v>43652</v>
      </c>
      <c r="I59" t="s">
        <v>21</v>
      </c>
    </row>
    <row r="60" ht="15.75" customHeight="1">
      <c r="A60" s="39" t="s">
        <v>39</v>
      </c>
      <c r="B60" s="9" t="str">
        <f>'C. diff CFUs'!D28</f>
        <v>f_5_1</v>
      </c>
      <c r="C60" s="39" t="s">
        <v>86</v>
      </c>
      <c r="D60" s="9">
        <v>3.0</v>
      </c>
      <c r="E60" s="79">
        <f>'Daily Weight '!L4</f>
        <v>26</v>
      </c>
      <c r="F60" s="154">
        <f>'C. diff CFUs'!Y28</f>
        <v>0</v>
      </c>
      <c r="G60" s="36" t="s">
        <v>190</v>
      </c>
      <c r="H60" s="80">
        <f>'C. diff CFUs'!C28</f>
        <v>43652</v>
      </c>
      <c r="I60" t="s">
        <v>24</v>
      </c>
    </row>
    <row r="61" ht="15.75" customHeight="1">
      <c r="A61" s="39" t="s">
        <v>39</v>
      </c>
      <c r="B61" s="9" t="str">
        <f>'C. diff CFUs'!D29</f>
        <v>f_5_2</v>
      </c>
      <c r="C61" s="39" t="s">
        <v>106</v>
      </c>
      <c r="D61" s="9">
        <v>3.0</v>
      </c>
      <c r="E61" s="79">
        <f>'Daily Weight '!L5</f>
        <v>24.1</v>
      </c>
      <c r="F61" s="154">
        <f>'C. diff CFUs'!Y29</f>
        <v>0</v>
      </c>
      <c r="G61" s="36" t="s">
        <v>190</v>
      </c>
      <c r="H61" s="80">
        <f>'C. diff CFUs'!C29</f>
        <v>43652</v>
      </c>
      <c r="I61" t="s">
        <v>24</v>
      </c>
    </row>
    <row r="62" ht="15.75" customHeight="1">
      <c r="A62" s="9" t="s">
        <v>23</v>
      </c>
      <c r="B62" s="9" t="str">
        <f>'C. diff CFUs'!D30</f>
        <v>m_5_1</v>
      </c>
      <c r="C62" s="9" t="s">
        <v>86</v>
      </c>
      <c r="D62" s="9">
        <v>3.0</v>
      </c>
      <c r="E62" s="79">
        <f>'Daily Weight '!L6</f>
        <v>23.8</v>
      </c>
      <c r="F62" s="154">
        <f>'C. diff CFUs'!Y30</f>
        <v>78800000</v>
      </c>
      <c r="G62" s="36" t="s">
        <v>190</v>
      </c>
      <c r="H62" s="80">
        <f>'C. diff CFUs'!C30</f>
        <v>43652</v>
      </c>
      <c r="I62" t="s">
        <v>27</v>
      </c>
    </row>
    <row r="63" ht="15.75" customHeight="1">
      <c r="A63" s="9" t="s">
        <v>23</v>
      </c>
      <c r="B63" s="9" t="str">
        <f>'C. diff CFUs'!D31</f>
        <v>m_5_2</v>
      </c>
      <c r="C63" s="9" t="s">
        <v>106</v>
      </c>
      <c r="D63" s="9">
        <v>3.0</v>
      </c>
      <c r="E63" s="79">
        <f>'Daily Weight '!L7</f>
        <v>27</v>
      </c>
      <c r="F63" s="154">
        <f>'C. diff CFUs'!Y31</f>
        <v>180000</v>
      </c>
      <c r="G63" s="36" t="s">
        <v>190</v>
      </c>
      <c r="H63" s="80">
        <f>'C. diff CFUs'!C31</f>
        <v>43652</v>
      </c>
      <c r="I63" t="s">
        <v>27</v>
      </c>
    </row>
    <row r="64" ht="15.75" customHeight="1">
      <c r="A64" s="39" t="s">
        <v>37</v>
      </c>
      <c r="B64" s="9" t="str">
        <f>'C. diff CFUs'!D32</f>
        <v>l_5_1</v>
      </c>
      <c r="C64" s="39" t="s">
        <v>86</v>
      </c>
      <c r="D64" s="9">
        <v>3.0</v>
      </c>
      <c r="E64" s="79">
        <f>'Daily Weight '!L8</f>
        <v>24.1</v>
      </c>
      <c r="F64" s="154">
        <f>'C. diff CFUs'!Y32</f>
        <v>0</v>
      </c>
      <c r="G64" s="36" t="s">
        <v>190</v>
      </c>
      <c r="H64" s="80">
        <f>'C. diff CFUs'!C32</f>
        <v>43652</v>
      </c>
      <c r="I64" t="s">
        <v>30</v>
      </c>
    </row>
    <row r="65" ht="15.75" customHeight="1">
      <c r="A65" s="150" t="s">
        <v>37</v>
      </c>
      <c r="B65" s="9" t="str">
        <f>'C. diff CFUs'!D33</f>
        <v>l_5_2</v>
      </c>
      <c r="C65" s="150" t="s">
        <v>106</v>
      </c>
      <c r="D65" s="151">
        <v>3.0</v>
      </c>
      <c r="E65" s="79">
        <f>'Daily Weight '!L9</f>
        <v>25.8</v>
      </c>
      <c r="F65" s="154">
        <f>'C. diff CFUs'!Y33</f>
        <v>0</v>
      </c>
      <c r="G65" s="36" t="s">
        <v>190</v>
      </c>
      <c r="H65" s="80">
        <f>'C. diff CFUs'!C33</f>
        <v>43652</v>
      </c>
      <c r="I65" t="s">
        <v>30</v>
      </c>
    </row>
    <row r="66" ht="15.75" customHeight="1">
      <c r="A66" s="9" t="s">
        <v>22</v>
      </c>
      <c r="B66" s="9" t="str">
        <f>'C. diff CFUs'!D34</f>
        <v>nt_5_1</v>
      </c>
      <c r="C66" s="9" t="s">
        <v>86</v>
      </c>
      <c r="D66" s="9">
        <v>4.0</v>
      </c>
      <c r="E66" s="79">
        <f>'Daily Weight '!M2</f>
        <v>27.5</v>
      </c>
      <c r="F66" s="154">
        <f>'C. diff CFUs'!Y34</f>
        <v>5900000</v>
      </c>
      <c r="G66" s="36" t="s">
        <v>190</v>
      </c>
      <c r="H66" s="80">
        <f>'C. diff CFUs'!C34</f>
        <v>43653</v>
      </c>
      <c r="I66" t="s">
        <v>21</v>
      </c>
    </row>
    <row r="67" ht="15.75" customHeight="1">
      <c r="A67" s="9" t="s">
        <v>22</v>
      </c>
      <c r="B67" s="9" t="str">
        <f>'C. diff CFUs'!D35</f>
        <v>nt_5_2</v>
      </c>
      <c r="C67" s="9" t="s">
        <v>106</v>
      </c>
      <c r="D67" s="9">
        <v>4.0</v>
      </c>
      <c r="E67" s="79">
        <f>'Daily Weight '!M3</f>
        <v>26.4</v>
      </c>
      <c r="F67" s="154">
        <f>'C. diff CFUs'!Y35</f>
        <v>6000000</v>
      </c>
      <c r="G67" s="36" t="s">
        <v>190</v>
      </c>
      <c r="H67" s="80">
        <f>'C. diff CFUs'!C35</f>
        <v>43653</v>
      </c>
      <c r="I67" t="s">
        <v>21</v>
      </c>
    </row>
    <row r="68" ht="15.75" customHeight="1">
      <c r="A68" s="39" t="s">
        <v>39</v>
      </c>
      <c r="B68" s="9" t="str">
        <f>'C. diff CFUs'!D36</f>
        <v>f_5_1</v>
      </c>
      <c r="C68" s="39" t="s">
        <v>86</v>
      </c>
      <c r="D68" s="9">
        <v>4.0</v>
      </c>
      <c r="E68" s="79">
        <f>'Daily Weight '!M4</f>
        <v>26.2</v>
      </c>
      <c r="F68" s="154">
        <f>'C. diff CFUs'!Y36</f>
        <v>0</v>
      </c>
      <c r="G68" s="36" t="s">
        <v>190</v>
      </c>
      <c r="H68" s="80">
        <f>'C. diff CFUs'!C36</f>
        <v>43653</v>
      </c>
      <c r="I68" t="s">
        <v>24</v>
      </c>
    </row>
    <row r="69" ht="15.75" customHeight="1">
      <c r="A69" s="39" t="s">
        <v>39</v>
      </c>
      <c r="B69" s="9" t="str">
        <f>'C. diff CFUs'!D37</f>
        <v>f_5_2</v>
      </c>
      <c r="C69" s="39" t="s">
        <v>106</v>
      </c>
      <c r="D69" s="9">
        <v>4.0</v>
      </c>
      <c r="E69" s="79">
        <f>'Daily Weight '!M5</f>
        <v>23.7</v>
      </c>
      <c r="F69" s="154">
        <f>'C. diff CFUs'!Y37</f>
        <v>0</v>
      </c>
      <c r="G69" s="36" t="s">
        <v>190</v>
      </c>
      <c r="H69" s="80">
        <f>'C. diff CFUs'!C37</f>
        <v>43653</v>
      </c>
      <c r="I69" t="s">
        <v>24</v>
      </c>
    </row>
    <row r="70" ht="15.75" customHeight="1">
      <c r="A70" s="9" t="s">
        <v>23</v>
      </c>
      <c r="B70" s="9" t="str">
        <f>'C. diff CFUs'!D38</f>
        <v>m_5_1</v>
      </c>
      <c r="C70" s="9" t="s">
        <v>86</v>
      </c>
      <c r="D70" s="9">
        <v>4.0</v>
      </c>
      <c r="E70" s="79">
        <f>'Daily Weight '!M6</f>
        <v>24.9</v>
      </c>
      <c r="F70" s="154">
        <f>'C. diff CFUs'!Y38</f>
        <v>16900000</v>
      </c>
      <c r="G70" s="36" t="s">
        <v>190</v>
      </c>
      <c r="H70" s="80">
        <f>'C. diff CFUs'!C38</f>
        <v>43653</v>
      </c>
      <c r="I70" t="s">
        <v>27</v>
      </c>
    </row>
    <row r="71" ht="15.75" customHeight="1">
      <c r="A71" s="9" t="s">
        <v>23</v>
      </c>
      <c r="B71" s="9" t="str">
        <f>'C. diff CFUs'!D39</f>
        <v>m_5_2</v>
      </c>
      <c r="C71" s="9" t="s">
        <v>106</v>
      </c>
      <c r="D71" s="9">
        <v>4.0</v>
      </c>
      <c r="E71" s="79">
        <f>'Daily Weight '!M7</f>
        <v>26.7</v>
      </c>
      <c r="F71" s="154">
        <f>'C. diff CFUs'!Y39</f>
        <v>7600</v>
      </c>
      <c r="G71" s="36" t="s">
        <v>190</v>
      </c>
      <c r="H71" s="80">
        <f>'C. diff CFUs'!C39</f>
        <v>43653</v>
      </c>
      <c r="I71" t="s">
        <v>27</v>
      </c>
    </row>
    <row r="72" ht="15.75" customHeight="1">
      <c r="A72" s="39" t="s">
        <v>37</v>
      </c>
      <c r="B72" s="9" t="str">
        <f>'C. diff CFUs'!D40</f>
        <v>l_5_1</v>
      </c>
      <c r="C72" s="39" t="s">
        <v>86</v>
      </c>
      <c r="D72" s="9">
        <v>4.0</v>
      </c>
      <c r="E72" s="79">
        <f>'Daily Weight '!M8</f>
        <v>24.5</v>
      </c>
      <c r="F72" s="154">
        <f>'C. diff CFUs'!Y40</f>
        <v>0</v>
      </c>
      <c r="G72" s="36" t="s">
        <v>190</v>
      </c>
      <c r="H72" s="80">
        <f>'C. diff CFUs'!C40</f>
        <v>43653</v>
      </c>
      <c r="I72" t="s">
        <v>30</v>
      </c>
    </row>
    <row r="73" ht="15.75" customHeight="1">
      <c r="A73" s="150" t="s">
        <v>37</v>
      </c>
      <c r="B73" s="9" t="str">
        <f>'C. diff CFUs'!D41</f>
        <v>l_5_2</v>
      </c>
      <c r="C73" s="150" t="s">
        <v>106</v>
      </c>
      <c r="D73" s="151">
        <v>4.0</v>
      </c>
      <c r="E73" s="79">
        <f>'Daily Weight '!M9</f>
        <v>25.9</v>
      </c>
      <c r="F73" s="154">
        <f>'C. diff CFUs'!Y41</f>
        <v>0</v>
      </c>
      <c r="G73" s="36" t="s">
        <v>190</v>
      </c>
      <c r="H73" s="80">
        <f>'C. diff CFUs'!C41</f>
        <v>43653</v>
      </c>
      <c r="I73" t="s">
        <v>30</v>
      </c>
    </row>
    <row r="74" ht="15.75" customHeight="1">
      <c r="A74" s="9" t="s">
        <v>22</v>
      </c>
      <c r="B74" s="9" t="str">
        <f>'C. diff CFUs'!D42</f>
        <v>nt_5_1</v>
      </c>
      <c r="C74" s="9" t="s">
        <v>86</v>
      </c>
      <c r="D74" s="9">
        <v>5.0</v>
      </c>
      <c r="E74" s="79">
        <f>'Daily Weight '!N2</f>
        <v>27.6</v>
      </c>
      <c r="F74" s="154">
        <f>'C. diff CFUs'!Y42</f>
        <v>8680000</v>
      </c>
      <c r="G74" s="36" t="s">
        <v>190</v>
      </c>
      <c r="H74" s="80">
        <f>'C. diff CFUs'!C42</f>
        <v>43654</v>
      </c>
      <c r="I74" t="s">
        <v>21</v>
      </c>
    </row>
    <row r="75" ht="15.75" customHeight="1">
      <c r="A75" s="9" t="s">
        <v>22</v>
      </c>
      <c r="B75" s="9" t="str">
        <f>'C. diff CFUs'!D43</f>
        <v>nt_5_2</v>
      </c>
      <c r="C75" s="9" t="s">
        <v>106</v>
      </c>
      <c r="D75" s="9">
        <v>5.0</v>
      </c>
      <c r="E75" s="79">
        <f>'Daily Weight '!N3</f>
        <v>26.5</v>
      </c>
      <c r="F75" s="154">
        <f>'C. diff CFUs'!Y43</f>
        <v>5460000</v>
      </c>
      <c r="G75" s="36" t="s">
        <v>190</v>
      </c>
      <c r="H75" s="80">
        <f>'C. diff CFUs'!C43</f>
        <v>43654</v>
      </c>
      <c r="I75" t="s">
        <v>21</v>
      </c>
    </row>
    <row r="76" ht="15.75" customHeight="1">
      <c r="A76" s="39" t="s">
        <v>39</v>
      </c>
      <c r="B76" s="9" t="str">
        <f>'C. diff CFUs'!D44</f>
        <v>f_5_1</v>
      </c>
      <c r="C76" s="39" t="s">
        <v>86</v>
      </c>
      <c r="D76" s="9">
        <v>5.0</v>
      </c>
      <c r="E76" s="79">
        <f>'Daily Weight '!N4</f>
        <v>26.1</v>
      </c>
      <c r="F76" s="154">
        <f>'C. diff CFUs'!Y44</f>
        <v>0</v>
      </c>
      <c r="G76" s="36" t="s">
        <v>190</v>
      </c>
      <c r="H76" s="80">
        <f>'C. diff CFUs'!C44</f>
        <v>43654</v>
      </c>
      <c r="I76" t="s">
        <v>24</v>
      </c>
    </row>
    <row r="77" ht="15.75" customHeight="1">
      <c r="A77" s="39" t="s">
        <v>39</v>
      </c>
      <c r="B77" s="9" t="str">
        <f>'C. diff CFUs'!D45</f>
        <v>f_5_2</v>
      </c>
      <c r="C77" s="39" t="s">
        <v>106</v>
      </c>
      <c r="D77" s="9">
        <v>5.0</v>
      </c>
      <c r="E77" s="79">
        <f>'Daily Weight '!N5</f>
        <v>24.1</v>
      </c>
      <c r="F77" s="154">
        <f>'C. diff CFUs'!Y45</f>
        <v>0</v>
      </c>
      <c r="G77" s="36" t="s">
        <v>190</v>
      </c>
      <c r="H77" s="80">
        <f>'C. diff CFUs'!C45</f>
        <v>43654</v>
      </c>
      <c r="I77" t="s">
        <v>24</v>
      </c>
    </row>
    <row r="78" ht="15.75" customHeight="1">
      <c r="A78" s="9" t="s">
        <v>23</v>
      </c>
      <c r="B78" s="9" t="str">
        <f>'C. diff CFUs'!D46</f>
        <v>m_5_1</v>
      </c>
      <c r="C78" s="9" t="s">
        <v>86</v>
      </c>
      <c r="D78" s="9">
        <v>5.0</v>
      </c>
      <c r="E78" s="79">
        <f>'Daily Weight '!N6</f>
        <v>25.2</v>
      </c>
      <c r="F78" s="154">
        <f>'C. diff CFUs'!Y46</f>
        <v>6410000</v>
      </c>
      <c r="G78" s="36" t="s">
        <v>190</v>
      </c>
      <c r="H78" s="80">
        <f>'C. diff CFUs'!C46</f>
        <v>43654</v>
      </c>
      <c r="I78" t="s">
        <v>27</v>
      </c>
    </row>
    <row r="79" ht="15.75" customHeight="1">
      <c r="A79" s="9" t="s">
        <v>23</v>
      </c>
      <c r="B79" s="9" t="str">
        <f>'C. diff CFUs'!D47</f>
        <v>m_5_2</v>
      </c>
      <c r="C79" s="9" t="s">
        <v>106</v>
      </c>
      <c r="D79" s="9">
        <v>5.0</v>
      </c>
      <c r="E79" s="79">
        <f>'Daily Weight '!N7</f>
        <v>26.3</v>
      </c>
      <c r="F79" s="154">
        <f>'C. diff CFUs'!Y47</f>
        <v>5800</v>
      </c>
      <c r="G79" s="36" t="s">
        <v>190</v>
      </c>
      <c r="H79" s="80">
        <f>'C. diff CFUs'!C47</f>
        <v>43654</v>
      </c>
      <c r="I79" t="s">
        <v>27</v>
      </c>
    </row>
    <row r="80" ht="15.75" customHeight="1">
      <c r="A80" s="39" t="s">
        <v>37</v>
      </c>
      <c r="B80" s="9" t="str">
        <f>'C. diff CFUs'!D48</f>
        <v>l_5_1</v>
      </c>
      <c r="C80" s="39" t="s">
        <v>86</v>
      </c>
      <c r="D80" s="9">
        <v>5.0</v>
      </c>
      <c r="E80" s="79">
        <f>'Daily Weight '!N8</f>
        <v>24.7</v>
      </c>
      <c r="F80" s="154">
        <f>'C. diff CFUs'!Y48</f>
        <v>0</v>
      </c>
      <c r="G80" s="36" t="s">
        <v>190</v>
      </c>
      <c r="H80" s="80">
        <f>'C. diff CFUs'!C48</f>
        <v>43654</v>
      </c>
      <c r="I80" t="s">
        <v>30</v>
      </c>
    </row>
    <row r="81" ht="15.75" customHeight="1">
      <c r="A81" s="150" t="s">
        <v>37</v>
      </c>
      <c r="B81" s="9" t="str">
        <f>'C. diff CFUs'!D49</f>
        <v>l_5_2</v>
      </c>
      <c r="C81" s="150" t="s">
        <v>106</v>
      </c>
      <c r="D81" s="151">
        <v>5.0</v>
      </c>
      <c r="E81" s="79">
        <f>'Daily Weight '!N9</f>
        <v>26</v>
      </c>
      <c r="F81" s="154">
        <f>'C. diff CFUs'!Y49</f>
        <v>0</v>
      </c>
      <c r="G81" s="36" t="s">
        <v>190</v>
      </c>
      <c r="H81" s="80">
        <f>'C. diff CFUs'!C49</f>
        <v>43654</v>
      </c>
      <c r="I81" t="s">
        <v>30</v>
      </c>
    </row>
    <row r="82" ht="15.75" customHeight="1">
      <c r="A82" s="9" t="s">
        <v>22</v>
      </c>
      <c r="B82" s="9" t="str">
        <f>'C. diff CFUs'!D50</f>
        <v>nt_5_1</v>
      </c>
      <c r="C82" s="9" t="s">
        <v>86</v>
      </c>
      <c r="D82" s="9">
        <v>6.0</v>
      </c>
      <c r="E82" s="79">
        <f>'Daily Weight '!O2</f>
        <v>27.2</v>
      </c>
      <c r="F82" s="154">
        <f>'C. diff CFUs'!Y50</f>
        <v>10466666.67</v>
      </c>
      <c r="G82" s="36" t="s">
        <v>190</v>
      </c>
      <c r="H82" s="80">
        <f>'C. diff CFUs'!C50</f>
        <v>43655</v>
      </c>
      <c r="I82" t="s">
        <v>21</v>
      </c>
    </row>
    <row r="83" ht="15.75" customHeight="1">
      <c r="A83" s="9" t="s">
        <v>22</v>
      </c>
      <c r="B83" s="9" t="str">
        <f>'C. diff CFUs'!D51</f>
        <v>nt_5_2</v>
      </c>
      <c r="C83" s="9" t="s">
        <v>106</v>
      </c>
      <c r="D83" s="9">
        <v>6.0</v>
      </c>
      <c r="E83" s="79">
        <f>'Daily Weight '!O3</f>
        <v>26.4</v>
      </c>
      <c r="F83" s="154">
        <f>'C. diff CFUs'!Y51</f>
        <v>1920000</v>
      </c>
      <c r="G83" s="36" t="s">
        <v>190</v>
      </c>
      <c r="H83" s="80">
        <f>'C. diff CFUs'!C51</f>
        <v>43655</v>
      </c>
      <c r="I83" t="s">
        <v>21</v>
      </c>
    </row>
    <row r="84" ht="15.75" customHeight="1">
      <c r="A84" s="39" t="s">
        <v>39</v>
      </c>
      <c r="B84" s="9" t="str">
        <f>'C. diff CFUs'!D52</f>
        <v>f_5_1</v>
      </c>
      <c r="C84" s="39" t="s">
        <v>86</v>
      </c>
      <c r="D84" s="9">
        <v>6.0</v>
      </c>
      <c r="E84" s="79">
        <f>'Daily Weight '!O4</f>
        <v>25.7</v>
      </c>
      <c r="F84" s="154">
        <f>'C. diff CFUs'!Y52</f>
        <v>0</v>
      </c>
      <c r="G84" s="36" t="s">
        <v>190</v>
      </c>
      <c r="H84" s="80">
        <f>'C. diff CFUs'!C52</f>
        <v>43655</v>
      </c>
      <c r="I84" t="s">
        <v>24</v>
      </c>
    </row>
    <row r="85" ht="15.75" customHeight="1">
      <c r="A85" s="39" t="s">
        <v>39</v>
      </c>
      <c r="B85" s="9" t="str">
        <f>'C. diff CFUs'!D53</f>
        <v>f_5_2</v>
      </c>
      <c r="C85" s="39" t="s">
        <v>106</v>
      </c>
      <c r="D85" s="9">
        <v>6.0</v>
      </c>
      <c r="E85" s="79">
        <f>'Daily Weight '!O5</f>
        <v>23.7</v>
      </c>
      <c r="F85" s="154">
        <f>'C. diff CFUs'!Y53</f>
        <v>0</v>
      </c>
      <c r="G85" s="36" t="s">
        <v>190</v>
      </c>
      <c r="H85" s="80">
        <f>'C. diff CFUs'!C53</f>
        <v>43655</v>
      </c>
      <c r="I85" t="s">
        <v>24</v>
      </c>
    </row>
    <row r="86" ht="15.75" customHeight="1">
      <c r="A86" s="9" t="s">
        <v>23</v>
      </c>
      <c r="B86" s="9" t="str">
        <f>'C. diff CFUs'!D54</f>
        <v>m_5_1</v>
      </c>
      <c r="C86" s="9" t="s">
        <v>86</v>
      </c>
      <c r="D86" s="9">
        <v>6.0</v>
      </c>
      <c r="E86" s="79">
        <f>'Daily Weight '!O6</f>
        <v>24.9</v>
      </c>
      <c r="F86" s="154">
        <f>'C. diff CFUs'!Y54</f>
        <v>2466666.667</v>
      </c>
      <c r="G86" s="36" t="s">
        <v>190</v>
      </c>
      <c r="H86" s="80">
        <f>'C. diff CFUs'!C54</f>
        <v>43655</v>
      </c>
      <c r="I86" t="s">
        <v>27</v>
      </c>
    </row>
    <row r="87" ht="15.75" customHeight="1">
      <c r="A87" s="9" t="s">
        <v>23</v>
      </c>
      <c r="B87" s="9" t="str">
        <f>'C. diff CFUs'!D55</f>
        <v>m_5_2</v>
      </c>
      <c r="C87" s="9" t="s">
        <v>106</v>
      </c>
      <c r="D87" s="9">
        <v>6.0</v>
      </c>
      <c r="E87" s="79">
        <f>'Daily Weight '!O7</f>
        <v>26.5</v>
      </c>
      <c r="F87" s="154">
        <f>'C. diff CFUs'!Y55</f>
        <v>3300</v>
      </c>
      <c r="G87" s="36" t="s">
        <v>190</v>
      </c>
      <c r="H87" s="80">
        <f>'C. diff CFUs'!C55</f>
        <v>43655</v>
      </c>
      <c r="I87" t="s">
        <v>27</v>
      </c>
    </row>
    <row r="88" ht="15.75" customHeight="1">
      <c r="A88" s="39" t="s">
        <v>37</v>
      </c>
      <c r="B88" s="9" t="str">
        <f>'C. diff CFUs'!D56</f>
        <v>l_5_1</v>
      </c>
      <c r="C88" s="39" t="s">
        <v>86</v>
      </c>
      <c r="D88" s="9">
        <v>6.0</v>
      </c>
      <c r="E88" s="79">
        <f>'Daily Weight '!O8</f>
        <v>24.4</v>
      </c>
      <c r="F88" s="154">
        <f>'C. diff CFUs'!Y56</f>
        <v>0</v>
      </c>
      <c r="G88" s="36" t="s">
        <v>190</v>
      </c>
      <c r="H88" s="80">
        <f>'C. diff CFUs'!C56</f>
        <v>43655</v>
      </c>
      <c r="I88" t="s">
        <v>30</v>
      </c>
    </row>
    <row r="89" ht="15.75" customHeight="1">
      <c r="A89" s="150" t="s">
        <v>37</v>
      </c>
      <c r="B89" s="9" t="str">
        <f>'C. diff CFUs'!D57</f>
        <v>l_5_2</v>
      </c>
      <c r="C89" s="150" t="s">
        <v>106</v>
      </c>
      <c r="D89" s="151">
        <v>6.0</v>
      </c>
      <c r="E89" s="79">
        <f>'Daily Weight '!O9</f>
        <v>25.6</v>
      </c>
      <c r="F89" s="154">
        <f>'C. diff CFUs'!Y57</f>
        <v>0</v>
      </c>
      <c r="G89" s="36" t="s">
        <v>190</v>
      </c>
      <c r="H89" s="80">
        <f>'C. diff CFUs'!C57</f>
        <v>43655</v>
      </c>
      <c r="I89" t="s">
        <v>30</v>
      </c>
    </row>
    <row r="90" ht="15.75" customHeight="1">
      <c r="A90" s="9" t="s">
        <v>22</v>
      </c>
      <c r="B90" s="9" t="str">
        <f>'C. diff CFUs'!D58</f>
        <v>nt_5_1</v>
      </c>
      <c r="C90" s="9" t="s">
        <v>86</v>
      </c>
      <c r="D90" s="9">
        <v>7.0</v>
      </c>
      <c r="E90" s="79">
        <f>'Daily Weight '!P2</f>
        <v>27.2</v>
      </c>
      <c r="F90" s="154">
        <f>'C. diff CFUs'!Y58</f>
        <v>14990000</v>
      </c>
      <c r="G90" s="36" t="s">
        <v>190</v>
      </c>
      <c r="H90" s="80">
        <f>'C. diff CFUs'!C58</f>
        <v>43656</v>
      </c>
      <c r="I90" t="s">
        <v>21</v>
      </c>
    </row>
    <row r="91" ht="15.75" customHeight="1">
      <c r="A91" s="9" t="s">
        <v>22</v>
      </c>
      <c r="B91" s="9" t="str">
        <f>'C. diff CFUs'!D59</f>
        <v>nt_5_2</v>
      </c>
      <c r="C91" s="9" t="s">
        <v>106</v>
      </c>
      <c r="D91" s="9">
        <v>7.0</v>
      </c>
      <c r="E91" s="79">
        <f>'Daily Weight '!P3</f>
        <v>26.1</v>
      </c>
      <c r="F91" s="154">
        <f>'C. diff CFUs'!Y59</f>
        <v>5160000</v>
      </c>
      <c r="G91" s="36" t="s">
        <v>190</v>
      </c>
      <c r="H91" s="80">
        <f>'C. diff CFUs'!C59</f>
        <v>43656</v>
      </c>
      <c r="I91" t="s">
        <v>21</v>
      </c>
    </row>
    <row r="92" ht="15.75" customHeight="1">
      <c r="A92" s="39" t="s">
        <v>39</v>
      </c>
      <c r="B92" s="9" t="str">
        <f>'C. diff CFUs'!D60</f>
        <v>f_5_1</v>
      </c>
      <c r="C92" s="39" t="s">
        <v>86</v>
      </c>
      <c r="D92" s="9">
        <v>7.0</v>
      </c>
      <c r="E92" s="79">
        <f>'Daily Weight '!P4</f>
        <v>25.7</v>
      </c>
      <c r="F92" s="154">
        <f>'C. diff CFUs'!Y60</f>
        <v>0</v>
      </c>
      <c r="G92" s="36" t="s">
        <v>190</v>
      </c>
      <c r="H92" s="80">
        <f>'C. diff CFUs'!C60</f>
        <v>43656</v>
      </c>
      <c r="I92" t="s">
        <v>24</v>
      </c>
    </row>
    <row r="93" ht="15.75" customHeight="1">
      <c r="A93" s="39" t="s">
        <v>39</v>
      </c>
      <c r="B93" s="9" t="str">
        <f>'C. diff CFUs'!D61</f>
        <v>f_5_2</v>
      </c>
      <c r="C93" s="39" t="s">
        <v>106</v>
      </c>
      <c r="D93" s="9">
        <v>7.0</v>
      </c>
      <c r="E93" s="79">
        <f>'Daily Weight '!P5</f>
        <v>23.6</v>
      </c>
      <c r="F93" s="154">
        <f>'C. diff CFUs'!Y61</f>
        <v>0</v>
      </c>
      <c r="G93" s="36" t="s">
        <v>190</v>
      </c>
      <c r="H93" s="80">
        <f>'C. diff CFUs'!C61</f>
        <v>43656</v>
      </c>
      <c r="I93" t="s">
        <v>24</v>
      </c>
    </row>
    <row r="94" ht="15.75" customHeight="1">
      <c r="A94" s="9" t="s">
        <v>23</v>
      </c>
      <c r="B94" s="9" t="str">
        <f>'C. diff CFUs'!D62</f>
        <v>m_5_1</v>
      </c>
      <c r="C94" s="9" t="s">
        <v>86</v>
      </c>
      <c r="D94" s="9">
        <v>7.0</v>
      </c>
      <c r="E94" s="79">
        <f>'Daily Weight '!P6</f>
        <v>24.8</v>
      </c>
      <c r="F94" s="154">
        <f>'C. diff CFUs'!Y62</f>
        <v>107000</v>
      </c>
      <c r="G94" s="36" t="s">
        <v>190</v>
      </c>
      <c r="H94" s="80">
        <f>'C. diff CFUs'!C62</f>
        <v>43656</v>
      </c>
      <c r="I94" t="s">
        <v>27</v>
      </c>
    </row>
    <row r="95" ht="15.75" customHeight="1">
      <c r="A95" s="9" t="s">
        <v>23</v>
      </c>
      <c r="B95" s="9" t="str">
        <f>'C. diff CFUs'!D63</f>
        <v>m_5_2</v>
      </c>
      <c r="C95" s="9" t="s">
        <v>106</v>
      </c>
      <c r="D95" s="9">
        <v>7.0</v>
      </c>
      <c r="E95" s="79">
        <f>'Daily Weight '!P7</f>
        <v>26.5</v>
      </c>
      <c r="F95" s="154">
        <f>'C. diff CFUs'!Y63</f>
        <v>3600</v>
      </c>
      <c r="G95" s="36" t="s">
        <v>190</v>
      </c>
      <c r="H95" s="80">
        <f>'C. diff CFUs'!C63</f>
        <v>43656</v>
      </c>
      <c r="I95" t="s">
        <v>27</v>
      </c>
    </row>
    <row r="96" ht="15.75" customHeight="1">
      <c r="A96" s="39" t="s">
        <v>37</v>
      </c>
      <c r="B96" s="9" t="str">
        <f>'C. diff CFUs'!D64</f>
        <v>l_5_1</v>
      </c>
      <c r="C96" s="39" t="s">
        <v>86</v>
      </c>
      <c r="D96" s="9">
        <v>7.0</v>
      </c>
      <c r="E96" s="79">
        <f>'Daily Weight '!P8</f>
        <v>24.7</v>
      </c>
      <c r="F96" s="154">
        <f>'C. diff CFUs'!Y64</f>
        <v>0</v>
      </c>
      <c r="G96" s="36" t="s">
        <v>190</v>
      </c>
      <c r="H96" s="80">
        <f>'C. diff CFUs'!C64</f>
        <v>43656</v>
      </c>
      <c r="I96" t="s">
        <v>30</v>
      </c>
    </row>
    <row r="97" ht="15.75" customHeight="1">
      <c r="A97" s="150" t="s">
        <v>37</v>
      </c>
      <c r="B97" s="9" t="str">
        <f>'C. diff CFUs'!D65</f>
        <v>l_5_2</v>
      </c>
      <c r="C97" s="150" t="s">
        <v>106</v>
      </c>
      <c r="D97" s="151">
        <v>7.0</v>
      </c>
      <c r="E97" s="79">
        <f>'Daily Weight '!P9</f>
        <v>25.8</v>
      </c>
      <c r="F97" s="154">
        <f>'C. diff CFUs'!Y65</f>
        <v>0</v>
      </c>
      <c r="G97" s="36" t="s">
        <v>190</v>
      </c>
      <c r="H97" s="80">
        <f>'C. diff CFUs'!C65</f>
        <v>43656</v>
      </c>
      <c r="I97" t="s">
        <v>30</v>
      </c>
    </row>
    <row r="98" ht="15.75" customHeight="1">
      <c r="A98" s="9" t="s">
        <v>22</v>
      </c>
      <c r="B98" s="9" t="str">
        <f>'C. diff CFUs'!D66</f>
        <v>nt_5_1</v>
      </c>
      <c r="C98" s="9" t="s">
        <v>86</v>
      </c>
      <c r="D98" s="9">
        <v>8.0</v>
      </c>
      <c r="E98" s="79">
        <f>'Daily Weight '!Q2</f>
        <v>26.9</v>
      </c>
      <c r="F98" s="154">
        <f>'C. diff CFUs'!Y66</f>
        <v>9500000</v>
      </c>
      <c r="G98" s="36" t="s">
        <v>190</v>
      </c>
      <c r="H98" s="80">
        <f>'C. diff CFUs'!C66</f>
        <v>43657</v>
      </c>
      <c r="I98" t="s">
        <v>21</v>
      </c>
    </row>
    <row r="99" ht="15.75" customHeight="1">
      <c r="A99" s="9" t="s">
        <v>22</v>
      </c>
      <c r="B99" s="9" t="str">
        <f>'C. diff CFUs'!D67</f>
        <v>nt_5_2</v>
      </c>
      <c r="C99" s="9" t="s">
        <v>106</v>
      </c>
      <c r="D99" s="9">
        <v>8.0</v>
      </c>
      <c r="E99" s="79">
        <f>'Daily Weight '!Q3</f>
        <v>25.8</v>
      </c>
      <c r="F99" s="154">
        <f>'C. diff CFUs'!Y67</f>
        <v>18300000</v>
      </c>
      <c r="G99" s="36" t="s">
        <v>190</v>
      </c>
      <c r="H99" s="80">
        <f>'C. diff CFUs'!C67</f>
        <v>43657</v>
      </c>
      <c r="I99" t="s">
        <v>21</v>
      </c>
    </row>
    <row r="100" ht="15.75" customHeight="1">
      <c r="A100" s="39" t="s">
        <v>39</v>
      </c>
      <c r="B100" s="9" t="str">
        <f>'C. diff CFUs'!D68</f>
        <v>f_5_1</v>
      </c>
      <c r="C100" s="39" t="s">
        <v>86</v>
      </c>
      <c r="D100" s="9">
        <v>8.0</v>
      </c>
      <c r="E100" s="79">
        <f>'Daily Weight '!Q4</f>
        <v>25.9</v>
      </c>
      <c r="F100" s="154">
        <f>'C. diff CFUs'!Y68</f>
        <v>0</v>
      </c>
      <c r="G100" s="36" t="s">
        <v>190</v>
      </c>
      <c r="H100" s="80">
        <f>'C. diff CFUs'!C68</f>
        <v>43657</v>
      </c>
      <c r="I100" t="s">
        <v>24</v>
      </c>
    </row>
    <row r="101" ht="15.75" customHeight="1">
      <c r="A101" s="39" t="s">
        <v>39</v>
      </c>
      <c r="B101" s="9" t="str">
        <f>'C. diff CFUs'!D69</f>
        <v>f_5_2</v>
      </c>
      <c r="C101" s="39" t="s">
        <v>106</v>
      </c>
      <c r="D101" s="9">
        <v>8.0</v>
      </c>
      <c r="E101" s="79">
        <f>'Daily Weight '!Q5</f>
        <v>23.8</v>
      </c>
      <c r="F101" s="154">
        <f>'C. diff CFUs'!Y69</f>
        <v>0</v>
      </c>
      <c r="G101" s="36" t="s">
        <v>190</v>
      </c>
      <c r="H101" s="80">
        <f>'C. diff CFUs'!C69</f>
        <v>43657</v>
      </c>
      <c r="I101" t="s">
        <v>24</v>
      </c>
    </row>
    <row r="102" ht="15.75" customHeight="1">
      <c r="A102" s="9" t="s">
        <v>23</v>
      </c>
      <c r="B102" s="9" t="str">
        <f>'C. diff CFUs'!D70</f>
        <v>m_5_1</v>
      </c>
      <c r="C102" s="9" t="s">
        <v>86</v>
      </c>
      <c r="D102" s="9">
        <v>8.0</v>
      </c>
      <c r="E102" s="79">
        <f>'Daily Weight '!Q6</f>
        <v>24.8</v>
      </c>
      <c r="F102" s="154">
        <f>'C. diff CFUs'!Y70</f>
        <v>4800</v>
      </c>
      <c r="G102" s="36" t="s">
        <v>190</v>
      </c>
      <c r="H102" s="80">
        <f>'C. diff CFUs'!C70</f>
        <v>43657</v>
      </c>
      <c r="I102" t="s">
        <v>27</v>
      </c>
    </row>
    <row r="103" ht="15.75" customHeight="1">
      <c r="A103" s="9" t="s">
        <v>23</v>
      </c>
      <c r="B103" s="9" t="str">
        <f>'C. diff CFUs'!D71</f>
        <v>m_5_2</v>
      </c>
      <c r="C103" s="9" t="s">
        <v>106</v>
      </c>
      <c r="D103" s="9">
        <v>8.0</v>
      </c>
      <c r="E103" s="79">
        <f>'Daily Weight '!Q7</f>
        <v>26.4</v>
      </c>
      <c r="F103" s="154">
        <f>'C. diff CFUs'!Y71</f>
        <v>0</v>
      </c>
      <c r="G103" s="36" t="s">
        <v>190</v>
      </c>
      <c r="H103" s="80">
        <f>'C. diff CFUs'!C71</f>
        <v>43657</v>
      </c>
      <c r="I103" t="s">
        <v>27</v>
      </c>
    </row>
    <row r="104" ht="15.75" customHeight="1">
      <c r="A104" s="39" t="s">
        <v>37</v>
      </c>
      <c r="B104" s="9" t="str">
        <f>'C. diff CFUs'!D72</f>
        <v>l_5_1</v>
      </c>
      <c r="C104" s="39" t="s">
        <v>86</v>
      </c>
      <c r="D104" s="9">
        <v>8.0</v>
      </c>
      <c r="E104" s="79">
        <f>'Daily Weight '!Q8</f>
        <v>24.1</v>
      </c>
      <c r="F104" s="154">
        <f>'C. diff CFUs'!Y72</f>
        <v>0</v>
      </c>
      <c r="G104" s="36" t="s">
        <v>190</v>
      </c>
      <c r="H104" s="80">
        <f>'C. diff CFUs'!C72</f>
        <v>43657</v>
      </c>
      <c r="I104" t="s">
        <v>30</v>
      </c>
    </row>
    <row r="105" ht="15.75" customHeight="1">
      <c r="A105" s="150" t="s">
        <v>37</v>
      </c>
      <c r="B105" s="9" t="str">
        <f>'C. diff CFUs'!D73</f>
        <v>l_5_2</v>
      </c>
      <c r="C105" s="150" t="s">
        <v>106</v>
      </c>
      <c r="D105" s="151">
        <v>8.0</v>
      </c>
      <c r="E105" s="79">
        <f>'Daily Weight '!Q9</f>
        <v>25.6</v>
      </c>
      <c r="F105" s="154">
        <f>'C. diff CFUs'!Y73</f>
        <v>0</v>
      </c>
      <c r="G105" s="36" t="s">
        <v>190</v>
      </c>
      <c r="H105" s="80">
        <f>'C. diff CFUs'!C73</f>
        <v>43657</v>
      </c>
      <c r="I105" t="s">
        <v>30</v>
      </c>
    </row>
    <row r="106" ht="15.75" customHeight="1">
      <c r="A106" s="9" t="s">
        <v>22</v>
      </c>
      <c r="B106" s="9" t="str">
        <f>'C. diff CFUs'!D74</f>
        <v>nt_5_1</v>
      </c>
      <c r="C106" s="9" t="s">
        <v>86</v>
      </c>
      <c r="D106" s="9">
        <v>9.0</v>
      </c>
      <c r="E106" s="79">
        <f>'Daily Weight '!R2</f>
        <v>26.9</v>
      </c>
      <c r="F106" s="154">
        <f>'C. diff CFUs'!Y74</f>
        <v>7600000</v>
      </c>
      <c r="G106" s="36" t="s">
        <v>190</v>
      </c>
      <c r="H106" s="80">
        <f>'C. diff CFUs'!C74</f>
        <v>43658</v>
      </c>
      <c r="I106" t="s">
        <v>21</v>
      </c>
    </row>
    <row r="107" ht="15.75" customHeight="1">
      <c r="A107" s="9" t="s">
        <v>22</v>
      </c>
      <c r="B107" s="9" t="str">
        <f>'C. diff CFUs'!D75</f>
        <v>nt_5_2</v>
      </c>
      <c r="C107" s="9" t="s">
        <v>106</v>
      </c>
      <c r="D107" s="9">
        <v>9.0</v>
      </c>
      <c r="E107" s="79">
        <f>'Daily Weight '!R3</f>
        <v>25.7</v>
      </c>
      <c r="F107" s="154">
        <f>'C. diff CFUs'!Y75</f>
        <v>13000000</v>
      </c>
      <c r="G107" s="36" t="s">
        <v>190</v>
      </c>
      <c r="H107" s="80">
        <f>'C. diff CFUs'!C75</f>
        <v>43658</v>
      </c>
      <c r="I107" t="s">
        <v>21</v>
      </c>
    </row>
    <row r="108" ht="15.75" customHeight="1">
      <c r="A108" s="39" t="s">
        <v>39</v>
      </c>
      <c r="B108" s="9" t="str">
        <f>'C. diff CFUs'!D76</f>
        <v>f_5_1</v>
      </c>
      <c r="C108" s="39" t="s">
        <v>86</v>
      </c>
      <c r="D108" s="9">
        <v>9.0</v>
      </c>
      <c r="E108" s="79">
        <f>'Daily Weight '!R4</f>
        <v>25.4</v>
      </c>
      <c r="F108" s="154">
        <f>'C. diff CFUs'!Y76</f>
        <v>0</v>
      </c>
      <c r="G108" s="36" t="s">
        <v>190</v>
      </c>
      <c r="H108" s="80">
        <f>'C. diff CFUs'!C76</f>
        <v>43658</v>
      </c>
      <c r="I108" t="s">
        <v>24</v>
      </c>
    </row>
    <row r="109" ht="15.75" customHeight="1">
      <c r="A109" s="39" t="s">
        <v>39</v>
      </c>
      <c r="B109" s="9" t="str">
        <f>'C. diff CFUs'!D77</f>
        <v>f_5_2</v>
      </c>
      <c r="C109" s="39" t="s">
        <v>106</v>
      </c>
      <c r="D109" s="9">
        <v>9.0</v>
      </c>
      <c r="E109" s="79">
        <f>'Daily Weight '!R5</f>
        <v>23.8</v>
      </c>
      <c r="F109" s="154">
        <f>'C. diff CFUs'!Y77</f>
        <v>0</v>
      </c>
      <c r="G109" s="36" t="s">
        <v>190</v>
      </c>
      <c r="H109" s="80">
        <f>'C. diff CFUs'!C77</f>
        <v>43658</v>
      </c>
      <c r="I109" t="s">
        <v>24</v>
      </c>
    </row>
    <row r="110" ht="15.75" customHeight="1">
      <c r="A110" s="9" t="s">
        <v>23</v>
      </c>
      <c r="B110" s="9" t="str">
        <f>'C. diff CFUs'!D78</f>
        <v>m_5_1</v>
      </c>
      <c r="C110" s="9" t="s">
        <v>86</v>
      </c>
      <c r="D110" s="9">
        <v>9.0</v>
      </c>
      <c r="E110" s="79">
        <f>'Daily Weight '!R6</f>
        <v>25.3</v>
      </c>
      <c r="F110" s="154">
        <f>'C. diff CFUs'!Y78</f>
        <v>0</v>
      </c>
      <c r="G110" s="36" t="s">
        <v>190</v>
      </c>
      <c r="H110" s="80">
        <f>'C. diff CFUs'!C78</f>
        <v>43658</v>
      </c>
      <c r="I110" t="s">
        <v>27</v>
      </c>
    </row>
    <row r="111" ht="15.75" customHeight="1">
      <c r="A111" s="9" t="s">
        <v>23</v>
      </c>
      <c r="B111" s="9" t="str">
        <f>'C. diff CFUs'!D79</f>
        <v>m_5_2</v>
      </c>
      <c r="C111" s="9" t="s">
        <v>106</v>
      </c>
      <c r="D111" s="9">
        <v>9.0</v>
      </c>
      <c r="E111" s="79">
        <f>'Daily Weight '!R7</f>
        <v>27</v>
      </c>
      <c r="F111" s="154">
        <f>'C. diff CFUs'!Y79</f>
        <v>0</v>
      </c>
      <c r="G111" s="36" t="s">
        <v>190</v>
      </c>
      <c r="H111" s="80">
        <f>'C. diff CFUs'!C79</f>
        <v>43658</v>
      </c>
      <c r="I111" t="s">
        <v>27</v>
      </c>
    </row>
    <row r="112" ht="15.75" customHeight="1">
      <c r="A112" s="39" t="s">
        <v>37</v>
      </c>
      <c r="B112" s="9" t="str">
        <f>'C. diff CFUs'!D80</f>
        <v>l_5_1</v>
      </c>
      <c r="C112" s="39" t="s">
        <v>86</v>
      </c>
      <c r="D112" s="9">
        <v>9.0</v>
      </c>
      <c r="E112" s="79">
        <f>'Daily Weight '!R8</f>
        <v>24.6</v>
      </c>
      <c r="F112" s="154">
        <f>'C. diff CFUs'!Y80</f>
        <v>0</v>
      </c>
      <c r="G112" s="36" t="s">
        <v>190</v>
      </c>
      <c r="H112" s="80">
        <f>'C. diff CFUs'!C80</f>
        <v>43658</v>
      </c>
      <c r="I112" t="s">
        <v>30</v>
      </c>
    </row>
    <row r="113" ht="15.75" customHeight="1">
      <c r="A113" s="150" t="s">
        <v>37</v>
      </c>
      <c r="B113" s="9" t="str">
        <f>'C. diff CFUs'!D81</f>
        <v>l_5_2</v>
      </c>
      <c r="C113" s="150" t="s">
        <v>106</v>
      </c>
      <c r="D113" s="151">
        <v>9.0</v>
      </c>
      <c r="E113" s="79">
        <f>'Daily Weight '!R9</f>
        <v>25.6</v>
      </c>
      <c r="F113" s="154">
        <f>'C. diff CFUs'!Y81</f>
        <v>0</v>
      </c>
      <c r="G113" s="36" t="s">
        <v>190</v>
      </c>
      <c r="H113" s="80">
        <f>'C. diff CFUs'!C81</f>
        <v>43658</v>
      </c>
      <c r="I113" t="s">
        <v>30</v>
      </c>
    </row>
    <row r="114" ht="15.75" customHeight="1">
      <c r="A114" s="9" t="s">
        <v>22</v>
      </c>
      <c r="B114" s="9" t="str">
        <f>'C. diff CFUs'!D82</f>
        <v>nt_5_1</v>
      </c>
      <c r="C114" s="9" t="s">
        <v>86</v>
      </c>
      <c r="D114" s="9">
        <v>10.0</v>
      </c>
      <c r="E114" s="79">
        <f>'Daily Weight '!S2</f>
        <v>26.9</v>
      </c>
      <c r="F114" s="154">
        <f>'C. diff CFUs'!Y82</f>
        <v>7000000</v>
      </c>
      <c r="G114" s="36" t="s">
        <v>190</v>
      </c>
      <c r="H114" s="80">
        <f>'C. diff CFUs'!C82</f>
        <v>43659</v>
      </c>
      <c r="I114" t="s">
        <v>21</v>
      </c>
    </row>
    <row r="115" ht="15.75" customHeight="1">
      <c r="A115" s="9" t="s">
        <v>22</v>
      </c>
      <c r="B115" s="9" t="str">
        <f>'C. diff CFUs'!D83</f>
        <v>nt_5_2</v>
      </c>
      <c r="C115" s="9" t="s">
        <v>106</v>
      </c>
      <c r="D115" s="9">
        <v>10.0</v>
      </c>
      <c r="E115" s="79">
        <f>'Daily Weight '!S3</f>
        <v>26.1</v>
      </c>
      <c r="F115" s="154">
        <f>'C. diff CFUs'!Y83</f>
        <v>29600000</v>
      </c>
      <c r="G115" s="36" t="s">
        <v>190</v>
      </c>
      <c r="H115" s="80">
        <f>'C. diff CFUs'!C83</f>
        <v>43659</v>
      </c>
      <c r="I115" t="s">
        <v>21</v>
      </c>
    </row>
    <row r="116" ht="15.75" customHeight="1">
      <c r="A116" s="39" t="s">
        <v>39</v>
      </c>
      <c r="B116" s="9" t="str">
        <f>'C. diff CFUs'!D84</f>
        <v>f_5_1</v>
      </c>
      <c r="C116" s="39" t="s">
        <v>86</v>
      </c>
      <c r="D116" s="9">
        <v>10.0</v>
      </c>
      <c r="E116" s="79">
        <f>'Daily Weight '!S4</f>
        <v>25.5</v>
      </c>
      <c r="F116" s="154">
        <f>'C. diff CFUs'!Y84</f>
        <v>0</v>
      </c>
      <c r="G116" s="36" t="s">
        <v>190</v>
      </c>
      <c r="H116" s="80">
        <f>'C. diff CFUs'!C84</f>
        <v>43659</v>
      </c>
      <c r="I116" t="s">
        <v>24</v>
      </c>
    </row>
    <row r="117" ht="15.75" customHeight="1">
      <c r="A117" s="39" t="s">
        <v>39</v>
      </c>
      <c r="B117" s="9" t="str">
        <f>'C. diff CFUs'!D85</f>
        <v>f_5_2</v>
      </c>
      <c r="C117" s="39" t="s">
        <v>106</v>
      </c>
      <c r="D117" s="9">
        <v>10.0</v>
      </c>
      <c r="E117" s="79">
        <f>'Daily Weight '!S5</f>
        <v>24</v>
      </c>
      <c r="F117" s="154">
        <f>'C. diff CFUs'!Y85</f>
        <v>0</v>
      </c>
      <c r="G117" s="36" t="s">
        <v>190</v>
      </c>
      <c r="H117" s="80">
        <f>'C. diff CFUs'!C85</f>
        <v>43659</v>
      </c>
      <c r="I117" t="s">
        <v>24</v>
      </c>
    </row>
    <row r="118" ht="15.75" customHeight="1">
      <c r="A118" s="9" t="s">
        <v>23</v>
      </c>
      <c r="B118" s="9" t="str">
        <f>'C. diff CFUs'!D86</f>
        <v>m_5_1</v>
      </c>
      <c r="C118" s="9" t="s">
        <v>86</v>
      </c>
      <c r="D118" s="9">
        <v>10.0</v>
      </c>
      <c r="E118" s="79">
        <f>'Daily Weight '!S6</f>
        <v>25.6</v>
      </c>
      <c r="F118" s="154">
        <f>'C. diff CFUs'!Y86</f>
        <v>0</v>
      </c>
      <c r="G118" s="36" t="s">
        <v>190</v>
      </c>
      <c r="H118" s="80">
        <f>'C. diff CFUs'!C86</f>
        <v>43659</v>
      </c>
      <c r="I118" t="s">
        <v>27</v>
      </c>
    </row>
    <row r="119" ht="15.75" customHeight="1">
      <c r="A119" s="9" t="s">
        <v>23</v>
      </c>
      <c r="B119" s="9" t="str">
        <f>'C. diff CFUs'!D87</f>
        <v>m_5_2</v>
      </c>
      <c r="C119" s="9" t="s">
        <v>106</v>
      </c>
      <c r="D119" s="9">
        <v>10.0</v>
      </c>
      <c r="E119" s="79">
        <f>'Daily Weight '!S7</f>
        <v>27.3</v>
      </c>
      <c r="F119" s="154">
        <f>'C. diff CFUs'!Y87</f>
        <v>0</v>
      </c>
      <c r="G119" s="36" t="s">
        <v>190</v>
      </c>
      <c r="H119" s="80">
        <f>'C. diff CFUs'!C87</f>
        <v>43659</v>
      </c>
      <c r="I119" t="s">
        <v>27</v>
      </c>
    </row>
    <row r="120" ht="15.75" customHeight="1">
      <c r="A120" s="39" t="s">
        <v>37</v>
      </c>
      <c r="B120" s="9" t="str">
        <f>'C. diff CFUs'!D88</f>
        <v>l_5_1</v>
      </c>
      <c r="C120" s="39" t="s">
        <v>86</v>
      </c>
      <c r="D120" s="9">
        <v>10.0</v>
      </c>
      <c r="E120" s="79">
        <f>'Daily Weight '!S8</f>
        <v>24.7</v>
      </c>
      <c r="F120" s="154">
        <f>'C. diff CFUs'!Y88</f>
        <v>0</v>
      </c>
      <c r="G120" s="36" t="s">
        <v>190</v>
      </c>
      <c r="H120" s="80">
        <f>'C. diff CFUs'!C88</f>
        <v>43659</v>
      </c>
      <c r="I120" t="s">
        <v>30</v>
      </c>
    </row>
    <row r="121" ht="15.75" customHeight="1">
      <c r="A121" s="150" t="s">
        <v>37</v>
      </c>
      <c r="B121" s="9" t="str">
        <f>'C. diff CFUs'!D89</f>
        <v>l_5_2</v>
      </c>
      <c r="C121" s="150" t="s">
        <v>106</v>
      </c>
      <c r="D121" s="151">
        <v>10.0</v>
      </c>
      <c r="E121" s="79">
        <f>'Daily Weight '!S9</f>
        <v>25.5</v>
      </c>
      <c r="F121" s="154">
        <f>'C. diff CFUs'!Y89</f>
        <v>0</v>
      </c>
      <c r="G121" s="36" t="s">
        <v>190</v>
      </c>
      <c r="H121" s="80">
        <f>'C. diff CFUs'!C89</f>
        <v>43659</v>
      </c>
      <c r="I121" t="s">
        <v>30</v>
      </c>
    </row>
    <row r="122" ht="15.75" customHeight="1">
      <c r="F122" s="142"/>
    </row>
    <row r="123" ht="15.75" customHeight="1">
      <c r="F123" s="142"/>
    </row>
    <row r="124" ht="15.75" customHeight="1">
      <c r="F124" s="142"/>
    </row>
    <row r="125" ht="15.75" customHeight="1">
      <c r="F125" s="142"/>
    </row>
    <row r="126" ht="15.75" customHeight="1">
      <c r="F126" s="142"/>
    </row>
    <row r="127" ht="15.75" customHeight="1">
      <c r="F127" s="142"/>
    </row>
    <row r="128" ht="15.75" customHeight="1">
      <c r="F128" s="142"/>
    </row>
    <row r="129" ht="15.75" customHeight="1">
      <c r="F129" s="142"/>
    </row>
    <row r="130" ht="15.75" customHeight="1">
      <c r="F130" s="142"/>
    </row>
    <row r="131" ht="15.75" customHeight="1">
      <c r="F131" s="142"/>
    </row>
    <row r="132" ht="15.75" customHeight="1">
      <c r="F132" s="142"/>
    </row>
    <row r="133" ht="15.75" customHeight="1">
      <c r="F133" s="142"/>
    </row>
    <row r="134" ht="15.75" customHeight="1">
      <c r="F134" s="142"/>
    </row>
    <row r="135" ht="15.75" customHeight="1">
      <c r="F135" s="142"/>
    </row>
    <row r="136" ht="15.75" customHeight="1">
      <c r="F136" s="142"/>
    </row>
    <row r="137" ht="15.75" customHeight="1">
      <c r="F137" s="142"/>
    </row>
    <row r="138" ht="15.75" customHeight="1">
      <c r="F138" s="142"/>
    </row>
    <row r="139" ht="15.75" customHeight="1">
      <c r="F139" s="142"/>
    </row>
    <row r="140" ht="15.75" customHeight="1">
      <c r="F140" s="142"/>
    </row>
    <row r="141" ht="15.75" customHeight="1">
      <c r="F141" s="142"/>
    </row>
    <row r="142" ht="15.75" customHeight="1">
      <c r="F142" s="142"/>
    </row>
    <row r="143" ht="15.75" customHeight="1">
      <c r="F143" s="142"/>
    </row>
    <row r="144" ht="15.75" customHeight="1">
      <c r="F144" s="142"/>
    </row>
    <row r="145" ht="15.75" customHeight="1">
      <c r="F145" s="142"/>
    </row>
    <row r="146" ht="15.75" customHeight="1">
      <c r="F146" s="142"/>
    </row>
    <row r="147" ht="15.75" customHeight="1">
      <c r="F147" s="142"/>
    </row>
    <row r="148" ht="15.75" customHeight="1">
      <c r="F148" s="142"/>
    </row>
    <row r="149" ht="15.75" customHeight="1">
      <c r="F149" s="142"/>
    </row>
    <row r="150" ht="15.75" customHeight="1">
      <c r="F150" s="142"/>
    </row>
    <row r="151" ht="15.75" customHeight="1">
      <c r="F151" s="142"/>
    </row>
    <row r="152" ht="15.75" customHeight="1">
      <c r="F152" s="142"/>
    </row>
    <row r="153" ht="15.75" customHeight="1">
      <c r="F153" s="142"/>
    </row>
    <row r="154" ht="15.75" customHeight="1">
      <c r="F154" s="142"/>
    </row>
    <row r="155" ht="15.75" customHeight="1">
      <c r="F155" s="142"/>
    </row>
    <row r="156" ht="15.75" customHeight="1">
      <c r="F156" s="142"/>
    </row>
    <row r="157" ht="15.75" customHeight="1">
      <c r="F157" s="142"/>
    </row>
    <row r="158" ht="15.75" customHeight="1">
      <c r="F158" s="142"/>
    </row>
    <row r="159" ht="15.75" customHeight="1">
      <c r="F159" s="142"/>
    </row>
    <row r="160" ht="15.75" customHeight="1">
      <c r="F160" s="142"/>
    </row>
    <row r="161" ht="15.75" customHeight="1">
      <c r="F161" s="142"/>
    </row>
    <row r="162" ht="15.75" customHeight="1">
      <c r="F162" s="142"/>
    </row>
    <row r="163" ht="15.75" customHeight="1">
      <c r="F163" s="142"/>
    </row>
    <row r="164" ht="15.75" customHeight="1">
      <c r="F164" s="142"/>
    </row>
    <row r="165" ht="15.75" customHeight="1">
      <c r="F165" s="142"/>
    </row>
    <row r="166" ht="15.75" customHeight="1">
      <c r="F166" s="142"/>
    </row>
    <row r="167" ht="15.75" customHeight="1">
      <c r="F167" s="142"/>
    </row>
    <row r="168" ht="15.75" customHeight="1">
      <c r="F168" s="142"/>
    </row>
    <row r="169" ht="15.75" customHeight="1">
      <c r="F169" s="142"/>
    </row>
    <row r="170" ht="15.75" customHeight="1">
      <c r="F170" s="142"/>
    </row>
    <row r="171" ht="15.75" customHeight="1">
      <c r="F171" s="142"/>
    </row>
    <row r="172" ht="15.75" customHeight="1">
      <c r="F172" s="142"/>
    </row>
    <row r="173" ht="15.75" customHeight="1">
      <c r="F173" s="142"/>
    </row>
    <row r="174" ht="15.75" customHeight="1">
      <c r="F174" s="142"/>
    </row>
    <row r="175" ht="15.75" customHeight="1">
      <c r="F175" s="142"/>
    </row>
    <row r="176" ht="15.75" customHeight="1">
      <c r="F176" s="142"/>
    </row>
    <row r="177" ht="15.75" customHeight="1">
      <c r="F177" s="142"/>
    </row>
    <row r="178" ht="15.75" customHeight="1">
      <c r="F178" s="142"/>
    </row>
    <row r="179" ht="15.75" customHeight="1">
      <c r="F179" s="142"/>
    </row>
    <row r="180" ht="15.75" customHeight="1">
      <c r="F180" s="142"/>
    </row>
    <row r="181" ht="15.75" customHeight="1">
      <c r="F181" s="142"/>
    </row>
    <row r="182" ht="15.75" customHeight="1">
      <c r="F182" s="142"/>
    </row>
    <row r="183" ht="15.75" customHeight="1">
      <c r="F183" s="142"/>
    </row>
    <row r="184" ht="15.75" customHeight="1">
      <c r="F184" s="142"/>
    </row>
    <row r="185" ht="15.75" customHeight="1">
      <c r="F185" s="142"/>
    </row>
    <row r="186" ht="15.75" customHeight="1">
      <c r="F186" s="142"/>
    </row>
    <row r="187" ht="15.75" customHeight="1">
      <c r="F187" s="142"/>
    </row>
    <row r="188" ht="15.75" customHeight="1">
      <c r="F188" s="142"/>
    </row>
    <row r="189" ht="15.75" customHeight="1">
      <c r="F189" s="142"/>
    </row>
    <row r="190" ht="15.75" customHeight="1">
      <c r="F190" s="142"/>
    </row>
    <row r="191" ht="15.75" customHeight="1">
      <c r="F191" s="142"/>
    </row>
    <row r="192" ht="15.75" customHeight="1">
      <c r="F192" s="142"/>
    </row>
    <row r="193" ht="15.75" customHeight="1">
      <c r="F193" s="142"/>
    </row>
    <row r="194" ht="15.75" customHeight="1">
      <c r="F194" s="142"/>
    </row>
    <row r="195" ht="15.75" customHeight="1">
      <c r="F195" s="142"/>
    </row>
    <row r="196" ht="15.75" customHeight="1">
      <c r="F196" s="142"/>
    </row>
    <row r="197" ht="15.75" customHeight="1">
      <c r="F197" s="142"/>
    </row>
    <row r="198" ht="15.75" customHeight="1">
      <c r="F198" s="142"/>
    </row>
    <row r="199" ht="15.75" customHeight="1">
      <c r="F199" s="142"/>
    </row>
    <row r="200" ht="15.75" customHeight="1">
      <c r="F200" s="142"/>
    </row>
    <row r="201" ht="15.75" customHeight="1">
      <c r="F201" s="142"/>
    </row>
    <row r="202" ht="15.75" customHeight="1">
      <c r="F202" s="142"/>
    </row>
    <row r="203" ht="15.75" customHeight="1">
      <c r="F203" s="142"/>
    </row>
    <row r="204" ht="15.75" customHeight="1">
      <c r="F204" s="142"/>
    </row>
    <row r="205" ht="15.75" customHeight="1">
      <c r="F205" s="142"/>
    </row>
    <row r="206" ht="15.75" customHeight="1">
      <c r="F206" s="142"/>
    </row>
    <row r="207" ht="15.75" customHeight="1">
      <c r="F207" s="142"/>
    </row>
    <row r="208" ht="15.75" customHeight="1">
      <c r="F208" s="142"/>
    </row>
    <row r="209" ht="15.75" customHeight="1">
      <c r="F209" s="142"/>
    </row>
    <row r="210" ht="15.75" customHeight="1">
      <c r="F210" s="142"/>
    </row>
    <row r="211" ht="15.75" customHeight="1">
      <c r="F211" s="142"/>
    </row>
    <row r="212" ht="15.75" customHeight="1">
      <c r="F212" s="142"/>
    </row>
    <row r="213" ht="15.75" customHeight="1">
      <c r="F213" s="142"/>
    </row>
    <row r="214" ht="15.75" customHeight="1">
      <c r="F214" s="142"/>
    </row>
    <row r="215" ht="15.75" customHeight="1">
      <c r="F215" s="142"/>
    </row>
    <row r="216" ht="15.75" customHeight="1">
      <c r="F216" s="142"/>
    </row>
    <row r="217" ht="15.75" customHeight="1">
      <c r="F217" s="142"/>
    </row>
    <row r="218" ht="15.75" customHeight="1">
      <c r="F218" s="142"/>
    </row>
    <row r="219" ht="15.75" customHeight="1">
      <c r="F219" s="142"/>
    </row>
    <row r="220" ht="15.75" customHeight="1">
      <c r="F220" s="142"/>
    </row>
    <row r="221" ht="15.75" customHeight="1">
      <c r="F221" s="142"/>
    </row>
    <row r="222" ht="15.75" customHeight="1">
      <c r="F222" s="142"/>
    </row>
    <row r="223" ht="15.75" customHeight="1">
      <c r="F223" s="142"/>
    </row>
    <row r="224" ht="15.75" customHeight="1">
      <c r="F224" s="142"/>
    </row>
    <row r="225" ht="15.75" customHeight="1">
      <c r="F225" s="142"/>
    </row>
    <row r="226" ht="15.75" customHeight="1">
      <c r="F226" s="142"/>
    </row>
    <row r="227" ht="15.75" customHeight="1">
      <c r="F227" s="142"/>
    </row>
    <row r="228" ht="15.75" customHeight="1">
      <c r="F228" s="142"/>
    </row>
    <row r="229" ht="15.75" customHeight="1">
      <c r="F229" s="142"/>
    </row>
    <row r="230" ht="15.75" customHeight="1">
      <c r="F230" s="142"/>
    </row>
    <row r="231" ht="15.75" customHeight="1">
      <c r="F231" s="142"/>
    </row>
    <row r="232" ht="15.75" customHeight="1">
      <c r="F232" s="142"/>
    </row>
    <row r="233" ht="15.75" customHeight="1">
      <c r="F233" s="142"/>
    </row>
    <row r="234" ht="15.75" customHeight="1">
      <c r="F234" s="142"/>
    </row>
    <row r="235" ht="15.75" customHeight="1">
      <c r="F235" s="142"/>
    </row>
    <row r="236" ht="15.75" customHeight="1">
      <c r="F236" s="142"/>
    </row>
    <row r="237" ht="15.75" customHeight="1">
      <c r="F237" s="142"/>
    </row>
    <row r="238" ht="15.75" customHeight="1">
      <c r="F238" s="142"/>
    </row>
    <row r="239" ht="15.75" customHeight="1">
      <c r="F239" s="142"/>
    </row>
    <row r="240" ht="15.75" customHeight="1">
      <c r="F240" s="142"/>
    </row>
    <row r="241" ht="15.75" customHeight="1">
      <c r="F241" s="142"/>
    </row>
    <row r="242" ht="15.75" customHeight="1">
      <c r="F242" s="142"/>
    </row>
    <row r="243" ht="15.75" customHeight="1">
      <c r="F243" s="142"/>
    </row>
    <row r="244" ht="15.75" customHeight="1">
      <c r="F244" s="142"/>
    </row>
    <row r="245" ht="15.75" customHeight="1">
      <c r="F245" s="142"/>
    </row>
    <row r="246" ht="15.75" customHeight="1">
      <c r="F246" s="142"/>
    </row>
    <row r="247" ht="15.75" customHeight="1">
      <c r="F247" s="142"/>
    </row>
    <row r="248" ht="15.75" customHeight="1">
      <c r="F248" s="142"/>
    </row>
    <row r="249" ht="15.75" customHeight="1">
      <c r="F249" s="142"/>
    </row>
    <row r="250" ht="15.75" customHeight="1">
      <c r="F250" s="142"/>
    </row>
    <row r="251" ht="15.75" customHeight="1">
      <c r="F251" s="142"/>
    </row>
    <row r="252" ht="15.75" customHeight="1">
      <c r="F252" s="142"/>
    </row>
    <row r="253" ht="15.75" customHeight="1">
      <c r="F253" s="142"/>
    </row>
    <row r="254" ht="15.75" customHeight="1">
      <c r="F254" s="142"/>
    </row>
    <row r="255" ht="15.75" customHeight="1">
      <c r="F255" s="142"/>
    </row>
    <row r="256" ht="15.75" customHeight="1">
      <c r="F256" s="142"/>
    </row>
    <row r="257" ht="15.75" customHeight="1">
      <c r="F257" s="142"/>
    </row>
    <row r="258" ht="15.75" customHeight="1">
      <c r="F258" s="142"/>
    </row>
    <row r="259" ht="15.75" customHeight="1">
      <c r="F259" s="142"/>
    </row>
    <row r="260" ht="15.75" customHeight="1">
      <c r="F260" s="142"/>
    </row>
    <row r="261" ht="15.75" customHeight="1">
      <c r="F261" s="142"/>
    </row>
    <row r="262" ht="15.75" customHeight="1">
      <c r="F262" s="142"/>
    </row>
    <row r="263" ht="15.75" customHeight="1">
      <c r="F263" s="142"/>
    </row>
    <row r="264" ht="15.75" customHeight="1">
      <c r="F264" s="142"/>
    </row>
    <row r="265" ht="15.75" customHeight="1">
      <c r="F265" s="142"/>
    </row>
    <row r="266" ht="15.75" customHeight="1">
      <c r="F266" s="142"/>
    </row>
    <row r="267" ht="15.75" customHeight="1">
      <c r="F267" s="142"/>
    </row>
    <row r="268" ht="15.75" customHeight="1">
      <c r="F268" s="142"/>
    </row>
    <row r="269" ht="15.75" customHeight="1">
      <c r="F269" s="142"/>
    </row>
    <row r="270" ht="15.75" customHeight="1">
      <c r="F270" s="142"/>
    </row>
    <row r="271" ht="15.75" customHeight="1">
      <c r="F271" s="142"/>
    </row>
    <row r="272" ht="15.75" customHeight="1">
      <c r="F272" s="142"/>
    </row>
    <row r="273" ht="15.75" customHeight="1">
      <c r="F273" s="142"/>
    </row>
    <row r="274" ht="15.75" customHeight="1">
      <c r="F274" s="142"/>
    </row>
    <row r="275" ht="15.75" customHeight="1">
      <c r="F275" s="142"/>
    </row>
    <row r="276" ht="15.75" customHeight="1">
      <c r="F276" s="142"/>
    </row>
    <row r="277" ht="15.75" customHeight="1">
      <c r="F277" s="142"/>
    </row>
    <row r="278" ht="15.75" customHeight="1">
      <c r="F278" s="142"/>
    </row>
    <row r="279" ht="15.75" customHeight="1">
      <c r="F279" s="142"/>
    </row>
    <row r="280" ht="15.75" customHeight="1">
      <c r="F280" s="142"/>
    </row>
    <row r="281" ht="15.75" customHeight="1">
      <c r="F281" s="142"/>
    </row>
    <row r="282" ht="15.75" customHeight="1">
      <c r="F282" s="142"/>
    </row>
    <row r="283" ht="15.75" customHeight="1">
      <c r="F283" s="142"/>
    </row>
    <row r="284" ht="15.75" customHeight="1">
      <c r="F284" s="142"/>
    </row>
    <row r="285" ht="15.75" customHeight="1">
      <c r="F285" s="142"/>
    </row>
    <row r="286" ht="15.75" customHeight="1">
      <c r="F286" s="142"/>
    </row>
    <row r="287" ht="15.75" customHeight="1">
      <c r="F287" s="142"/>
    </row>
    <row r="288" ht="15.75" customHeight="1">
      <c r="F288" s="142"/>
    </row>
    <row r="289" ht="15.75" customHeight="1">
      <c r="F289" s="142"/>
    </row>
    <row r="290" ht="15.75" customHeight="1">
      <c r="F290" s="142"/>
    </row>
    <row r="291" ht="15.75" customHeight="1">
      <c r="F291" s="142"/>
    </row>
    <row r="292" ht="15.75" customHeight="1">
      <c r="F292" s="142"/>
    </row>
    <row r="293" ht="15.75" customHeight="1">
      <c r="F293" s="142"/>
    </row>
    <row r="294" ht="15.75" customHeight="1">
      <c r="F294" s="142"/>
    </row>
    <row r="295" ht="15.75" customHeight="1">
      <c r="F295" s="142"/>
    </row>
    <row r="296" ht="15.75" customHeight="1">
      <c r="F296" s="142"/>
    </row>
    <row r="297" ht="15.75" customHeight="1">
      <c r="F297" s="142"/>
    </row>
    <row r="298" ht="15.75" customHeight="1">
      <c r="F298" s="142"/>
    </row>
    <row r="299" ht="15.75" customHeight="1">
      <c r="F299" s="142"/>
    </row>
    <row r="300" ht="15.75" customHeight="1">
      <c r="F300" s="142"/>
    </row>
    <row r="301" ht="15.75" customHeight="1">
      <c r="F301" s="142"/>
    </row>
    <row r="302" ht="15.75" customHeight="1">
      <c r="F302" s="142"/>
    </row>
    <row r="303" ht="15.75" customHeight="1">
      <c r="F303" s="142"/>
    </row>
    <row r="304" ht="15.75" customHeight="1">
      <c r="F304" s="142"/>
    </row>
    <row r="305" ht="15.75" customHeight="1">
      <c r="F305" s="142"/>
    </row>
    <row r="306" ht="15.75" customHeight="1">
      <c r="F306" s="142"/>
    </row>
    <row r="307" ht="15.75" customHeight="1">
      <c r="F307" s="142"/>
    </row>
    <row r="308" ht="15.75" customHeight="1">
      <c r="F308" s="142"/>
    </row>
    <row r="309" ht="15.75" customHeight="1">
      <c r="F309" s="142"/>
    </row>
    <row r="310" ht="15.75" customHeight="1">
      <c r="F310" s="142"/>
    </row>
    <row r="311" ht="15.75" customHeight="1">
      <c r="F311" s="142"/>
    </row>
    <row r="312" ht="15.75" customHeight="1">
      <c r="F312" s="142"/>
    </row>
    <row r="313" ht="15.75" customHeight="1">
      <c r="F313" s="142"/>
    </row>
    <row r="314" ht="15.75" customHeight="1">
      <c r="F314" s="142"/>
    </row>
    <row r="315" ht="15.75" customHeight="1">
      <c r="F315" s="142"/>
    </row>
    <row r="316" ht="15.75" customHeight="1">
      <c r="F316" s="142"/>
    </row>
    <row r="317" ht="15.75" customHeight="1">
      <c r="F317" s="142"/>
    </row>
    <row r="318" ht="15.75" customHeight="1">
      <c r="F318" s="142"/>
    </row>
    <row r="319" ht="15.75" customHeight="1">
      <c r="F319" s="142"/>
    </row>
    <row r="320" ht="15.75" customHeight="1">
      <c r="F320" s="142"/>
    </row>
    <row r="321" ht="15.75" customHeight="1">
      <c r="F321" s="142"/>
    </row>
    <row r="322" ht="15.75" customHeight="1">
      <c r="F322" s="142"/>
    </row>
    <row r="323" ht="15.75" customHeight="1">
      <c r="F323" s="142"/>
    </row>
    <row r="324" ht="15.75" customHeight="1">
      <c r="F324" s="142"/>
    </row>
    <row r="325" ht="15.75" customHeight="1">
      <c r="F325" s="142"/>
    </row>
    <row r="326" ht="15.75" customHeight="1">
      <c r="F326" s="142"/>
    </row>
    <row r="327" ht="15.75" customHeight="1">
      <c r="F327" s="142"/>
    </row>
    <row r="328" ht="15.75" customHeight="1">
      <c r="F328" s="142"/>
    </row>
    <row r="329" ht="15.75" customHeight="1">
      <c r="F329" s="142"/>
    </row>
    <row r="330" ht="15.75" customHeight="1">
      <c r="F330" s="142"/>
    </row>
    <row r="331" ht="15.75" customHeight="1">
      <c r="F331" s="142"/>
    </row>
    <row r="332" ht="15.75" customHeight="1">
      <c r="F332" s="142"/>
    </row>
    <row r="333" ht="15.75" customHeight="1">
      <c r="F333" s="142"/>
    </row>
    <row r="334" ht="15.75" customHeight="1">
      <c r="F334" s="142"/>
    </row>
    <row r="335" ht="15.75" customHeight="1">
      <c r="F335" s="142"/>
    </row>
    <row r="336" ht="15.75" customHeight="1">
      <c r="F336" s="142"/>
    </row>
    <row r="337" ht="15.75" customHeight="1">
      <c r="F337" s="142"/>
    </row>
    <row r="338" ht="15.75" customHeight="1">
      <c r="F338" s="142"/>
    </row>
    <row r="339" ht="15.75" customHeight="1">
      <c r="F339" s="142"/>
    </row>
    <row r="340" ht="15.75" customHeight="1">
      <c r="F340" s="142"/>
    </row>
    <row r="341" ht="15.75" customHeight="1">
      <c r="F341" s="142"/>
    </row>
    <row r="342" ht="15.75" customHeight="1">
      <c r="F342" s="142"/>
    </row>
    <row r="343" ht="15.75" customHeight="1">
      <c r="F343" s="142"/>
    </row>
    <row r="344" ht="15.75" customHeight="1">
      <c r="F344" s="142"/>
    </row>
    <row r="345" ht="15.75" customHeight="1">
      <c r="F345" s="142"/>
    </row>
    <row r="346" ht="15.75" customHeight="1">
      <c r="F346" s="142"/>
    </row>
    <row r="347" ht="15.75" customHeight="1">
      <c r="F347" s="142"/>
    </row>
    <row r="348" ht="15.75" customHeight="1">
      <c r="F348" s="142"/>
    </row>
    <row r="349" ht="15.75" customHeight="1">
      <c r="F349" s="142"/>
    </row>
    <row r="350" ht="15.75" customHeight="1">
      <c r="F350" s="142"/>
    </row>
    <row r="351" ht="15.75" customHeight="1">
      <c r="F351" s="142"/>
    </row>
    <row r="352" ht="15.75" customHeight="1">
      <c r="F352" s="142"/>
    </row>
    <row r="353" ht="15.75" customHeight="1">
      <c r="F353" s="142"/>
    </row>
    <row r="354" ht="15.75" customHeight="1">
      <c r="F354" s="142"/>
    </row>
    <row r="355" ht="15.75" customHeight="1">
      <c r="F355" s="142"/>
    </row>
    <row r="356" ht="15.75" customHeight="1">
      <c r="F356" s="142"/>
    </row>
    <row r="357" ht="15.75" customHeight="1">
      <c r="F357" s="142"/>
    </row>
    <row r="358" ht="15.75" customHeight="1">
      <c r="F358" s="142"/>
    </row>
    <row r="359" ht="15.75" customHeight="1">
      <c r="F359" s="142"/>
    </row>
    <row r="360" ht="15.75" customHeight="1">
      <c r="F360" s="142"/>
    </row>
    <row r="361" ht="15.75" customHeight="1">
      <c r="F361" s="142"/>
    </row>
    <row r="362" ht="15.75" customHeight="1">
      <c r="F362" s="142"/>
    </row>
    <row r="363" ht="15.75" customHeight="1">
      <c r="F363" s="142"/>
    </row>
    <row r="364" ht="15.75" customHeight="1">
      <c r="F364" s="142"/>
    </row>
    <row r="365" ht="15.75" customHeight="1">
      <c r="F365" s="142"/>
    </row>
    <row r="366" ht="15.75" customHeight="1">
      <c r="F366" s="142"/>
    </row>
    <row r="367" ht="15.75" customHeight="1">
      <c r="F367" s="142"/>
    </row>
    <row r="368" ht="15.75" customHeight="1">
      <c r="F368" s="142"/>
    </row>
    <row r="369" ht="15.75" customHeight="1">
      <c r="F369" s="142"/>
    </row>
    <row r="370" ht="15.75" customHeight="1">
      <c r="F370" s="142"/>
    </row>
    <row r="371" ht="15.75" customHeight="1">
      <c r="F371" s="142"/>
    </row>
    <row r="372" ht="15.75" customHeight="1">
      <c r="F372" s="142"/>
    </row>
    <row r="373" ht="15.75" customHeight="1">
      <c r="F373" s="142"/>
    </row>
    <row r="374" ht="15.75" customHeight="1">
      <c r="F374" s="142"/>
    </row>
    <row r="375" ht="15.75" customHeight="1">
      <c r="F375" s="142"/>
    </row>
    <row r="376" ht="15.75" customHeight="1">
      <c r="F376" s="142"/>
    </row>
    <row r="377" ht="15.75" customHeight="1">
      <c r="F377" s="142"/>
    </row>
    <row r="378" ht="15.75" customHeight="1">
      <c r="F378" s="142"/>
    </row>
    <row r="379" ht="15.75" customHeight="1">
      <c r="F379" s="142"/>
    </row>
    <row r="380" ht="15.75" customHeight="1">
      <c r="F380" s="142"/>
    </row>
    <row r="381" ht="15.75" customHeight="1">
      <c r="F381" s="142"/>
    </row>
    <row r="382" ht="15.75" customHeight="1">
      <c r="F382" s="142"/>
    </row>
    <row r="383" ht="15.75" customHeight="1">
      <c r="F383" s="142"/>
    </row>
    <row r="384" ht="15.75" customHeight="1">
      <c r="F384" s="142"/>
    </row>
    <row r="385" ht="15.75" customHeight="1">
      <c r="F385" s="142"/>
    </row>
    <row r="386" ht="15.75" customHeight="1">
      <c r="F386" s="142"/>
    </row>
    <row r="387" ht="15.75" customHeight="1">
      <c r="F387" s="142"/>
    </row>
    <row r="388" ht="15.75" customHeight="1">
      <c r="F388" s="142"/>
    </row>
    <row r="389" ht="15.75" customHeight="1">
      <c r="F389" s="142"/>
    </row>
    <row r="390" ht="15.75" customHeight="1">
      <c r="F390" s="142"/>
    </row>
    <row r="391" ht="15.75" customHeight="1">
      <c r="F391" s="142"/>
    </row>
    <row r="392" ht="15.75" customHeight="1">
      <c r="F392" s="142"/>
    </row>
    <row r="393" ht="15.75" customHeight="1">
      <c r="F393" s="142"/>
    </row>
    <row r="394" ht="15.75" customHeight="1">
      <c r="F394" s="142"/>
    </row>
    <row r="395" ht="15.75" customHeight="1">
      <c r="F395" s="142"/>
    </row>
    <row r="396" ht="15.75" customHeight="1">
      <c r="F396" s="142"/>
    </row>
    <row r="397" ht="15.75" customHeight="1">
      <c r="F397" s="142"/>
    </row>
    <row r="398" ht="15.75" customHeight="1">
      <c r="F398" s="142"/>
    </row>
    <row r="399" ht="15.75" customHeight="1">
      <c r="F399" s="142"/>
    </row>
    <row r="400" ht="15.75" customHeight="1">
      <c r="F400" s="142"/>
    </row>
    <row r="401" ht="15.75" customHeight="1">
      <c r="F401" s="142"/>
    </row>
    <row r="402" ht="15.75" customHeight="1">
      <c r="F402" s="142"/>
    </row>
    <row r="403" ht="15.75" customHeight="1">
      <c r="F403" s="142"/>
    </row>
    <row r="404" ht="15.75" customHeight="1">
      <c r="F404" s="142"/>
    </row>
    <row r="405" ht="15.75" customHeight="1">
      <c r="F405" s="142"/>
    </row>
    <row r="406" ht="15.75" customHeight="1">
      <c r="F406" s="142"/>
    </row>
    <row r="407" ht="15.75" customHeight="1">
      <c r="F407" s="142"/>
    </row>
    <row r="408" ht="15.75" customHeight="1">
      <c r="F408" s="142"/>
    </row>
    <row r="409" ht="15.75" customHeight="1">
      <c r="F409" s="142"/>
    </row>
    <row r="410" ht="15.75" customHeight="1">
      <c r="F410" s="142"/>
    </row>
    <row r="411" ht="15.75" customHeight="1">
      <c r="F411" s="142"/>
    </row>
    <row r="412" ht="15.75" customHeight="1">
      <c r="F412" s="142"/>
    </row>
    <row r="413" ht="15.75" customHeight="1">
      <c r="F413" s="142"/>
    </row>
    <row r="414" ht="15.75" customHeight="1">
      <c r="F414" s="142"/>
    </row>
    <row r="415" ht="15.75" customHeight="1">
      <c r="F415" s="142"/>
    </row>
    <row r="416" ht="15.75" customHeight="1">
      <c r="F416" s="142"/>
    </row>
    <row r="417" ht="15.75" customHeight="1">
      <c r="F417" s="142"/>
    </row>
    <row r="418" ht="15.75" customHeight="1">
      <c r="F418" s="142"/>
    </row>
    <row r="419" ht="15.75" customHeight="1">
      <c r="F419" s="142"/>
    </row>
    <row r="420" ht="15.75" customHeight="1">
      <c r="F420" s="142"/>
    </row>
    <row r="421" ht="15.75" customHeight="1">
      <c r="F421" s="142"/>
    </row>
    <row r="422" ht="15.75" customHeight="1">
      <c r="F422" s="142"/>
    </row>
    <row r="423" ht="15.75" customHeight="1">
      <c r="F423" s="142"/>
    </row>
    <row r="424" ht="15.75" customHeight="1">
      <c r="F424" s="142"/>
    </row>
    <row r="425" ht="15.75" customHeight="1">
      <c r="F425" s="142"/>
    </row>
    <row r="426" ht="15.75" customHeight="1">
      <c r="F426" s="142"/>
    </row>
    <row r="427" ht="15.75" customHeight="1">
      <c r="F427" s="142"/>
    </row>
    <row r="428" ht="15.75" customHeight="1">
      <c r="F428" s="142"/>
    </row>
    <row r="429" ht="15.75" customHeight="1">
      <c r="F429" s="142"/>
    </row>
    <row r="430" ht="15.75" customHeight="1">
      <c r="F430" s="142"/>
    </row>
    <row r="431" ht="15.75" customHeight="1">
      <c r="F431" s="142"/>
    </row>
    <row r="432" ht="15.75" customHeight="1">
      <c r="F432" s="142"/>
    </row>
    <row r="433" ht="15.75" customHeight="1">
      <c r="F433" s="142"/>
    </row>
    <row r="434" ht="15.75" customHeight="1">
      <c r="F434" s="142"/>
    </row>
    <row r="435" ht="15.75" customHeight="1">
      <c r="F435" s="142"/>
    </row>
    <row r="436" ht="15.75" customHeight="1">
      <c r="F436" s="142"/>
    </row>
    <row r="437" ht="15.75" customHeight="1">
      <c r="F437" s="142"/>
    </row>
    <row r="438" ht="15.75" customHeight="1">
      <c r="F438" s="142"/>
    </row>
    <row r="439" ht="15.75" customHeight="1">
      <c r="F439" s="142"/>
    </row>
    <row r="440" ht="15.75" customHeight="1">
      <c r="F440" s="142"/>
    </row>
    <row r="441" ht="15.75" customHeight="1">
      <c r="F441" s="142"/>
    </row>
    <row r="442" ht="15.75" customHeight="1">
      <c r="F442" s="142"/>
    </row>
    <row r="443" ht="15.75" customHeight="1">
      <c r="F443" s="142"/>
    </row>
    <row r="444" ht="15.75" customHeight="1">
      <c r="F444" s="142"/>
    </row>
    <row r="445" ht="15.75" customHeight="1">
      <c r="F445" s="142"/>
    </row>
    <row r="446" ht="15.75" customHeight="1">
      <c r="F446" s="142"/>
    </row>
    <row r="447" ht="15.75" customHeight="1">
      <c r="F447" s="142"/>
    </row>
    <row r="448" ht="15.75" customHeight="1">
      <c r="F448" s="142"/>
    </row>
    <row r="449" ht="15.75" customHeight="1">
      <c r="F449" s="142"/>
    </row>
    <row r="450" ht="15.75" customHeight="1">
      <c r="F450" s="142"/>
    </row>
    <row r="451" ht="15.75" customHeight="1">
      <c r="F451" s="142"/>
    </row>
    <row r="452" ht="15.75" customHeight="1">
      <c r="F452" s="142"/>
    </row>
    <row r="453" ht="15.75" customHeight="1">
      <c r="F453" s="142"/>
    </row>
    <row r="454" ht="15.75" customHeight="1">
      <c r="F454" s="142"/>
    </row>
    <row r="455" ht="15.75" customHeight="1">
      <c r="F455" s="142"/>
    </row>
    <row r="456" ht="15.75" customHeight="1">
      <c r="F456" s="142"/>
    </row>
    <row r="457" ht="15.75" customHeight="1">
      <c r="F457" s="142"/>
    </row>
    <row r="458" ht="15.75" customHeight="1">
      <c r="F458" s="142"/>
    </row>
    <row r="459" ht="15.75" customHeight="1">
      <c r="F459" s="142"/>
    </row>
    <row r="460" ht="15.75" customHeight="1">
      <c r="F460" s="142"/>
    </row>
    <row r="461" ht="15.75" customHeight="1">
      <c r="F461" s="142"/>
    </row>
    <row r="462" ht="15.75" customHeight="1">
      <c r="F462" s="142"/>
    </row>
    <row r="463" ht="15.75" customHeight="1">
      <c r="F463" s="142"/>
    </row>
    <row r="464" ht="15.75" customHeight="1">
      <c r="F464" s="142"/>
    </row>
    <row r="465" ht="15.75" customHeight="1">
      <c r="F465" s="142"/>
    </row>
    <row r="466" ht="15.75" customHeight="1">
      <c r="F466" s="142"/>
    </row>
    <row r="467" ht="15.75" customHeight="1">
      <c r="F467" s="142"/>
    </row>
    <row r="468" ht="15.75" customHeight="1">
      <c r="F468" s="142"/>
    </row>
    <row r="469" ht="15.75" customHeight="1">
      <c r="F469" s="142"/>
    </row>
    <row r="470" ht="15.75" customHeight="1">
      <c r="F470" s="142"/>
    </row>
    <row r="471" ht="15.75" customHeight="1">
      <c r="F471" s="142"/>
    </row>
    <row r="472" ht="15.75" customHeight="1">
      <c r="F472" s="142"/>
    </row>
    <row r="473" ht="15.75" customHeight="1">
      <c r="F473" s="142"/>
    </row>
    <row r="474" ht="15.75" customHeight="1">
      <c r="F474" s="142"/>
    </row>
    <row r="475" ht="15.75" customHeight="1">
      <c r="F475" s="142"/>
    </row>
    <row r="476" ht="15.75" customHeight="1">
      <c r="F476" s="142"/>
    </row>
    <row r="477" ht="15.75" customHeight="1">
      <c r="F477" s="142"/>
    </row>
    <row r="478" ht="15.75" customHeight="1">
      <c r="F478" s="142"/>
    </row>
    <row r="479" ht="15.75" customHeight="1">
      <c r="F479" s="142"/>
    </row>
    <row r="480" ht="15.75" customHeight="1">
      <c r="F480" s="142"/>
    </row>
    <row r="481" ht="15.75" customHeight="1">
      <c r="F481" s="142"/>
    </row>
    <row r="482" ht="15.75" customHeight="1">
      <c r="F482" s="142"/>
    </row>
    <row r="483" ht="15.75" customHeight="1">
      <c r="F483" s="142"/>
    </row>
    <row r="484" ht="15.75" customHeight="1">
      <c r="F484" s="142"/>
    </row>
    <row r="485" ht="15.75" customHeight="1">
      <c r="F485" s="142"/>
    </row>
    <row r="486" ht="15.75" customHeight="1">
      <c r="F486" s="142"/>
    </row>
    <row r="487" ht="15.75" customHeight="1">
      <c r="F487" s="142"/>
    </row>
    <row r="488" ht="15.75" customHeight="1">
      <c r="F488" s="142"/>
    </row>
    <row r="489" ht="15.75" customHeight="1">
      <c r="F489" s="142"/>
    </row>
    <row r="490" ht="15.75" customHeight="1">
      <c r="F490" s="142"/>
    </row>
    <row r="491" ht="15.75" customHeight="1">
      <c r="F491" s="142"/>
    </row>
    <row r="492" ht="15.75" customHeight="1">
      <c r="F492" s="142"/>
    </row>
    <row r="493" ht="15.75" customHeight="1">
      <c r="F493" s="142"/>
    </row>
    <row r="494" ht="15.75" customHeight="1">
      <c r="F494" s="142"/>
    </row>
    <row r="495" ht="15.75" customHeight="1">
      <c r="F495" s="142"/>
    </row>
    <row r="496" ht="15.75" customHeight="1">
      <c r="F496" s="142"/>
    </row>
    <row r="497" ht="15.75" customHeight="1">
      <c r="F497" s="142"/>
    </row>
    <row r="498" ht="15.75" customHeight="1">
      <c r="F498" s="142"/>
    </row>
    <row r="499" ht="15.75" customHeight="1">
      <c r="F499" s="142"/>
    </row>
    <row r="500" ht="15.75" customHeight="1">
      <c r="F500" s="142"/>
    </row>
    <row r="501" ht="15.75" customHeight="1">
      <c r="F501" s="142"/>
    </row>
    <row r="502" ht="15.75" customHeight="1">
      <c r="F502" s="142"/>
    </row>
    <row r="503" ht="15.75" customHeight="1">
      <c r="F503" s="142"/>
    </row>
    <row r="504" ht="15.75" customHeight="1">
      <c r="F504" s="142"/>
    </row>
    <row r="505" ht="15.75" customHeight="1">
      <c r="F505" s="142"/>
    </row>
    <row r="506" ht="15.75" customHeight="1">
      <c r="F506" s="142"/>
    </row>
    <row r="507" ht="15.75" customHeight="1">
      <c r="F507" s="142"/>
    </row>
    <row r="508" ht="15.75" customHeight="1">
      <c r="F508" s="142"/>
    </row>
    <row r="509" ht="15.75" customHeight="1">
      <c r="F509" s="142"/>
    </row>
    <row r="510" ht="15.75" customHeight="1">
      <c r="F510" s="142"/>
    </row>
    <row r="511" ht="15.75" customHeight="1">
      <c r="F511" s="142"/>
    </row>
    <row r="512" ht="15.75" customHeight="1">
      <c r="F512" s="142"/>
    </row>
    <row r="513" ht="15.75" customHeight="1">
      <c r="F513" s="142"/>
    </row>
    <row r="514" ht="15.75" customHeight="1">
      <c r="F514" s="142"/>
    </row>
    <row r="515" ht="15.75" customHeight="1">
      <c r="F515" s="142"/>
    </row>
    <row r="516" ht="15.75" customHeight="1">
      <c r="F516" s="142"/>
    </row>
    <row r="517" ht="15.75" customHeight="1">
      <c r="F517" s="142"/>
    </row>
    <row r="518" ht="15.75" customHeight="1">
      <c r="F518" s="142"/>
    </row>
    <row r="519" ht="15.75" customHeight="1">
      <c r="F519" s="142"/>
    </row>
    <row r="520" ht="15.75" customHeight="1">
      <c r="F520" s="142"/>
    </row>
    <row r="521" ht="15.75" customHeight="1">
      <c r="F521" s="142"/>
    </row>
    <row r="522" ht="15.75" customHeight="1">
      <c r="F522" s="142"/>
    </row>
    <row r="523" ht="15.75" customHeight="1">
      <c r="F523" s="142"/>
    </row>
    <row r="524" ht="15.75" customHeight="1">
      <c r="F524" s="142"/>
    </row>
    <row r="525" ht="15.75" customHeight="1">
      <c r="F525" s="142"/>
    </row>
    <row r="526" ht="15.75" customHeight="1">
      <c r="F526" s="142"/>
    </row>
    <row r="527" ht="15.75" customHeight="1">
      <c r="F527" s="142"/>
    </row>
    <row r="528" ht="15.75" customHeight="1">
      <c r="F528" s="142"/>
    </row>
    <row r="529" ht="15.75" customHeight="1">
      <c r="F529" s="142"/>
    </row>
    <row r="530" ht="15.75" customHeight="1">
      <c r="F530" s="142"/>
    </row>
    <row r="531" ht="15.75" customHeight="1">
      <c r="F531" s="142"/>
    </row>
    <row r="532" ht="15.75" customHeight="1">
      <c r="F532" s="142"/>
    </row>
    <row r="533" ht="15.75" customHeight="1">
      <c r="F533" s="142"/>
    </row>
    <row r="534" ht="15.75" customHeight="1">
      <c r="F534" s="142"/>
    </row>
    <row r="535" ht="15.75" customHeight="1">
      <c r="F535" s="142"/>
    </row>
    <row r="536" ht="15.75" customHeight="1">
      <c r="F536" s="142"/>
    </row>
    <row r="537" ht="15.75" customHeight="1">
      <c r="F537" s="142"/>
    </row>
    <row r="538" ht="15.75" customHeight="1">
      <c r="F538" s="142"/>
    </row>
    <row r="539" ht="15.75" customHeight="1">
      <c r="F539" s="142"/>
    </row>
    <row r="540" ht="15.75" customHeight="1">
      <c r="F540" s="142"/>
    </row>
    <row r="541" ht="15.75" customHeight="1">
      <c r="F541" s="142"/>
    </row>
    <row r="542" ht="15.75" customHeight="1">
      <c r="F542" s="142"/>
    </row>
    <row r="543" ht="15.75" customHeight="1">
      <c r="F543" s="142"/>
    </row>
    <row r="544" ht="15.75" customHeight="1">
      <c r="F544" s="142"/>
    </row>
    <row r="545" ht="15.75" customHeight="1">
      <c r="F545" s="142"/>
    </row>
    <row r="546" ht="15.75" customHeight="1">
      <c r="F546" s="142"/>
    </row>
    <row r="547" ht="15.75" customHeight="1">
      <c r="F547" s="142"/>
    </row>
    <row r="548" ht="15.75" customHeight="1">
      <c r="F548" s="142"/>
    </row>
    <row r="549" ht="15.75" customHeight="1">
      <c r="F549" s="142"/>
    </row>
    <row r="550" ht="15.75" customHeight="1">
      <c r="F550" s="142"/>
    </row>
    <row r="551" ht="15.75" customHeight="1">
      <c r="F551" s="142"/>
    </row>
    <row r="552" ht="15.75" customHeight="1">
      <c r="F552" s="142"/>
    </row>
    <row r="553" ht="15.75" customHeight="1">
      <c r="F553" s="142"/>
    </row>
    <row r="554" ht="15.75" customHeight="1">
      <c r="F554" s="142"/>
    </row>
    <row r="555" ht="15.75" customHeight="1">
      <c r="F555" s="142"/>
    </row>
    <row r="556" ht="15.75" customHeight="1">
      <c r="F556" s="142"/>
    </row>
    <row r="557" ht="15.75" customHeight="1">
      <c r="F557" s="142"/>
    </row>
    <row r="558" ht="15.75" customHeight="1">
      <c r="F558" s="142"/>
    </row>
    <row r="559" ht="15.75" customHeight="1">
      <c r="F559" s="142"/>
    </row>
    <row r="560" ht="15.75" customHeight="1">
      <c r="F560" s="142"/>
    </row>
    <row r="561" ht="15.75" customHeight="1">
      <c r="F561" s="142"/>
    </row>
    <row r="562" ht="15.75" customHeight="1">
      <c r="F562" s="142"/>
    </row>
    <row r="563" ht="15.75" customHeight="1">
      <c r="F563" s="142"/>
    </row>
    <row r="564" ht="15.75" customHeight="1">
      <c r="F564" s="142"/>
    </row>
    <row r="565" ht="15.75" customHeight="1">
      <c r="F565" s="142"/>
    </row>
    <row r="566" ht="15.75" customHeight="1">
      <c r="F566" s="142"/>
    </row>
    <row r="567" ht="15.75" customHeight="1">
      <c r="F567" s="142"/>
    </row>
    <row r="568" ht="15.75" customHeight="1">
      <c r="F568" s="142"/>
    </row>
    <row r="569" ht="15.75" customHeight="1">
      <c r="F569" s="142"/>
    </row>
    <row r="570" ht="15.75" customHeight="1">
      <c r="F570" s="142"/>
    </row>
    <row r="571" ht="15.75" customHeight="1">
      <c r="F571" s="142"/>
    </row>
    <row r="572" ht="15.75" customHeight="1">
      <c r="F572" s="142"/>
    </row>
    <row r="573" ht="15.75" customHeight="1">
      <c r="F573" s="142"/>
    </row>
    <row r="574" ht="15.75" customHeight="1">
      <c r="F574" s="142"/>
    </row>
    <row r="575" ht="15.75" customHeight="1">
      <c r="F575" s="142"/>
    </row>
    <row r="576" ht="15.75" customHeight="1">
      <c r="F576" s="142"/>
    </row>
    <row r="577" ht="15.75" customHeight="1">
      <c r="F577" s="142"/>
    </row>
    <row r="578" ht="15.75" customHeight="1">
      <c r="F578" s="142"/>
    </row>
    <row r="579" ht="15.75" customHeight="1">
      <c r="F579" s="142"/>
    </row>
    <row r="580" ht="15.75" customHeight="1">
      <c r="F580" s="142"/>
    </row>
    <row r="581" ht="15.75" customHeight="1">
      <c r="F581" s="142"/>
    </row>
    <row r="582" ht="15.75" customHeight="1">
      <c r="F582" s="142"/>
    </row>
    <row r="583" ht="15.75" customHeight="1">
      <c r="F583" s="142"/>
    </row>
    <row r="584" ht="15.75" customHeight="1">
      <c r="F584" s="142"/>
    </row>
    <row r="585" ht="15.75" customHeight="1">
      <c r="F585" s="142"/>
    </row>
    <row r="586" ht="15.75" customHeight="1">
      <c r="F586" s="142"/>
    </row>
    <row r="587" ht="15.75" customHeight="1">
      <c r="F587" s="142"/>
    </row>
    <row r="588" ht="15.75" customHeight="1">
      <c r="F588" s="142"/>
    </row>
    <row r="589" ht="15.75" customHeight="1">
      <c r="F589" s="142"/>
    </row>
    <row r="590" ht="15.75" customHeight="1">
      <c r="F590" s="142"/>
    </row>
    <row r="591" ht="15.75" customHeight="1">
      <c r="F591" s="142"/>
    </row>
    <row r="592" ht="15.75" customHeight="1">
      <c r="F592" s="142"/>
    </row>
    <row r="593" ht="15.75" customHeight="1">
      <c r="F593" s="142"/>
    </row>
    <row r="594" ht="15.75" customHeight="1">
      <c r="F594" s="142"/>
    </row>
    <row r="595" ht="15.75" customHeight="1">
      <c r="F595" s="142"/>
    </row>
    <row r="596" ht="15.75" customHeight="1">
      <c r="F596" s="142"/>
    </row>
    <row r="597" ht="15.75" customHeight="1">
      <c r="F597" s="142"/>
    </row>
    <row r="598" ht="15.75" customHeight="1">
      <c r="F598" s="142"/>
    </row>
    <row r="599" ht="15.75" customHeight="1">
      <c r="F599" s="142"/>
    </row>
    <row r="600" ht="15.75" customHeight="1">
      <c r="F600" s="142"/>
    </row>
    <row r="601" ht="15.75" customHeight="1">
      <c r="F601" s="142"/>
    </row>
    <row r="602" ht="15.75" customHeight="1">
      <c r="F602" s="142"/>
    </row>
    <row r="603" ht="15.75" customHeight="1">
      <c r="F603" s="142"/>
    </row>
    <row r="604" ht="15.75" customHeight="1">
      <c r="F604" s="142"/>
    </row>
    <row r="605" ht="15.75" customHeight="1">
      <c r="F605" s="142"/>
    </row>
    <row r="606" ht="15.75" customHeight="1">
      <c r="F606" s="142"/>
    </row>
    <row r="607" ht="15.75" customHeight="1">
      <c r="F607" s="142"/>
    </row>
    <row r="608" ht="15.75" customHeight="1">
      <c r="F608" s="142"/>
    </row>
    <row r="609" ht="15.75" customHeight="1">
      <c r="F609" s="142"/>
    </row>
    <row r="610" ht="15.75" customHeight="1">
      <c r="F610" s="142"/>
    </row>
    <row r="611" ht="15.75" customHeight="1">
      <c r="F611" s="142"/>
    </row>
    <row r="612" ht="15.75" customHeight="1">
      <c r="F612" s="142"/>
    </row>
    <row r="613" ht="15.75" customHeight="1">
      <c r="F613" s="142"/>
    </row>
    <row r="614" ht="15.75" customHeight="1">
      <c r="F614" s="142"/>
    </row>
    <row r="615" ht="15.75" customHeight="1">
      <c r="F615" s="142"/>
    </row>
    <row r="616" ht="15.75" customHeight="1">
      <c r="F616" s="142"/>
    </row>
    <row r="617" ht="15.75" customHeight="1">
      <c r="F617" s="142"/>
    </row>
    <row r="618" ht="15.75" customHeight="1">
      <c r="F618" s="142"/>
    </row>
    <row r="619" ht="15.75" customHeight="1">
      <c r="F619" s="142"/>
    </row>
    <row r="620" ht="15.75" customHeight="1">
      <c r="F620" s="142"/>
    </row>
    <row r="621" ht="15.75" customHeight="1">
      <c r="F621" s="142"/>
    </row>
    <row r="622" ht="15.75" customHeight="1">
      <c r="F622" s="142"/>
    </row>
    <row r="623" ht="15.75" customHeight="1">
      <c r="F623" s="142"/>
    </row>
    <row r="624" ht="15.75" customHeight="1">
      <c r="F624" s="142"/>
    </row>
    <row r="625" ht="15.75" customHeight="1">
      <c r="F625" s="142"/>
    </row>
    <row r="626" ht="15.75" customHeight="1">
      <c r="F626" s="142"/>
    </row>
    <row r="627" ht="15.75" customHeight="1">
      <c r="F627" s="142"/>
    </row>
    <row r="628" ht="15.75" customHeight="1">
      <c r="F628" s="142"/>
    </row>
    <row r="629" ht="15.75" customHeight="1">
      <c r="F629" s="142"/>
    </row>
    <row r="630" ht="15.75" customHeight="1">
      <c r="F630" s="142"/>
    </row>
    <row r="631" ht="15.75" customHeight="1">
      <c r="F631" s="142"/>
    </row>
    <row r="632" ht="15.75" customHeight="1">
      <c r="F632" s="142"/>
    </row>
    <row r="633" ht="15.75" customHeight="1">
      <c r="F633" s="142"/>
    </row>
    <row r="634" ht="15.75" customHeight="1">
      <c r="F634" s="142"/>
    </row>
    <row r="635" ht="15.75" customHeight="1">
      <c r="F635" s="142"/>
    </row>
    <row r="636" ht="15.75" customHeight="1">
      <c r="F636" s="142"/>
    </row>
    <row r="637" ht="15.75" customHeight="1">
      <c r="F637" s="142"/>
    </row>
    <row r="638" ht="15.75" customHeight="1">
      <c r="F638" s="142"/>
    </row>
    <row r="639" ht="15.75" customHeight="1">
      <c r="F639" s="142"/>
    </row>
    <row r="640" ht="15.75" customHeight="1">
      <c r="F640" s="142"/>
    </row>
    <row r="641" ht="15.75" customHeight="1">
      <c r="F641" s="142"/>
    </row>
    <row r="642" ht="15.75" customHeight="1">
      <c r="F642" s="142"/>
    </row>
    <row r="643" ht="15.75" customHeight="1">
      <c r="F643" s="142"/>
    </row>
    <row r="644" ht="15.75" customHeight="1">
      <c r="F644" s="142"/>
    </row>
    <row r="645" ht="15.75" customHeight="1">
      <c r="F645" s="142"/>
    </row>
    <row r="646" ht="15.75" customHeight="1">
      <c r="F646" s="142"/>
    </row>
    <row r="647" ht="15.75" customHeight="1">
      <c r="F647" s="142"/>
    </row>
    <row r="648" ht="15.75" customHeight="1">
      <c r="F648" s="142"/>
    </row>
    <row r="649" ht="15.75" customHeight="1">
      <c r="F649" s="142"/>
    </row>
    <row r="650" ht="15.75" customHeight="1">
      <c r="F650" s="142"/>
    </row>
    <row r="651" ht="15.75" customHeight="1">
      <c r="F651" s="142"/>
    </row>
    <row r="652" ht="15.75" customHeight="1">
      <c r="F652" s="142"/>
    </row>
    <row r="653" ht="15.75" customHeight="1">
      <c r="F653" s="142"/>
    </row>
    <row r="654" ht="15.75" customHeight="1">
      <c r="F654" s="142"/>
    </row>
    <row r="655" ht="15.75" customHeight="1">
      <c r="F655" s="142"/>
    </row>
    <row r="656" ht="15.75" customHeight="1">
      <c r="F656" s="142"/>
    </row>
    <row r="657" ht="15.75" customHeight="1">
      <c r="F657" s="142"/>
    </row>
    <row r="658" ht="15.75" customHeight="1">
      <c r="F658" s="142"/>
    </row>
    <row r="659" ht="15.75" customHeight="1">
      <c r="F659" s="142"/>
    </row>
    <row r="660" ht="15.75" customHeight="1">
      <c r="F660" s="142"/>
    </row>
    <row r="661" ht="15.75" customHeight="1">
      <c r="F661" s="142"/>
    </row>
    <row r="662" ht="15.75" customHeight="1">
      <c r="F662" s="142"/>
    </row>
    <row r="663" ht="15.75" customHeight="1">
      <c r="F663" s="142"/>
    </row>
    <row r="664" ht="15.75" customHeight="1">
      <c r="F664" s="142"/>
    </row>
    <row r="665" ht="15.75" customHeight="1">
      <c r="F665" s="142"/>
    </row>
    <row r="666" ht="15.75" customHeight="1">
      <c r="F666" s="142"/>
    </row>
    <row r="667" ht="15.75" customHeight="1">
      <c r="F667" s="142"/>
    </row>
    <row r="668" ht="15.75" customHeight="1">
      <c r="F668" s="142"/>
    </row>
    <row r="669" ht="15.75" customHeight="1">
      <c r="F669" s="142"/>
    </row>
    <row r="670" ht="15.75" customHeight="1">
      <c r="F670" s="142"/>
    </row>
    <row r="671" ht="15.75" customHeight="1">
      <c r="F671" s="142"/>
    </row>
    <row r="672" ht="15.75" customHeight="1">
      <c r="F672" s="142"/>
    </row>
    <row r="673" ht="15.75" customHeight="1">
      <c r="F673" s="142"/>
    </row>
    <row r="674" ht="15.75" customHeight="1">
      <c r="F674" s="142"/>
    </row>
    <row r="675" ht="15.75" customHeight="1">
      <c r="F675" s="142"/>
    </row>
    <row r="676" ht="15.75" customHeight="1">
      <c r="F676" s="142"/>
    </row>
    <row r="677" ht="15.75" customHeight="1">
      <c r="F677" s="142"/>
    </row>
    <row r="678" ht="15.75" customHeight="1">
      <c r="F678" s="142"/>
    </row>
    <row r="679" ht="15.75" customHeight="1">
      <c r="F679" s="142"/>
    </row>
    <row r="680" ht="15.75" customHeight="1">
      <c r="F680" s="142"/>
    </row>
    <row r="681" ht="15.75" customHeight="1">
      <c r="F681" s="142"/>
    </row>
    <row r="682" ht="15.75" customHeight="1">
      <c r="F682" s="142"/>
    </row>
    <row r="683" ht="15.75" customHeight="1">
      <c r="F683" s="142"/>
    </row>
    <row r="684" ht="15.75" customHeight="1">
      <c r="F684" s="142"/>
    </row>
    <row r="685" ht="15.75" customHeight="1">
      <c r="F685" s="142"/>
    </row>
    <row r="686" ht="15.75" customHeight="1">
      <c r="F686" s="142"/>
    </row>
    <row r="687" ht="15.75" customHeight="1">
      <c r="F687" s="142"/>
    </row>
    <row r="688" ht="15.75" customHeight="1">
      <c r="F688" s="142"/>
    </row>
    <row r="689" ht="15.75" customHeight="1">
      <c r="F689" s="142"/>
    </row>
    <row r="690" ht="15.75" customHeight="1">
      <c r="F690" s="142"/>
    </row>
    <row r="691" ht="15.75" customHeight="1">
      <c r="F691" s="142"/>
    </row>
    <row r="692" ht="15.75" customHeight="1">
      <c r="F692" s="142"/>
    </row>
    <row r="693" ht="15.75" customHeight="1">
      <c r="F693" s="142"/>
    </row>
    <row r="694" ht="15.75" customHeight="1">
      <c r="F694" s="142"/>
    </row>
    <row r="695" ht="15.75" customHeight="1">
      <c r="F695" s="142"/>
    </row>
    <row r="696" ht="15.75" customHeight="1">
      <c r="F696" s="142"/>
    </row>
    <row r="697" ht="15.75" customHeight="1">
      <c r="F697" s="142"/>
    </row>
    <row r="698" ht="15.75" customHeight="1">
      <c r="F698" s="142"/>
    </row>
    <row r="699" ht="15.75" customHeight="1">
      <c r="F699" s="142"/>
    </row>
    <row r="700" ht="15.75" customHeight="1">
      <c r="F700" s="142"/>
    </row>
    <row r="701" ht="15.75" customHeight="1">
      <c r="F701" s="142"/>
    </row>
    <row r="702" ht="15.75" customHeight="1">
      <c r="F702" s="142"/>
    </row>
    <row r="703" ht="15.75" customHeight="1">
      <c r="F703" s="142"/>
    </row>
    <row r="704" ht="15.75" customHeight="1">
      <c r="F704" s="142"/>
    </row>
    <row r="705" ht="15.75" customHeight="1">
      <c r="F705" s="142"/>
    </row>
    <row r="706" ht="15.75" customHeight="1">
      <c r="F706" s="142"/>
    </row>
    <row r="707" ht="15.75" customHeight="1">
      <c r="F707" s="142"/>
    </row>
    <row r="708" ht="15.75" customHeight="1">
      <c r="F708" s="142"/>
    </row>
    <row r="709" ht="15.75" customHeight="1">
      <c r="F709" s="142"/>
    </row>
    <row r="710" ht="15.75" customHeight="1">
      <c r="F710" s="142"/>
    </row>
    <row r="711" ht="15.75" customHeight="1">
      <c r="F711" s="142"/>
    </row>
    <row r="712" ht="15.75" customHeight="1">
      <c r="F712" s="142"/>
    </row>
    <row r="713" ht="15.75" customHeight="1">
      <c r="F713" s="142"/>
    </row>
    <row r="714" ht="15.75" customHeight="1">
      <c r="F714" s="142"/>
    </row>
    <row r="715" ht="15.75" customHeight="1">
      <c r="F715" s="142"/>
    </row>
    <row r="716" ht="15.75" customHeight="1">
      <c r="F716" s="142"/>
    </row>
    <row r="717" ht="15.75" customHeight="1">
      <c r="F717" s="142"/>
    </row>
    <row r="718" ht="15.75" customHeight="1">
      <c r="F718" s="142"/>
    </row>
    <row r="719" ht="15.75" customHeight="1">
      <c r="F719" s="142"/>
    </row>
    <row r="720" ht="15.75" customHeight="1">
      <c r="F720" s="142"/>
    </row>
    <row r="721" ht="15.75" customHeight="1">
      <c r="F721" s="142"/>
    </row>
    <row r="722" ht="15.75" customHeight="1">
      <c r="F722" s="142"/>
    </row>
    <row r="723" ht="15.75" customHeight="1">
      <c r="F723" s="142"/>
    </row>
    <row r="724" ht="15.75" customHeight="1">
      <c r="F724" s="142"/>
    </row>
    <row r="725" ht="15.75" customHeight="1">
      <c r="F725" s="142"/>
    </row>
    <row r="726" ht="15.75" customHeight="1">
      <c r="F726" s="142"/>
    </row>
    <row r="727" ht="15.75" customHeight="1">
      <c r="F727" s="142"/>
    </row>
    <row r="728" ht="15.75" customHeight="1">
      <c r="F728" s="142"/>
    </row>
    <row r="729" ht="15.75" customHeight="1">
      <c r="F729" s="142"/>
    </row>
    <row r="730" ht="15.75" customHeight="1">
      <c r="F730" s="142"/>
    </row>
    <row r="731" ht="15.75" customHeight="1">
      <c r="F731" s="142"/>
    </row>
    <row r="732" ht="15.75" customHeight="1">
      <c r="F732" s="142"/>
    </row>
    <row r="733" ht="15.75" customHeight="1">
      <c r="F733" s="142"/>
    </row>
    <row r="734" ht="15.75" customHeight="1">
      <c r="F734" s="142"/>
    </row>
    <row r="735" ht="15.75" customHeight="1">
      <c r="F735" s="142"/>
    </row>
    <row r="736" ht="15.75" customHeight="1">
      <c r="F736" s="142"/>
    </row>
    <row r="737" ht="15.75" customHeight="1">
      <c r="F737" s="142"/>
    </row>
    <row r="738" ht="15.75" customHeight="1">
      <c r="F738" s="142"/>
    </row>
    <row r="739" ht="15.75" customHeight="1">
      <c r="F739" s="142"/>
    </row>
    <row r="740" ht="15.75" customHeight="1">
      <c r="F740" s="142"/>
    </row>
    <row r="741" ht="15.75" customHeight="1">
      <c r="F741" s="142"/>
    </row>
    <row r="742" ht="15.75" customHeight="1">
      <c r="F742" s="142"/>
    </row>
    <row r="743" ht="15.75" customHeight="1">
      <c r="F743" s="142"/>
    </row>
    <row r="744" ht="15.75" customHeight="1">
      <c r="F744" s="142"/>
    </row>
    <row r="745" ht="15.75" customHeight="1">
      <c r="F745" s="142"/>
    </row>
    <row r="746" ht="15.75" customHeight="1">
      <c r="F746" s="142"/>
    </row>
    <row r="747" ht="15.75" customHeight="1">
      <c r="F747" s="142"/>
    </row>
    <row r="748" ht="15.75" customHeight="1">
      <c r="F748" s="142"/>
    </row>
    <row r="749" ht="15.75" customHeight="1">
      <c r="F749" s="142"/>
    </row>
    <row r="750" ht="15.75" customHeight="1">
      <c r="F750" s="142"/>
    </row>
    <row r="751" ht="15.75" customHeight="1">
      <c r="F751" s="142"/>
    </row>
    <row r="752" ht="15.75" customHeight="1">
      <c r="F752" s="142"/>
    </row>
    <row r="753" ht="15.75" customHeight="1">
      <c r="F753" s="142"/>
    </row>
    <row r="754" ht="15.75" customHeight="1">
      <c r="F754" s="142"/>
    </row>
    <row r="755" ht="15.75" customHeight="1">
      <c r="F755" s="142"/>
    </row>
    <row r="756" ht="15.75" customHeight="1">
      <c r="F756" s="142"/>
    </row>
    <row r="757" ht="15.75" customHeight="1">
      <c r="F757" s="142"/>
    </row>
    <row r="758" ht="15.75" customHeight="1">
      <c r="F758" s="142"/>
    </row>
    <row r="759" ht="15.75" customHeight="1">
      <c r="F759" s="142"/>
    </row>
    <row r="760" ht="15.75" customHeight="1">
      <c r="F760" s="142"/>
    </row>
    <row r="761" ht="15.75" customHeight="1">
      <c r="F761" s="142"/>
    </row>
    <row r="762" ht="15.75" customHeight="1">
      <c r="F762" s="142"/>
    </row>
    <row r="763" ht="15.75" customHeight="1">
      <c r="F763" s="142"/>
    </row>
    <row r="764" ht="15.75" customHeight="1">
      <c r="F764" s="142"/>
    </row>
    <row r="765" ht="15.75" customHeight="1">
      <c r="F765" s="142"/>
    </row>
    <row r="766" ht="15.75" customHeight="1">
      <c r="F766" s="142"/>
    </row>
    <row r="767" ht="15.75" customHeight="1">
      <c r="F767" s="142"/>
    </row>
    <row r="768" ht="15.75" customHeight="1">
      <c r="F768" s="142"/>
    </row>
    <row r="769" ht="15.75" customHeight="1">
      <c r="F769" s="142"/>
    </row>
    <row r="770" ht="15.75" customHeight="1">
      <c r="F770" s="142"/>
    </row>
    <row r="771" ht="15.75" customHeight="1">
      <c r="F771" s="142"/>
    </row>
    <row r="772" ht="15.75" customHeight="1">
      <c r="F772" s="142"/>
    </row>
    <row r="773" ht="15.75" customHeight="1">
      <c r="F773" s="142"/>
    </row>
    <row r="774" ht="15.75" customHeight="1">
      <c r="F774" s="142"/>
    </row>
    <row r="775" ht="15.75" customHeight="1">
      <c r="F775" s="142"/>
    </row>
    <row r="776" ht="15.75" customHeight="1">
      <c r="F776" s="142"/>
    </row>
    <row r="777" ht="15.75" customHeight="1">
      <c r="F777" s="142"/>
    </row>
    <row r="778" ht="15.75" customHeight="1">
      <c r="F778" s="142"/>
    </row>
    <row r="779" ht="15.75" customHeight="1">
      <c r="F779" s="142"/>
    </row>
    <row r="780" ht="15.75" customHeight="1">
      <c r="F780" s="142"/>
    </row>
    <row r="781" ht="15.75" customHeight="1">
      <c r="F781" s="142"/>
    </row>
    <row r="782" ht="15.75" customHeight="1">
      <c r="F782" s="142"/>
    </row>
    <row r="783" ht="15.75" customHeight="1">
      <c r="F783" s="142"/>
    </row>
    <row r="784" ht="15.75" customHeight="1">
      <c r="F784" s="142"/>
    </row>
    <row r="785" ht="15.75" customHeight="1">
      <c r="F785" s="142"/>
    </row>
    <row r="786" ht="15.75" customHeight="1">
      <c r="F786" s="142"/>
    </row>
    <row r="787" ht="15.75" customHeight="1">
      <c r="F787" s="142"/>
    </row>
    <row r="788" ht="15.75" customHeight="1">
      <c r="F788" s="142"/>
    </row>
    <row r="789" ht="15.75" customHeight="1">
      <c r="F789" s="142"/>
    </row>
    <row r="790" ht="15.75" customHeight="1">
      <c r="F790" s="142"/>
    </row>
    <row r="791" ht="15.75" customHeight="1">
      <c r="F791" s="142"/>
    </row>
    <row r="792" ht="15.75" customHeight="1">
      <c r="F792" s="142"/>
    </row>
    <row r="793" ht="15.75" customHeight="1">
      <c r="F793" s="142"/>
    </row>
    <row r="794" ht="15.75" customHeight="1">
      <c r="F794" s="142"/>
    </row>
    <row r="795" ht="15.75" customHeight="1">
      <c r="F795" s="142"/>
    </row>
    <row r="796" ht="15.75" customHeight="1">
      <c r="F796" s="142"/>
    </row>
    <row r="797" ht="15.75" customHeight="1">
      <c r="F797" s="142"/>
    </row>
    <row r="798" ht="15.75" customHeight="1">
      <c r="F798" s="142"/>
    </row>
    <row r="799" ht="15.75" customHeight="1">
      <c r="F799" s="142"/>
    </row>
    <row r="800" ht="15.75" customHeight="1">
      <c r="F800" s="142"/>
    </row>
    <row r="801" ht="15.75" customHeight="1">
      <c r="F801" s="142"/>
    </row>
    <row r="802" ht="15.75" customHeight="1">
      <c r="F802" s="142"/>
    </row>
    <row r="803" ht="15.75" customHeight="1">
      <c r="F803" s="142"/>
    </row>
    <row r="804" ht="15.75" customHeight="1">
      <c r="F804" s="142"/>
    </row>
    <row r="805" ht="15.75" customHeight="1">
      <c r="F805" s="142"/>
    </row>
    <row r="806" ht="15.75" customHeight="1">
      <c r="F806" s="142"/>
    </row>
    <row r="807" ht="15.75" customHeight="1">
      <c r="F807" s="142"/>
    </row>
    <row r="808" ht="15.75" customHeight="1">
      <c r="F808" s="142"/>
    </row>
    <row r="809" ht="15.75" customHeight="1">
      <c r="F809" s="142"/>
    </row>
    <row r="810" ht="15.75" customHeight="1">
      <c r="F810" s="142"/>
    </row>
    <row r="811" ht="15.75" customHeight="1">
      <c r="F811" s="142"/>
    </row>
    <row r="812" ht="15.75" customHeight="1">
      <c r="F812" s="142"/>
    </row>
    <row r="813" ht="15.75" customHeight="1">
      <c r="F813" s="142"/>
    </row>
    <row r="814" ht="15.75" customHeight="1">
      <c r="F814" s="142"/>
    </row>
    <row r="815" ht="15.75" customHeight="1">
      <c r="F815" s="142"/>
    </row>
    <row r="816" ht="15.75" customHeight="1">
      <c r="F816" s="142"/>
    </row>
    <row r="817" ht="15.75" customHeight="1">
      <c r="F817" s="142"/>
    </row>
    <row r="818" ht="15.75" customHeight="1">
      <c r="F818" s="142"/>
    </row>
    <row r="819" ht="15.75" customHeight="1">
      <c r="F819" s="142"/>
    </row>
    <row r="820" ht="15.75" customHeight="1">
      <c r="F820" s="142"/>
    </row>
    <row r="821" ht="15.75" customHeight="1">
      <c r="F821" s="142"/>
    </row>
    <row r="822" ht="15.75" customHeight="1">
      <c r="F822" s="142"/>
    </row>
    <row r="823" ht="15.75" customHeight="1">
      <c r="F823" s="142"/>
    </row>
    <row r="824" ht="15.75" customHeight="1">
      <c r="F824" s="142"/>
    </row>
    <row r="825" ht="15.75" customHeight="1">
      <c r="F825" s="142"/>
    </row>
    <row r="826" ht="15.75" customHeight="1">
      <c r="F826" s="142"/>
    </row>
    <row r="827" ht="15.75" customHeight="1">
      <c r="F827" s="142"/>
    </row>
    <row r="828" ht="15.75" customHeight="1">
      <c r="F828" s="142"/>
    </row>
    <row r="829" ht="15.75" customHeight="1">
      <c r="F829" s="142"/>
    </row>
    <row r="830" ht="15.75" customHeight="1">
      <c r="F830" s="142"/>
    </row>
    <row r="831" ht="15.75" customHeight="1">
      <c r="F831" s="142"/>
    </row>
    <row r="832" ht="15.75" customHeight="1">
      <c r="F832" s="142"/>
    </row>
    <row r="833" ht="15.75" customHeight="1">
      <c r="F833" s="142"/>
    </row>
    <row r="834" ht="15.75" customHeight="1">
      <c r="F834" s="142"/>
    </row>
    <row r="835" ht="15.75" customHeight="1">
      <c r="F835" s="142"/>
    </row>
    <row r="836" ht="15.75" customHeight="1">
      <c r="F836" s="142"/>
    </row>
    <row r="837" ht="15.75" customHeight="1">
      <c r="F837" s="142"/>
    </row>
    <row r="838" ht="15.75" customHeight="1">
      <c r="F838" s="142"/>
    </row>
    <row r="839" ht="15.75" customHeight="1">
      <c r="F839" s="142"/>
    </row>
    <row r="840" ht="15.75" customHeight="1">
      <c r="F840" s="142"/>
    </row>
    <row r="841" ht="15.75" customHeight="1">
      <c r="F841" s="142"/>
    </row>
    <row r="842" ht="15.75" customHeight="1">
      <c r="F842" s="142"/>
    </row>
    <row r="843" ht="15.75" customHeight="1">
      <c r="F843" s="142"/>
    </row>
    <row r="844" ht="15.75" customHeight="1">
      <c r="F844" s="142"/>
    </row>
    <row r="845" ht="15.75" customHeight="1">
      <c r="F845" s="142"/>
    </row>
    <row r="846" ht="15.75" customHeight="1">
      <c r="F846" s="142"/>
    </row>
    <row r="847" ht="15.75" customHeight="1">
      <c r="F847" s="142"/>
    </row>
    <row r="848" ht="15.75" customHeight="1">
      <c r="F848" s="142"/>
    </row>
    <row r="849" ht="15.75" customHeight="1">
      <c r="F849" s="142"/>
    </row>
    <row r="850" ht="15.75" customHeight="1">
      <c r="F850" s="142"/>
    </row>
    <row r="851" ht="15.75" customHeight="1">
      <c r="F851" s="142"/>
    </row>
    <row r="852" ht="15.75" customHeight="1">
      <c r="F852" s="142"/>
    </row>
    <row r="853" ht="15.75" customHeight="1">
      <c r="F853" s="142"/>
    </row>
    <row r="854" ht="15.75" customHeight="1">
      <c r="F854" s="142"/>
    </row>
    <row r="855" ht="15.75" customHeight="1">
      <c r="F855" s="142"/>
    </row>
    <row r="856" ht="15.75" customHeight="1">
      <c r="F856" s="142"/>
    </row>
    <row r="857" ht="15.75" customHeight="1">
      <c r="F857" s="142"/>
    </row>
    <row r="858" ht="15.75" customHeight="1">
      <c r="F858" s="142"/>
    </row>
    <row r="859" ht="15.75" customHeight="1">
      <c r="F859" s="142"/>
    </row>
    <row r="860" ht="15.75" customHeight="1">
      <c r="F860" s="142"/>
    </row>
    <row r="861" ht="15.75" customHeight="1">
      <c r="F861" s="142"/>
    </row>
    <row r="862" ht="15.75" customHeight="1">
      <c r="F862" s="142"/>
    </row>
    <row r="863" ht="15.75" customHeight="1">
      <c r="F863" s="142"/>
    </row>
    <row r="864" ht="15.75" customHeight="1">
      <c r="F864" s="142"/>
    </row>
    <row r="865" ht="15.75" customHeight="1">
      <c r="F865" s="142"/>
    </row>
    <row r="866" ht="15.75" customHeight="1">
      <c r="F866" s="142"/>
    </row>
    <row r="867" ht="15.75" customHeight="1">
      <c r="F867" s="142"/>
    </row>
    <row r="868" ht="15.75" customHeight="1">
      <c r="F868" s="142"/>
    </row>
    <row r="869" ht="15.75" customHeight="1">
      <c r="F869" s="142"/>
    </row>
    <row r="870" ht="15.75" customHeight="1">
      <c r="F870" s="142"/>
    </row>
    <row r="871" ht="15.75" customHeight="1">
      <c r="F871" s="142"/>
    </row>
    <row r="872" ht="15.75" customHeight="1">
      <c r="F872" s="142"/>
    </row>
    <row r="873" ht="15.75" customHeight="1">
      <c r="F873" s="142"/>
    </row>
    <row r="874" ht="15.75" customHeight="1">
      <c r="F874" s="142"/>
    </row>
    <row r="875" ht="15.75" customHeight="1">
      <c r="F875" s="142"/>
    </row>
    <row r="876" ht="15.75" customHeight="1">
      <c r="F876" s="142"/>
    </row>
    <row r="877" ht="15.75" customHeight="1">
      <c r="F877" s="142"/>
    </row>
    <row r="878" ht="15.75" customHeight="1">
      <c r="F878" s="142"/>
    </row>
    <row r="879" ht="15.75" customHeight="1">
      <c r="F879" s="142"/>
    </row>
    <row r="880" ht="15.75" customHeight="1">
      <c r="F880" s="142"/>
    </row>
    <row r="881" ht="15.75" customHeight="1">
      <c r="F881" s="142"/>
    </row>
    <row r="882" ht="15.75" customHeight="1">
      <c r="F882" s="142"/>
    </row>
    <row r="883" ht="15.75" customHeight="1">
      <c r="F883" s="142"/>
    </row>
    <row r="884" ht="15.75" customHeight="1">
      <c r="F884" s="142"/>
    </row>
    <row r="885" ht="15.75" customHeight="1">
      <c r="F885" s="142"/>
    </row>
    <row r="886" ht="15.75" customHeight="1">
      <c r="F886" s="142"/>
    </row>
    <row r="887" ht="15.75" customHeight="1">
      <c r="F887" s="142"/>
    </row>
    <row r="888" ht="15.75" customHeight="1">
      <c r="F888" s="142"/>
    </row>
    <row r="889" ht="15.75" customHeight="1">
      <c r="F889" s="142"/>
    </row>
    <row r="890" ht="15.75" customHeight="1">
      <c r="F890" s="142"/>
    </row>
    <row r="891" ht="15.75" customHeight="1">
      <c r="F891" s="142"/>
    </row>
    <row r="892" ht="15.75" customHeight="1">
      <c r="F892" s="142"/>
    </row>
    <row r="893" ht="15.75" customHeight="1">
      <c r="F893" s="142"/>
    </row>
    <row r="894" ht="15.75" customHeight="1">
      <c r="F894" s="142"/>
    </row>
    <row r="895" ht="15.75" customHeight="1">
      <c r="F895" s="142"/>
    </row>
    <row r="896" ht="15.75" customHeight="1">
      <c r="F896" s="142"/>
    </row>
    <row r="897" ht="15.75" customHeight="1">
      <c r="F897" s="142"/>
    </row>
    <row r="898" ht="15.75" customHeight="1">
      <c r="F898" s="142"/>
    </row>
    <row r="899" ht="15.75" customHeight="1">
      <c r="F899" s="142"/>
    </row>
    <row r="900" ht="15.75" customHeight="1">
      <c r="F900" s="142"/>
    </row>
    <row r="901" ht="15.75" customHeight="1">
      <c r="F901" s="142"/>
    </row>
    <row r="902" ht="15.75" customHeight="1">
      <c r="F902" s="142"/>
    </row>
    <row r="903" ht="15.75" customHeight="1">
      <c r="F903" s="142"/>
    </row>
    <row r="904" ht="15.75" customHeight="1">
      <c r="F904" s="142"/>
    </row>
    <row r="905" ht="15.75" customHeight="1">
      <c r="F905" s="142"/>
    </row>
    <row r="906" ht="15.75" customHeight="1">
      <c r="F906" s="142"/>
    </row>
    <row r="907" ht="15.75" customHeight="1">
      <c r="F907" s="142"/>
    </row>
    <row r="908" ht="15.75" customHeight="1">
      <c r="F908" s="142"/>
    </row>
    <row r="909" ht="15.75" customHeight="1">
      <c r="F909" s="142"/>
    </row>
    <row r="910" ht="15.75" customHeight="1">
      <c r="F910" s="142"/>
    </row>
    <row r="911" ht="15.75" customHeight="1">
      <c r="F911" s="142"/>
    </row>
    <row r="912" ht="15.75" customHeight="1">
      <c r="F912" s="142"/>
    </row>
    <row r="913" ht="15.75" customHeight="1">
      <c r="F913" s="142"/>
    </row>
    <row r="914" ht="15.75" customHeight="1">
      <c r="F914" s="142"/>
    </row>
    <row r="915" ht="15.75" customHeight="1">
      <c r="F915" s="142"/>
    </row>
    <row r="916" ht="15.75" customHeight="1">
      <c r="F916" s="142"/>
    </row>
    <row r="917" ht="15.75" customHeight="1">
      <c r="F917" s="142"/>
    </row>
    <row r="918" ht="15.75" customHeight="1">
      <c r="F918" s="142"/>
    </row>
    <row r="919" ht="15.75" customHeight="1">
      <c r="F919" s="142"/>
    </row>
    <row r="920" ht="15.75" customHeight="1">
      <c r="F920" s="142"/>
    </row>
    <row r="921" ht="15.75" customHeight="1">
      <c r="F921" s="142"/>
    </row>
    <row r="922" ht="15.75" customHeight="1">
      <c r="F922" s="142"/>
    </row>
    <row r="923" ht="15.75" customHeight="1">
      <c r="F923" s="142"/>
    </row>
    <row r="924" ht="15.75" customHeight="1">
      <c r="F924" s="142"/>
    </row>
    <row r="925" ht="15.75" customHeight="1">
      <c r="F925" s="142"/>
    </row>
    <row r="926" ht="15.75" customHeight="1">
      <c r="F926" s="142"/>
    </row>
    <row r="927" ht="15.75" customHeight="1">
      <c r="F927" s="142"/>
    </row>
    <row r="928" ht="15.75" customHeight="1">
      <c r="F928" s="142"/>
    </row>
    <row r="929" ht="15.75" customHeight="1">
      <c r="F929" s="142"/>
    </row>
    <row r="930" ht="15.75" customHeight="1">
      <c r="F930" s="142"/>
    </row>
    <row r="931" ht="15.75" customHeight="1">
      <c r="F931" s="142"/>
    </row>
    <row r="932" ht="15.75" customHeight="1">
      <c r="F932" s="142"/>
    </row>
    <row r="933" ht="15.75" customHeight="1">
      <c r="F933" s="142"/>
    </row>
    <row r="934" ht="15.75" customHeight="1">
      <c r="F934" s="142"/>
    </row>
    <row r="935" ht="15.75" customHeight="1">
      <c r="F935" s="142"/>
    </row>
    <row r="936" ht="15.75" customHeight="1">
      <c r="F936" s="142"/>
    </row>
    <row r="937" ht="15.75" customHeight="1">
      <c r="F937" s="142"/>
    </row>
    <row r="938" ht="15.75" customHeight="1">
      <c r="F938" s="142"/>
    </row>
    <row r="939" ht="15.75" customHeight="1">
      <c r="F939" s="142"/>
    </row>
    <row r="940" ht="15.75" customHeight="1">
      <c r="F940" s="142"/>
    </row>
    <row r="941" ht="15.75" customHeight="1">
      <c r="F941" s="142"/>
    </row>
    <row r="942" ht="15.75" customHeight="1">
      <c r="F942" s="142"/>
    </row>
    <row r="943" ht="15.75" customHeight="1">
      <c r="F943" s="142"/>
    </row>
    <row r="944" ht="15.75" customHeight="1">
      <c r="F944" s="142"/>
    </row>
    <row r="945" ht="15.75" customHeight="1">
      <c r="F945" s="142"/>
    </row>
    <row r="946" ht="15.75" customHeight="1">
      <c r="F946" s="142"/>
    </row>
    <row r="947" ht="15.75" customHeight="1">
      <c r="F947" s="142"/>
    </row>
    <row r="948" ht="15.75" customHeight="1">
      <c r="F948" s="142"/>
    </row>
    <row r="949" ht="15.75" customHeight="1">
      <c r="F949" s="142"/>
    </row>
    <row r="950" ht="15.75" customHeight="1">
      <c r="F950" s="142"/>
    </row>
    <row r="951" ht="15.75" customHeight="1">
      <c r="F951" s="142"/>
    </row>
    <row r="952" ht="15.75" customHeight="1">
      <c r="F952" s="142"/>
    </row>
    <row r="953" ht="15.75" customHeight="1">
      <c r="F953" s="142"/>
    </row>
    <row r="954" ht="15.75" customHeight="1">
      <c r="F954" s="142"/>
    </row>
    <row r="955" ht="15.75" customHeight="1">
      <c r="F955" s="142"/>
    </row>
    <row r="956" ht="15.75" customHeight="1">
      <c r="F956" s="142"/>
    </row>
    <row r="957" ht="15.75" customHeight="1">
      <c r="F957" s="142"/>
    </row>
    <row r="958" ht="15.75" customHeight="1">
      <c r="F958" s="142"/>
    </row>
    <row r="959" ht="15.75" customHeight="1">
      <c r="F959" s="142"/>
    </row>
    <row r="960" ht="15.75" customHeight="1">
      <c r="F960" s="142"/>
    </row>
    <row r="961" ht="15.75" customHeight="1">
      <c r="F961" s="142"/>
    </row>
    <row r="962" ht="15.75" customHeight="1">
      <c r="F962" s="142"/>
    </row>
    <row r="963" ht="15.75" customHeight="1">
      <c r="F963" s="142"/>
    </row>
    <row r="964" ht="15.75" customHeight="1">
      <c r="F964" s="142"/>
    </row>
    <row r="965" ht="15.75" customHeight="1">
      <c r="F965" s="142"/>
    </row>
    <row r="966" ht="15.75" customHeight="1">
      <c r="F966" s="142"/>
    </row>
    <row r="967" ht="15.75" customHeight="1">
      <c r="F967" s="142"/>
    </row>
    <row r="968" ht="15.75" customHeight="1">
      <c r="F968" s="142"/>
    </row>
    <row r="969" ht="15.75" customHeight="1">
      <c r="F969" s="142"/>
    </row>
    <row r="970" ht="15.75" customHeight="1">
      <c r="F970" s="142"/>
    </row>
    <row r="971" ht="15.75" customHeight="1">
      <c r="F971" s="142"/>
    </row>
    <row r="972" ht="15.75" customHeight="1">
      <c r="F972" s="142"/>
    </row>
    <row r="973" ht="15.75" customHeight="1">
      <c r="F973" s="142"/>
    </row>
    <row r="974" ht="15.75" customHeight="1">
      <c r="F974" s="142"/>
    </row>
    <row r="975" ht="15.75" customHeight="1">
      <c r="F975" s="142"/>
    </row>
    <row r="976" ht="15.75" customHeight="1">
      <c r="F976" s="142"/>
    </row>
    <row r="977" ht="15.75" customHeight="1">
      <c r="F977" s="142"/>
    </row>
    <row r="978" ht="15.75" customHeight="1">
      <c r="F978" s="142"/>
    </row>
    <row r="979" ht="15.75" customHeight="1">
      <c r="F979" s="142"/>
    </row>
    <row r="980" ht="15.75" customHeight="1">
      <c r="F980" s="142"/>
    </row>
    <row r="981" ht="15.75" customHeight="1">
      <c r="F981" s="142"/>
    </row>
    <row r="982" ht="15.75" customHeight="1">
      <c r="F982" s="142"/>
    </row>
    <row r="983" ht="15.75" customHeight="1">
      <c r="F983" s="142"/>
    </row>
    <row r="984" ht="15.75" customHeight="1">
      <c r="F984" s="142"/>
    </row>
    <row r="985" ht="15.75" customHeight="1">
      <c r="F985" s="142"/>
    </row>
    <row r="986" ht="15.75" customHeight="1">
      <c r="F986" s="142"/>
    </row>
    <row r="987" ht="15.75" customHeight="1">
      <c r="F987" s="142"/>
    </row>
    <row r="988" ht="15.75" customHeight="1">
      <c r="F988" s="142"/>
    </row>
    <row r="989" ht="15.75" customHeight="1">
      <c r="F989" s="142"/>
    </row>
    <row r="990" ht="15.75" customHeight="1">
      <c r="F990" s="142"/>
    </row>
    <row r="991" ht="15.75" customHeight="1">
      <c r="F991" s="142"/>
    </row>
    <row r="992" ht="15.75" customHeight="1">
      <c r="F992" s="142"/>
    </row>
    <row r="993" ht="15.75" customHeight="1">
      <c r="F993" s="142"/>
    </row>
    <row r="994" ht="15.75" customHeight="1">
      <c r="F994" s="142"/>
    </row>
    <row r="995" ht="15.75" customHeight="1">
      <c r="F995" s="142"/>
    </row>
    <row r="996" ht="15.75" customHeight="1">
      <c r="F996" s="142"/>
    </row>
    <row r="997" ht="15.75" customHeight="1">
      <c r="F997" s="142"/>
    </row>
    <row r="998" ht="15.75" customHeight="1">
      <c r="F998" s="142"/>
    </row>
    <row r="999" ht="15.75" customHeight="1">
      <c r="F999" s="142"/>
    </row>
    <row r="1000" ht="15.75" customHeight="1">
      <c r="F1000" s="142"/>
    </row>
  </sheetData>
  <printOptions/>
  <pageMargins bottom="0.75" footer="0.0" header="0.0" left="0.7" right="0.7" top="0.75"/>
  <pageSetup orientation="landscape"/>
  <drawing r:id="rId1"/>
</worksheet>
</file>