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Calendar" sheetId="2" r:id="rId4"/>
    <sheet state="visible" name="Cg. setup" sheetId="3" r:id="rId5"/>
    <sheet state="visible" name="Inventory" sheetId="4" r:id="rId6"/>
    <sheet state="visible" name="Daily Weight " sheetId="5" r:id="rId7"/>
    <sheet state="visible" name="Tube wts" sheetId="6" r:id="rId8"/>
    <sheet state="visible" name="D0 C. diff" sheetId="7" r:id="rId9"/>
    <sheet state="visible" name="C. diff CFUs" sheetId="8" r:id="rId10"/>
    <sheet state="visible" name="clean_cfu_df" sheetId="9" r:id="rId11"/>
    <sheet state="visible" name="FMT" sheetId="10" r:id="rId12"/>
    <sheet state="visible" name="Antibiotic" sheetId="11" r:id="rId13"/>
  </sheets>
  <definedNames/>
  <calcPr/>
</workbook>
</file>

<file path=xl/sharedStrings.xml><?xml version="1.0" encoding="utf-8"?>
<sst xmlns="http://schemas.openxmlformats.org/spreadsheetml/2006/main" count="815" uniqueCount="227">
  <si>
    <t>Groups:</t>
  </si>
  <si>
    <t>Name</t>
  </si>
  <si>
    <t>Starting Cage Information in B604C:</t>
  </si>
  <si>
    <t>Sunday</t>
  </si>
  <si>
    <t>Transfer Date</t>
  </si>
  <si>
    <t>M/F</t>
  </si>
  <si>
    <t>QTY</t>
  </si>
  <si>
    <t>Abbreviation</t>
  </si>
  <si>
    <t>DOB</t>
  </si>
  <si>
    <t>Cage #</t>
  </si>
  <si>
    <t>Label</t>
  </si>
  <si>
    <t xml:space="preserve">B604 Barcode </t>
  </si>
  <si>
    <t>New Group</t>
  </si>
  <si>
    <t>Monday</t>
  </si>
  <si>
    <t xml:space="preserve">Tuesday </t>
  </si>
  <si>
    <t>Ear Mark</t>
  </si>
  <si>
    <t>New Cages Mice Go Into</t>
  </si>
  <si>
    <t>Wednseday</t>
  </si>
  <si>
    <t>Thursday</t>
  </si>
  <si>
    <t>Friday</t>
  </si>
  <si>
    <t>Saturday</t>
  </si>
  <si>
    <t>PBS</t>
  </si>
  <si>
    <t>NT</t>
  </si>
  <si>
    <t>Stool 1:10</t>
  </si>
  <si>
    <t>10^-1</t>
  </si>
  <si>
    <t>D-9:  Ear punch and weigh mice + collect stool sample, put into exp. Group cages. Change water to strep water (5mg/ml). Change cages.</t>
  </si>
  <si>
    <t>Full</t>
  </si>
  <si>
    <t>Stool 1:100</t>
  </si>
  <si>
    <t>10^-2</t>
  </si>
  <si>
    <t>Mid</t>
  </si>
  <si>
    <t>Stool 1:1000</t>
  </si>
  <si>
    <t>10^-3</t>
  </si>
  <si>
    <t>Low</t>
  </si>
  <si>
    <t>Streptomycin: 5mg/ml</t>
  </si>
  <si>
    <t>D-7: Replace Strep water</t>
  </si>
  <si>
    <t>D-5: Replace Strep water</t>
  </si>
  <si>
    <t>D-4: Collect stool + weigh mice. Change cages. Change Strep water back to normal water (lixit)</t>
  </si>
  <si>
    <t>Request containment housing*</t>
  </si>
  <si>
    <t>D-2: Collect stool and weigh mouse. Change cages. Needles needed. Inoculate mice with fecal dilution treatment.</t>
  </si>
  <si>
    <t>D-1: Collect stool and weigh mouse. Needles needed. Inoculate mice with fecal dilution treatment.</t>
  </si>
  <si>
    <t>D0: (With CART) Move mice to Biocontainment. Weigh mice &amp; collect 2 stool samples for CFU and -80. Change cages. Needles needed. Inoculate with C. difficile</t>
  </si>
  <si>
    <t>M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</si>
  <si>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</si>
  <si>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</si>
  <si>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</si>
  <si>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D4: Weigh mice &amp; collect 2 stool samples for CFU &amp; -80.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</si>
  <si>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</si>
  <si>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</si>
  <si>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</si>
  <si>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</si>
  <si>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</si>
  <si>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</si>
  <si>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Begin on Monday July 8, 2019</t>
  </si>
  <si>
    <t>Note: Try &amp; collect samples around same couple hour window each day.</t>
  </si>
  <si>
    <t>C57-115,116</t>
  </si>
  <si>
    <t>* Containment housing request form link below</t>
  </si>
  <si>
    <t>No FMT</t>
  </si>
  <si>
    <t>https://umich.qualtrics.com/jfe/form/SV_5pyi9GmKwkLWj2t</t>
  </si>
  <si>
    <t>0, R</t>
  </si>
  <si>
    <t>C57-110</t>
  </si>
  <si>
    <t>L</t>
  </si>
  <si>
    <t>F</t>
  </si>
  <si>
    <t>Commercial rodent chow: Lab Diet #5LOD</t>
  </si>
  <si>
    <t>FMT #3</t>
  </si>
  <si>
    <t>New Cg Card #</t>
  </si>
  <si>
    <t>NT6</t>
  </si>
  <si>
    <t>"1:10"</t>
  </si>
  <si>
    <t>F6</t>
  </si>
  <si>
    <t>"1:10^-2"</t>
  </si>
  <si>
    <t>M6</t>
  </si>
  <si>
    <t>"1:10^-3"</t>
  </si>
  <si>
    <t>L6</t>
  </si>
  <si>
    <t xml:space="preserve">Group </t>
  </si>
  <si>
    <t>exp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</si>
  <si>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</si>
  <si>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</si>
  <si>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</si>
  <si>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</si>
  <si>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</si>
  <si>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</si>
  <si>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</si>
  <si>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</si>
  <si>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unique_id</t>
  </si>
  <si>
    <t>B604C</t>
  </si>
  <si>
    <t>N</t>
  </si>
  <si>
    <t>C57BL</t>
  </si>
  <si>
    <t>M/L</t>
  </si>
  <si>
    <t>C57-115, 116</t>
  </si>
  <si>
    <t>NT_6_0</t>
  </si>
  <si>
    <t>R</t>
  </si>
  <si>
    <t>NT_6_R</t>
  </si>
  <si>
    <t>NT/F</t>
  </si>
  <si>
    <t>F_6_0</t>
  </si>
  <si>
    <t>F_6_R</t>
  </si>
  <si>
    <t>M_6_0</t>
  </si>
  <si>
    <t>M_6_R</t>
  </si>
  <si>
    <t>L_6_0</t>
  </si>
  <si>
    <t>L_6_R</t>
  </si>
  <si>
    <t>D-9</t>
  </si>
  <si>
    <t>D-4</t>
  </si>
  <si>
    <t>D-2</t>
  </si>
  <si>
    <t>D-1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</si>
  <si>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</si>
  <si>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</si>
  <si>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</si>
  <si>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</si>
  <si>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</si>
  <si>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</si>
  <si>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</si>
  <si>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</si>
  <si>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</si>
  <si>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</si>
  <si>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</si>
  <si>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day</t>
  </si>
  <si>
    <t>date</t>
  </si>
  <si>
    <t>mouse_id</t>
  </si>
  <si>
    <t>Empty tube weight</t>
  </si>
  <si>
    <t>Tube with sample</t>
  </si>
  <si>
    <t>change cage, food, and switch to antibiotic water</t>
  </si>
  <si>
    <t>change cage and switch back to lixit</t>
  </si>
  <si>
    <t>change cage and give fecal gavage</t>
  </si>
  <si>
    <t>give fecal gavage</t>
  </si>
  <si>
    <t>change cage and challenge with C. difficile</t>
  </si>
  <si>
    <t xml:space="preserve">Prepared spore inoculum (working stock "630 10^7"), in 1531 hood with orange screw cap tube </t>
  </si>
  <si>
    <t>Young lab 630g stock - preparing according to their protocol of 990ul UP distilled water + 10 uL spores</t>
  </si>
  <si>
    <t>1 tubes of 1000 ul total , add 990 ul ultrapure distilled water and 10 ul stock 630 stock (4C in 1504)</t>
  </si>
  <si>
    <t>desired vol</t>
  </si>
  <si>
    <t>UP water</t>
  </si>
  <si>
    <t>630 stock</t>
  </si>
  <si>
    <t>conc</t>
  </si>
  <si>
    <t>X</t>
  </si>
  <si>
    <t>desired working</t>
  </si>
  <si>
    <t>Spore stock</t>
  </si>
  <si>
    <t>Spore inoculum count (Determined from 100 ul spore inoculum after 20 min of heating at 65C).</t>
  </si>
  <si>
    <t>Water (ultra-pure distilled)</t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</si>
  <si>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</si>
  <si>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Counts, determined ~24 hours after 37C incubation on 7/1/19</t>
  </si>
  <si>
    <t>undiluted</t>
  </si>
  <si>
    <r>
      <t>CFU 10</t>
    </r>
    <r>
      <rPr>
        <rFont val="Calibri (Body)"/>
        <color rgb="FF000000"/>
        <sz val="12.0"/>
        <vertAlign val="superscript"/>
      </rPr>
      <t xml:space="preserve">-1 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</si>
  <si>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</si>
  <si>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</si>
  <si>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Calibri (Body)"/>
        <color rgb="FF000000"/>
        <sz val="12.0"/>
        <vertAlign val="superscript"/>
      </rPr>
      <t>-4</t>
    </r>
  </si>
  <si>
    <t>dilution</t>
  </si>
  <si>
    <t>amount plated</t>
  </si>
  <si>
    <t># of colonies</t>
  </si>
  <si>
    <t>DNP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</si>
  <si>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</si>
  <si>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</si>
  <si>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</si>
  <si>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</si>
  <si>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</si>
  <si>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Avg CFU</t>
  </si>
  <si>
    <t># spores in 25uL</t>
  </si>
  <si>
    <t>&lt; this is too low, so we used the a 1:10 dilution of the Young lab 630g spore stock</t>
  </si>
  <si>
    <t>Plated remaining inoculum after gavaging mice on 7/3/19</t>
  </si>
  <si>
    <t>Counts, determined ~24 hours after 37C incubation on 7/4/19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</si>
  <si>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</si>
  <si>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</si>
  <si>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</si>
  <si>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Arial"/>
      </rPr>
      <t>-4</t>
    </r>
  </si>
  <si>
    <t>plated (uL)</t>
  </si>
  <si>
    <t>counts</t>
  </si>
  <si>
    <t>TNTC</t>
  </si>
  <si>
    <t>Avg spores/mL</t>
  </si>
  <si>
    <t># spores in 25 uL</t>
  </si>
  <si>
    <t>Timepoint (day)</t>
  </si>
  <si>
    <t>Date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</si>
  <si>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</si>
  <si>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</si>
  <si>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</si>
  <si>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</si>
  <si>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</si>
  <si>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</si>
  <si>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</si>
  <si>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</si>
  <si>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</si>
  <si>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</si>
  <si>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</si>
  <si>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</si>
  <si>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</si>
  <si>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</si>
  <si>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</si>
  <si>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</si>
  <si>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Notes</t>
  </si>
  <si>
    <t>Avg CFU (for those mice with counts across multiple dilutions)</t>
  </si>
  <si>
    <t>group</t>
  </si>
  <si>
    <t>ear_mark</t>
  </si>
  <si>
    <t>weight</t>
  </si>
  <si>
    <t>cfu</t>
  </si>
  <si>
    <t>antibiotic</t>
  </si>
  <si>
    <t>treatment</t>
  </si>
  <si>
    <t>FMT</t>
  </si>
  <si>
    <t>Collected stool from 13 male mice ~8-9 weeks old</t>
  </si>
  <si>
    <t>Streptomycin</t>
  </si>
  <si>
    <t>Room</t>
  </si>
  <si>
    <t>Strain</t>
  </si>
  <si>
    <t>Male</t>
  </si>
  <si>
    <t>Age (Weeks)</t>
  </si>
  <si>
    <t>C57-106</t>
  </si>
  <si>
    <t>1R</t>
  </si>
  <si>
    <t>C57Bl</t>
  </si>
  <si>
    <t>C57-103</t>
  </si>
  <si>
    <t>C57-99</t>
  </si>
  <si>
    <t>Collected ~XX fecal pellets</t>
  </si>
  <si>
    <t>total weight (g)</t>
  </si>
  <si>
    <t xml:space="preserve">F </t>
  </si>
  <si>
    <t>Full FMT (1:10)</t>
  </si>
  <si>
    <t>Diluted feces into PBS and added 15% glycerol</t>
  </si>
  <si>
    <t>PBS (uL)</t>
  </si>
  <si>
    <t>Glycerol (uL)</t>
  </si>
  <si>
    <t>Aliquoted into 3 tubes for storage at -80C, 750uL for inocula/sample for sequences</t>
  </si>
  <si>
    <t>Mid FMT (1:100)</t>
  </si>
  <si>
    <t>Diluted 100uL of 1:10 dilution into 150uL glycerol + 750 uL PBS</t>
  </si>
  <si>
    <t>*change to 135uL glycerol and 765uL PBS for future experiments to have 15% glycerol</t>
  </si>
  <si>
    <t>Aliquoted 500uL into tube for storage at -80C, 500uL for inocula/sample for sequences</t>
  </si>
  <si>
    <t>Low FMT (1:1000)</t>
  </si>
  <si>
    <t>Diluted 100uL of 1:100 dilution into 150uL glycerol + 750 uL PBS</t>
  </si>
  <si>
    <t>PBS only</t>
  </si>
  <si>
    <t xml:space="preserve">150uL glycerol + 850uL PBS </t>
  </si>
  <si>
    <t>Tubes for inocula were spun @ 7500 RPM for 60s</t>
  </si>
  <si>
    <t>All tubes frozen after inoculation</t>
  </si>
  <si>
    <t>Making Streptomycin</t>
  </si>
  <si>
    <t>Every 2 days</t>
  </si>
  <si>
    <t>Add 2.5g Streptomycin to 500 mL distilled water</t>
  </si>
  <si>
    <t>Vacuum filter</t>
  </si>
  <si>
    <t>Distribute among 4 bottles</t>
  </si>
  <si>
    <t>Replace after 2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</si>
</sst>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19">
    <font>
      <sz val="12.0"/>
      <color rgb="FF000000"/>
      <name val="Calibri"/>
    </font>
    <font>
      <b/>
      <u/>
      <sz val="10.0"/>
      <name val="Arial"/>
    </font>
    <font>
      <sz val="10.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>
      <u/>
      <sz val="10.0"/>
      <color rgb="FF0000FF"/>
      <name val="Arial"/>
    </font>
    <font>
      <name val="Arial"/>
    </font>
    <font>
      <b/>
      <u/>
      <sz val="12.0"/>
      <color rgb="FF000000"/>
      <name val="Calibri"/>
    </font>
    <font>
      <b/>
      <sz val="12.0"/>
      <color rgb="FF000000"/>
      <name val="Calibri"/>
    </font>
    <font/>
    <font>
      <b/>
      <u/>
      <sz val="12.0"/>
      <color rgb="FF000000"/>
      <name val="Calibri"/>
    </font>
    <font>
      <b/>
      <sz val="10.0"/>
      <color rgb="FF000000"/>
      <name val="Arial"/>
    </font>
    <font>
      <sz val="12.0"/>
      <name val="Calibri"/>
    </font>
    <font>
      <sz val="11.0"/>
      <color rgb="FF000000"/>
      <name val="Arial"/>
    </font>
    <font>
      <b/>
      <sz val="10.0"/>
      <name val="Arial"/>
    </font>
    <font>
      <b/>
      <u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14" xfId="0" applyFont="1" applyNumberFormat="1"/>
    <xf borderId="0" fillId="0" fontId="2" numFmtId="0" xfId="0" applyFont="1"/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0" fillId="0" fontId="2" numFmtId="20" xfId="0" applyFont="1" applyNumberFormat="1"/>
    <xf borderId="1" fillId="0" fontId="2" numFmtId="0" xfId="0" applyAlignment="1" applyBorder="1" applyFont="1">
      <alignment shrinkToFit="0" vertical="center" wrapText="1"/>
    </xf>
    <xf borderId="0" fillId="0" fontId="0" numFmtId="10" xfId="0" applyAlignment="1" applyFont="1" applyNumberFormat="1">
      <alignment horizontal="center"/>
    </xf>
    <xf borderId="1" fillId="0" fontId="2" numFmtId="0" xfId="0" applyAlignment="1" applyBorder="1" applyFont="1">
      <alignment vertical="center"/>
    </xf>
    <xf borderId="0" fillId="0" fontId="4" numFmtId="0" xfId="0" applyFont="1"/>
    <xf borderId="1" fillId="0" fontId="2" numFmtId="0" xfId="0" applyAlignment="1" applyBorder="1" applyFont="1">
      <alignment readingOrder="0" vertical="center"/>
    </xf>
    <xf borderId="0" fillId="0" fontId="5" numFmtId="14" xfId="0" applyFont="1" applyNumberFormat="1"/>
    <xf borderId="1" fillId="0" fontId="2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6" numFmtId="14" xfId="0" applyAlignment="1" applyBorder="1" applyFont="1" applyNumberFormat="1">
      <alignment readingOrder="0"/>
    </xf>
    <xf borderId="0" fillId="0" fontId="2" numFmtId="0" xfId="0" applyAlignment="1" applyFont="1">
      <alignment horizontal="center" shrinkToFit="0" wrapText="1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0" fillId="0" fontId="7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0" numFmtId="0" xfId="0" applyAlignment="1" applyFont="1">
      <alignment horizontal="left"/>
    </xf>
    <xf borderId="1" fillId="2" fontId="9" numFmtId="0" xfId="0" applyAlignment="1" applyBorder="1" applyFill="1" applyFont="1">
      <alignment horizontal="center" vertical="bottom"/>
    </xf>
    <xf borderId="2" fillId="2" fontId="9" numFmtId="164" xfId="0" applyAlignment="1" applyBorder="1" applyFont="1" applyNumberFormat="1">
      <alignment horizontal="center" vertical="bottom"/>
    </xf>
    <xf borderId="0" fillId="0" fontId="10" numFmtId="0" xfId="0" applyAlignment="1" applyFont="1">
      <alignment horizontal="center"/>
    </xf>
    <xf borderId="2" fillId="2" fontId="9" numFmtId="165" xfId="0" applyAlignment="1" applyBorder="1" applyFont="1" applyNumberFormat="1">
      <alignment horizontal="center" vertical="bottom"/>
    </xf>
    <xf borderId="2" fillId="2" fontId="9" numFmtId="0" xfId="0" applyAlignment="1" applyBorder="1" applyFont="1">
      <alignment horizontal="center" vertical="bottom"/>
    </xf>
    <xf borderId="1" fillId="0" fontId="5" numFmtId="14" xfId="0" applyAlignment="1" applyBorder="1" applyFont="1" applyNumberFormat="1">
      <alignment horizontal="center" readingOrder="0"/>
    </xf>
    <xf borderId="2" fillId="3" fontId="9" numFmtId="0" xfId="0" applyAlignment="1" applyBorder="1" applyFill="1" applyFont="1">
      <alignment horizontal="center" vertical="bottom"/>
    </xf>
    <xf borderId="2" fillId="4" fontId="9" numFmtId="0" xfId="0" applyAlignment="1" applyBorder="1" applyFill="1" applyFont="1">
      <alignment vertical="bottom"/>
    </xf>
    <xf borderId="1" fillId="0" fontId="2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  <xf borderId="3" fillId="2" fontId="9" numFmtId="0" xfId="0" applyAlignment="1" applyBorder="1" applyFont="1">
      <alignment vertical="bottom"/>
    </xf>
    <xf borderId="4" fillId="2" fontId="9" numFmtId="164" xfId="0" applyAlignment="1" applyBorder="1" applyFont="1" applyNumberFormat="1">
      <alignment horizontal="right" vertical="bottom"/>
    </xf>
    <xf borderId="4" fillId="2" fontId="9" numFmtId="165" xfId="0" applyAlignment="1" applyBorder="1" applyFont="1" applyNumberFormat="1">
      <alignment horizontal="center" vertical="bottom"/>
    </xf>
    <xf borderId="4" fillId="2" fontId="9" numFmtId="0" xfId="0" applyAlignment="1" applyBorder="1" applyFont="1">
      <alignment horizontal="center" vertical="bottom"/>
    </xf>
    <xf borderId="4" fillId="3" fontId="9" numFmtId="0" xfId="0" applyAlignment="1" applyBorder="1" applyFont="1">
      <alignment horizontal="center" vertical="bottom"/>
    </xf>
    <xf borderId="1" fillId="5" fontId="0" numFmtId="0" xfId="0" applyAlignment="1" applyBorder="1" applyFill="1" applyFont="1">
      <alignment horizontal="center"/>
    </xf>
    <xf borderId="4" fillId="4" fontId="9" numFmtId="0" xfId="0" applyAlignment="1" applyBorder="1" applyFont="1">
      <alignment vertical="bottom"/>
    </xf>
    <xf borderId="1" fillId="5" fontId="0" numFmtId="0" xfId="0" applyAlignment="1" applyBorder="1" applyFont="1">
      <alignment horizontal="center" readingOrder="0"/>
    </xf>
    <xf borderId="1" fillId="5" fontId="5" numFmtId="1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center" readingOrder="0"/>
    </xf>
    <xf borderId="0" fillId="0" fontId="5" numFmtId="0" xfId="0" applyFont="1"/>
    <xf borderId="0" fillId="0" fontId="0" numFmtId="0" xfId="0" applyFont="1"/>
    <xf borderId="0" fillId="0" fontId="6" numFmtId="0" xfId="0" applyFont="1"/>
    <xf borderId="0" fillId="0" fontId="6" numFmtId="14" xfId="0" applyFont="1" applyNumberFormat="1"/>
    <xf borderId="0" fillId="0" fontId="6" numFmtId="0" xfId="0" applyAlignment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5" fillId="0" fontId="0" numFmtId="0" xfId="0" applyBorder="1" applyFont="1"/>
    <xf borderId="1" fillId="5" fontId="0" numFmtId="0" xfId="0" applyAlignment="1" applyBorder="1" applyFont="1">
      <alignment readingOrder="0"/>
    </xf>
    <xf borderId="1" fillId="5" fontId="0" numFmtId="0" xfId="0" applyBorder="1" applyFont="1"/>
    <xf borderId="6" fillId="0" fontId="11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8" fillId="5" fontId="0" numFmtId="0" xfId="0" applyBorder="1" applyFont="1"/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readingOrder="0"/>
    </xf>
    <xf borderId="11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 readingOrder="0"/>
    </xf>
    <xf borderId="13" fillId="6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 readingOrder="0"/>
    </xf>
    <xf borderId="12" fillId="5" fontId="0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4" fillId="6" fontId="0" numFmtId="0" xfId="0" applyAlignment="1" applyBorder="1" applyFont="1">
      <alignment horizontal="center"/>
    </xf>
    <xf borderId="15" fillId="5" fontId="0" numFmtId="0" xfId="0" applyAlignment="1" applyBorder="1" applyFont="1">
      <alignment readingOrder="0"/>
    </xf>
    <xf borderId="16" fillId="5" fontId="0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/>
    </xf>
    <xf borderId="3" fillId="0" fontId="0" numFmtId="0" xfId="0" applyAlignment="1" applyBorder="1" applyFont="1">
      <alignment readingOrder="0"/>
    </xf>
    <xf borderId="17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12" fillId="5" fontId="0" numFmtId="0" xfId="0" applyAlignment="1" applyBorder="1" applyFont="1">
      <alignment readingOrder="0"/>
    </xf>
    <xf borderId="18" fillId="6" fontId="0" numFmtId="0" xfId="0" applyAlignment="1" applyBorder="1" applyFont="1">
      <alignment horizontal="center"/>
    </xf>
    <xf borderId="19" fillId="5" fontId="0" numFmtId="0" xfId="0" applyAlignment="1" applyBorder="1" applyFont="1">
      <alignment readingOrder="0"/>
    </xf>
    <xf borderId="20" fillId="5" fontId="0" numFmtId="0" xfId="0" applyAlignment="1" applyBorder="1" applyFont="1">
      <alignment readingOrder="0"/>
    </xf>
    <xf borderId="21" fillId="0" fontId="0" numFmtId="0" xfId="0" applyAlignment="1" applyBorder="1" applyFont="1">
      <alignment horizontal="center"/>
    </xf>
    <xf borderId="11" fillId="0" fontId="0" numFmtId="0" xfId="0" applyAlignment="1" applyBorder="1" applyFont="1">
      <alignment readingOrder="0"/>
    </xf>
    <xf borderId="16" fillId="5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5" fontId="0" numFmtId="0" xfId="0" applyAlignment="1" applyBorder="1" applyFont="1">
      <alignment horizontal="center"/>
    </xf>
    <xf borderId="16" fillId="5" fontId="0" numFmtId="0" xfId="0" applyAlignment="1" applyBorder="1" applyFont="1">
      <alignment horizontal="center"/>
    </xf>
    <xf borderId="17" fillId="0" fontId="0" numFmtId="0" xfId="0" applyBorder="1" applyFont="1"/>
    <xf borderId="12" fillId="0" fontId="0" numFmtId="0" xfId="0" applyBorder="1" applyFont="1"/>
    <xf borderId="12" fillId="5" fontId="0" numFmtId="0" xfId="0" applyBorder="1" applyFont="1"/>
    <xf borderId="20" fillId="5" fontId="0" numFmtId="0" xfId="0" applyBorder="1" applyFont="1"/>
    <xf borderId="11" fillId="0" fontId="0" numFmtId="0" xfId="0" applyBorder="1" applyFont="1"/>
    <xf borderId="16" fillId="5" fontId="0" numFmtId="0" xfId="0" applyBorder="1" applyFont="1"/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1" fillId="0" fontId="0" numFmtId="16" xfId="0" applyBorder="1" applyFont="1" applyNumberFormat="1"/>
    <xf borderId="0" fillId="0" fontId="0" numFmtId="14" xfId="0" applyFont="1" applyNumberFormat="1"/>
    <xf borderId="0" fillId="0" fontId="0" numFmtId="14" xfId="0" applyAlignment="1" applyFont="1" applyNumberFormat="1">
      <alignment readingOrder="0"/>
    </xf>
    <xf borderId="0" fillId="0" fontId="0" numFmtId="16" xfId="0" applyFont="1" applyNumberFormat="1"/>
    <xf borderId="0" fillId="0" fontId="0" numFmtId="11" xfId="0" applyFont="1" applyNumberFormat="1"/>
    <xf borderId="0" fillId="0" fontId="12" numFmtId="11" xfId="0" applyFont="1" applyNumberFormat="1"/>
    <xf borderId="22" fillId="0" fontId="11" numFmtId="0" xfId="0" applyAlignment="1" applyBorder="1" applyFont="1">
      <alignment horizontal="center" shrinkToFit="0" wrapText="1"/>
    </xf>
    <xf borderId="22" fillId="0" fontId="13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1" fillId="0" fontId="0" numFmtId="14" xfId="0" applyAlignment="1" applyBorder="1" applyFont="1" applyNumberFormat="1">
      <alignment horizontal="center" readingOrder="0"/>
    </xf>
    <xf borderId="2" fillId="0" fontId="0" numFmtId="0" xfId="0" applyBorder="1" applyFont="1"/>
    <xf borderId="2" fillId="0" fontId="0" numFmtId="0" xfId="0" applyAlignment="1" applyBorder="1" applyFont="1">
      <alignment horizontal="center" readingOrder="0"/>
    </xf>
    <xf borderId="1" fillId="0" fontId="0" numFmtId="11" xfId="0" applyBorder="1" applyFont="1" applyNumberFormat="1"/>
    <xf borderId="23" fillId="0" fontId="0" numFmtId="0" xfId="0" applyBorder="1" applyFont="1"/>
    <xf borderId="23" fillId="0" fontId="0" numFmtId="11" xfId="0" applyBorder="1" applyFont="1" applyNumberFormat="1"/>
    <xf borderId="2" fillId="0" fontId="0" numFmtId="14" xfId="0" applyAlignment="1" applyBorder="1" applyFont="1" applyNumberFormat="1">
      <alignment horizontal="center" readingOrder="0"/>
    </xf>
    <xf borderId="4" fillId="0" fontId="0" numFmtId="0" xfId="0" applyAlignment="1" applyBorder="1" applyFont="1">
      <alignment readingOrder="0"/>
    </xf>
    <xf borderId="4" fillId="0" fontId="0" numFmtId="0" xfId="0" applyBorder="1" applyFont="1"/>
    <xf borderId="13" fillId="6" fontId="0" numFmtId="14" xfId="0" applyAlignment="1" applyBorder="1" applyFont="1" applyNumberFormat="1">
      <alignment horizontal="center" readingOrder="0"/>
    </xf>
    <xf borderId="13" fillId="6" fontId="0" numFmtId="0" xfId="0" applyAlignment="1" applyBorder="1" applyFont="1">
      <alignment readingOrder="0"/>
    </xf>
    <xf borderId="13" fillId="6" fontId="0" numFmtId="0" xfId="0" applyBorder="1" applyFont="1"/>
    <xf borderId="24" fillId="6" fontId="0" numFmtId="0" xfId="0" applyBorder="1" applyFont="1"/>
    <xf borderId="1" fillId="6" fontId="0" numFmtId="11" xfId="0" applyBorder="1" applyFont="1" applyNumberFormat="1"/>
    <xf borderId="25" fillId="6" fontId="0" numFmtId="0" xfId="0" applyBorder="1" applyFont="1"/>
    <xf borderId="25" fillId="6" fontId="0" numFmtId="11" xfId="0" applyBorder="1" applyFont="1" applyNumberFormat="1"/>
    <xf borderId="18" fillId="6" fontId="0" numFmtId="14" xfId="0" applyAlignment="1" applyBorder="1" applyFont="1" applyNumberFormat="1">
      <alignment horizontal="center" readingOrder="0"/>
    </xf>
    <xf borderId="14" fillId="6" fontId="0" numFmtId="0" xfId="0" applyAlignment="1" applyBorder="1" applyFont="1">
      <alignment readingOrder="0"/>
    </xf>
    <xf borderId="14" fillId="6" fontId="0" numFmtId="0" xfId="0" applyBorder="1" applyFont="1"/>
    <xf borderId="26" fillId="6" fontId="0" numFmtId="0" xfId="0" applyBorder="1" applyFont="1"/>
    <xf borderId="15" fillId="6" fontId="0" numFmtId="11" xfId="0" applyBorder="1" applyFont="1" applyNumberFormat="1"/>
    <xf borderId="27" fillId="6" fontId="0" numFmtId="0" xfId="0" applyBorder="1" applyFont="1"/>
    <xf borderId="27" fillId="6" fontId="0" numFmtId="11" xfId="0" applyBorder="1" applyFont="1" applyNumberFormat="1"/>
    <xf borderId="4" fillId="0" fontId="0" numFmtId="14" xfId="0" applyAlignment="1" applyBorder="1" applyFont="1" applyNumberFormat="1">
      <alignment horizontal="center"/>
    </xf>
    <xf borderId="2" fillId="0" fontId="0" numFmtId="14" xfId="0" applyAlignment="1" applyBorder="1" applyFont="1" applyNumberFormat="1">
      <alignment horizontal="center"/>
    </xf>
    <xf borderId="28" fillId="0" fontId="0" numFmtId="14" xfId="0" applyAlignment="1" applyBorder="1" applyFont="1" applyNumberFormat="1">
      <alignment horizontal="center"/>
    </xf>
    <xf borderId="21" fillId="0" fontId="0" numFmtId="14" xfId="0" applyAlignment="1" applyBorder="1" applyFont="1" applyNumberFormat="1">
      <alignment horizontal="center"/>
    </xf>
    <xf borderId="3" fillId="0" fontId="0" numFmtId="11" xfId="0" applyBorder="1" applyFont="1" applyNumberFormat="1"/>
    <xf borderId="4" fillId="0" fontId="0" numFmtId="0" xfId="0" applyAlignment="1" applyBorder="1" applyFont="1">
      <alignment horizontal="center" readingOrder="0"/>
    </xf>
    <xf borderId="29" fillId="0" fontId="0" numFmtId="14" xfId="0" applyAlignment="1" applyBorder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0" numFmtId="0" xfId="0" applyAlignment="1" applyFont="1">
      <alignment horizontal="center" vertical="bottom"/>
    </xf>
    <xf borderId="0" fillId="0" fontId="2" numFmtId="16" xfId="0" applyAlignment="1" applyFont="1" applyNumberFormat="1">
      <alignment readingOrder="0"/>
    </xf>
    <xf borderId="0" fillId="0" fontId="0" numFmtId="2" xfId="0" applyFont="1" applyNumberFormat="1"/>
    <xf borderId="0" fillId="0" fontId="14" numFmtId="0" xfId="0" applyFont="1"/>
    <xf borderId="0" fillId="0" fontId="15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2" fillId="0" fontId="9" numFmtId="164" xfId="0" applyAlignment="1" applyBorder="1" applyFont="1" applyNumberFormat="1">
      <alignment horizontal="right" vertical="bottom"/>
    </xf>
    <xf borderId="0" fillId="0" fontId="15" numFmtId="0" xfId="0" applyAlignment="1" applyFont="1">
      <alignment vertical="bottom"/>
    </xf>
    <xf borderId="2" fillId="0" fontId="9" numFmtId="165" xfId="0" applyAlignment="1" applyBorder="1" applyFont="1" applyNumberFormat="1">
      <alignment horizontal="center" vertical="bottom"/>
    </xf>
    <xf borderId="2" fillId="0" fontId="9" numFmtId="0" xfId="0" applyAlignment="1" applyBorder="1" applyFont="1">
      <alignment horizontal="center" vertical="bottom"/>
    </xf>
    <xf borderId="2" fillId="3" fontId="9" numFmtId="0" xfId="0" applyAlignment="1" applyBorder="1" applyFont="1">
      <alignment horizontal="center" vertical="bottom"/>
    </xf>
    <xf borderId="2" fillId="4" fontId="9" numFmtId="0" xfId="0" applyAlignment="1" applyBorder="1" applyFont="1">
      <alignment vertical="bottom"/>
    </xf>
    <xf borderId="2" fillId="0" fontId="9" numFmtId="0" xfId="0" applyAlignment="1" applyBorder="1" applyFont="1">
      <alignment horizontal="center" vertical="bottom"/>
    </xf>
    <xf borderId="1" fillId="0" fontId="16" numFmtId="0" xfId="0" applyAlignment="1" applyBorder="1" applyFont="1">
      <alignment vertical="bottom"/>
    </xf>
    <xf borderId="2" fillId="0" fontId="16" numFmtId="164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1" fillId="0" fontId="9" numFmtId="0" xfId="0" applyAlignment="1" applyBorder="1" applyFont="1">
      <alignment readingOrder="0" vertical="bottom"/>
    </xf>
    <xf borderId="15" fillId="5" fontId="0" numFmtId="0" xfId="0" applyAlignment="1" applyBorder="1" applyFont="1">
      <alignment horizontal="center"/>
    </xf>
    <xf borderId="4" fillId="0" fontId="9" numFmtId="14" xfId="0" applyAlignment="1" applyBorder="1" applyFont="1" applyNumberFormat="1">
      <alignment horizontal="right" readingOrder="0" vertical="bottom"/>
    </xf>
    <xf borderId="4" fillId="0" fontId="9" numFmtId="14" xfId="0" applyAlignment="1" applyBorder="1" applyFont="1" applyNumberFormat="1">
      <alignment horizontal="center" readingOrder="0" vertical="bottom"/>
    </xf>
    <xf borderId="15" fillId="0" fontId="0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 vertical="bottom"/>
    </xf>
    <xf borderId="4" fillId="3" fontId="9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right"/>
    </xf>
    <xf borderId="0" fillId="0" fontId="18" numFmtId="0" xfId="0" applyAlignment="1" applyFont="1">
      <alignment horizontal="right"/>
    </xf>
    <xf borderId="0" fillId="0" fontId="2" numFmtId="0" xfId="0" applyAlignment="1" applyFont="1">
      <alignment horizontal="left"/>
    </xf>
    <xf borderId="5" fillId="0" fontId="0" numFmtId="2" xfId="0" applyBorder="1" applyFont="1" applyNumberFormat="1"/>
    <xf borderId="0" fillId="0" fontId="0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t="s">
        <v>0</v>
      </c>
      <c r="B1" s="1" t="s">
        <v>1</v>
      </c>
      <c r="C1" s="1" t="s">
        <v>7</v>
      </c>
      <c r="D1" s="1" t="s">
        <v>10</v>
      </c>
    </row>
    <row r="2" ht="15.75" customHeight="1">
      <c r="A2" s="4"/>
      <c r="B2" t="s">
        <v>21</v>
      </c>
      <c r="C2" s="5" t="s">
        <v>22</v>
      </c>
      <c r="D2" s="6" t="s">
        <v>22</v>
      </c>
    </row>
    <row r="3" ht="15.75" customHeight="1">
      <c r="B3" t="s">
        <v>23</v>
      </c>
      <c r="C3" s="8" t="s">
        <v>24</v>
      </c>
      <c r="D3" s="10" t="s">
        <v>26</v>
      </c>
    </row>
    <row r="4" ht="15.75" customHeight="1">
      <c r="B4" t="s">
        <v>27</v>
      </c>
      <c r="C4" s="8" t="s">
        <v>28</v>
      </c>
      <c r="D4" s="6" t="s">
        <v>29</v>
      </c>
    </row>
    <row r="5" ht="15.75" customHeight="1">
      <c r="B5" t="s">
        <v>30</v>
      </c>
      <c r="C5" s="8" t="s">
        <v>31</v>
      </c>
      <c r="D5" s="10" t="s">
        <v>32</v>
      </c>
    </row>
    <row r="6" ht="15.75" customHeight="1">
      <c r="B6" t="s">
        <v>33</v>
      </c>
      <c r="C6" s="5"/>
    </row>
    <row r="7" ht="15.75" customHeight="1">
      <c r="C7" s="5"/>
    </row>
    <row r="8" ht="15.75" customHeight="1">
      <c r="C8" s="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6" width="10.56"/>
  </cols>
  <sheetData>
    <row r="1" ht="15.75" customHeight="1">
      <c r="A1" s="1" t="s">
        <v>191</v>
      </c>
      <c r="B1" s="5"/>
      <c r="C1" s="5"/>
      <c r="D1" s="5"/>
      <c r="E1" s="5"/>
    </row>
    <row r="2" ht="15.75" customHeight="1">
      <c r="A2" s="142">
        <v>43661.0</v>
      </c>
      <c r="B2" s="19" t="s">
        <v>192</v>
      </c>
      <c r="C2" s="5"/>
      <c r="D2" s="5"/>
      <c r="E2" s="5"/>
    </row>
    <row r="3" ht="15.75" customHeight="1">
      <c r="A3" s="5"/>
      <c r="B3" s="144" t="s">
        <v>9</v>
      </c>
      <c r="C3" s="144" t="s">
        <v>8</v>
      </c>
      <c r="D3" s="144" t="s">
        <v>4</v>
      </c>
      <c r="E3" s="144" t="s">
        <v>194</v>
      </c>
      <c r="F3" s="144" t="s">
        <v>195</v>
      </c>
      <c r="G3" s="144" t="s">
        <v>196</v>
      </c>
      <c r="I3" s="144" t="s">
        <v>197</v>
      </c>
      <c r="J3" s="144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1"/>
      <c r="B4" s="146" t="s">
        <v>198</v>
      </c>
      <c r="C4" s="147">
        <v>43598.0</v>
      </c>
      <c r="D4" s="149">
        <v>43616.0</v>
      </c>
      <c r="E4" s="150" t="s">
        <v>83</v>
      </c>
      <c r="F4" s="150" t="s">
        <v>200</v>
      </c>
      <c r="G4" s="151">
        <v>4.0</v>
      </c>
      <c r="H4" s="152"/>
      <c r="I4" s="153">
        <f t="shared" ref="I4:I6" si="1">(DATEDIF(C4, TODAY(),"D")/7)</f>
        <v>38.14285714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1"/>
      <c r="B5" s="154" t="s">
        <v>201</v>
      </c>
      <c r="C5" s="155">
        <v>43603.0</v>
      </c>
      <c r="D5" s="149">
        <v>43623.0</v>
      </c>
      <c r="E5" s="150" t="s">
        <v>83</v>
      </c>
      <c r="F5" s="156" t="s">
        <v>200</v>
      </c>
      <c r="G5" s="151">
        <v>4.0</v>
      </c>
      <c r="H5" s="152"/>
      <c r="I5" s="153">
        <f t="shared" si="1"/>
        <v>37.42857143</v>
      </c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1"/>
      <c r="B6" s="154" t="s">
        <v>202</v>
      </c>
      <c r="C6" s="155">
        <v>43602.0</v>
      </c>
      <c r="D6" s="149">
        <v>43623.0</v>
      </c>
      <c r="E6" s="150" t="s">
        <v>83</v>
      </c>
      <c r="F6" s="156" t="s">
        <v>200</v>
      </c>
      <c r="G6" s="151">
        <v>5.0</v>
      </c>
      <c r="H6" s="152"/>
      <c r="I6" s="153">
        <f t="shared" si="1"/>
        <v>37.57142857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1"/>
      <c r="B7" s="157"/>
      <c r="C7" s="159"/>
      <c r="D7" s="160"/>
      <c r="E7" s="162"/>
      <c r="F7" s="162"/>
      <c r="G7" s="163"/>
      <c r="H7" s="162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164"/>
      <c r="B8" s="50"/>
      <c r="C8" s="50"/>
      <c r="D8" s="14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"/>
      <c r="B9" s="19" t="s">
        <v>203</v>
      </c>
      <c r="C9" s="5"/>
      <c r="D9" s="5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ht="15.75" customHeight="1">
      <c r="A10" s="1"/>
      <c r="B10" s="19">
        <f>7.3936-6.3793</f>
        <v>1.0143</v>
      </c>
      <c r="C10" s="5" t="s">
        <v>204</v>
      </c>
      <c r="D10" s="5"/>
      <c r="E10" s="51"/>
      <c r="F10" s="51"/>
      <c r="G10" s="1"/>
      <c r="H10" s="51"/>
      <c r="I10" s="51"/>
      <c r="J10" s="51"/>
      <c r="K10" s="51"/>
      <c r="L10" s="51"/>
      <c r="M10" s="51"/>
      <c r="N10" s="51"/>
      <c r="O10" s="51"/>
    </row>
    <row r="11" ht="15.75" customHeight="1">
      <c r="A11" s="165" t="s">
        <v>205</v>
      </c>
      <c r="D11" s="5"/>
      <c r="E11" s="51"/>
      <c r="F11" s="51"/>
      <c r="G11" s="51"/>
      <c r="H11" s="5"/>
      <c r="I11" s="5"/>
      <c r="J11" s="51"/>
      <c r="K11" s="51"/>
      <c r="L11" s="51"/>
      <c r="M11" s="51"/>
      <c r="N11" s="51"/>
      <c r="O11" s="51"/>
    </row>
    <row r="12" ht="15.75" customHeight="1">
      <c r="A12" t="s">
        <v>206</v>
      </c>
      <c r="B12" s="5" t="s">
        <v>207</v>
      </c>
      <c r="C12" s="5"/>
      <c r="E12" s="143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ht="15.75" customHeight="1">
      <c r="C13" t="s">
        <v>208</v>
      </c>
      <c r="D13">
        <f>((B10*10)-(B10*2.5))*1000</f>
        <v>7607.25</v>
      </c>
      <c r="E13" s="140"/>
      <c r="F13" s="51"/>
      <c r="G13" s="51"/>
      <c r="H13" s="5"/>
      <c r="I13" s="5"/>
      <c r="J13" s="51"/>
      <c r="K13" s="51"/>
      <c r="L13" s="51"/>
      <c r="M13" s="51"/>
      <c r="N13" s="51"/>
      <c r="O13" s="51"/>
    </row>
    <row r="14" ht="15.75" customHeight="1">
      <c r="C14" t="s">
        <v>209</v>
      </c>
      <c r="D14">
        <f>B10*1000*1.5</f>
        <v>1521.45</v>
      </c>
      <c r="E14" s="51"/>
      <c r="F14" s="51"/>
      <c r="G14" s="51"/>
      <c r="H14" s="6"/>
      <c r="I14" s="6"/>
      <c r="J14" s="25"/>
      <c r="K14" s="166"/>
      <c r="L14" s="51"/>
      <c r="M14" s="51"/>
      <c r="N14" s="51"/>
      <c r="O14" s="51"/>
    </row>
    <row r="15" ht="15.75" customHeight="1">
      <c r="C15" s="98" t="s">
        <v>210</v>
      </c>
      <c r="E15" s="51"/>
      <c r="F15" s="51"/>
      <c r="G15" s="51"/>
      <c r="H15" s="6"/>
      <c r="I15" s="51"/>
      <c r="J15" s="6"/>
      <c r="K15" s="140"/>
      <c r="L15" s="51"/>
      <c r="M15" s="51"/>
      <c r="N15" s="51"/>
      <c r="O15" s="51"/>
    </row>
    <row r="16" ht="15.75" customHeight="1">
      <c r="A16" s="12" t="s">
        <v>41</v>
      </c>
      <c r="E16" s="51"/>
      <c r="F16" s="51"/>
      <c r="G16" s="51"/>
      <c r="H16" s="6"/>
      <c r="I16" s="51"/>
      <c r="J16" s="6"/>
      <c r="K16" s="140"/>
      <c r="L16" s="51"/>
      <c r="M16" s="51"/>
      <c r="N16" s="51"/>
      <c r="O16" s="51"/>
    </row>
    <row r="17" ht="15.75" customHeight="1">
      <c r="A17" t="s">
        <v>211</v>
      </c>
      <c r="B17" t="s">
        <v>212</v>
      </c>
      <c r="E17" s="51"/>
      <c r="F17" s="51"/>
      <c r="G17" s="72" t="s">
        <v>213</v>
      </c>
      <c r="H17" s="6"/>
      <c r="I17" s="51"/>
      <c r="J17" s="6"/>
      <c r="K17" s="140"/>
      <c r="L17" s="51"/>
      <c r="M17" s="51"/>
      <c r="N17" s="51"/>
      <c r="O17" s="51"/>
    </row>
    <row r="18" ht="15.75" customHeight="1">
      <c r="B18" t="s">
        <v>214</v>
      </c>
      <c r="E18" s="51"/>
      <c r="F18" s="51"/>
      <c r="G18" s="51"/>
      <c r="H18" s="6"/>
      <c r="I18" s="51"/>
      <c r="J18" s="6"/>
      <c r="K18" s="140"/>
      <c r="L18" s="51"/>
      <c r="M18" s="51"/>
      <c r="N18" s="51"/>
      <c r="O18" s="51"/>
    </row>
    <row r="19" ht="15.75" customHeight="1">
      <c r="A19" s="12" t="s">
        <v>60</v>
      </c>
      <c r="E19" s="51"/>
      <c r="F19" s="51"/>
      <c r="G19" s="51"/>
      <c r="H19" s="6"/>
      <c r="I19" s="51"/>
      <c r="J19" s="6"/>
      <c r="K19" s="140"/>
      <c r="L19" s="51"/>
      <c r="M19" s="51"/>
      <c r="N19" s="51"/>
      <c r="O19" s="51"/>
    </row>
    <row r="20" ht="15.75" customHeight="1">
      <c r="A20" t="s">
        <v>215</v>
      </c>
      <c r="B20" t="s">
        <v>216</v>
      </c>
      <c r="E20" s="51"/>
      <c r="F20" s="51"/>
      <c r="G20" s="72" t="s">
        <v>213</v>
      </c>
      <c r="H20" s="6"/>
      <c r="I20" s="51"/>
      <c r="J20" s="6"/>
      <c r="K20" s="140"/>
      <c r="L20" s="51"/>
      <c r="M20" s="51"/>
      <c r="N20" s="51"/>
      <c r="O20" s="51"/>
    </row>
    <row r="21" ht="15.75" customHeight="1">
      <c r="B21" t="s">
        <v>214</v>
      </c>
      <c r="E21" s="51"/>
      <c r="F21" s="51"/>
      <c r="G21" s="51"/>
      <c r="H21" s="6"/>
      <c r="I21" s="51"/>
      <c r="J21" s="6"/>
      <c r="K21" s="140"/>
      <c r="L21" s="51"/>
      <c r="M21" s="51"/>
      <c r="N21" s="51"/>
      <c r="O21" s="51"/>
    </row>
    <row r="22" ht="15.75" customHeight="1">
      <c r="A22" s="12" t="s">
        <v>22</v>
      </c>
      <c r="E22" s="51"/>
      <c r="F22" s="51"/>
      <c r="G22" s="51"/>
      <c r="H22" s="51"/>
      <c r="I22" s="51"/>
      <c r="J22" s="51"/>
      <c r="K22" s="143"/>
      <c r="L22" s="51"/>
      <c r="M22" s="51"/>
      <c r="N22" s="51"/>
      <c r="O22" s="51"/>
    </row>
    <row r="23" ht="15.75" customHeight="1">
      <c r="A23" t="s">
        <v>217</v>
      </c>
      <c r="B23" t="s">
        <v>218</v>
      </c>
      <c r="E23" s="51"/>
      <c r="F23" s="51"/>
      <c r="G23" s="51"/>
      <c r="H23" s="51"/>
      <c r="I23" s="51"/>
      <c r="J23" s="51"/>
      <c r="K23" s="140"/>
      <c r="L23" s="51"/>
      <c r="M23" s="51"/>
      <c r="N23" s="51"/>
      <c r="O23" s="51"/>
    </row>
    <row r="24" ht="15.75" customHeight="1">
      <c r="B24" t="s">
        <v>214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ht="15.75" customHeight="1"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ht="15.75" customHeight="1">
      <c r="A26" t="s">
        <v>219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ht="15.75" customHeight="1">
      <c r="A27" t="s">
        <v>220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ht="15.75" customHeight="1"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ht="15.75" customHeight="1"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ht="15.75" customHeight="1"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221</v>
      </c>
    </row>
    <row r="2" ht="15.75" customHeight="1">
      <c r="A2" t="s">
        <v>222</v>
      </c>
    </row>
    <row r="3" ht="15.75" customHeight="1">
      <c r="A3" t="s">
        <v>223</v>
      </c>
    </row>
    <row r="4" ht="15.75" customHeight="1">
      <c r="A4" t="s">
        <v>224</v>
      </c>
    </row>
    <row r="5" ht="15.75" customHeight="1">
      <c r="A5" t="s">
        <v>225</v>
      </c>
    </row>
    <row r="6" ht="15.75" customHeight="1">
      <c r="A6" t="s">
        <v>226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2" t="s">
        <v>3</v>
      </c>
      <c r="B1" s="2" t="s">
        <v>13</v>
      </c>
      <c r="C1" s="2" t="s">
        <v>14</v>
      </c>
      <c r="D1" s="2" t="s">
        <v>17</v>
      </c>
      <c r="E1" s="2" t="s">
        <v>18</v>
      </c>
      <c r="F1" s="2" t="s">
        <v>19</v>
      </c>
      <c r="G1" s="2" t="s">
        <v>20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7"/>
      <c r="B2" s="9" t="s">
        <v>25</v>
      </c>
      <c r="C2" s="11"/>
      <c r="D2" s="7" t="s">
        <v>34</v>
      </c>
      <c r="E2" s="11"/>
      <c r="F2" s="7" t="s">
        <v>35</v>
      </c>
      <c r="G2" s="7" t="s">
        <v>36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3" t="s">
        <v>37</v>
      </c>
      <c r="B3" s="7" t="s">
        <v>38</v>
      </c>
      <c r="C3" s="7" t="s">
        <v>39</v>
      </c>
      <c r="D3" s="15" t="s">
        <v>40</v>
      </c>
      <c r="E3" s="7" t="s">
        <v>42</v>
      </c>
      <c r="F3" s="7" t="s">
        <v>43</v>
      </c>
      <c r="G3" s="7" t="s">
        <v>44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7" t="s">
        <v>45</v>
      </c>
      <c r="B4" s="17" t="s">
        <v>46</v>
      </c>
      <c r="C4" s="17" t="s">
        <v>47</v>
      </c>
      <c r="D4" s="17" t="s">
        <v>48</v>
      </c>
      <c r="E4" s="17" t="s">
        <v>49</v>
      </c>
      <c r="F4" s="17" t="s">
        <v>50</v>
      </c>
      <c r="G4" s="17" t="s">
        <v>51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/>
      <c r="B5" s="19" t="s">
        <v>52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1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9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6" t="s">
        <v>57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2</v>
      </c>
    </row>
    <row r="2" ht="15.75" customHeight="1">
      <c r="A2" s="1" t="s">
        <v>4</v>
      </c>
      <c r="B2" s="1" t="s">
        <v>5</v>
      </c>
      <c r="C2" s="1" t="s">
        <v>6</v>
      </c>
      <c r="D2" s="1" t="s">
        <v>8</v>
      </c>
      <c r="E2" s="1" t="s">
        <v>9</v>
      </c>
      <c r="F2" s="1" t="s">
        <v>11</v>
      </c>
      <c r="G2" s="3" t="s">
        <v>12</v>
      </c>
      <c r="L2" s="1" t="s">
        <v>15</v>
      </c>
      <c r="M2" s="12" t="s">
        <v>16</v>
      </c>
    </row>
    <row r="3" ht="15.75" customHeight="1">
      <c r="A3" s="14"/>
      <c r="B3" s="16" t="s">
        <v>41</v>
      </c>
      <c r="C3" s="18">
        <v>2.0</v>
      </c>
      <c r="D3" s="20">
        <v>43586.0</v>
      </c>
      <c r="E3" s="22" t="s">
        <v>54</v>
      </c>
      <c r="F3" s="2"/>
      <c r="G3" s="16"/>
      <c r="H3" s="16"/>
      <c r="I3" s="23" t="s">
        <v>56</v>
      </c>
      <c r="J3" s="16"/>
      <c r="K3" s="16"/>
      <c r="L3" s="16" t="s">
        <v>58</v>
      </c>
      <c r="M3" s="23" t="s">
        <v>22</v>
      </c>
    </row>
    <row r="4" ht="15.75" customHeight="1">
      <c r="A4" s="14"/>
      <c r="B4" s="16" t="s">
        <v>41</v>
      </c>
      <c r="C4" s="18">
        <v>2.0</v>
      </c>
      <c r="D4" s="20">
        <v>43583.0</v>
      </c>
      <c r="E4" s="22" t="s">
        <v>59</v>
      </c>
      <c r="F4" s="2"/>
      <c r="G4" s="16"/>
      <c r="H4" s="16"/>
      <c r="I4" s="23" t="s">
        <v>32</v>
      </c>
      <c r="J4" s="16"/>
      <c r="K4" s="16"/>
      <c r="L4" s="16" t="s">
        <v>58</v>
      </c>
      <c r="M4" s="23" t="s">
        <v>60</v>
      </c>
    </row>
    <row r="5" ht="15.75" customHeight="1">
      <c r="A5" s="14"/>
      <c r="B5" s="16" t="s">
        <v>41</v>
      </c>
      <c r="C5" s="18">
        <v>2.0</v>
      </c>
      <c r="D5" s="20">
        <v>43586.0</v>
      </c>
      <c r="E5" s="22" t="s">
        <v>54</v>
      </c>
      <c r="F5" s="2"/>
      <c r="G5" s="16"/>
      <c r="H5" s="16"/>
      <c r="I5" s="23" t="s">
        <v>26</v>
      </c>
      <c r="J5" s="16"/>
      <c r="K5" s="16"/>
      <c r="L5" s="16" t="s">
        <v>58</v>
      </c>
      <c r="M5" s="23" t="s">
        <v>61</v>
      </c>
    </row>
    <row r="6" ht="15.75" customHeight="1">
      <c r="A6" s="14"/>
      <c r="B6" s="16" t="s">
        <v>41</v>
      </c>
      <c r="C6" s="18">
        <v>2.0</v>
      </c>
      <c r="D6" s="20">
        <v>43583.0</v>
      </c>
      <c r="E6" s="22" t="s">
        <v>59</v>
      </c>
      <c r="F6" s="2"/>
      <c r="G6" s="16"/>
      <c r="H6" s="16"/>
      <c r="I6" s="23" t="s">
        <v>29</v>
      </c>
      <c r="J6" s="16"/>
      <c r="K6" s="16"/>
      <c r="L6" s="16" t="s">
        <v>58</v>
      </c>
      <c r="M6" s="23" t="s">
        <v>41</v>
      </c>
    </row>
    <row r="7" ht="15.75" customHeight="1">
      <c r="A7" s="24" t="s">
        <v>62</v>
      </c>
    </row>
    <row r="8" ht="15.75" customHeight="1"/>
    <row r="9" ht="15.75" customHeight="1">
      <c r="E9" t="s">
        <v>0</v>
      </c>
      <c r="F9" s="1" t="s">
        <v>63</v>
      </c>
      <c r="G9" t="s">
        <v>7</v>
      </c>
      <c r="H9" t="s">
        <v>64</v>
      </c>
    </row>
    <row r="10" ht="15.75" customHeight="1">
      <c r="F10" t="s">
        <v>21</v>
      </c>
      <c r="G10" s="25" t="s">
        <v>22</v>
      </c>
      <c r="H10" s="27" t="s">
        <v>65</v>
      </c>
    </row>
    <row r="11" ht="15.75" customHeight="1">
      <c r="F11" t="s">
        <v>23</v>
      </c>
      <c r="G11" s="25" t="s">
        <v>66</v>
      </c>
      <c r="H11" s="27" t="s">
        <v>67</v>
      </c>
    </row>
    <row r="12" ht="15.75" customHeight="1">
      <c r="F12" t="s">
        <v>27</v>
      </c>
      <c r="G12" s="25" t="s">
        <v>68</v>
      </c>
      <c r="H12" s="27" t="s">
        <v>69</v>
      </c>
    </row>
    <row r="13" ht="15.75" customHeight="1">
      <c r="F13" t="s">
        <v>30</v>
      </c>
      <c r="G13" s="25" t="s">
        <v>70</v>
      </c>
      <c r="H13" s="27" t="s">
        <v>71</v>
      </c>
    </row>
    <row r="14" ht="15.75" customHeight="1">
      <c r="F14" s="28"/>
      <c r="G14" s="25"/>
      <c r="H14" s="25"/>
    </row>
    <row r="15" ht="15.75" customHeight="1"/>
    <row r="16" ht="15.75" customHeight="1"/>
    <row r="17" ht="15.75" customHeight="1"/>
    <row r="18" ht="15.75" customHeight="1">
      <c r="A18" s="29" t="s">
        <v>59</v>
      </c>
      <c r="B18" s="30">
        <v>43583.0</v>
      </c>
      <c r="C18" s="32">
        <v>43602.0</v>
      </c>
      <c r="D18" s="33" t="s">
        <v>83</v>
      </c>
      <c r="E18" s="33" t="s">
        <v>85</v>
      </c>
      <c r="F18" s="35">
        <v>4.0</v>
      </c>
      <c r="G18" s="36"/>
      <c r="H18" s="33">
        <f t="shared" ref="H18:H19" si="1">(DATEDIF(B18, TODAY(),"D")/7)</f>
        <v>40.28571429</v>
      </c>
      <c r="I18" s="39" t="s">
        <v>86</v>
      </c>
    </row>
    <row r="19" ht="15.75" customHeight="1">
      <c r="A19" s="40" t="s">
        <v>87</v>
      </c>
      <c r="B19" s="41">
        <v>43586.0</v>
      </c>
      <c r="C19" s="42">
        <v>43609.0</v>
      </c>
      <c r="D19" s="43" t="s">
        <v>83</v>
      </c>
      <c r="E19" s="43" t="s">
        <v>85</v>
      </c>
      <c r="F19" s="44">
        <v>4.0</v>
      </c>
      <c r="G19" s="46"/>
      <c r="H19" s="43">
        <f t="shared" si="1"/>
        <v>39.85714286</v>
      </c>
      <c r="I19" s="39" t="s">
        <v>91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K2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31" t="s">
        <v>72</v>
      </c>
      <c r="B1" s="31" t="s">
        <v>73</v>
      </c>
      <c r="C1" s="31" t="s">
        <v>9</v>
      </c>
      <c r="D1" s="31" t="s">
        <v>74</v>
      </c>
      <c r="E1" s="31" t="s">
        <v>15</v>
      </c>
      <c r="F1" s="31" t="s">
        <v>5</v>
      </c>
      <c r="G1" s="31" t="s">
        <v>8</v>
      </c>
      <c r="H1" s="31" t="s">
        <v>75</v>
      </c>
      <c r="I1" s="31" t="s">
        <v>76</v>
      </c>
      <c r="J1" s="31" t="s">
        <v>77</v>
      </c>
      <c r="K1" s="31" t="s">
        <v>78</v>
      </c>
      <c r="L1" s="31" t="s">
        <v>79</v>
      </c>
      <c r="M1" s="31" t="s">
        <v>80</v>
      </c>
      <c r="N1" s="31" t="s">
        <v>81</v>
      </c>
      <c r="O1" s="31" t="s">
        <v>82</v>
      </c>
    </row>
    <row r="2" ht="15.75" customHeight="1">
      <c r="A2" s="16" t="s">
        <v>22</v>
      </c>
      <c r="B2" s="23">
        <v>6.0</v>
      </c>
      <c r="C2" s="16">
        <v>1.0</v>
      </c>
      <c r="D2" s="16">
        <v>1.0</v>
      </c>
      <c r="E2" s="16" t="s">
        <v>84</v>
      </c>
      <c r="F2" s="16" t="s">
        <v>41</v>
      </c>
      <c r="G2" s="34">
        <v>43586.0</v>
      </c>
      <c r="H2" s="22" t="s">
        <v>54</v>
      </c>
      <c r="I2" s="37" t="s">
        <v>65</v>
      </c>
      <c r="J2" s="38">
        <v>43654.0</v>
      </c>
      <c r="K2" s="16">
        <f t="shared" ref="K2:K9" si="1">(DATEDIF(G2, J2,"D")/7)</f>
        <v>9.714285714</v>
      </c>
      <c r="L2" s="38">
        <v>43673.0</v>
      </c>
      <c r="M2" s="16">
        <f t="shared" ref="M2:M9" si="2">(DATEDIF(G2, L2,"D")/7)</f>
        <v>12.42857143</v>
      </c>
      <c r="N2" s="16">
        <f t="shared" ref="N2:N9" si="3">L2-J2</f>
        <v>19</v>
      </c>
      <c r="O2" s="23" t="s">
        <v>88</v>
      </c>
    </row>
    <row r="3" ht="15.75" customHeight="1">
      <c r="A3" s="16" t="s">
        <v>22</v>
      </c>
      <c r="B3" s="23">
        <v>6.0</v>
      </c>
      <c r="C3" s="16">
        <v>1.0</v>
      </c>
      <c r="D3" s="16">
        <v>2.0</v>
      </c>
      <c r="E3" s="16" t="s">
        <v>89</v>
      </c>
      <c r="F3" s="16" t="s">
        <v>41</v>
      </c>
      <c r="G3" s="34">
        <v>43586.0</v>
      </c>
      <c r="H3" s="22" t="s">
        <v>54</v>
      </c>
      <c r="I3" s="37" t="s">
        <v>65</v>
      </c>
      <c r="J3" s="38">
        <v>43654.0</v>
      </c>
      <c r="K3" s="16">
        <f t="shared" si="1"/>
        <v>9.714285714</v>
      </c>
      <c r="L3" s="38">
        <v>43673.0</v>
      </c>
      <c r="M3" s="16">
        <f t="shared" si="2"/>
        <v>12.42857143</v>
      </c>
      <c r="N3" s="16">
        <f t="shared" si="3"/>
        <v>19</v>
      </c>
      <c r="O3" s="23" t="s">
        <v>90</v>
      </c>
    </row>
    <row r="4" ht="15.75" customHeight="1">
      <c r="A4" s="45" t="s">
        <v>26</v>
      </c>
      <c r="B4" s="47">
        <v>6.0</v>
      </c>
      <c r="C4" s="45">
        <v>2.0</v>
      </c>
      <c r="D4" s="45">
        <v>1.0</v>
      </c>
      <c r="E4" s="45" t="s">
        <v>84</v>
      </c>
      <c r="F4" s="45" t="s">
        <v>41</v>
      </c>
      <c r="G4" s="48">
        <v>43586.0</v>
      </c>
      <c r="H4" s="22" t="s">
        <v>54</v>
      </c>
      <c r="I4" s="49" t="s">
        <v>67</v>
      </c>
      <c r="J4" s="38">
        <v>43654.0</v>
      </c>
      <c r="K4" s="45">
        <f t="shared" si="1"/>
        <v>9.714285714</v>
      </c>
      <c r="L4" s="38">
        <v>43673.0</v>
      </c>
      <c r="M4" s="45">
        <f t="shared" si="2"/>
        <v>12.42857143</v>
      </c>
      <c r="N4" s="45">
        <f t="shared" si="3"/>
        <v>19</v>
      </c>
      <c r="O4" s="47" t="s">
        <v>92</v>
      </c>
    </row>
    <row r="5" ht="15.75" customHeight="1">
      <c r="A5" s="45" t="s">
        <v>26</v>
      </c>
      <c r="B5" s="47">
        <v>6.0</v>
      </c>
      <c r="C5" s="45">
        <v>2.0</v>
      </c>
      <c r="D5" s="45">
        <v>2.0</v>
      </c>
      <c r="E5" s="45" t="s">
        <v>89</v>
      </c>
      <c r="F5" s="45" t="s">
        <v>41</v>
      </c>
      <c r="G5" s="48">
        <v>43586.0</v>
      </c>
      <c r="H5" s="22" t="s">
        <v>54</v>
      </c>
      <c r="I5" s="49" t="s">
        <v>67</v>
      </c>
      <c r="J5" s="38">
        <v>43654.0</v>
      </c>
      <c r="K5" s="45">
        <f t="shared" si="1"/>
        <v>9.714285714</v>
      </c>
      <c r="L5" s="38">
        <v>43673.0</v>
      </c>
      <c r="M5" s="45">
        <f t="shared" si="2"/>
        <v>12.42857143</v>
      </c>
      <c r="N5" s="45">
        <f t="shared" si="3"/>
        <v>19</v>
      </c>
      <c r="O5" s="47" t="s">
        <v>93</v>
      </c>
    </row>
    <row r="6" ht="15.75" customHeight="1">
      <c r="A6" s="16" t="s">
        <v>29</v>
      </c>
      <c r="B6" s="23">
        <v>6.0</v>
      </c>
      <c r="C6" s="16">
        <v>3.0</v>
      </c>
      <c r="D6" s="16">
        <v>1.0</v>
      </c>
      <c r="E6" s="16" t="s">
        <v>84</v>
      </c>
      <c r="F6" s="16" t="s">
        <v>41</v>
      </c>
      <c r="G6" s="34">
        <v>43583.0</v>
      </c>
      <c r="H6" s="22" t="s">
        <v>59</v>
      </c>
      <c r="I6" s="37" t="s">
        <v>69</v>
      </c>
      <c r="J6" s="38">
        <v>43654.0</v>
      </c>
      <c r="K6" s="16">
        <f t="shared" si="1"/>
        <v>10.14285714</v>
      </c>
      <c r="L6" s="38">
        <v>43673.0</v>
      </c>
      <c r="M6" s="16">
        <f t="shared" si="2"/>
        <v>12.85714286</v>
      </c>
      <c r="N6" s="16">
        <f t="shared" si="3"/>
        <v>19</v>
      </c>
      <c r="O6" s="23" t="s">
        <v>94</v>
      </c>
    </row>
    <row r="7" ht="15.75" customHeight="1">
      <c r="A7" s="16" t="s">
        <v>29</v>
      </c>
      <c r="B7" s="23">
        <v>6.0</v>
      </c>
      <c r="C7" s="16">
        <v>3.0</v>
      </c>
      <c r="D7" s="16">
        <v>2.0</v>
      </c>
      <c r="E7" s="16" t="s">
        <v>89</v>
      </c>
      <c r="F7" s="16" t="s">
        <v>41</v>
      </c>
      <c r="G7" s="34">
        <v>43583.0</v>
      </c>
      <c r="H7" s="22" t="s">
        <v>59</v>
      </c>
      <c r="I7" s="37" t="s">
        <v>69</v>
      </c>
      <c r="J7" s="38">
        <v>43654.0</v>
      </c>
      <c r="K7" s="16">
        <f t="shared" si="1"/>
        <v>10.14285714</v>
      </c>
      <c r="L7" s="38">
        <v>43673.0</v>
      </c>
      <c r="M7" s="16">
        <f t="shared" si="2"/>
        <v>12.85714286</v>
      </c>
      <c r="N7" s="16">
        <f t="shared" si="3"/>
        <v>19</v>
      </c>
      <c r="O7" s="23" t="s">
        <v>95</v>
      </c>
    </row>
    <row r="8" ht="15.75" customHeight="1">
      <c r="A8" s="45" t="s">
        <v>32</v>
      </c>
      <c r="B8" s="47">
        <v>6.0</v>
      </c>
      <c r="C8" s="45">
        <v>4.0</v>
      </c>
      <c r="D8" s="45">
        <v>1.0</v>
      </c>
      <c r="E8" s="45" t="s">
        <v>84</v>
      </c>
      <c r="F8" s="45" t="s">
        <v>41</v>
      </c>
      <c r="G8" s="48">
        <v>43583.0</v>
      </c>
      <c r="H8" s="22" t="s">
        <v>59</v>
      </c>
      <c r="I8" s="49" t="s">
        <v>71</v>
      </c>
      <c r="J8" s="38">
        <v>43654.0</v>
      </c>
      <c r="K8" s="45">
        <f t="shared" si="1"/>
        <v>10.14285714</v>
      </c>
      <c r="L8" s="38">
        <v>43673.0</v>
      </c>
      <c r="M8" s="45">
        <f t="shared" si="2"/>
        <v>12.85714286</v>
      </c>
      <c r="N8" s="45">
        <f t="shared" si="3"/>
        <v>19</v>
      </c>
      <c r="O8" s="47" t="s">
        <v>96</v>
      </c>
    </row>
    <row r="9" ht="15.75" customHeight="1">
      <c r="A9" s="45" t="s">
        <v>32</v>
      </c>
      <c r="B9" s="47">
        <v>6.0</v>
      </c>
      <c r="C9" s="45">
        <v>4.0</v>
      </c>
      <c r="D9" s="45">
        <v>2.0</v>
      </c>
      <c r="E9" s="45" t="s">
        <v>89</v>
      </c>
      <c r="F9" s="45" t="s">
        <v>41</v>
      </c>
      <c r="G9" s="48">
        <v>43583.0</v>
      </c>
      <c r="H9" s="22" t="s">
        <v>59</v>
      </c>
      <c r="I9" s="49" t="s">
        <v>71</v>
      </c>
      <c r="J9" s="38">
        <v>43654.0</v>
      </c>
      <c r="K9" s="45">
        <f t="shared" si="1"/>
        <v>10.14285714</v>
      </c>
      <c r="L9" s="38">
        <v>43673.0</v>
      </c>
      <c r="M9" s="45">
        <f t="shared" si="2"/>
        <v>12.85714286</v>
      </c>
      <c r="N9" s="45">
        <f t="shared" si="3"/>
        <v>19</v>
      </c>
      <c r="O9" s="47" t="s">
        <v>97</v>
      </c>
    </row>
    <row r="10" ht="15.75" customHeight="1"/>
    <row r="11" ht="15.75" customHeight="1">
      <c r="A11" s="50"/>
      <c r="B11" s="50"/>
      <c r="C11" s="14"/>
      <c r="D11" s="50"/>
      <c r="E11" s="50"/>
      <c r="F11" s="50"/>
      <c r="G11" s="50"/>
      <c r="H11" s="50"/>
    </row>
    <row r="12" ht="15.75" customHeight="1">
      <c r="A12" s="50"/>
      <c r="B12" s="50"/>
      <c r="C12" s="14"/>
      <c r="D12" s="50"/>
      <c r="E12" s="50"/>
      <c r="F12" s="50"/>
      <c r="G12" s="50"/>
      <c r="H12" s="50"/>
      <c r="I12" s="51"/>
      <c r="J12" s="51"/>
      <c r="K12" s="51"/>
      <c r="L12" s="51"/>
      <c r="M12" s="51"/>
      <c r="N12" s="51"/>
      <c r="O12" s="51"/>
    </row>
    <row r="13" ht="15.75" customHeight="1">
      <c r="A13" s="52"/>
      <c r="B13" s="53"/>
      <c r="C13" s="14"/>
      <c r="D13" s="50"/>
      <c r="E13" s="50"/>
      <c r="F13" s="54"/>
      <c r="G13" s="50"/>
      <c r="H13" s="50"/>
      <c r="I13" s="51"/>
      <c r="J13" s="51"/>
      <c r="K13" s="51"/>
      <c r="L13" s="51"/>
      <c r="M13" s="51"/>
      <c r="N13" s="51"/>
      <c r="O13" s="51"/>
    </row>
    <row r="14" ht="15.75" customHeight="1">
      <c r="F14" s="54"/>
    </row>
    <row r="15" ht="15.75" customHeight="1"/>
    <row r="16" ht="15.75" customHeight="1">
      <c r="A16" s="51"/>
      <c r="B16" s="51"/>
      <c r="C16" s="51"/>
      <c r="D16" s="51"/>
      <c r="E16" s="51"/>
      <c r="F16" s="53"/>
      <c r="G16" s="52"/>
      <c r="H16" s="51"/>
      <c r="I16" s="51"/>
    </row>
    <row r="17" ht="15.75" customHeight="1">
      <c r="A17" s="51"/>
      <c r="B17" s="51"/>
      <c r="C17" s="51"/>
      <c r="D17" s="51"/>
      <c r="E17" s="51"/>
      <c r="F17" s="52"/>
      <c r="G17" s="52"/>
      <c r="H17" s="51"/>
      <c r="I17" s="51"/>
    </row>
    <row r="18" ht="15.75" customHeight="1">
      <c r="A18" s="51"/>
      <c r="B18" s="51"/>
      <c r="C18" s="51"/>
      <c r="D18" s="51"/>
      <c r="E18" s="51"/>
      <c r="F18" s="51"/>
      <c r="G18" s="51"/>
      <c r="H18" s="51"/>
      <c r="I18" s="51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</row>
    <row r="20" ht="15.75" customHeight="1">
      <c r="A20" s="51"/>
      <c r="B20" s="51"/>
      <c r="C20" s="51"/>
      <c r="D20" s="51"/>
      <c r="E20" s="51"/>
      <c r="F20" s="51"/>
      <c r="G20" s="51"/>
      <c r="H20" s="51"/>
      <c r="I20" s="51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8.67"/>
    <col customWidth="1" min="3" max="23" width="10.78"/>
  </cols>
  <sheetData>
    <row r="1" ht="15.75" customHeight="1">
      <c r="A1" s="31" t="s">
        <v>74</v>
      </c>
      <c r="B1" s="31" t="s">
        <v>98</v>
      </c>
      <c r="C1" s="31" t="s">
        <v>99</v>
      </c>
      <c r="D1" s="31" t="s">
        <v>100</v>
      </c>
      <c r="E1" s="31" t="s">
        <v>101</v>
      </c>
      <c r="F1" s="31" t="s">
        <v>102</v>
      </c>
      <c r="G1" s="31" t="s">
        <v>103</v>
      </c>
      <c r="H1" s="31" t="s">
        <v>104</v>
      </c>
      <c r="I1" s="31" t="s">
        <v>105</v>
      </c>
      <c r="J1" s="31" t="s">
        <v>106</v>
      </c>
      <c r="K1" s="31" t="s">
        <v>107</v>
      </c>
      <c r="L1" s="31" t="s">
        <v>108</v>
      </c>
      <c r="M1" s="31" t="s">
        <v>109</v>
      </c>
      <c r="N1" s="31" t="s">
        <v>110</v>
      </c>
      <c r="O1" s="31" t="s">
        <v>111</v>
      </c>
      <c r="P1" s="31" t="s">
        <v>112</v>
      </c>
      <c r="Q1" s="51"/>
      <c r="R1" s="51"/>
      <c r="S1" s="51"/>
      <c r="T1" s="51"/>
      <c r="U1" s="51"/>
      <c r="V1" s="51"/>
      <c r="W1" s="51"/>
    </row>
    <row r="2" ht="15.75" customHeight="1">
      <c r="A2" s="16" t="str">
        <f>Inventory!O2</f>
        <v>NT_6_0</v>
      </c>
      <c r="B2" s="23">
        <v>28.0</v>
      </c>
      <c r="C2" s="55">
        <v>28.4</v>
      </c>
      <c r="D2" s="55">
        <v>29.3</v>
      </c>
      <c r="E2" s="55">
        <v>28.2</v>
      </c>
      <c r="F2" s="55">
        <v>27.9</v>
      </c>
      <c r="G2" s="55">
        <v>27.4</v>
      </c>
      <c r="H2" s="55">
        <v>28.1</v>
      </c>
      <c r="I2" s="55">
        <v>27.0</v>
      </c>
      <c r="J2" s="55">
        <v>27.5</v>
      </c>
      <c r="K2" s="55">
        <v>27.3</v>
      </c>
      <c r="L2" s="56"/>
      <c r="M2" s="56"/>
      <c r="N2" s="56"/>
      <c r="O2" s="56"/>
      <c r="P2" s="57"/>
      <c r="Q2" s="51"/>
      <c r="R2" s="51"/>
      <c r="S2" s="51"/>
      <c r="T2" s="51"/>
      <c r="U2" s="51"/>
      <c r="V2" s="51"/>
      <c r="W2" s="51"/>
    </row>
    <row r="3" ht="15.75" customHeight="1">
      <c r="A3" s="16" t="str">
        <f>Inventory!O3</f>
        <v>NT_6_R</v>
      </c>
      <c r="B3" s="23">
        <v>25.2</v>
      </c>
      <c r="C3" s="55">
        <v>24.3</v>
      </c>
      <c r="D3" s="55">
        <v>24.9</v>
      </c>
      <c r="E3" s="55">
        <v>24.2</v>
      </c>
      <c r="F3" s="55">
        <v>24.6</v>
      </c>
      <c r="G3" s="55">
        <v>24.8</v>
      </c>
      <c r="H3" s="55">
        <v>24.3</v>
      </c>
      <c r="I3" s="55">
        <v>23.5</v>
      </c>
      <c r="J3" s="55">
        <v>23.3</v>
      </c>
      <c r="K3" s="55">
        <v>23.0</v>
      </c>
      <c r="L3" s="56"/>
      <c r="M3" s="56"/>
      <c r="N3" s="56"/>
      <c r="O3" s="56"/>
      <c r="P3" s="57"/>
      <c r="Q3" s="51"/>
      <c r="R3" s="51"/>
      <c r="S3" s="51"/>
      <c r="T3" s="51"/>
      <c r="U3" s="51"/>
      <c r="V3" s="51"/>
      <c r="W3" s="51"/>
    </row>
    <row r="4" ht="15.75" customHeight="1">
      <c r="A4" s="16" t="str">
        <f>Inventory!O4</f>
        <v>F_6_0</v>
      </c>
      <c r="B4" s="47">
        <v>26.6</v>
      </c>
      <c r="C4" s="58">
        <v>25.8</v>
      </c>
      <c r="D4" s="58">
        <v>26.3</v>
      </c>
      <c r="E4" s="58">
        <v>26.6</v>
      </c>
      <c r="F4" s="58">
        <v>26.2</v>
      </c>
      <c r="G4" s="58">
        <v>25.8</v>
      </c>
      <c r="H4" s="58">
        <v>25.4</v>
      </c>
      <c r="I4" s="58">
        <v>25.7</v>
      </c>
      <c r="J4" s="58">
        <v>25.7</v>
      </c>
      <c r="K4" s="58">
        <v>25.7</v>
      </c>
      <c r="L4" s="59"/>
      <c r="M4" s="59"/>
      <c r="N4" s="59"/>
      <c r="O4" s="59"/>
      <c r="P4" s="63"/>
      <c r="Q4" s="51"/>
      <c r="R4" s="51"/>
      <c r="S4" s="51"/>
      <c r="T4" s="51"/>
      <c r="U4" s="51"/>
      <c r="V4" s="51"/>
      <c r="W4" s="51"/>
    </row>
    <row r="5" ht="15.75" customHeight="1">
      <c r="A5" s="16" t="str">
        <f>Inventory!O5</f>
        <v>F_6_R</v>
      </c>
      <c r="B5" s="47">
        <v>26.3</v>
      </c>
      <c r="C5" s="58">
        <v>27.4</v>
      </c>
      <c r="D5" s="58">
        <v>27.6</v>
      </c>
      <c r="E5" s="58">
        <v>27.7</v>
      </c>
      <c r="F5" s="58">
        <v>27.0</v>
      </c>
      <c r="G5" s="58">
        <v>27.3</v>
      </c>
      <c r="H5" s="58">
        <v>27.2</v>
      </c>
      <c r="I5" s="58">
        <v>27.3</v>
      </c>
      <c r="J5" s="58">
        <v>26.9</v>
      </c>
      <c r="K5" s="58">
        <v>26.8</v>
      </c>
      <c r="L5" s="59"/>
      <c r="M5" s="59"/>
      <c r="N5" s="59"/>
      <c r="O5" s="59"/>
      <c r="P5" s="63"/>
      <c r="Q5" s="51"/>
      <c r="R5" s="51"/>
      <c r="S5" s="51"/>
      <c r="T5" s="51"/>
      <c r="U5" s="51"/>
      <c r="V5" s="51"/>
      <c r="W5" s="51"/>
    </row>
    <row r="6" ht="15.75" customHeight="1">
      <c r="A6" s="16" t="str">
        <f>Inventory!O6</f>
        <v>M_6_0</v>
      </c>
      <c r="B6" s="23">
        <v>26.4</v>
      </c>
      <c r="C6" s="55">
        <v>26.8</v>
      </c>
      <c r="D6" s="55">
        <v>27.1</v>
      </c>
      <c r="E6" s="55">
        <v>26.5</v>
      </c>
      <c r="F6" s="55">
        <v>27.0</v>
      </c>
      <c r="G6" s="55">
        <v>27.5</v>
      </c>
      <c r="H6" s="55">
        <v>26.8</v>
      </c>
      <c r="I6" s="55">
        <v>26.7</v>
      </c>
      <c r="J6" s="55">
        <v>26.4</v>
      </c>
      <c r="K6" s="55">
        <v>26.2</v>
      </c>
      <c r="L6" s="56"/>
      <c r="M6" s="56"/>
      <c r="N6" s="56"/>
      <c r="O6" s="56"/>
      <c r="P6" s="57"/>
      <c r="Q6" s="51"/>
      <c r="R6" s="51"/>
      <c r="S6" s="51"/>
      <c r="T6" s="51"/>
      <c r="U6" s="51"/>
      <c r="V6" s="51"/>
      <c r="W6" s="51"/>
    </row>
    <row r="7" ht="15.75" customHeight="1">
      <c r="A7" s="16" t="str">
        <f>Inventory!O7</f>
        <v>M_6_R</v>
      </c>
      <c r="B7" s="23">
        <v>27.8</v>
      </c>
      <c r="C7" s="55">
        <v>27.8</v>
      </c>
      <c r="D7" s="55">
        <v>28.1</v>
      </c>
      <c r="E7" s="55">
        <v>27.5</v>
      </c>
      <c r="F7" s="55">
        <v>27.7</v>
      </c>
      <c r="G7" s="55">
        <v>28.4</v>
      </c>
      <c r="H7" s="55">
        <v>28.0</v>
      </c>
      <c r="I7" s="55">
        <v>27.6</v>
      </c>
      <c r="J7" s="55">
        <v>28.0</v>
      </c>
      <c r="K7" s="55">
        <v>27.8</v>
      </c>
      <c r="L7" s="56"/>
      <c r="M7" s="56"/>
      <c r="N7" s="56"/>
      <c r="O7" s="56"/>
      <c r="P7" s="57"/>
      <c r="Q7" s="51"/>
      <c r="R7" s="51"/>
      <c r="S7" s="51"/>
      <c r="T7" s="51"/>
      <c r="U7" s="51"/>
      <c r="V7" s="51"/>
      <c r="W7" s="51"/>
    </row>
    <row r="8" ht="15.75" customHeight="1">
      <c r="A8" s="16" t="str">
        <f>Inventory!O8</f>
        <v>L_6_0</v>
      </c>
      <c r="B8" s="47">
        <v>26.2</v>
      </c>
      <c r="C8" s="58">
        <v>25.8</v>
      </c>
      <c r="D8" s="58">
        <v>26.8</v>
      </c>
      <c r="E8" s="58">
        <v>26.2</v>
      </c>
      <c r="F8" s="58">
        <v>26.6</v>
      </c>
      <c r="G8" s="58">
        <v>27.2</v>
      </c>
      <c r="H8" s="58">
        <v>26.5</v>
      </c>
      <c r="I8" s="58">
        <v>26.3</v>
      </c>
      <c r="J8" s="58">
        <v>26.0</v>
      </c>
      <c r="K8" s="58">
        <v>26.0</v>
      </c>
      <c r="L8" s="59"/>
      <c r="M8" s="59"/>
      <c r="N8" s="59"/>
      <c r="O8" s="59"/>
      <c r="P8" s="63"/>
      <c r="Q8" s="51"/>
      <c r="R8" s="51"/>
      <c r="S8" s="51"/>
      <c r="T8" s="51"/>
      <c r="U8" s="51"/>
      <c r="V8" s="51"/>
      <c r="W8" s="51"/>
    </row>
    <row r="9" ht="15.75" customHeight="1">
      <c r="A9" s="16" t="str">
        <f>Inventory!O9</f>
        <v>L_6_R</v>
      </c>
      <c r="B9" s="47">
        <v>28.5</v>
      </c>
      <c r="C9" s="58">
        <v>28.3</v>
      </c>
      <c r="D9" s="58">
        <v>29.5</v>
      </c>
      <c r="E9" s="58">
        <v>29.2</v>
      </c>
      <c r="F9" s="58">
        <v>29.0</v>
      </c>
      <c r="G9" s="58">
        <v>30.0</v>
      </c>
      <c r="H9" s="58">
        <v>29.1</v>
      </c>
      <c r="I9" s="58">
        <v>29.5</v>
      </c>
      <c r="J9" s="58">
        <v>28.7</v>
      </c>
      <c r="K9" s="58">
        <v>28.4</v>
      </c>
      <c r="L9" s="59"/>
      <c r="M9" s="59"/>
      <c r="N9" s="59"/>
      <c r="O9" s="59"/>
      <c r="P9" s="63"/>
      <c r="Q9" s="51"/>
      <c r="R9" s="51"/>
      <c r="S9" s="51"/>
      <c r="T9" s="51"/>
      <c r="U9" s="51"/>
      <c r="V9" s="51"/>
      <c r="W9" s="51"/>
    </row>
    <row r="10" ht="15.75" customHeight="1">
      <c r="A10" s="6"/>
      <c r="B10" s="70" t="s">
        <v>118</v>
      </c>
      <c r="C10" s="72" t="s">
        <v>119</v>
      </c>
      <c r="D10" s="72" t="s">
        <v>120</v>
      </c>
      <c r="E10" s="72" t="s">
        <v>121</v>
      </c>
      <c r="F10" s="72" t="s">
        <v>122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ht="15.75" customHeight="1"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ht="15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</row>
    <row r="35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</row>
    <row r="3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</row>
    <row r="37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</row>
    <row r="39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</row>
    <row r="40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</row>
    <row r="41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5" width="10.56"/>
  </cols>
  <sheetData>
    <row r="1" ht="15.75" customHeight="1">
      <c r="A1" s="31" t="s">
        <v>113</v>
      </c>
      <c r="B1" s="31" t="s">
        <v>114</v>
      </c>
      <c r="C1" s="31" t="s">
        <v>115</v>
      </c>
      <c r="D1" s="60" t="s">
        <v>116</v>
      </c>
      <c r="E1" s="61" t="s">
        <v>117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ht="15.75" customHeight="1">
      <c r="A2" s="64">
        <v>0.0</v>
      </c>
      <c r="B2" s="38">
        <v>43663.0</v>
      </c>
      <c r="C2" s="16" t="str">
        <f>Inventory!O2</f>
        <v>NT_6_0</v>
      </c>
      <c r="D2" s="65">
        <v>0.9874</v>
      </c>
      <c r="E2" s="66">
        <v>1.0192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ht="15.75" customHeight="1">
      <c r="A3" s="67">
        <v>0.0</v>
      </c>
      <c r="B3" s="38">
        <v>43663.0</v>
      </c>
      <c r="C3" s="16" t="str">
        <f>Inventory!O3</f>
        <v>NT_6_R</v>
      </c>
      <c r="D3" s="55">
        <v>0.9752</v>
      </c>
      <c r="E3" s="68">
        <v>1.0061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ht="15.75" customHeight="1">
      <c r="A4" s="69">
        <v>0.0</v>
      </c>
      <c r="B4" s="38">
        <v>43663.0</v>
      </c>
      <c r="C4" s="16" t="str">
        <f>Inventory!O4</f>
        <v>F_6_0</v>
      </c>
      <c r="D4" s="58">
        <v>0.9852</v>
      </c>
      <c r="E4" s="71">
        <v>1.0086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</row>
    <row r="5" ht="15.75" customHeight="1">
      <c r="A5" s="69">
        <v>0.0</v>
      </c>
      <c r="B5" s="38">
        <v>43663.0</v>
      </c>
      <c r="C5" s="16" t="str">
        <f>Inventory!O5</f>
        <v>F_6_R</v>
      </c>
      <c r="D5" s="58">
        <v>0.9818</v>
      </c>
      <c r="E5" s="71">
        <v>0.9987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ht="15.75" customHeight="1">
      <c r="A6" s="67">
        <v>0.0</v>
      </c>
      <c r="B6" s="38">
        <v>43663.0</v>
      </c>
      <c r="C6" s="16" t="str">
        <f>Inventory!O6</f>
        <v>M_6_0</v>
      </c>
      <c r="D6" s="55">
        <v>0.978</v>
      </c>
      <c r="E6" s="68">
        <v>1.0223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ht="15.75" customHeight="1">
      <c r="A7" s="67">
        <v>0.0</v>
      </c>
      <c r="B7" s="38">
        <v>43663.0</v>
      </c>
      <c r="C7" s="16" t="str">
        <f>Inventory!O7</f>
        <v>M_6_R</v>
      </c>
      <c r="D7" s="55">
        <v>0.9613</v>
      </c>
      <c r="E7" s="68">
        <v>1.0101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ht="15.75" customHeight="1">
      <c r="A8" s="69">
        <v>0.0</v>
      </c>
      <c r="B8" s="38">
        <v>43663.0</v>
      </c>
      <c r="C8" s="16" t="str">
        <f>Inventory!O8</f>
        <v>L_6_0</v>
      </c>
      <c r="D8" s="58">
        <v>0.9813</v>
      </c>
      <c r="E8" s="71">
        <v>1.005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ht="15.75" customHeight="1">
      <c r="A9" s="73">
        <v>0.0</v>
      </c>
      <c r="B9" s="38">
        <v>43663.0</v>
      </c>
      <c r="C9" s="16" t="str">
        <f>Inventory!O9</f>
        <v>L_6_R</v>
      </c>
      <c r="D9" s="74">
        <v>0.9807</v>
      </c>
      <c r="E9" s="75">
        <v>1.0304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5.75" customHeight="1">
      <c r="A10" s="67">
        <v>1.0</v>
      </c>
      <c r="B10" s="76">
        <f>'C. diff CFUs'!B10</f>
        <v>43664</v>
      </c>
      <c r="C10" s="16" t="str">
        <f>Inventory!O2</f>
        <v>NT_6_0</v>
      </c>
      <c r="D10" s="77">
        <v>0.9836</v>
      </c>
      <c r="E10" s="78">
        <v>0.9959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</row>
    <row r="11" ht="15.75" customHeight="1">
      <c r="A11" s="67">
        <v>1.0</v>
      </c>
      <c r="B11" s="76">
        <f>'C. diff CFUs'!B11</f>
        <v>43664</v>
      </c>
      <c r="C11" s="16" t="str">
        <f>Inventory!O3</f>
        <v>NT_6_R</v>
      </c>
      <c r="D11" s="55">
        <v>0.9792</v>
      </c>
      <c r="E11" s="79">
        <v>0.9898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ht="15.75" customHeight="1">
      <c r="A12" s="69">
        <v>1.0</v>
      </c>
      <c r="B12" s="76">
        <f>'C. diff CFUs'!B12</f>
        <v>43664</v>
      </c>
      <c r="C12" s="16" t="str">
        <f>Inventory!O4</f>
        <v>F_6_0</v>
      </c>
      <c r="D12" s="58">
        <v>0.9733</v>
      </c>
      <c r="E12" s="80">
        <v>1.0103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ht="15.75" customHeight="1">
      <c r="A13" s="69">
        <v>1.0</v>
      </c>
      <c r="B13" s="76">
        <f>'C. diff CFUs'!B13</f>
        <v>43664</v>
      </c>
      <c r="C13" s="16" t="str">
        <f>Inventory!O5</f>
        <v>F_6_R</v>
      </c>
      <c r="D13" s="58">
        <v>0.9871</v>
      </c>
      <c r="E13" s="80">
        <v>1.0205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ht="15.75" customHeight="1">
      <c r="A14" s="67">
        <v>1.0</v>
      </c>
      <c r="B14" s="76">
        <f>'C. diff CFUs'!B14</f>
        <v>43664</v>
      </c>
      <c r="C14" s="16" t="str">
        <f>Inventory!O6</f>
        <v>M_6_0</v>
      </c>
      <c r="D14" s="55">
        <v>0.9886</v>
      </c>
      <c r="E14" s="79">
        <v>1.0311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ht="15.75" customHeight="1">
      <c r="A15" s="67">
        <v>1.0</v>
      </c>
      <c r="B15" s="76">
        <f>'C. diff CFUs'!B15</f>
        <v>43664</v>
      </c>
      <c r="C15" s="16" t="str">
        <f>Inventory!O7</f>
        <v>M_6_R</v>
      </c>
      <c r="D15" s="55">
        <v>0.9848</v>
      </c>
      <c r="E15" s="79">
        <v>1.003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ht="15.75" customHeight="1">
      <c r="A16" s="69">
        <v>1.0</v>
      </c>
      <c r="B16" s="76">
        <f>'C. diff CFUs'!B16</f>
        <v>43664</v>
      </c>
      <c r="C16" s="16" t="str">
        <f>Inventory!O8</f>
        <v>L_6_0</v>
      </c>
      <c r="D16" s="58">
        <v>0.9815</v>
      </c>
      <c r="E16" s="80">
        <v>1.0109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ht="15.75" customHeight="1">
      <c r="A17" s="81">
        <v>1.0</v>
      </c>
      <c r="B17" s="76">
        <f>'C. diff CFUs'!B17</f>
        <v>43664</v>
      </c>
      <c r="C17" s="16" t="str">
        <f>Inventory!O9</f>
        <v>L_6_R</v>
      </c>
      <c r="D17" s="82">
        <v>0.983</v>
      </c>
      <c r="E17" s="83">
        <v>1.0421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ht="15.75" customHeight="1">
      <c r="A18" s="84">
        <v>2.0</v>
      </c>
      <c r="B18" s="76">
        <f>'C. diff CFUs'!B18</f>
        <v>43665</v>
      </c>
      <c r="C18" s="16" t="str">
        <f>Inventory!O2</f>
        <v>NT_6_0</v>
      </c>
      <c r="D18" s="65">
        <v>0.9883</v>
      </c>
      <c r="E18" s="85">
        <v>1.0152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 ht="15.75" customHeight="1">
      <c r="A19" s="67">
        <v>2.0</v>
      </c>
      <c r="B19" s="76">
        <f>'C. diff CFUs'!B19</f>
        <v>43665</v>
      </c>
      <c r="C19" s="16" t="str">
        <f>Inventory!O3</f>
        <v>NT_6_R</v>
      </c>
      <c r="D19" s="55">
        <v>0.9806</v>
      </c>
      <c r="E19" s="79">
        <v>0.9948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ht="15.75" customHeight="1">
      <c r="A20" s="69">
        <v>2.0</v>
      </c>
      <c r="B20" s="76">
        <f>'C. diff CFUs'!B20</f>
        <v>43665</v>
      </c>
      <c r="C20" s="16" t="str">
        <f>Inventory!O4</f>
        <v>F_6_0</v>
      </c>
      <c r="D20" s="58">
        <v>0.9735</v>
      </c>
      <c r="E20" s="80">
        <v>1.0076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ht="15.75" customHeight="1">
      <c r="A21" s="69">
        <v>2.0</v>
      </c>
      <c r="B21" s="76">
        <f>'C. diff CFUs'!B21</f>
        <v>43665</v>
      </c>
      <c r="C21" s="16" t="str">
        <f>Inventory!O5</f>
        <v>F_6_R</v>
      </c>
      <c r="D21" s="58">
        <v>0.9831</v>
      </c>
      <c r="E21" s="80">
        <v>0.9995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 ht="15.75" customHeight="1">
      <c r="A22" s="67">
        <v>2.0</v>
      </c>
      <c r="B22" s="76">
        <f>'C. diff CFUs'!B22</f>
        <v>43665</v>
      </c>
      <c r="C22" s="16" t="str">
        <f>Inventory!O6</f>
        <v>M_6_0</v>
      </c>
      <c r="D22" s="55">
        <v>0.9779</v>
      </c>
      <c r="E22" s="79">
        <v>1.0021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ht="15.75" customHeight="1">
      <c r="A23" s="67">
        <v>2.0</v>
      </c>
      <c r="B23" s="76">
        <f>'C. diff CFUs'!B23</f>
        <v>43665</v>
      </c>
      <c r="C23" s="16" t="str">
        <f>Inventory!O7</f>
        <v>M_6_R</v>
      </c>
      <c r="D23" s="55">
        <v>0.9856</v>
      </c>
      <c r="E23" s="79">
        <v>1.0091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</row>
    <row r="24" ht="15.75" customHeight="1">
      <c r="A24" s="69">
        <v>2.0</v>
      </c>
      <c r="B24" s="76">
        <f>'C. diff CFUs'!B24</f>
        <v>43665</v>
      </c>
      <c r="C24" s="16" t="str">
        <f>Inventory!O8</f>
        <v>L_6_0</v>
      </c>
      <c r="D24" s="58">
        <v>0.9842</v>
      </c>
      <c r="E24" s="80">
        <v>1.0098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</row>
    <row r="25" ht="15.75" customHeight="1">
      <c r="A25" s="73">
        <v>2.0</v>
      </c>
      <c r="B25" s="76">
        <f>'C. diff CFUs'!B25</f>
        <v>43665</v>
      </c>
      <c r="C25" s="16" t="str">
        <f>Inventory!O9</f>
        <v>L_6_R</v>
      </c>
      <c r="D25" s="74">
        <v>0.9746</v>
      </c>
      <c r="E25" s="86">
        <v>1.0051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</row>
    <row r="26" ht="15.75" customHeight="1">
      <c r="A26" s="67">
        <v>3.0</v>
      </c>
      <c r="B26" s="76">
        <f>'C. diff CFUs'!B26</f>
        <v>43666</v>
      </c>
      <c r="C26" s="16" t="str">
        <f>Inventory!O2</f>
        <v>NT_6_0</v>
      </c>
      <c r="D26" s="77">
        <v>0.9808</v>
      </c>
      <c r="E26" s="87">
        <v>1.0005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 ht="15.75" customHeight="1">
      <c r="A27" s="67">
        <v>3.0</v>
      </c>
      <c r="B27" s="76">
        <f>'C. diff CFUs'!B27</f>
        <v>43666</v>
      </c>
      <c r="C27" s="16" t="str">
        <f>Inventory!O3</f>
        <v>NT_6_R</v>
      </c>
      <c r="D27" s="55">
        <v>0.9838</v>
      </c>
      <c r="E27" s="87">
        <v>1.012</v>
      </c>
    </row>
    <row r="28" ht="15.75" customHeight="1">
      <c r="A28" s="69">
        <v>3.0</v>
      </c>
      <c r="B28" s="76">
        <f>'C. diff CFUs'!B28</f>
        <v>43666</v>
      </c>
      <c r="C28" s="16" t="str">
        <f>Inventory!O4</f>
        <v>F_6_0</v>
      </c>
      <c r="D28" s="58">
        <v>0.982</v>
      </c>
      <c r="E28" s="87">
        <v>1.003</v>
      </c>
    </row>
    <row r="29" ht="15.75" customHeight="1">
      <c r="A29" s="69">
        <v>3.0</v>
      </c>
      <c r="B29" s="76">
        <f>'C. diff CFUs'!B29</f>
        <v>43666</v>
      </c>
      <c r="C29" s="16" t="str">
        <f>Inventory!O5</f>
        <v>F_6_R</v>
      </c>
      <c r="D29" s="58">
        <v>0.9789</v>
      </c>
      <c r="E29" s="87">
        <v>0.9839</v>
      </c>
    </row>
    <row r="30" ht="15.75" customHeight="1">
      <c r="A30" s="67">
        <v>3.0</v>
      </c>
      <c r="B30" s="76">
        <f>'C. diff CFUs'!B30</f>
        <v>43666</v>
      </c>
      <c r="C30" s="16" t="str">
        <f>Inventory!O6</f>
        <v>M_6_0</v>
      </c>
      <c r="D30" s="55">
        <v>0.9894</v>
      </c>
      <c r="E30" s="87">
        <v>1.0113</v>
      </c>
    </row>
    <row r="31" ht="15.75" customHeight="1">
      <c r="A31" s="67">
        <v>3.0</v>
      </c>
      <c r="B31" s="76">
        <f>'C. diff CFUs'!B31</f>
        <v>43666</v>
      </c>
      <c r="C31" s="16" t="str">
        <f>Inventory!O7</f>
        <v>M_6_R</v>
      </c>
      <c r="D31" s="55">
        <v>0.9867</v>
      </c>
      <c r="E31" s="87">
        <v>1.0174</v>
      </c>
    </row>
    <row r="32" ht="15.75" customHeight="1">
      <c r="A32" s="69">
        <v>3.0</v>
      </c>
      <c r="B32" s="76">
        <f>'C. diff CFUs'!B32</f>
        <v>43666</v>
      </c>
      <c r="C32" s="16" t="str">
        <f>Inventory!O8</f>
        <v>L_6_0</v>
      </c>
      <c r="D32" s="58">
        <v>0.9871</v>
      </c>
      <c r="E32" s="87">
        <v>1.0297</v>
      </c>
    </row>
    <row r="33" ht="15.75" customHeight="1">
      <c r="A33" s="81">
        <v>3.0</v>
      </c>
      <c r="B33" s="76">
        <f>'C. diff CFUs'!B33</f>
        <v>43666</v>
      </c>
      <c r="C33" s="16" t="str">
        <f>Inventory!O9</f>
        <v>L_6_R</v>
      </c>
      <c r="D33" s="82">
        <v>0.9813</v>
      </c>
      <c r="E33" s="87">
        <v>1.0109</v>
      </c>
    </row>
    <row r="34" ht="15.75" customHeight="1">
      <c r="A34" s="84">
        <v>4.0</v>
      </c>
      <c r="B34" s="76">
        <f>'C. diff CFUs'!B34</f>
        <v>43667</v>
      </c>
      <c r="C34" s="16" t="str">
        <f>Inventory!O2</f>
        <v>NT_6_0</v>
      </c>
      <c r="D34" s="65">
        <v>0.9877</v>
      </c>
      <c r="E34" s="87">
        <v>1.0178</v>
      </c>
    </row>
    <row r="35" ht="15.75" customHeight="1">
      <c r="A35" s="67">
        <v>4.0</v>
      </c>
      <c r="B35" s="76">
        <f>'C. diff CFUs'!B35</f>
        <v>43667</v>
      </c>
      <c r="C35" s="16" t="str">
        <f>Inventory!O3</f>
        <v>NT_6_R</v>
      </c>
      <c r="D35" s="77">
        <v>0.9867</v>
      </c>
      <c r="E35" s="87">
        <v>1.0038</v>
      </c>
    </row>
    <row r="36" ht="15.75" customHeight="1">
      <c r="A36" s="69">
        <v>4.0</v>
      </c>
      <c r="B36" s="76">
        <f>'C. diff CFUs'!B36</f>
        <v>43667</v>
      </c>
      <c r="C36" s="16" t="str">
        <f>Inventory!O4</f>
        <v>F_6_0</v>
      </c>
      <c r="D36" s="58">
        <v>0.9876</v>
      </c>
      <c r="E36" s="87">
        <v>1.0279</v>
      </c>
    </row>
    <row r="37" ht="15.75" customHeight="1">
      <c r="A37" s="69">
        <v>4.0</v>
      </c>
      <c r="B37" s="76">
        <f>'C. diff CFUs'!B37</f>
        <v>43667</v>
      </c>
      <c r="C37" s="16" t="str">
        <f>Inventory!O5</f>
        <v>F_6_R</v>
      </c>
      <c r="D37" s="58">
        <v>0.9827</v>
      </c>
      <c r="E37" s="87">
        <v>1.0025</v>
      </c>
    </row>
    <row r="38" ht="15.75" customHeight="1">
      <c r="A38" s="67">
        <v>4.0</v>
      </c>
      <c r="B38" s="76">
        <f>'C. diff CFUs'!B38</f>
        <v>43667</v>
      </c>
      <c r="C38" s="16" t="str">
        <f>Inventory!O6</f>
        <v>M_6_0</v>
      </c>
      <c r="D38" s="55">
        <v>0.9847</v>
      </c>
      <c r="E38" s="87">
        <v>1.0046</v>
      </c>
    </row>
    <row r="39" ht="15.75" customHeight="1">
      <c r="A39" s="67">
        <v>4.0</v>
      </c>
      <c r="B39" s="76">
        <f>'C. diff CFUs'!B39</f>
        <v>43667</v>
      </c>
      <c r="C39" s="16" t="str">
        <f>Inventory!O7</f>
        <v>M_6_R</v>
      </c>
      <c r="D39" s="55">
        <v>0.9775</v>
      </c>
      <c r="E39" s="87">
        <v>0.9927</v>
      </c>
    </row>
    <row r="40" ht="15.75" customHeight="1">
      <c r="A40" s="69">
        <v>4.0</v>
      </c>
      <c r="B40" s="76">
        <f>'C. diff CFUs'!B40</f>
        <v>43667</v>
      </c>
      <c r="C40" s="16" t="str">
        <f>Inventory!O8</f>
        <v>L_6_0</v>
      </c>
      <c r="D40" s="58">
        <v>0.9867</v>
      </c>
      <c r="E40" s="87">
        <v>1.0101</v>
      </c>
    </row>
    <row r="41" ht="15.75" customHeight="1">
      <c r="A41" s="73">
        <v>4.0</v>
      </c>
      <c r="B41" s="76">
        <f>'C. diff CFUs'!B41</f>
        <v>43667</v>
      </c>
      <c r="C41" s="16" t="str">
        <f>Inventory!O9</f>
        <v>L_6_R</v>
      </c>
      <c r="D41" s="74">
        <v>0.9882</v>
      </c>
      <c r="E41" s="87">
        <v>1.0143</v>
      </c>
    </row>
    <row r="42" ht="15.75" customHeight="1">
      <c r="A42" s="67">
        <v>5.0</v>
      </c>
      <c r="B42" s="76">
        <f>'C. diff CFUs'!B42</f>
        <v>43668</v>
      </c>
      <c r="C42" s="16" t="str">
        <f>Inventory!O2</f>
        <v>NT_6_0</v>
      </c>
      <c r="D42" s="77">
        <v>0.9837</v>
      </c>
      <c r="E42" s="78">
        <v>1.0247</v>
      </c>
    </row>
    <row r="43" ht="15.75" customHeight="1">
      <c r="A43" s="67">
        <v>5.0</v>
      </c>
      <c r="B43" s="76">
        <f>'C. diff CFUs'!B43</f>
        <v>43668</v>
      </c>
      <c r="C43" s="16" t="str">
        <f>Inventory!O3</f>
        <v>NT_6_R</v>
      </c>
      <c r="D43" s="55">
        <v>0.9843</v>
      </c>
      <c r="E43" s="79">
        <v>1.0273</v>
      </c>
    </row>
    <row r="44" ht="15.75" customHeight="1">
      <c r="A44" s="69">
        <v>5.0</v>
      </c>
      <c r="B44" s="76">
        <f>'C. diff CFUs'!B44</f>
        <v>43668</v>
      </c>
      <c r="C44" s="16" t="str">
        <f>Inventory!O4</f>
        <v>F_6_0</v>
      </c>
      <c r="D44" s="58">
        <v>0.9725</v>
      </c>
      <c r="E44" s="80">
        <v>0.992</v>
      </c>
    </row>
    <row r="45" ht="15.75" customHeight="1">
      <c r="A45" s="69">
        <v>5.0</v>
      </c>
      <c r="B45" s="76">
        <f>'C. diff CFUs'!B45</f>
        <v>43668</v>
      </c>
      <c r="C45" s="16" t="str">
        <f>Inventory!O5</f>
        <v>F_6_R</v>
      </c>
      <c r="D45" s="58">
        <v>0.979</v>
      </c>
      <c r="E45" s="80">
        <v>1.0144</v>
      </c>
    </row>
    <row r="46" ht="15.75" customHeight="1">
      <c r="A46" s="67">
        <v>5.0</v>
      </c>
      <c r="B46" s="76">
        <f>'C. diff CFUs'!B46</f>
        <v>43668</v>
      </c>
      <c r="C46" s="16" t="str">
        <f>Inventory!O6</f>
        <v>M_6_0</v>
      </c>
      <c r="D46" s="55">
        <v>0.9825</v>
      </c>
      <c r="E46" s="79">
        <v>1.0474</v>
      </c>
    </row>
    <row r="47" ht="15.75" customHeight="1">
      <c r="A47" s="67">
        <v>5.0</v>
      </c>
      <c r="B47" s="76">
        <f>'C. diff CFUs'!B47</f>
        <v>43668</v>
      </c>
      <c r="C47" s="16" t="str">
        <f>Inventory!O7</f>
        <v>M_6_R</v>
      </c>
      <c r="D47" s="55">
        <v>0.9771</v>
      </c>
      <c r="E47" s="79">
        <v>1.0093</v>
      </c>
    </row>
    <row r="48" ht="15.75" customHeight="1">
      <c r="A48" s="69">
        <v>5.0</v>
      </c>
      <c r="B48" s="76">
        <f>'C. diff CFUs'!B48</f>
        <v>43668</v>
      </c>
      <c r="C48" s="16" t="str">
        <f>Inventory!O8</f>
        <v>L_6_0</v>
      </c>
      <c r="D48" s="58">
        <v>0.9853</v>
      </c>
      <c r="E48" s="80">
        <v>1.0175</v>
      </c>
    </row>
    <row r="49" ht="15.75" customHeight="1">
      <c r="A49" s="81">
        <v>5.0</v>
      </c>
      <c r="B49" s="76">
        <f>'C. diff CFUs'!B49</f>
        <v>43668</v>
      </c>
      <c r="C49" s="16" t="str">
        <f>Inventory!O9</f>
        <v>L_6_R</v>
      </c>
      <c r="D49" s="82">
        <v>0.9828</v>
      </c>
      <c r="E49" s="83">
        <v>1.0199</v>
      </c>
    </row>
    <row r="50" ht="15.75" customHeight="1">
      <c r="A50" s="84">
        <v>6.0</v>
      </c>
      <c r="B50" s="76">
        <f>'C. diff CFUs'!B50</f>
        <v>43669</v>
      </c>
      <c r="C50" s="16" t="str">
        <f>Inventory!O2</f>
        <v>NT_6_0</v>
      </c>
      <c r="D50" s="65">
        <v>0.976</v>
      </c>
      <c r="E50" s="88"/>
    </row>
    <row r="51" ht="15.75" customHeight="1">
      <c r="A51" s="67">
        <v>6.0</v>
      </c>
      <c r="B51" s="76">
        <f>'C. diff CFUs'!B51</f>
        <v>43669</v>
      </c>
      <c r="C51" s="16" t="str">
        <f>Inventory!O3</f>
        <v>NT_6_R</v>
      </c>
      <c r="D51" s="55">
        <v>0.9872</v>
      </c>
      <c r="E51" s="89"/>
    </row>
    <row r="52" ht="15.75" customHeight="1">
      <c r="A52" s="69">
        <v>6.0</v>
      </c>
      <c r="B52" s="76">
        <f>'C. diff CFUs'!B52</f>
        <v>43669</v>
      </c>
      <c r="C52" s="16" t="str">
        <f>Inventory!O4</f>
        <v>F_6_0</v>
      </c>
      <c r="D52" s="58">
        <v>0.9746</v>
      </c>
      <c r="E52" s="90"/>
    </row>
    <row r="53" ht="15.75" customHeight="1">
      <c r="A53" s="69">
        <v>6.0</v>
      </c>
      <c r="B53" s="76">
        <f>'C. diff CFUs'!B53</f>
        <v>43669</v>
      </c>
      <c r="C53" s="16" t="str">
        <f>Inventory!O5</f>
        <v>F_6_R</v>
      </c>
      <c r="D53" s="58">
        <v>0.989</v>
      </c>
      <c r="E53" s="90"/>
    </row>
    <row r="54" ht="15.75" customHeight="1">
      <c r="A54" s="67">
        <v>6.0</v>
      </c>
      <c r="B54" s="76">
        <f>'C. diff CFUs'!B54</f>
        <v>43669</v>
      </c>
      <c r="C54" s="16" t="str">
        <f>Inventory!O6</f>
        <v>M_6_0</v>
      </c>
      <c r="D54" s="55">
        <v>0.975</v>
      </c>
      <c r="E54" s="89"/>
    </row>
    <row r="55" ht="15.75" customHeight="1">
      <c r="A55" s="67">
        <v>6.0</v>
      </c>
      <c r="B55" s="76">
        <f>'C. diff CFUs'!B55</f>
        <v>43669</v>
      </c>
      <c r="C55" s="16" t="str">
        <f>Inventory!O7</f>
        <v>M_6_R</v>
      </c>
      <c r="D55" s="55">
        <v>0.983</v>
      </c>
      <c r="E55" s="89"/>
    </row>
    <row r="56" ht="15.75" customHeight="1">
      <c r="A56" s="69">
        <v>6.0</v>
      </c>
      <c r="B56" s="76">
        <f>'C. diff CFUs'!B56</f>
        <v>43669</v>
      </c>
      <c r="C56" s="16" t="str">
        <f>Inventory!O8</f>
        <v>L_6_0</v>
      </c>
      <c r="D56" s="58">
        <v>0.9896</v>
      </c>
      <c r="E56" s="90"/>
    </row>
    <row r="57" ht="15.75" customHeight="1">
      <c r="A57" s="73">
        <v>6.0</v>
      </c>
      <c r="B57" s="76">
        <f>'C. diff CFUs'!B57</f>
        <v>43669</v>
      </c>
      <c r="C57" s="16" t="str">
        <f>Inventory!O9</f>
        <v>L_6_R</v>
      </c>
      <c r="D57" s="74">
        <v>0.9791</v>
      </c>
      <c r="E57" s="91"/>
    </row>
    <row r="58" ht="15.75" customHeight="1">
      <c r="A58" s="67">
        <v>7.0</v>
      </c>
      <c r="B58" s="76">
        <f>'C. diff CFUs'!B58</f>
        <v>43670</v>
      </c>
      <c r="C58" s="16" t="str">
        <f>Inventory!O2</f>
        <v>NT_6_0</v>
      </c>
      <c r="D58" s="77">
        <v>0.9855</v>
      </c>
      <c r="E58" s="92"/>
    </row>
    <row r="59" ht="15.75" customHeight="1">
      <c r="A59" s="67">
        <v>7.0</v>
      </c>
      <c r="B59" s="76">
        <f>'C. diff CFUs'!B59</f>
        <v>43670</v>
      </c>
      <c r="C59" s="16" t="str">
        <f>Inventory!O3</f>
        <v>NT_6_R</v>
      </c>
      <c r="D59" s="55">
        <v>0.9749</v>
      </c>
      <c r="E59" s="93"/>
    </row>
    <row r="60" ht="15.75" customHeight="1">
      <c r="A60" s="69">
        <v>7.0</v>
      </c>
      <c r="B60" s="76">
        <f>'C. diff CFUs'!B60</f>
        <v>43670</v>
      </c>
      <c r="C60" s="16" t="str">
        <f>Inventory!O4</f>
        <v>F_6_0</v>
      </c>
      <c r="D60" s="58">
        <v>0.989</v>
      </c>
      <c r="E60" s="94"/>
    </row>
    <row r="61" ht="15.75" customHeight="1">
      <c r="A61" s="69">
        <v>7.0</v>
      </c>
      <c r="B61" s="76">
        <f>'C. diff CFUs'!B61</f>
        <v>43670</v>
      </c>
      <c r="C61" s="16" t="str">
        <f>Inventory!O5</f>
        <v>F_6_R</v>
      </c>
      <c r="D61" s="58">
        <v>0.986</v>
      </c>
      <c r="E61" s="94"/>
    </row>
    <row r="62" ht="15.75" customHeight="1">
      <c r="A62" s="67">
        <v>7.0</v>
      </c>
      <c r="B62" s="76">
        <f>'C. diff CFUs'!B62</f>
        <v>43670</v>
      </c>
      <c r="C62" s="16" t="str">
        <f>Inventory!O6</f>
        <v>M_6_0</v>
      </c>
      <c r="D62" s="55">
        <v>0.9925</v>
      </c>
      <c r="E62" s="93"/>
    </row>
    <row r="63" ht="15.75" customHeight="1">
      <c r="A63" s="67">
        <v>7.0</v>
      </c>
      <c r="B63" s="76">
        <f>'C. diff CFUs'!B63</f>
        <v>43670</v>
      </c>
      <c r="C63" s="16" t="str">
        <f>Inventory!O7</f>
        <v>M_6_R</v>
      </c>
      <c r="D63" s="55">
        <v>0.9846</v>
      </c>
      <c r="E63" s="93"/>
    </row>
    <row r="64" ht="15.75" customHeight="1">
      <c r="A64" s="69">
        <v>7.0</v>
      </c>
      <c r="B64" s="76">
        <f>'C. diff CFUs'!B64</f>
        <v>43670</v>
      </c>
      <c r="C64" s="16" t="str">
        <f>Inventory!O8</f>
        <v>L_6_0</v>
      </c>
      <c r="D64" s="58">
        <v>0.9825</v>
      </c>
      <c r="E64" s="94"/>
    </row>
    <row r="65" ht="15.75" customHeight="1">
      <c r="A65" s="81">
        <v>7.0</v>
      </c>
      <c r="B65" s="76">
        <f>'C. diff CFUs'!B65</f>
        <v>43670</v>
      </c>
      <c r="C65" s="16" t="str">
        <f>Inventory!O9</f>
        <v>L_6_R</v>
      </c>
      <c r="D65" s="82">
        <v>0.987</v>
      </c>
      <c r="E65" s="95"/>
    </row>
    <row r="66" ht="15.75" customHeight="1">
      <c r="A66" s="84">
        <v>8.0</v>
      </c>
      <c r="B66" s="76">
        <f>'C. diff CFUs'!B66</f>
        <v>43671</v>
      </c>
      <c r="C66" s="16" t="str">
        <f>Inventory!O2</f>
        <v>NT_6_0</v>
      </c>
      <c r="D66" s="65">
        <v>0.9749</v>
      </c>
      <c r="E66" s="96"/>
    </row>
    <row r="67" ht="15.75" customHeight="1">
      <c r="A67" s="67">
        <v>8.0</v>
      </c>
      <c r="B67" s="76">
        <f>'C. diff CFUs'!B67</f>
        <v>43671</v>
      </c>
      <c r="C67" s="16" t="str">
        <f>Inventory!O3</f>
        <v>NT_6_R</v>
      </c>
      <c r="D67" s="55">
        <v>0.9781</v>
      </c>
      <c r="E67" s="93"/>
    </row>
    <row r="68" ht="15.75" customHeight="1">
      <c r="A68" s="69">
        <v>8.0</v>
      </c>
      <c r="B68" s="76">
        <f>'C. diff CFUs'!B68</f>
        <v>43671</v>
      </c>
      <c r="C68" s="16" t="str">
        <f>Inventory!O4</f>
        <v>F_6_0</v>
      </c>
      <c r="D68" s="58">
        <v>0.9889</v>
      </c>
      <c r="E68" s="94"/>
    </row>
    <row r="69" ht="15.75" customHeight="1">
      <c r="A69" s="69">
        <v>8.0</v>
      </c>
      <c r="B69" s="76">
        <f>'C. diff CFUs'!B69</f>
        <v>43671</v>
      </c>
      <c r="C69" s="16" t="str">
        <f>Inventory!O5</f>
        <v>F_6_R</v>
      </c>
      <c r="D69" s="58">
        <v>0.9835</v>
      </c>
      <c r="E69" s="94"/>
    </row>
    <row r="70" ht="15.75" customHeight="1">
      <c r="A70" s="67">
        <v>8.0</v>
      </c>
      <c r="B70" s="76">
        <f>'C. diff CFUs'!B70</f>
        <v>43671</v>
      </c>
      <c r="C70" s="16" t="str">
        <f>Inventory!O6</f>
        <v>M_6_0</v>
      </c>
      <c r="D70" s="55">
        <v>0.9851</v>
      </c>
      <c r="E70" s="93"/>
    </row>
    <row r="71" ht="15.75" customHeight="1">
      <c r="A71" s="67">
        <v>8.0</v>
      </c>
      <c r="B71" s="76">
        <f>'C. diff CFUs'!B71</f>
        <v>43671</v>
      </c>
      <c r="C71" s="16" t="str">
        <f>Inventory!O7</f>
        <v>M_6_R</v>
      </c>
      <c r="D71" s="55">
        <v>0.977</v>
      </c>
      <c r="E71" s="93"/>
    </row>
    <row r="72" ht="15.75" customHeight="1">
      <c r="A72" s="69">
        <v>8.0</v>
      </c>
      <c r="B72" s="76">
        <f>'C. diff CFUs'!B72</f>
        <v>43671</v>
      </c>
      <c r="C72" s="16" t="str">
        <f>Inventory!O8</f>
        <v>L_6_0</v>
      </c>
      <c r="D72" s="58">
        <v>0.9722</v>
      </c>
      <c r="E72" s="94"/>
    </row>
    <row r="73" ht="15.75" customHeight="1">
      <c r="A73" s="73">
        <v>8.0</v>
      </c>
      <c r="B73" s="76">
        <f>'C. diff CFUs'!B73</f>
        <v>43671</v>
      </c>
      <c r="C73" s="16" t="str">
        <f>Inventory!O9</f>
        <v>L_6_R</v>
      </c>
      <c r="D73" s="74">
        <v>0.9844</v>
      </c>
      <c r="E73" s="97"/>
    </row>
    <row r="74" ht="15.75" customHeight="1">
      <c r="A74" s="67">
        <v>9.0</v>
      </c>
      <c r="B74" s="76">
        <f>'C. diff CFUs'!B74</f>
        <v>43672</v>
      </c>
      <c r="C74" s="16" t="str">
        <f>Inventory!O2</f>
        <v>NT_6_0</v>
      </c>
      <c r="D74" s="77">
        <v>0.9792</v>
      </c>
      <c r="E74" s="92"/>
    </row>
    <row r="75" ht="15.75" customHeight="1">
      <c r="A75" s="67">
        <v>9.0</v>
      </c>
      <c r="B75" s="76">
        <f>'C. diff CFUs'!B75</f>
        <v>43672</v>
      </c>
      <c r="C75" s="16" t="str">
        <f>Inventory!O3</f>
        <v>NT_6_R</v>
      </c>
      <c r="D75" s="55">
        <v>0.9862</v>
      </c>
      <c r="E75" s="93"/>
    </row>
    <row r="76" ht="15.75" customHeight="1">
      <c r="A76" s="69">
        <v>9.0</v>
      </c>
      <c r="B76" s="76">
        <f>'C. diff CFUs'!B76</f>
        <v>43672</v>
      </c>
      <c r="C76" s="16" t="str">
        <f>Inventory!O4</f>
        <v>F_6_0</v>
      </c>
      <c r="D76" s="58">
        <v>0.9883</v>
      </c>
      <c r="E76" s="94"/>
    </row>
    <row r="77" ht="15.75" customHeight="1">
      <c r="A77" s="69">
        <v>9.0</v>
      </c>
      <c r="B77" s="76">
        <f>'C. diff CFUs'!B77</f>
        <v>43672</v>
      </c>
      <c r="C77" s="16" t="str">
        <f>Inventory!O5</f>
        <v>F_6_R</v>
      </c>
      <c r="D77" s="58">
        <v>0.9755</v>
      </c>
      <c r="E77" s="94"/>
    </row>
    <row r="78" ht="15.75" customHeight="1">
      <c r="A78" s="67">
        <v>9.0</v>
      </c>
      <c r="B78" s="76">
        <f>'C. diff CFUs'!B78</f>
        <v>43672</v>
      </c>
      <c r="C78" s="16" t="str">
        <f>Inventory!O6</f>
        <v>M_6_0</v>
      </c>
      <c r="D78" s="55">
        <v>0.9804</v>
      </c>
      <c r="E78" s="93"/>
    </row>
    <row r="79" ht="15.75" customHeight="1">
      <c r="A79" s="67">
        <v>9.0</v>
      </c>
      <c r="B79" s="76">
        <f>'C. diff CFUs'!B79</f>
        <v>43672</v>
      </c>
      <c r="C79" s="16" t="str">
        <f>Inventory!O7</f>
        <v>M_6_R</v>
      </c>
      <c r="D79" s="55">
        <v>0.9853</v>
      </c>
      <c r="E79" s="93"/>
    </row>
    <row r="80" ht="15.75" customHeight="1">
      <c r="A80" s="69">
        <v>9.0</v>
      </c>
      <c r="B80" s="76">
        <f>'C. diff CFUs'!B80</f>
        <v>43672</v>
      </c>
      <c r="C80" s="16" t="str">
        <f>Inventory!O8</f>
        <v>L_6_0</v>
      </c>
      <c r="D80" s="58">
        <v>0.9838</v>
      </c>
      <c r="E80" s="94"/>
    </row>
    <row r="81" ht="15.75" customHeight="1">
      <c r="A81" s="81">
        <v>9.0</v>
      </c>
      <c r="B81" s="76">
        <f>'C. diff CFUs'!B81</f>
        <v>43672</v>
      </c>
      <c r="C81" s="16" t="str">
        <f>Inventory!O9</f>
        <v>L_6_R</v>
      </c>
      <c r="D81" s="82">
        <v>0.9853</v>
      </c>
      <c r="E81" s="95"/>
    </row>
    <row r="82" ht="15.75" customHeight="1">
      <c r="A82" s="84">
        <v>10.0</v>
      </c>
      <c r="B82" s="76">
        <f>'C. diff CFUs'!B82</f>
        <v>43673</v>
      </c>
      <c r="C82" s="16" t="str">
        <f>Inventory!O2</f>
        <v>NT_6_0</v>
      </c>
      <c r="D82" s="65">
        <v>0.981</v>
      </c>
      <c r="E82" s="96"/>
    </row>
    <row r="83" ht="15.75" customHeight="1">
      <c r="A83" s="67">
        <v>10.0</v>
      </c>
      <c r="B83" s="76">
        <f>'C. diff CFUs'!B83</f>
        <v>43673</v>
      </c>
      <c r="C83" s="16" t="str">
        <f>Inventory!O3</f>
        <v>NT_6_R</v>
      </c>
      <c r="D83" s="55">
        <v>0.9751</v>
      </c>
      <c r="E83" s="93"/>
    </row>
    <row r="84" ht="15.75" customHeight="1">
      <c r="A84" s="69">
        <v>10.0</v>
      </c>
      <c r="B84" s="76">
        <f>'C. diff CFUs'!B84</f>
        <v>43673</v>
      </c>
      <c r="C84" s="16" t="str">
        <f>Inventory!O4</f>
        <v>F_6_0</v>
      </c>
      <c r="D84" s="58">
        <v>0.985</v>
      </c>
      <c r="E84" s="94"/>
    </row>
    <row r="85" ht="15.75" customHeight="1">
      <c r="A85" s="69">
        <v>10.0</v>
      </c>
      <c r="B85" s="76">
        <f>'C. diff CFUs'!B85</f>
        <v>43673</v>
      </c>
      <c r="C85" s="16" t="str">
        <f>Inventory!O5</f>
        <v>F_6_R</v>
      </c>
      <c r="D85" s="58">
        <v>0.9745</v>
      </c>
      <c r="E85" s="94"/>
    </row>
    <row r="86" ht="15.75" customHeight="1">
      <c r="A86" s="67">
        <v>10.0</v>
      </c>
      <c r="B86" s="76">
        <f>'C. diff CFUs'!B86</f>
        <v>43673</v>
      </c>
      <c r="C86" s="16" t="str">
        <f>Inventory!O6</f>
        <v>M_6_0</v>
      </c>
      <c r="D86" s="55">
        <v>0.9819</v>
      </c>
      <c r="E86" s="93"/>
    </row>
    <row r="87" ht="15.75" customHeight="1">
      <c r="A87" s="67">
        <v>10.0</v>
      </c>
      <c r="B87" s="76">
        <f>'C. diff CFUs'!B87</f>
        <v>43673</v>
      </c>
      <c r="C87" s="16" t="str">
        <f>Inventory!O7</f>
        <v>M_6_R</v>
      </c>
      <c r="D87" s="55">
        <v>0.9774</v>
      </c>
      <c r="E87" s="93"/>
    </row>
    <row r="88" ht="15.75" customHeight="1">
      <c r="A88" s="69">
        <v>10.0</v>
      </c>
      <c r="B88" s="76">
        <f>'C. diff CFUs'!B88</f>
        <v>43673</v>
      </c>
      <c r="C88" s="16" t="str">
        <f>Inventory!O8</f>
        <v>L_6_0</v>
      </c>
      <c r="D88" s="58">
        <v>0.9841</v>
      </c>
      <c r="E88" s="94"/>
    </row>
    <row r="89" ht="15.75" customHeight="1">
      <c r="A89" s="73">
        <v>10.0</v>
      </c>
      <c r="B89" s="76">
        <f>'C. diff CFUs'!B89</f>
        <v>43673</v>
      </c>
      <c r="C89" s="16" t="str">
        <f>Inventory!O9</f>
        <v>L_6_R</v>
      </c>
      <c r="D89" s="74">
        <v>0.9892</v>
      </c>
      <c r="E89" s="97"/>
    </row>
    <row r="90" ht="15.75" customHeight="1">
      <c r="D90" s="51"/>
      <c r="E90" s="51"/>
    </row>
    <row r="91" ht="15.75" customHeight="1">
      <c r="D91" s="51"/>
      <c r="E91" s="51"/>
    </row>
    <row r="92" ht="15.75" customHeight="1">
      <c r="D92" s="51"/>
      <c r="E92" s="51"/>
    </row>
    <row r="93" ht="15.75" customHeight="1">
      <c r="D93" s="51"/>
      <c r="E93" s="51"/>
    </row>
    <row r="94" ht="15.75" customHeight="1">
      <c r="D94" s="51"/>
      <c r="E94" s="51"/>
    </row>
    <row r="95" ht="15.75" customHeight="1">
      <c r="D95" s="51"/>
      <c r="E95" s="51"/>
    </row>
    <row r="96" ht="15.75" customHeight="1">
      <c r="D96" s="51"/>
      <c r="E96" s="51"/>
    </row>
    <row r="97" ht="15.75" customHeight="1">
      <c r="D97" s="51"/>
      <c r="E97" s="51"/>
    </row>
    <row r="98" ht="15.75" customHeight="1">
      <c r="D98" s="51"/>
      <c r="E98" s="51"/>
    </row>
    <row r="99" ht="15.75" customHeight="1">
      <c r="D99" s="51"/>
      <c r="E99" s="51"/>
    </row>
    <row r="100" ht="15.75" customHeight="1">
      <c r="D100" s="51"/>
      <c r="E100" s="51"/>
    </row>
    <row r="101" ht="15.75" customHeight="1">
      <c r="D101" s="51"/>
      <c r="E101" s="51"/>
    </row>
    <row r="102" ht="15.75" customHeight="1">
      <c r="D102" s="51"/>
      <c r="E102" s="51"/>
    </row>
    <row r="103" ht="15.75" customHeight="1">
      <c r="D103" s="51"/>
      <c r="E103" s="51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98" t="s">
        <v>123</v>
      </c>
      <c r="L1" s="98" t="s">
        <v>124</v>
      </c>
    </row>
    <row r="2" ht="15.75" customHeight="1">
      <c r="A2" s="99" t="s">
        <v>125</v>
      </c>
    </row>
    <row r="3" ht="15.75" customHeight="1">
      <c r="A3" s="100"/>
      <c r="B3" t="s">
        <v>126</v>
      </c>
      <c r="C3" t="s">
        <v>127</v>
      </c>
      <c r="D3" t="s">
        <v>128</v>
      </c>
      <c r="L3" t="s">
        <v>129</v>
      </c>
      <c r="M3" s="98" t="s">
        <v>130</v>
      </c>
      <c r="O3" t="s">
        <v>131</v>
      </c>
      <c r="P3" s="98" t="s">
        <v>130</v>
      </c>
    </row>
    <row r="4" ht="15.75" customHeight="1">
      <c r="B4">
        <v>1000.0</v>
      </c>
      <c r="C4" s="98">
        <v>990.0</v>
      </c>
      <c r="D4" s="98">
        <v>10.0</v>
      </c>
      <c r="L4" s="98" t="s">
        <v>132</v>
      </c>
      <c r="M4" s="98" t="s">
        <v>130</v>
      </c>
    </row>
    <row r="5" ht="15.75" customHeight="1">
      <c r="A5" t="s">
        <v>133</v>
      </c>
      <c r="L5" s="98" t="s">
        <v>134</v>
      </c>
      <c r="M5" s="98">
        <v>970.0</v>
      </c>
    </row>
    <row r="6" ht="15.75" customHeight="1">
      <c r="A6" t="s">
        <v>135</v>
      </c>
    </row>
    <row r="7" ht="15.75" customHeight="1"/>
    <row r="8" ht="15.75" customHeight="1">
      <c r="A8" t="s">
        <v>136</v>
      </c>
    </row>
    <row r="9" ht="15.75" customHeight="1">
      <c r="B9" t="s">
        <v>137</v>
      </c>
      <c r="C9" s="101" t="s">
        <v>138</v>
      </c>
      <c r="D9" s="101" t="s">
        <v>139</v>
      </c>
      <c r="E9" s="101" t="s">
        <v>140</v>
      </c>
      <c r="F9" s="101" t="s">
        <v>141</v>
      </c>
    </row>
    <row r="10" ht="15.75" customHeight="1">
      <c r="A10" t="s">
        <v>142</v>
      </c>
      <c r="B10" s="56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102"/>
    </row>
    <row r="11" ht="15.75" customHeight="1">
      <c r="A11" s="51" t="s">
        <v>143</v>
      </c>
      <c r="B11" s="56">
        <v>0.0</v>
      </c>
      <c r="C11" s="56">
        <v>50.0</v>
      </c>
      <c r="D11" s="56">
        <v>50.0</v>
      </c>
      <c r="E11" s="56">
        <v>50.0</v>
      </c>
      <c r="F11" s="56">
        <v>50.0</v>
      </c>
      <c r="G11" s="103">
        <v>43661.0</v>
      </c>
    </row>
    <row r="12" ht="15.75" customHeight="1">
      <c r="A12" t="s">
        <v>144</v>
      </c>
      <c r="B12" s="55" t="s">
        <v>145</v>
      </c>
      <c r="C12" s="55">
        <v>172.0</v>
      </c>
      <c r="D12" s="55">
        <v>30.0</v>
      </c>
      <c r="E12" s="55">
        <v>1.0</v>
      </c>
      <c r="F12" s="55">
        <v>0.0</v>
      </c>
      <c r="G12" s="104"/>
    </row>
    <row r="13" ht="15.75" customHeight="1">
      <c r="A13" t="s">
        <v>146</v>
      </c>
    </row>
    <row r="14" ht="15.75" customHeight="1"/>
    <row r="15" ht="15.75" customHeight="1">
      <c r="A15" s="12" t="s">
        <v>147</v>
      </c>
    </row>
    <row r="16" ht="15.75" customHeight="1">
      <c r="A16" s="50" t="s">
        <v>148</v>
      </c>
    </row>
    <row r="17" ht="15.75" customHeight="1">
      <c r="A17" s="105">
        <f>((1/(D4/B4))*(1/C10)*(1/(C11/1000))*C12)</f>
        <v>3440000</v>
      </c>
      <c r="B17" s="105">
        <f>((1/(D4/B4))*(1/D10)*(1/(D11/1000))*D12)</f>
        <v>6000000</v>
      </c>
      <c r="C17" s="105">
        <f>((1/(D4/B4))*(1/E10)*(1/(E11/1000))*E12)</f>
        <v>2000000</v>
      </c>
      <c r="D17" s="105">
        <f>((1/(D4/B4))*(1/F10)*(1/(F11/1000))*F12)</f>
        <v>0</v>
      </c>
    </row>
    <row r="18" ht="15.75" customHeight="1">
      <c r="A18" s="12" t="s">
        <v>149</v>
      </c>
    </row>
    <row r="19" ht="15.75" customHeight="1">
      <c r="A19" s="50" t="s">
        <v>150</v>
      </c>
    </row>
    <row r="20" ht="15.75" customHeight="1">
      <c r="A20" s="105">
        <f t="shared" ref="A20:D20" si="1"> (1/C10) * (1/(C11/1000)) * C12</f>
        <v>34400</v>
      </c>
      <c r="B20" s="105">
        <f t="shared" si="1"/>
        <v>60000</v>
      </c>
      <c r="C20" s="105">
        <f t="shared" si="1"/>
        <v>20000</v>
      </c>
      <c r="D20" s="105">
        <f t="shared" si="1"/>
        <v>0</v>
      </c>
    </row>
    <row r="21" ht="15.75" customHeight="1">
      <c r="A21" t="s">
        <v>151</v>
      </c>
      <c r="B21" s="105">
        <f>AVERAGE(A20:C20)</f>
        <v>38133.33333</v>
      </c>
      <c r="C21" t="s">
        <v>152</v>
      </c>
      <c r="D21" s="105">
        <f>(25/1000)*B21</f>
        <v>953.3333333</v>
      </c>
      <c r="E21" s="98" t="s">
        <v>153</v>
      </c>
    </row>
    <row r="22" ht="15.75" customHeight="1"/>
    <row r="23" ht="15.75" customHeight="1">
      <c r="A23" t="s">
        <v>154</v>
      </c>
    </row>
    <row r="24" ht="15.75" customHeight="1"/>
    <row r="25" ht="15.75" customHeight="1">
      <c r="A25" t="s">
        <v>155</v>
      </c>
    </row>
    <row r="26" ht="15.75" customHeight="1">
      <c r="C26" s="101" t="s">
        <v>156</v>
      </c>
      <c r="D26" s="101" t="s">
        <v>157</v>
      </c>
      <c r="E26" s="101" t="s">
        <v>158</v>
      </c>
      <c r="F26" s="55" t="s">
        <v>159</v>
      </c>
    </row>
    <row r="27" ht="15.75" customHeight="1">
      <c r="B27" t="s">
        <v>142</v>
      </c>
      <c r="C27" s="56">
        <f>10^-1</f>
        <v>0.1</v>
      </c>
      <c r="D27" s="56">
        <f>10^-2</f>
        <v>0.01</v>
      </c>
      <c r="E27" s="56">
        <f>10^-3</f>
        <v>0.001</v>
      </c>
      <c r="F27" s="55">
        <v>1.0E-4</v>
      </c>
    </row>
    <row r="28" ht="15.75" customHeight="1">
      <c r="B28" s="98" t="s">
        <v>160</v>
      </c>
      <c r="C28" s="55">
        <v>50.0</v>
      </c>
      <c r="D28" s="55">
        <v>50.0</v>
      </c>
      <c r="E28" s="55">
        <v>50.0</v>
      </c>
      <c r="F28" s="55">
        <v>50.0</v>
      </c>
    </row>
    <row r="29" ht="15.75" customHeight="1">
      <c r="B29" s="98" t="s">
        <v>161</v>
      </c>
      <c r="C29" s="55" t="s">
        <v>162</v>
      </c>
      <c r="D29" s="55">
        <v>345.0</v>
      </c>
      <c r="E29" s="55">
        <v>60.0</v>
      </c>
      <c r="F29" s="55">
        <v>8.0</v>
      </c>
    </row>
    <row r="30" ht="15.75" customHeight="1">
      <c r="C30" s="105" t="str">
        <f t="shared" ref="C30:F30" si="2"> (1/C27) * (1/(C28/1000)) * C29</f>
        <v>#VALUE!</v>
      </c>
      <c r="D30" s="105">
        <f t="shared" si="2"/>
        <v>690000</v>
      </c>
      <c r="E30" s="105">
        <f t="shared" si="2"/>
        <v>1200000</v>
      </c>
      <c r="F30" s="105">
        <f t="shared" si="2"/>
        <v>1600000</v>
      </c>
    </row>
    <row r="31" ht="15.75" customHeight="1">
      <c r="B31" s="98" t="s">
        <v>163</v>
      </c>
      <c r="C31" s="106">
        <f>AVERAGE(D30:F30)</f>
        <v>1163333.333</v>
      </c>
    </row>
    <row r="32" ht="15.75" customHeight="1">
      <c r="B32" s="98" t="s">
        <v>164</v>
      </c>
      <c r="C32" s="105">
        <f>(25/1000)*C31</f>
        <v>29083.33333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107" t="s">
        <v>165</v>
      </c>
      <c r="B1" s="107" t="s">
        <v>166</v>
      </c>
      <c r="C1" s="108" t="s">
        <v>74</v>
      </c>
      <c r="D1" s="107" t="s">
        <v>116</v>
      </c>
      <c r="E1" s="107" t="s">
        <v>117</v>
      </c>
      <c r="F1" s="107" t="s">
        <v>167</v>
      </c>
      <c r="G1" s="107" t="s">
        <v>168</v>
      </c>
      <c r="H1" s="107" t="s">
        <v>169</v>
      </c>
      <c r="I1" s="107" t="s">
        <v>170</v>
      </c>
      <c r="J1" s="107" t="s">
        <v>171</v>
      </c>
      <c r="K1" s="107" t="s">
        <v>172</v>
      </c>
      <c r="L1" s="107" t="s">
        <v>173</v>
      </c>
      <c r="M1" s="107" t="s">
        <v>174</v>
      </c>
      <c r="N1" s="107" t="s">
        <v>175</v>
      </c>
      <c r="O1" s="107" t="s">
        <v>176</v>
      </c>
      <c r="P1" s="107" t="s">
        <v>177</v>
      </c>
      <c r="Q1" s="107" t="s">
        <v>178</v>
      </c>
      <c r="R1" s="107" t="s">
        <v>179</v>
      </c>
      <c r="S1" s="107" t="s">
        <v>180</v>
      </c>
      <c r="T1" s="107" t="s">
        <v>181</v>
      </c>
      <c r="U1" s="107" t="s">
        <v>182</v>
      </c>
      <c r="V1" s="107" t="s">
        <v>183</v>
      </c>
      <c r="W1" s="62" t="s">
        <v>184</v>
      </c>
      <c r="X1" s="51"/>
    </row>
    <row r="2" ht="15.75" customHeight="1">
      <c r="A2" s="109">
        <v>0.0</v>
      </c>
      <c r="B2" s="110">
        <v>43663.0</v>
      </c>
      <c r="C2" s="111" t="str">
        <f>'Tube wts'!C2</f>
        <v>NT_6_0</v>
      </c>
      <c r="D2" s="111">
        <f>'Tube wts'!D2</f>
        <v>0.9874</v>
      </c>
      <c r="E2" s="111">
        <f>'Tube wts'!E2</f>
        <v>1.0192</v>
      </c>
      <c r="F2" s="112">
        <v>0.0292</v>
      </c>
      <c r="G2" s="109">
        <f t="shared" ref="G2:G89" si="1">F2*9000</f>
        <v>262.8</v>
      </c>
      <c r="H2" s="112">
        <v>0.0</v>
      </c>
      <c r="I2" s="111" t="s">
        <v>145</v>
      </c>
      <c r="J2" s="111" t="s">
        <v>145</v>
      </c>
      <c r="K2" s="111" t="s">
        <v>145</v>
      </c>
      <c r="L2" s="111" t="s">
        <v>145</v>
      </c>
      <c r="M2" s="111" t="s">
        <v>145</v>
      </c>
      <c r="N2" s="111">
        <v>50.0</v>
      </c>
      <c r="O2" s="111">
        <f t="shared" ref="O2:O89" si="2">1/(N2/1000)</f>
        <v>20</v>
      </c>
      <c r="P2" s="113">
        <f t="shared" ref="P2:P9" si="3">O2 * (1/10^-1) *H2</f>
        <v>0</v>
      </c>
      <c r="Q2" s="113"/>
      <c r="R2" s="113"/>
      <c r="S2" s="113"/>
      <c r="T2" s="113"/>
      <c r="U2" s="113"/>
      <c r="V2" s="114"/>
      <c r="W2" s="115">
        <f t="shared" ref="W2:W89" si="4">AVERAGE(P2:U2)</f>
        <v>0</v>
      </c>
      <c r="X2" s="51"/>
    </row>
    <row r="3" ht="15.75" customHeight="1">
      <c r="A3" s="67">
        <v>0.0</v>
      </c>
      <c r="B3" s="116">
        <v>43663.0</v>
      </c>
      <c r="C3" s="111" t="str">
        <f>'Tube wts'!C3</f>
        <v>NT_6_R</v>
      </c>
      <c r="D3" s="111">
        <f>'Tube wts'!D3</f>
        <v>0.9752</v>
      </c>
      <c r="E3" s="111">
        <f>'Tube wts'!E3</f>
        <v>1.0061</v>
      </c>
      <c r="F3" s="67">
        <f t="shared" ref="F3:F89" si="5">E3-D3</f>
        <v>0.0309</v>
      </c>
      <c r="G3" s="67">
        <f t="shared" si="1"/>
        <v>278.1</v>
      </c>
      <c r="H3" s="117">
        <v>0.0</v>
      </c>
      <c r="I3" s="118" t="s">
        <v>145</v>
      </c>
      <c r="J3" s="118" t="s">
        <v>145</v>
      </c>
      <c r="K3" s="118" t="s">
        <v>145</v>
      </c>
      <c r="L3" s="118" t="s">
        <v>145</v>
      </c>
      <c r="M3" s="118" t="s">
        <v>145</v>
      </c>
      <c r="N3" s="118">
        <v>50.0</v>
      </c>
      <c r="O3" s="111">
        <f t="shared" si="2"/>
        <v>20</v>
      </c>
      <c r="P3" s="113">
        <f t="shared" si="3"/>
        <v>0</v>
      </c>
      <c r="Q3" s="113"/>
      <c r="R3" s="113"/>
      <c r="S3" s="113"/>
      <c r="T3" s="113"/>
      <c r="U3" s="113"/>
      <c r="V3" s="51"/>
      <c r="W3" s="105">
        <f t="shared" si="4"/>
        <v>0</v>
      </c>
      <c r="X3" s="51"/>
    </row>
    <row r="4" ht="15.75" customHeight="1">
      <c r="A4" s="69">
        <v>0.0</v>
      </c>
      <c r="B4" s="119">
        <v>43663.0</v>
      </c>
      <c r="C4" s="111" t="str">
        <f>'Tube wts'!C4</f>
        <v>F_6_0</v>
      </c>
      <c r="D4" s="111">
        <f>'Tube wts'!D4</f>
        <v>0.9852</v>
      </c>
      <c r="E4" s="111">
        <f>'Tube wts'!E4</f>
        <v>1.0086</v>
      </c>
      <c r="F4" s="69">
        <f t="shared" si="5"/>
        <v>0.0234</v>
      </c>
      <c r="G4" s="69">
        <f t="shared" si="1"/>
        <v>210.6</v>
      </c>
      <c r="H4" s="120">
        <v>0.0</v>
      </c>
      <c r="I4" s="121" t="s">
        <v>145</v>
      </c>
      <c r="J4" s="121" t="s">
        <v>145</v>
      </c>
      <c r="K4" s="121" t="s">
        <v>145</v>
      </c>
      <c r="L4" s="121" t="s">
        <v>145</v>
      </c>
      <c r="M4" s="121" t="s">
        <v>145</v>
      </c>
      <c r="N4" s="121">
        <v>50.0</v>
      </c>
      <c r="O4" s="122">
        <f t="shared" si="2"/>
        <v>20</v>
      </c>
      <c r="P4" s="123">
        <f t="shared" si="3"/>
        <v>0</v>
      </c>
      <c r="Q4" s="123"/>
      <c r="R4" s="123"/>
      <c r="S4" s="123"/>
      <c r="T4" s="123"/>
      <c r="U4" s="123"/>
      <c r="V4" s="124"/>
      <c r="W4" s="125">
        <f t="shared" si="4"/>
        <v>0</v>
      </c>
      <c r="X4" s="124"/>
    </row>
    <row r="5" ht="15.75" customHeight="1">
      <c r="A5" s="69">
        <v>0.0</v>
      </c>
      <c r="B5" s="126">
        <v>43663.0</v>
      </c>
      <c r="C5" s="111" t="str">
        <f>'Tube wts'!C5</f>
        <v>F_6_R</v>
      </c>
      <c r="D5" s="111">
        <f>'Tube wts'!D5</f>
        <v>0.9818</v>
      </c>
      <c r="E5" s="111">
        <f>'Tube wts'!E5</f>
        <v>0.9987</v>
      </c>
      <c r="F5" s="69">
        <f t="shared" si="5"/>
        <v>0.0169</v>
      </c>
      <c r="G5" s="69">
        <f t="shared" si="1"/>
        <v>152.1</v>
      </c>
      <c r="H5" s="120">
        <v>0.0</v>
      </c>
      <c r="I5" s="121" t="s">
        <v>145</v>
      </c>
      <c r="J5" s="121" t="s">
        <v>145</v>
      </c>
      <c r="K5" s="121" t="s">
        <v>145</v>
      </c>
      <c r="L5" s="121" t="s">
        <v>145</v>
      </c>
      <c r="M5" s="121" t="s">
        <v>145</v>
      </c>
      <c r="N5" s="121">
        <v>50.0</v>
      </c>
      <c r="O5" s="122">
        <f t="shared" si="2"/>
        <v>20</v>
      </c>
      <c r="P5" s="123">
        <f t="shared" si="3"/>
        <v>0</v>
      </c>
      <c r="Q5" s="123"/>
      <c r="R5" s="123"/>
      <c r="S5" s="123"/>
      <c r="T5" s="123"/>
      <c r="U5" s="123"/>
      <c r="V5" s="124"/>
      <c r="W5" s="125">
        <f t="shared" si="4"/>
        <v>0</v>
      </c>
      <c r="X5" s="124"/>
    </row>
    <row r="6" ht="15.75" customHeight="1">
      <c r="A6" s="67">
        <v>0.0</v>
      </c>
      <c r="B6" s="38">
        <v>43663.0</v>
      </c>
      <c r="C6" s="111" t="str">
        <f>'Tube wts'!C6</f>
        <v>M_6_0</v>
      </c>
      <c r="D6" s="111">
        <f>'Tube wts'!D6</f>
        <v>0.978</v>
      </c>
      <c r="E6" s="111">
        <f>'Tube wts'!E6</f>
        <v>1.0223</v>
      </c>
      <c r="F6" s="67">
        <f t="shared" si="5"/>
        <v>0.0443</v>
      </c>
      <c r="G6" s="67">
        <f t="shared" si="1"/>
        <v>398.7</v>
      </c>
      <c r="H6" s="117">
        <v>0.0</v>
      </c>
      <c r="I6" s="118" t="s">
        <v>145</v>
      </c>
      <c r="J6" s="118" t="s">
        <v>145</v>
      </c>
      <c r="K6" s="118" t="s">
        <v>145</v>
      </c>
      <c r="L6" s="118" t="s">
        <v>145</v>
      </c>
      <c r="M6" s="118" t="s">
        <v>145</v>
      </c>
      <c r="N6" s="118">
        <v>50.0</v>
      </c>
      <c r="O6" s="111">
        <f t="shared" si="2"/>
        <v>20</v>
      </c>
      <c r="P6" s="113">
        <f t="shared" si="3"/>
        <v>0</v>
      </c>
      <c r="Q6" s="113"/>
      <c r="R6" s="113"/>
      <c r="S6" s="113"/>
      <c r="T6" s="113"/>
      <c r="U6" s="113"/>
      <c r="V6" s="51"/>
      <c r="W6" s="105">
        <f t="shared" si="4"/>
        <v>0</v>
      </c>
      <c r="X6" s="51"/>
    </row>
    <row r="7" ht="15.75" customHeight="1">
      <c r="A7" s="67">
        <v>0.0</v>
      </c>
      <c r="B7" s="116">
        <v>43663.0</v>
      </c>
      <c r="C7" s="111" t="str">
        <f>'Tube wts'!C7</f>
        <v>M_6_R</v>
      </c>
      <c r="D7" s="111">
        <f>'Tube wts'!D7</f>
        <v>0.9613</v>
      </c>
      <c r="E7" s="111">
        <f>'Tube wts'!E7</f>
        <v>1.0101</v>
      </c>
      <c r="F7" s="67">
        <f t="shared" si="5"/>
        <v>0.0488</v>
      </c>
      <c r="G7" s="67">
        <f t="shared" si="1"/>
        <v>439.2</v>
      </c>
      <c r="H7" s="117">
        <v>0.0</v>
      </c>
      <c r="I7" s="118" t="s">
        <v>145</v>
      </c>
      <c r="J7" s="118" t="s">
        <v>145</v>
      </c>
      <c r="K7" s="118" t="s">
        <v>145</v>
      </c>
      <c r="L7" s="118" t="s">
        <v>145</v>
      </c>
      <c r="M7" s="118" t="s">
        <v>145</v>
      </c>
      <c r="N7" s="118">
        <v>50.0</v>
      </c>
      <c r="O7" s="111">
        <f t="shared" si="2"/>
        <v>20</v>
      </c>
      <c r="P7" s="113">
        <f t="shared" si="3"/>
        <v>0</v>
      </c>
      <c r="Q7" s="113"/>
      <c r="R7" s="113"/>
      <c r="S7" s="113"/>
      <c r="T7" s="113"/>
      <c r="U7" s="113"/>
      <c r="V7" s="51"/>
      <c r="W7" s="105">
        <f t="shared" si="4"/>
        <v>0</v>
      </c>
      <c r="X7" s="51"/>
    </row>
    <row r="8" ht="15.75" customHeight="1">
      <c r="A8" s="69">
        <v>0.0</v>
      </c>
      <c r="B8" s="119">
        <v>43663.0</v>
      </c>
      <c r="C8" s="111" t="str">
        <f>'Tube wts'!C8</f>
        <v>L_6_0</v>
      </c>
      <c r="D8" s="111">
        <f>'Tube wts'!D8</f>
        <v>0.9813</v>
      </c>
      <c r="E8" s="111">
        <f>'Tube wts'!E8</f>
        <v>1.005</v>
      </c>
      <c r="F8" s="69">
        <f t="shared" si="5"/>
        <v>0.0237</v>
      </c>
      <c r="G8" s="69">
        <f t="shared" si="1"/>
        <v>213.3</v>
      </c>
      <c r="H8" s="120">
        <v>0.0</v>
      </c>
      <c r="I8" s="121" t="s">
        <v>145</v>
      </c>
      <c r="J8" s="121" t="s">
        <v>145</v>
      </c>
      <c r="K8" s="121" t="s">
        <v>145</v>
      </c>
      <c r="L8" s="121" t="s">
        <v>145</v>
      </c>
      <c r="M8" s="121" t="s">
        <v>145</v>
      </c>
      <c r="N8" s="121">
        <v>50.0</v>
      </c>
      <c r="O8" s="122">
        <f t="shared" si="2"/>
        <v>20</v>
      </c>
      <c r="P8" s="123">
        <f t="shared" si="3"/>
        <v>0</v>
      </c>
      <c r="Q8" s="123"/>
      <c r="R8" s="123"/>
      <c r="S8" s="123"/>
      <c r="T8" s="123"/>
      <c r="U8" s="123"/>
      <c r="V8" s="124"/>
      <c r="W8" s="125">
        <f t="shared" si="4"/>
        <v>0</v>
      </c>
      <c r="X8" s="124"/>
    </row>
    <row r="9" ht="15.75" customHeight="1">
      <c r="A9" s="73">
        <v>0.0</v>
      </c>
      <c r="B9" s="119">
        <v>43663.0</v>
      </c>
      <c r="C9" s="111" t="str">
        <f>'Tube wts'!C9</f>
        <v>L_6_R</v>
      </c>
      <c r="D9" s="111">
        <f>'Tube wts'!D9</f>
        <v>0.9807</v>
      </c>
      <c r="E9" s="111">
        <f>'Tube wts'!E9</f>
        <v>1.0304</v>
      </c>
      <c r="F9" s="73">
        <f t="shared" si="5"/>
        <v>0.0497</v>
      </c>
      <c r="G9" s="73">
        <f t="shared" si="1"/>
        <v>447.3</v>
      </c>
      <c r="H9" s="127">
        <v>0.0</v>
      </c>
      <c r="I9" s="128" t="s">
        <v>145</v>
      </c>
      <c r="J9" s="128" t="s">
        <v>145</v>
      </c>
      <c r="K9" s="128" t="s">
        <v>145</v>
      </c>
      <c r="L9" s="128" t="s">
        <v>145</v>
      </c>
      <c r="M9" s="128" t="s">
        <v>145</v>
      </c>
      <c r="N9" s="128">
        <v>50.0</v>
      </c>
      <c r="O9" s="129">
        <f t="shared" si="2"/>
        <v>20</v>
      </c>
      <c r="P9" s="130">
        <f t="shared" si="3"/>
        <v>0</v>
      </c>
      <c r="Q9" s="130"/>
      <c r="R9" s="130"/>
      <c r="S9" s="130"/>
      <c r="T9" s="130"/>
      <c r="U9" s="130"/>
      <c r="V9" s="131"/>
      <c r="W9" s="132">
        <f t="shared" si="4"/>
        <v>0</v>
      </c>
      <c r="X9" s="124"/>
    </row>
    <row r="10" ht="15.75" customHeight="1">
      <c r="A10" s="109">
        <v>1.0</v>
      </c>
      <c r="B10" s="133">
        <f t="shared" ref="B10:B89" si="6">B2+1</f>
        <v>43664</v>
      </c>
      <c r="C10" s="111" t="str">
        <f>'Tube wts'!C10</f>
        <v>NT_6_0</v>
      </c>
      <c r="D10" s="111">
        <f>'Tube wts'!D10</f>
        <v>0.9836</v>
      </c>
      <c r="E10" s="111">
        <f>'Tube wts'!E10</f>
        <v>0.9959</v>
      </c>
      <c r="F10" s="109">
        <f t="shared" si="5"/>
        <v>0.0123</v>
      </c>
      <c r="G10" s="109">
        <f t="shared" si="1"/>
        <v>110.7</v>
      </c>
      <c r="H10" s="112" t="s">
        <v>145</v>
      </c>
      <c r="I10" s="87" t="s">
        <v>162</v>
      </c>
      <c r="J10" s="87">
        <v>306.0</v>
      </c>
      <c r="K10" s="87">
        <v>70.0</v>
      </c>
      <c r="L10" s="87">
        <v>5.0</v>
      </c>
      <c r="M10" s="87" t="s">
        <v>145</v>
      </c>
      <c r="N10" s="111">
        <v>50.0</v>
      </c>
      <c r="O10" s="111">
        <f t="shared" si="2"/>
        <v>20</v>
      </c>
      <c r="P10" s="113"/>
      <c r="Q10" s="123"/>
      <c r="R10" s="123">
        <f t="shared" ref="R10:R17" si="7">O10 * (1/10^-3) *J10</f>
        <v>6120000</v>
      </c>
      <c r="S10" s="113">
        <f t="shared" ref="S10:S11" si="8">O10 * (1/10^-4) *K10</f>
        <v>14000000</v>
      </c>
      <c r="T10" s="113">
        <f t="shared" ref="T10:T11" si="9">O10 * (1/10^-5) *L10</f>
        <v>10000000</v>
      </c>
      <c r="U10" s="113"/>
      <c r="V10" s="114"/>
      <c r="W10" s="115">
        <f t="shared" si="4"/>
        <v>10040000</v>
      </c>
      <c r="X10" s="51"/>
    </row>
    <row r="11" ht="15.75" customHeight="1">
      <c r="A11" s="67">
        <v>1.0</v>
      </c>
      <c r="B11" s="134">
        <f t="shared" si="6"/>
        <v>43664</v>
      </c>
      <c r="C11" s="111" t="str">
        <f>'Tube wts'!C11</f>
        <v>NT_6_R</v>
      </c>
      <c r="D11" s="111">
        <f>'Tube wts'!D11</f>
        <v>0.9792</v>
      </c>
      <c r="E11" s="111">
        <f>'Tube wts'!E11</f>
        <v>0.9898</v>
      </c>
      <c r="F11" s="67">
        <f t="shared" si="5"/>
        <v>0.0106</v>
      </c>
      <c r="G11" s="67">
        <f t="shared" si="1"/>
        <v>95.4</v>
      </c>
      <c r="H11" s="117" t="s">
        <v>145</v>
      </c>
      <c r="I11" s="117" t="s">
        <v>162</v>
      </c>
      <c r="J11" s="117">
        <v>559.0</v>
      </c>
      <c r="K11" s="117">
        <v>89.0</v>
      </c>
      <c r="L11" s="117">
        <v>9.0</v>
      </c>
      <c r="M11" s="117" t="s">
        <v>145</v>
      </c>
      <c r="N11" s="118">
        <v>50.0</v>
      </c>
      <c r="O11" s="111">
        <f t="shared" si="2"/>
        <v>20</v>
      </c>
      <c r="P11" s="113"/>
      <c r="Q11" s="123"/>
      <c r="R11" s="123">
        <f t="shared" si="7"/>
        <v>11180000</v>
      </c>
      <c r="S11" s="113">
        <f t="shared" si="8"/>
        <v>17800000</v>
      </c>
      <c r="T11" s="113">
        <f t="shared" si="9"/>
        <v>18000000</v>
      </c>
      <c r="U11" s="113"/>
      <c r="V11" s="51"/>
      <c r="W11" s="115">
        <f t="shared" si="4"/>
        <v>15660000</v>
      </c>
      <c r="X11" s="51"/>
    </row>
    <row r="12" ht="15.75" customHeight="1">
      <c r="A12" s="69">
        <v>1.0</v>
      </c>
      <c r="B12" s="134">
        <f t="shared" si="6"/>
        <v>43664</v>
      </c>
      <c r="C12" s="111" t="str">
        <f>'Tube wts'!C12</f>
        <v>F_6_0</v>
      </c>
      <c r="D12" s="111">
        <f>'Tube wts'!D12</f>
        <v>0.9733</v>
      </c>
      <c r="E12" s="111">
        <f>'Tube wts'!E12</f>
        <v>1.0103</v>
      </c>
      <c r="F12" s="69">
        <f t="shared" si="5"/>
        <v>0.037</v>
      </c>
      <c r="G12" s="69">
        <f t="shared" si="1"/>
        <v>333</v>
      </c>
      <c r="H12" s="120" t="s">
        <v>145</v>
      </c>
      <c r="I12" s="120">
        <v>4.0</v>
      </c>
      <c r="J12" s="120">
        <v>1.0</v>
      </c>
      <c r="K12" s="120">
        <v>0.0</v>
      </c>
      <c r="L12" s="120">
        <v>0.0</v>
      </c>
      <c r="M12" s="120" t="s">
        <v>145</v>
      </c>
      <c r="N12" s="121">
        <v>50.0</v>
      </c>
      <c r="O12" s="122">
        <f t="shared" si="2"/>
        <v>20</v>
      </c>
      <c r="P12" s="123"/>
      <c r="Q12" s="123">
        <f t="shared" ref="Q12:Q14" si="10">O12 * (1/10^-2) *I12</f>
        <v>8000</v>
      </c>
      <c r="R12" s="123">
        <f t="shared" si="7"/>
        <v>20000</v>
      </c>
      <c r="S12" s="113"/>
      <c r="T12" s="113"/>
      <c r="U12" s="123"/>
      <c r="V12" s="124"/>
      <c r="W12" s="115">
        <f t="shared" si="4"/>
        <v>14000</v>
      </c>
      <c r="X12" s="51"/>
    </row>
    <row r="13" ht="15.75" customHeight="1">
      <c r="A13" s="69">
        <v>1.0</v>
      </c>
      <c r="B13" s="134">
        <f t="shared" si="6"/>
        <v>43664</v>
      </c>
      <c r="C13" s="111" t="str">
        <f>'Tube wts'!C13</f>
        <v>F_6_R</v>
      </c>
      <c r="D13" s="111">
        <f>'Tube wts'!D13</f>
        <v>0.9871</v>
      </c>
      <c r="E13" s="111">
        <f>'Tube wts'!E13</f>
        <v>1.0205</v>
      </c>
      <c r="F13" s="69">
        <f t="shared" si="5"/>
        <v>0.0334</v>
      </c>
      <c r="G13" s="69">
        <f t="shared" si="1"/>
        <v>300.6</v>
      </c>
      <c r="H13" s="120" t="s">
        <v>145</v>
      </c>
      <c r="I13" s="120">
        <v>520.0</v>
      </c>
      <c r="J13" s="120">
        <v>58.0</v>
      </c>
      <c r="K13" s="120">
        <v>5.0</v>
      </c>
      <c r="L13" s="120">
        <v>3.0</v>
      </c>
      <c r="M13" s="120" t="s">
        <v>145</v>
      </c>
      <c r="N13" s="121">
        <v>50.0</v>
      </c>
      <c r="O13" s="122">
        <f t="shared" si="2"/>
        <v>20</v>
      </c>
      <c r="P13" s="123"/>
      <c r="Q13" s="123">
        <f t="shared" si="10"/>
        <v>1040000</v>
      </c>
      <c r="R13" s="123">
        <f t="shared" si="7"/>
        <v>1160000</v>
      </c>
      <c r="S13" s="113">
        <f t="shared" ref="S13:S19" si="11">O13 * (1/10^-4) *K13</f>
        <v>1000000</v>
      </c>
      <c r="T13" s="113">
        <f t="shared" ref="T13:T19" si="12">O13 * (1/10^-5) *L13</f>
        <v>6000000</v>
      </c>
      <c r="U13" s="123"/>
      <c r="V13" s="124"/>
      <c r="W13" s="115">
        <f t="shared" si="4"/>
        <v>2300000</v>
      </c>
      <c r="X13" s="51"/>
    </row>
    <row r="14" ht="15.75" customHeight="1">
      <c r="A14" s="67">
        <v>1.0</v>
      </c>
      <c r="B14" s="134">
        <f t="shared" si="6"/>
        <v>43664</v>
      </c>
      <c r="C14" s="111" t="str">
        <f>'Tube wts'!C14</f>
        <v>M_6_0</v>
      </c>
      <c r="D14" s="111">
        <f>'Tube wts'!D14</f>
        <v>0.9886</v>
      </c>
      <c r="E14" s="111">
        <f>'Tube wts'!E14</f>
        <v>1.0311</v>
      </c>
      <c r="F14" s="67">
        <f t="shared" si="5"/>
        <v>0.0425</v>
      </c>
      <c r="G14" s="67">
        <f t="shared" si="1"/>
        <v>382.5</v>
      </c>
      <c r="H14" s="117" t="s">
        <v>145</v>
      </c>
      <c r="I14" s="117">
        <v>450.0</v>
      </c>
      <c r="J14" s="117">
        <v>31.0</v>
      </c>
      <c r="K14" s="117">
        <v>5.0</v>
      </c>
      <c r="L14" s="117">
        <v>3.0</v>
      </c>
      <c r="M14" s="117" t="s">
        <v>145</v>
      </c>
      <c r="N14" s="118">
        <v>50.0</v>
      </c>
      <c r="O14" s="111">
        <f t="shared" si="2"/>
        <v>20</v>
      </c>
      <c r="P14" s="113"/>
      <c r="Q14" s="123">
        <f t="shared" si="10"/>
        <v>900000</v>
      </c>
      <c r="R14" s="123">
        <f t="shared" si="7"/>
        <v>620000</v>
      </c>
      <c r="S14" s="113">
        <f t="shared" si="11"/>
        <v>1000000</v>
      </c>
      <c r="T14" s="113">
        <f t="shared" si="12"/>
        <v>6000000</v>
      </c>
      <c r="U14" s="113"/>
      <c r="V14" s="51"/>
      <c r="W14" s="115">
        <f t="shared" si="4"/>
        <v>2130000</v>
      </c>
      <c r="X14" s="51"/>
    </row>
    <row r="15" ht="15.75" customHeight="1">
      <c r="A15" s="67">
        <v>1.0</v>
      </c>
      <c r="B15" s="134">
        <f t="shared" si="6"/>
        <v>43664</v>
      </c>
      <c r="C15" s="111" t="str">
        <f>'Tube wts'!C15</f>
        <v>M_6_R</v>
      </c>
      <c r="D15" s="111">
        <f>'Tube wts'!D15</f>
        <v>0.9848</v>
      </c>
      <c r="E15" s="111">
        <f>'Tube wts'!E15</f>
        <v>1.003</v>
      </c>
      <c r="F15" s="67">
        <f t="shared" si="5"/>
        <v>0.0182</v>
      </c>
      <c r="G15" s="67">
        <f t="shared" si="1"/>
        <v>163.8</v>
      </c>
      <c r="H15" s="117" t="s">
        <v>145</v>
      </c>
      <c r="I15" s="117" t="s">
        <v>162</v>
      </c>
      <c r="J15" s="117">
        <v>775.0</v>
      </c>
      <c r="K15" s="117">
        <v>88.0</v>
      </c>
      <c r="L15" s="117">
        <v>15.0</v>
      </c>
      <c r="M15" s="117" t="s">
        <v>145</v>
      </c>
      <c r="N15" s="118">
        <v>50.0</v>
      </c>
      <c r="O15" s="111">
        <f t="shared" si="2"/>
        <v>20</v>
      </c>
      <c r="P15" s="113"/>
      <c r="Q15" s="123"/>
      <c r="R15" s="123">
        <f t="shared" si="7"/>
        <v>15500000</v>
      </c>
      <c r="S15" s="113">
        <f t="shared" si="11"/>
        <v>17600000</v>
      </c>
      <c r="T15" s="113">
        <f t="shared" si="12"/>
        <v>30000000</v>
      </c>
      <c r="U15" s="113"/>
      <c r="V15" s="51"/>
      <c r="W15" s="115">
        <f t="shared" si="4"/>
        <v>21033333.33</v>
      </c>
      <c r="X15" s="51"/>
    </row>
    <row r="16" ht="15.75" customHeight="1">
      <c r="A16" s="69">
        <v>1.0</v>
      </c>
      <c r="B16" s="134">
        <f t="shared" si="6"/>
        <v>43664</v>
      </c>
      <c r="C16" s="111" t="str">
        <f>'Tube wts'!C16</f>
        <v>L_6_0</v>
      </c>
      <c r="D16" s="111">
        <f>'Tube wts'!D16</f>
        <v>0.9815</v>
      </c>
      <c r="E16" s="111">
        <f>'Tube wts'!E16</f>
        <v>1.0109</v>
      </c>
      <c r="F16" s="69">
        <f t="shared" si="5"/>
        <v>0.0294</v>
      </c>
      <c r="G16" s="69">
        <f t="shared" si="1"/>
        <v>264.6</v>
      </c>
      <c r="H16" s="120" t="s">
        <v>145</v>
      </c>
      <c r="I16" s="120">
        <v>284.0</v>
      </c>
      <c r="J16" s="120">
        <v>19.0</v>
      </c>
      <c r="K16" s="120">
        <v>3.0</v>
      </c>
      <c r="L16" s="120">
        <v>1.0</v>
      </c>
      <c r="M16" s="120" t="s">
        <v>145</v>
      </c>
      <c r="N16" s="121">
        <v>50.0</v>
      </c>
      <c r="O16" s="122">
        <f t="shared" si="2"/>
        <v>20</v>
      </c>
      <c r="P16" s="123"/>
      <c r="Q16" s="123">
        <f>O16 * (1/10^-2) *I16</f>
        <v>568000</v>
      </c>
      <c r="R16" s="123">
        <f t="shared" si="7"/>
        <v>380000</v>
      </c>
      <c r="S16" s="113">
        <f t="shared" si="11"/>
        <v>600000</v>
      </c>
      <c r="T16" s="113">
        <f t="shared" si="12"/>
        <v>2000000</v>
      </c>
      <c r="U16" s="123"/>
      <c r="V16" s="124"/>
      <c r="W16" s="115">
        <f t="shared" si="4"/>
        <v>887000</v>
      </c>
      <c r="X16" s="51"/>
    </row>
    <row r="17" ht="15.75" customHeight="1">
      <c r="A17" s="73">
        <v>1.0</v>
      </c>
      <c r="B17" s="135">
        <f t="shared" si="6"/>
        <v>43664</v>
      </c>
      <c r="C17" s="111" t="str">
        <f>'Tube wts'!C17</f>
        <v>L_6_R</v>
      </c>
      <c r="D17" s="111">
        <f>'Tube wts'!D17</f>
        <v>0.983</v>
      </c>
      <c r="E17" s="111">
        <f>'Tube wts'!E17</f>
        <v>1.0421</v>
      </c>
      <c r="F17" s="73">
        <f t="shared" si="5"/>
        <v>0.0591</v>
      </c>
      <c r="G17" s="73">
        <f t="shared" si="1"/>
        <v>531.9</v>
      </c>
      <c r="H17" s="127" t="s">
        <v>145</v>
      </c>
      <c r="I17" s="127" t="s">
        <v>162</v>
      </c>
      <c r="J17" s="127">
        <v>91.0</v>
      </c>
      <c r="K17" s="127">
        <v>26.0</v>
      </c>
      <c r="L17" s="127">
        <v>5.0</v>
      </c>
      <c r="M17" s="127" t="s">
        <v>145</v>
      </c>
      <c r="N17" s="128">
        <v>50.0</v>
      </c>
      <c r="O17" s="129">
        <f t="shared" si="2"/>
        <v>20</v>
      </c>
      <c r="P17" s="130"/>
      <c r="Q17" s="130"/>
      <c r="R17" s="123">
        <f t="shared" si="7"/>
        <v>1820000</v>
      </c>
      <c r="S17" s="113">
        <f t="shared" si="11"/>
        <v>5200000</v>
      </c>
      <c r="T17" s="113">
        <f t="shared" si="12"/>
        <v>10000000</v>
      </c>
      <c r="U17" s="130"/>
      <c r="V17" s="131"/>
      <c r="W17" s="115">
        <f t="shared" si="4"/>
        <v>5673333.333</v>
      </c>
      <c r="X17" s="51"/>
    </row>
    <row r="18" ht="15.75" customHeight="1">
      <c r="A18" s="109">
        <v>2.0</v>
      </c>
      <c r="B18" s="136">
        <f t="shared" si="6"/>
        <v>43665</v>
      </c>
      <c r="C18" s="111" t="str">
        <f>'Tube wts'!C18</f>
        <v>NT_6_0</v>
      </c>
      <c r="D18" s="111">
        <f>'Tube wts'!D18</f>
        <v>0.9883</v>
      </c>
      <c r="E18" s="111">
        <f>'Tube wts'!E18</f>
        <v>1.0152</v>
      </c>
      <c r="F18" s="109">
        <f t="shared" si="5"/>
        <v>0.0269</v>
      </c>
      <c r="G18" s="109">
        <f t="shared" si="1"/>
        <v>242.1</v>
      </c>
      <c r="H18" s="112" t="s">
        <v>145</v>
      </c>
      <c r="I18" s="87" t="s">
        <v>145</v>
      </c>
      <c r="J18" s="87" t="s">
        <v>162</v>
      </c>
      <c r="K18" s="87">
        <v>194.0</v>
      </c>
      <c r="L18" s="87">
        <v>26.0</v>
      </c>
      <c r="M18" s="87" t="s">
        <v>145</v>
      </c>
      <c r="N18" s="111">
        <v>50.0</v>
      </c>
      <c r="O18" s="111">
        <f t="shared" si="2"/>
        <v>20</v>
      </c>
      <c r="P18" s="123"/>
      <c r="Q18" s="113"/>
      <c r="R18" s="113"/>
      <c r="S18" s="113">
        <f t="shared" si="11"/>
        <v>38800000</v>
      </c>
      <c r="T18" s="113">
        <f t="shared" si="12"/>
        <v>52000000</v>
      </c>
      <c r="U18" s="137"/>
      <c r="V18" s="114"/>
      <c r="W18" s="115">
        <f t="shared" si="4"/>
        <v>45400000</v>
      </c>
      <c r="X18" s="51"/>
    </row>
    <row r="19" ht="15.75" customHeight="1">
      <c r="A19" s="67">
        <v>2.0</v>
      </c>
      <c r="B19" s="134">
        <f t="shared" si="6"/>
        <v>43665</v>
      </c>
      <c r="C19" s="111" t="str">
        <f>'Tube wts'!C19</f>
        <v>NT_6_R</v>
      </c>
      <c r="D19" s="111">
        <f>'Tube wts'!D19</f>
        <v>0.9806</v>
      </c>
      <c r="E19" s="111">
        <f>'Tube wts'!E19</f>
        <v>0.9948</v>
      </c>
      <c r="F19" s="109">
        <f t="shared" si="5"/>
        <v>0.0142</v>
      </c>
      <c r="G19" s="109">
        <f t="shared" si="1"/>
        <v>127.8</v>
      </c>
      <c r="H19" s="138" t="s">
        <v>145</v>
      </c>
      <c r="I19" s="138" t="s">
        <v>145</v>
      </c>
      <c r="J19" s="138" t="s">
        <v>162</v>
      </c>
      <c r="K19" s="138">
        <v>136.0</v>
      </c>
      <c r="L19" s="138">
        <v>19.0</v>
      </c>
      <c r="M19" s="138" t="s">
        <v>145</v>
      </c>
      <c r="N19" s="111">
        <v>50.0</v>
      </c>
      <c r="O19" s="111">
        <f t="shared" si="2"/>
        <v>20</v>
      </c>
      <c r="P19" s="123"/>
      <c r="Q19" s="67"/>
      <c r="R19" s="67"/>
      <c r="S19" s="113">
        <f t="shared" si="11"/>
        <v>27200000</v>
      </c>
      <c r="T19" s="113">
        <f t="shared" si="12"/>
        <v>38000000</v>
      </c>
      <c r="U19" s="67"/>
      <c r="V19" s="67"/>
      <c r="W19" s="115">
        <f t="shared" si="4"/>
        <v>32600000</v>
      </c>
      <c r="X19" s="51"/>
    </row>
    <row r="20" ht="15.75" customHeight="1">
      <c r="A20" s="69">
        <v>2.0</v>
      </c>
      <c r="B20" s="134">
        <f t="shared" si="6"/>
        <v>43665</v>
      </c>
      <c r="C20" s="111" t="str">
        <f>'Tube wts'!C20</f>
        <v>F_6_0</v>
      </c>
      <c r="D20" s="111">
        <f>'Tube wts'!D20</f>
        <v>0.9735</v>
      </c>
      <c r="E20" s="111">
        <f>'Tube wts'!E20</f>
        <v>1.0076</v>
      </c>
      <c r="F20" s="69">
        <f t="shared" si="5"/>
        <v>0.0341</v>
      </c>
      <c r="G20" s="69">
        <f t="shared" si="1"/>
        <v>306.9</v>
      </c>
      <c r="H20" s="120" t="s">
        <v>162</v>
      </c>
      <c r="I20" s="120">
        <v>34.0</v>
      </c>
      <c r="J20" s="120">
        <v>6.0</v>
      </c>
      <c r="K20" s="120" t="s">
        <v>145</v>
      </c>
      <c r="L20" s="120" t="s">
        <v>145</v>
      </c>
      <c r="M20" s="120" t="s">
        <v>145</v>
      </c>
      <c r="N20" s="121">
        <v>50.0</v>
      </c>
      <c r="O20" s="122">
        <f t="shared" si="2"/>
        <v>20</v>
      </c>
      <c r="P20" s="123"/>
      <c r="Q20" s="123">
        <f t="shared" ref="Q20:Q22" si="13">O20 * (1/10^-2) *I20</f>
        <v>68000</v>
      </c>
      <c r="R20" s="123">
        <f>O20 * (1/10^-3) *J20</f>
        <v>120000</v>
      </c>
      <c r="S20" s="123"/>
      <c r="T20" s="123"/>
      <c r="U20" s="123"/>
      <c r="V20" s="124"/>
      <c r="W20" s="115">
        <f t="shared" si="4"/>
        <v>94000</v>
      </c>
      <c r="X20" s="51"/>
    </row>
    <row r="21" ht="15.75" customHeight="1">
      <c r="A21" s="69">
        <v>2.0</v>
      </c>
      <c r="B21" s="134">
        <f t="shared" si="6"/>
        <v>43665</v>
      </c>
      <c r="C21" s="111" t="str">
        <f>'Tube wts'!C21</f>
        <v>F_6_R</v>
      </c>
      <c r="D21" s="111">
        <f>'Tube wts'!D21</f>
        <v>0.9831</v>
      </c>
      <c r="E21" s="111">
        <f>'Tube wts'!E21</f>
        <v>0.9995</v>
      </c>
      <c r="F21" s="69">
        <f t="shared" si="5"/>
        <v>0.0164</v>
      </c>
      <c r="G21" s="69">
        <f t="shared" si="1"/>
        <v>147.6</v>
      </c>
      <c r="H21" s="120">
        <v>0.0</v>
      </c>
      <c r="I21" s="120">
        <v>0.0</v>
      </c>
      <c r="J21" s="120">
        <v>0.0</v>
      </c>
      <c r="K21" s="120">
        <v>0.0</v>
      </c>
      <c r="L21" s="120">
        <v>0.0</v>
      </c>
      <c r="M21" s="120" t="s">
        <v>145</v>
      </c>
      <c r="N21" s="121">
        <v>50.0</v>
      </c>
      <c r="O21" s="122">
        <f t="shared" si="2"/>
        <v>20</v>
      </c>
      <c r="P21" s="123">
        <f>O21 * (1/10^-1) *H21</f>
        <v>0</v>
      </c>
      <c r="Q21" s="123">
        <f t="shared" si="13"/>
        <v>0</v>
      </c>
      <c r="R21" s="123"/>
      <c r="S21" s="123"/>
      <c r="T21" s="123"/>
      <c r="U21" s="123"/>
      <c r="V21" s="124"/>
      <c r="W21" s="115">
        <f t="shared" si="4"/>
        <v>0</v>
      </c>
      <c r="X21" s="51"/>
    </row>
    <row r="22" ht="15.75" customHeight="1">
      <c r="A22" s="67">
        <v>2.0</v>
      </c>
      <c r="B22" s="134">
        <f t="shared" si="6"/>
        <v>43665</v>
      </c>
      <c r="C22" s="111" t="str">
        <f>'Tube wts'!C22</f>
        <v>M_6_0</v>
      </c>
      <c r="D22" s="111">
        <f>'Tube wts'!D22</f>
        <v>0.9779</v>
      </c>
      <c r="E22" s="111">
        <f>'Tube wts'!E22</f>
        <v>1.0021</v>
      </c>
      <c r="F22" s="67">
        <f t="shared" si="5"/>
        <v>0.0242</v>
      </c>
      <c r="G22" s="67">
        <f t="shared" si="1"/>
        <v>217.8</v>
      </c>
      <c r="H22" s="117" t="s">
        <v>145</v>
      </c>
      <c r="I22" s="117">
        <v>5.0</v>
      </c>
      <c r="J22" s="117">
        <v>0.0</v>
      </c>
      <c r="K22" s="117">
        <v>0.0</v>
      </c>
      <c r="L22" s="117">
        <v>0.0</v>
      </c>
      <c r="M22" s="117" t="s">
        <v>145</v>
      </c>
      <c r="N22" s="118">
        <v>50.0</v>
      </c>
      <c r="O22" s="111">
        <f t="shared" si="2"/>
        <v>20</v>
      </c>
      <c r="P22" s="123"/>
      <c r="Q22" s="123">
        <f t="shared" si="13"/>
        <v>10000</v>
      </c>
      <c r="R22" s="123"/>
      <c r="S22" s="113"/>
      <c r="T22" s="113"/>
      <c r="U22" s="113"/>
      <c r="V22" s="51"/>
      <c r="W22" s="115">
        <f t="shared" si="4"/>
        <v>10000</v>
      </c>
      <c r="X22" s="51"/>
    </row>
    <row r="23" ht="15.75" customHeight="1">
      <c r="A23" s="67">
        <v>2.0</v>
      </c>
      <c r="B23" s="134">
        <f t="shared" si="6"/>
        <v>43665</v>
      </c>
      <c r="C23" s="111" t="str">
        <f>'Tube wts'!C23</f>
        <v>M_6_R</v>
      </c>
      <c r="D23" s="111">
        <f>'Tube wts'!D23</f>
        <v>0.9856</v>
      </c>
      <c r="E23" s="111">
        <f>'Tube wts'!E23</f>
        <v>1.0091</v>
      </c>
      <c r="F23" s="67">
        <f t="shared" si="5"/>
        <v>0.0235</v>
      </c>
      <c r="G23" s="67">
        <f t="shared" si="1"/>
        <v>211.5</v>
      </c>
      <c r="H23" s="117" t="s">
        <v>145</v>
      </c>
      <c r="I23" s="117" t="s">
        <v>145</v>
      </c>
      <c r="J23" s="117">
        <v>11.0</v>
      </c>
      <c r="K23" s="117">
        <v>0.0</v>
      </c>
      <c r="L23" s="117">
        <v>0.0</v>
      </c>
      <c r="M23" s="117" t="s">
        <v>145</v>
      </c>
      <c r="N23" s="118">
        <v>50.0</v>
      </c>
      <c r="O23" s="111">
        <f t="shared" si="2"/>
        <v>20</v>
      </c>
      <c r="P23" s="123"/>
      <c r="Q23" s="123"/>
      <c r="R23" s="123">
        <f t="shared" ref="R23:R25" si="14">O23 * (1/10^-3) *J23</f>
        <v>220000</v>
      </c>
      <c r="S23" s="113"/>
      <c r="T23" s="113"/>
      <c r="U23" s="113"/>
      <c r="V23" s="51"/>
      <c r="W23" s="115">
        <f t="shared" si="4"/>
        <v>220000</v>
      </c>
      <c r="X23" s="51"/>
    </row>
    <row r="24" ht="15.75" customHeight="1">
      <c r="A24" s="69">
        <v>2.0</v>
      </c>
      <c r="B24" s="134">
        <f t="shared" si="6"/>
        <v>43665</v>
      </c>
      <c r="C24" s="111" t="str">
        <f>'Tube wts'!C24</f>
        <v>L_6_0</v>
      </c>
      <c r="D24" s="111">
        <f>'Tube wts'!D24</f>
        <v>0.9842</v>
      </c>
      <c r="E24" s="111">
        <f>'Tube wts'!E24</f>
        <v>1.0098</v>
      </c>
      <c r="F24" s="69">
        <f t="shared" si="5"/>
        <v>0.0256</v>
      </c>
      <c r="G24" s="69">
        <f t="shared" si="1"/>
        <v>230.4</v>
      </c>
      <c r="H24" s="120" t="s">
        <v>145</v>
      </c>
      <c r="I24" s="120">
        <v>19.0</v>
      </c>
      <c r="J24" s="120">
        <v>2.0</v>
      </c>
      <c r="K24" s="120">
        <v>0.0</v>
      </c>
      <c r="L24" s="120">
        <v>0.0</v>
      </c>
      <c r="M24" s="120" t="s">
        <v>145</v>
      </c>
      <c r="N24" s="121">
        <v>50.0</v>
      </c>
      <c r="O24" s="122">
        <f t="shared" si="2"/>
        <v>20</v>
      </c>
      <c r="P24" s="123"/>
      <c r="Q24" s="123">
        <f t="shared" ref="Q24:Q25" si="15">O24 * (1/10^-2) *I24</f>
        <v>38000</v>
      </c>
      <c r="R24" s="123">
        <f t="shared" si="14"/>
        <v>40000</v>
      </c>
      <c r="S24" s="123"/>
      <c r="T24" s="123"/>
      <c r="U24" s="123"/>
      <c r="V24" s="124"/>
      <c r="W24" s="115">
        <f t="shared" si="4"/>
        <v>39000</v>
      </c>
      <c r="X24" s="51"/>
    </row>
    <row r="25" ht="15.75" customHeight="1">
      <c r="A25" s="73">
        <v>2.0</v>
      </c>
      <c r="B25" s="139">
        <f t="shared" si="6"/>
        <v>43665</v>
      </c>
      <c r="C25" s="111" t="str">
        <f>'Tube wts'!C25</f>
        <v>L_6_R</v>
      </c>
      <c r="D25" s="111">
        <f>'Tube wts'!D25</f>
        <v>0.9746</v>
      </c>
      <c r="E25" s="111">
        <f>'Tube wts'!E25</f>
        <v>1.0051</v>
      </c>
      <c r="F25" s="73">
        <f t="shared" si="5"/>
        <v>0.0305</v>
      </c>
      <c r="G25" s="73">
        <f t="shared" si="1"/>
        <v>274.5</v>
      </c>
      <c r="H25" s="127" t="s">
        <v>145</v>
      </c>
      <c r="I25" s="127">
        <v>197.0</v>
      </c>
      <c r="J25" s="127">
        <v>19.0</v>
      </c>
      <c r="K25" s="127">
        <v>3.0</v>
      </c>
      <c r="L25" s="127">
        <v>0.0</v>
      </c>
      <c r="M25" s="127" t="s">
        <v>145</v>
      </c>
      <c r="N25" s="128">
        <v>50.0</v>
      </c>
      <c r="O25" s="129">
        <f t="shared" si="2"/>
        <v>20</v>
      </c>
      <c r="P25" s="130"/>
      <c r="Q25" s="123">
        <f t="shared" si="15"/>
        <v>394000</v>
      </c>
      <c r="R25" s="123">
        <f t="shared" si="14"/>
        <v>380000</v>
      </c>
      <c r="S25" s="123">
        <f t="shared" ref="S25:S27" si="16">O25 * (1/10^-4) *K25</f>
        <v>600000</v>
      </c>
      <c r="T25" s="130"/>
      <c r="U25" s="130"/>
      <c r="V25" s="131"/>
      <c r="W25" s="115">
        <f t="shared" si="4"/>
        <v>458000</v>
      </c>
      <c r="X25" s="51"/>
    </row>
    <row r="26" ht="15.75" customHeight="1">
      <c r="A26" s="109">
        <v>3.0</v>
      </c>
      <c r="B26" s="133">
        <f t="shared" si="6"/>
        <v>43666</v>
      </c>
      <c r="C26" s="111" t="str">
        <f>'Tube wts'!C26</f>
        <v>NT_6_0</v>
      </c>
      <c r="D26" s="111">
        <f>'Tube wts'!D26</f>
        <v>0.9808</v>
      </c>
      <c r="E26" s="87">
        <v>1.0005</v>
      </c>
      <c r="F26" s="109">
        <f t="shared" si="5"/>
        <v>0.0197</v>
      </c>
      <c r="G26" s="109">
        <f t="shared" si="1"/>
        <v>177.3</v>
      </c>
      <c r="H26" s="112" t="s">
        <v>145</v>
      </c>
      <c r="I26" s="87" t="s">
        <v>162</v>
      </c>
      <c r="J26" s="87" t="s">
        <v>162</v>
      </c>
      <c r="K26" s="87">
        <v>94.0</v>
      </c>
      <c r="L26" s="87">
        <v>10.0</v>
      </c>
      <c r="M26" s="87" t="s">
        <v>145</v>
      </c>
      <c r="N26" s="111">
        <v>50.0</v>
      </c>
      <c r="O26" s="111">
        <f t="shared" si="2"/>
        <v>20</v>
      </c>
      <c r="P26" s="113"/>
      <c r="Q26" s="123"/>
      <c r="R26" s="123"/>
      <c r="S26" s="113">
        <f t="shared" si="16"/>
        <v>18800000</v>
      </c>
      <c r="T26" s="113">
        <f t="shared" ref="T26:T27" si="17">O26 * (1/10^-5) *L26</f>
        <v>20000000</v>
      </c>
      <c r="U26" s="113"/>
      <c r="V26" s="51"/>
      <c r="W26" s="115">
        <f t="shared" si="4"/>
        <v>19400000</v>
      </c>
      <c r="X26" s="51"/>
    </row>
    <row r="27" ht="15.75" customHeight="1">
      <c r="A27" s="67">
        <v>3.0</v>
      </c>
      <c r="B27" s="134">
        <f t="shared" si="6"/>
        <v>43666</v>
      </c>
      <c r="C27" s="111" t="str">
        <f>'Tube wts'!C27</f>
        <v>NT_6_R</v>
      </c>
      <c r="D27" s="111">
        <f>'Tube wts'!D27</f>
        <v>0.9838</v>
      </c>
      <c r="E27" s="87">
        <v>1.012</v>
      </c>
      <c r="F27" s="67">
        <f t="shared" si="5"/>
        <v>0.0282</v>
      </c>
      <c r="G27" s="67">
        <f t="shared" si="1"/>
        <v>253.8</v>
      </c>
      <c r="H27" s="138" t="s">
        <v>145</v>
      </c>
      <c r="I27" s="138" t="s">
        <v>162</v>
      </c>
      <c r="J27" s="138" t="s">
        <v>162</v>
      </c>
      <c r="K27" s="138">
        <v>213.0</v>
      </c>
      <c r="L27" s="138">
        <v>38.0</v>
      </c>
      <c r="M27" s="138" t="s">
        <v>145</v>
      </c>
      <c r="N27" s="118">
        <v>50.0</v>
      </c>
      <c r="O27" s="111">
        <f t="shared" si="2"/>
        <v>20</v>
      </c>
      <c r="P27" s="123"/>
      <c r="Q27" s="123"/>
      <c r="R27" s="123"/>
      <c r="S27" s="113">
        <f t="shared" si="16"/>
        <v>42600000</v>
      </c>
      <c r="T27" s="113">
        <f t="shared" si="17"/>
        <v>76000000</v>
      </c>
      <c r="U27" s="113"/>
      <c r="V27" s="51"/>
      <c r="W27" s="115">
        <f t="shared" si="4"/>
        <v>59300000</v>
      </c>
      <c r="X27" s="51"/>
    </row>
    <row r="28" ht="15.75" customHeight="1">
      <c r="A28" s="69">
        <v>3.0</v>
      </c>
      <c r="B28" s="134">
        <f t="shared" si="6"/>
        <v>43666</v>
      </c>
      <c r="C28" s="111" t="str">
        <f>'Tube wts'!C28</f>
        <v>F_6_0</v>
      </c>
      <c r="D28" s="111">
        <f>'Tube wts'!D28</f>
        <v>0.982</v>
      </c>
      <c r="E28" s="87">
        <v>1.003</v>
      </c>
      <c r="F28" s="69">
        <f t="shared" si="5"/>
        <v>0.021</v>
      </c>
      <c r="G28" s="69">
        <f t="shared" si="1"/>
        <v>189</v>
      </c>
      <c r="H28" s="120">
        <v>0.0</v>
      </c>
      <c r="I28" s="120">
        <v>0.0</v>
      </c>
      <c r="J28" s="120">
        <v>0.0</v>
      </c>
      <c r="K28" s="120" t="s">
        <v>145</v>
      </c>
      <c r="L28" s="120" t="s">
        <v>145</v>
      </c>
      <c r="M28" s="120" t="s">
        <v>145</v>
      </c>
      <c r="N28" s="121">
        <v>50.0</v>
      </c>
      <c r="O28" s="122">
        <f t="shared" si="2"/>
        <v>20</v>
      </c>
      <c r="P28" s="123">
        <f t="shared" ref="P28:P33" si="18">O28 * (1/10^-1) *H28</f>
        <v>0</v>
      </c>
      <c r="Q28" s="123"/>
      <c r="R28" s="123"/>
      <c r="S28" s="123"/>
      <c r="T28" s="123"/>
      <c r="U28" s="123"/>
      <c r="V28" s="51"/>
      <c r="W28" s="115">
        <f t="shared" si="4"/>
        <v>0</v>
      </c>
      <c r="X28" s="51"/>
    </row>
    <row r="29" ht="15.75" customHeight="1">
      <c r="A29" s="69">
        <v>3.0</v>
      </c>
      <c r="B29" s="134">
        <f t="shared" si="6"/>
        <v>43666</v>
      </c>
      <c r="C29" s="111" t="str">
        <f>'Tube wts'!C29</f>
        <v>F_6_R</v>
      </c>
      <c r="D29" s="111">
        <f>'Tube wts'!D29</f>
        <v>0.9789</v>
      </c>
      <c r="E29" s="87">
        <v>0.9839</v>
      </c>
      <c r="F29" s="69">
        <f t="shared" si="5"/>
        <v>0.005</v>
      </c>
      <c r="G29" s="69">
        <f t="shared" si="1"/>
        <v>45</v>
      </c>
      <c r="H29" s="120">
        <v>0.0</v>
      </c>
      <c r="I29" s="120">
        <v>0.0</v>
      </c>
      <c r="J29" s="120">
        <v>0.0</v>
      </c>
      <c r="K29" s="120" t="s">
        <v>145</v>
      </c>
      <c r="L29" s="120" t="s">
        <v>145</v>
      </c>
      <c r="M29" s="120" t="s">
        <v>145</v>
      </c>
      <c r="N29" s="121">
        <v>50.0</v>
      </c>
      <c r="O29" s="122">
        <f t="shared" si="2"/>
        <v>20</v>
      </c>
      <c r="P29" s="123">
        <f t="shared" si="18"/>
        <v>0</v>
      </c>
      <c r="Q29" s="123"/>
      <c r="R29" s="123"/>
      <c r="S29" s="123"/>
      <c r="T29" s="123"/>
      <c r="U29" s="123"/>
      <c r="V29" s="51"/>
      <c r="W29" s="115">
        <f t="shared" si="4"/>
        <v>0</v>
      </c>
      <c r="X29" s="51"/>
    </row>
    <row r="30" ht="15.75" customHeight="1">
      <c r="A30" s="67">
        <v>3.0</v>
      </c>
      <c r="B30" s="134">
        <f t="shared" si="6"/>
        <v>43666</v>
      </c>
      <c r="C30" s="111" t="str">
        <f>'Tube wts'!C30</f>
        <v>M_6_0</v>
      </c>
      <c r="D30" s="111">
        <f>'Tube wts'!D30</f>
        <v>0.9894</v>
      </c>
      <c r="E30" s="87">
        <v>1.0113</v>
      </c>
      <c r="F30" s="67">
        <f t="shared" si="5"/>
        <v>0.0219</v>
      </c>
      <c r="G30" s="67">
        <f t="shared" si="1"/>
        <v>197.1</v>
      </c>
      <c r="H30" s="117">
        <v>0.0</v>
      </c>
      <c r="I30" s="117">
        <v>0.0</v>
      </c>
      <c r="J30" s="117">
        <v>0.0</v>
      </c>
      <c r="K30" s="117" t="s">
        <v>145</v>
      </c>
      <c r="L30" s="117" t="s">
        <v>145</v>
      </c>
      <c r="M30" s="117" t="s">
        <v>145</v>
      </c>
      <c r="N30" s="118">
        <v>50.0</v>
      </c>
      <c r="O30" s="111">
        <f t="shared" si="2"/>
        <v>20</v>
      </c>
      <c r="P30" s="123">
        <f t="shared" si="18"/>
        <v>0</v>
      </c>
      <c r="Q30" s="113">
        <f>O30 * (1/10^-2) *I30</f>
        <v>0</v>
      </c>
      <c r="R30" s="113">
        <f>O30 * (1/10^-3) *J30</f>
        <v>0</v>
      </c>
      <c r="S30" s="113"/>
      <c r="T30" s="113"/>
      <c r="U30" s="113"/>
      <c r="V30" s="51"/>
      <c r="W30" s="115">
        <f t="shared" si="4"/>
        <v>0</v>
      </c>
      <c r="X30" s="51"/>
    </row>
    <row r="31" ht="15.75" customHeight="1">
      <c r="A31" s="67">
        <v>3.0</v>
      </c>
      <c r="B31" s="134">
        <f t="shared" si="6"/>
        <v>43666</v>
      </c>
      <c r="C31" s="111" t="str">
        <f>'Tube wts'!C31</f>
        <v>M_6_R</v>
      </c>
      <c r="D31" s="111">
        <f>'Tube wts'!D31</f>
        <v>0.9867</v>
      </c>
      <c r="E31" s="87">
        <v>1.0174</v>
      </c>
      <c r="F31" s="67">
        <f t="shared" si="5"/>
        <v>0.0307</v>
      </c>
      <c r="G31" s="67">
        <f t="shared" si="1"/>
        <v>276.3</v>
      </c>
      <c r="H31" s="117">
        <v>4.0</v>
      </c>
      <c r="I31" s="117">
        <v>0.0</v>
      </c>
      <c r="J31" s="117">
        <v>0.0</v>
      </c>
      <c r="K31" s="117" t="s">
        <v>145</v>
      </c>
      <c r="L31" s="117" t="s">
        <v>145</v>
      </c>
      <c r="M31" s="117" t="s">
        <v>145</v>
      </c>
      <c r="N31" s="118">
        <v>50.0</v>
      </c>
      <c r="O31" s="111">
        <f t="shared" si="2"/>
        <v>20</v>
      </c>
      <c r="P31" s="123">
        <f t="shared" si="18"/>
        <v>800</v>
      </c>
      <c r="Q31" s="113"/>
      <c r="R31" s="113"/>
      <c r="S31" s="113"/>
      <c r="T31" s="113"/>
      <c r="U31" s="113"/>
      <c r="V31" s="72"/>
      <c r="W31" s="115">
        <f t="shared" si="4"/>
        <v>800</v>
      </c>
      <c r="X31" s="51"/>
    </row>
    <row r="32" ht="15.75" customHeight="1">
      <c r="A32" s="69">
        <v>3.0</v>
      </c>
      <c r="B32" s="134">
        <f t="shared" si="6"/>
        <v>43666</v>
      </c>
      <c r="C32" s="111" t="str">
        <f>'Tube wts'!C32</f>
        <v>L_6_0</v>
      </c>
      <c r="D32" s="111">
        <f>'Tube wts'!D32</f>
        <v>0.9871</v>
      </c>
      <c r="E32" s="87">
        <v>1.0297</v>
      </c>
      <c r="F32" s="69">
        <f t="shared" si="5"/>
        <v>0.0426</v>
      </c>
      <c r="G32" s="69">
        <f t="shared" si="1"/>
        <v>383.4</v>
      </c>
      <c r="H32" s="120">
        <v>0.0</v>
      </c>
      <c r="I32" s="120">
        <v>0.0</v>
      </c>
      <c r="J32" s="120">
        <v>0.0</v>
      </c>
      <c r="K32" s="120" t="s">
        <v>145</v>
      </c>
      <c r="L32" s="120" t="s">
        <v>145</v>
      </c>
      <c r="M32" s="120" t="s">
        <v>145</v>
      </c>
      <c r="N32" s="121">
        <v>50.0</v>
      </c>
      <c r="O32" s="122">
        <f t="shared" si="2"/>
        <v>20</v>
      </c>
      <c r="P32" s="123">
        <f t="shared" si="18"/>
        <v>0</v>
      </c>
      <c r="Q32" s="113">
        <f t="shared" ref="Q32:Q33" si="19">O32 * (1/10^-2) *I32</f>
        <v>0</v>
      </c>
      <c r="R32" s="113">
        <f t="shared" ref="R32:R33" si="20">O32 * (1/10^-3) *J32</f>
        <v>0</v>
      </c>
      <c r="S32" s="123"/>
      <c r="T32" s="123"/>
      <c r="U32" s="123"/>
      <c r="V32" s="51"/>
      <c r="W32" s="115">
        <f t="shared" si="4"/>
        <v>0</v>
      </c>
      <c r="X32" s="51"/>
    </row>
    <row r="33" ht="15.75" customHeight="1">
      <c r="A33" s="73">
        <v>3.0</v>
      </c>
      <c r="B33" s="135">
        <f t="shared" si="6"/>
        <v>43666</v>
      </c>
      <c r="C33" s="111" t="str">
        <f>'Tube wts'!C33</f>
        <v>L_6_R</v>
      </c>
      <c r="D33" s="111">
        <f>'Tube wts'!D33</f>
        <v>0.9813</v>
      </c>
      <c r="E33" s="87">
        <v>1.0109</v>
      </c>
      <c r="F33" s="73">
        <f t="shared" si="5"/>
        <v>0.0296</v>
      </c>
      <c r="G33" s="73">
        <f t="shared" si="1"/>
        <v>266.4</v>
      </c>
      <c r="H33" s="127">
        <v>1.0</v>
      </c>
      <c r="I33" s="127">
        <v>0.0</v>
      </c>
      <c r="J33" s="127">
        <v>1.0</v>
      </c>
      <c r="K33" s="120" t="s">
        <v>145</v>
      </c>
      <c r="L33" s="120" t="s">
        <v>145</v>
      </c>
      <c r="M33" s="120" t="s">
        <v>145</v>
      </c>
      <c r="N33" s="128">
        <v>50.0</v>
      </c>
      <c r="O33" s="129">
        <f t="shared" si="2"/>
        <v>20</v>
      </c>
      <c r="P33" s="123">
        <f t="shared" si="18"/>
        <v>200</v>
      </c>
      <c r="Q33" s="113">
        <f t="shared" si="19"/>
        <v>0</v>
      </c>
      <c r="R33" s="130">
        <f t="shared" si="20"/>
        <v>20000</v>
      </c>
      <c r="S33" s="130"/>
      <c r="T33" s="130"/>
      <c r="U33" s="130"/>
      <c r="V33" s="51"/>
      <c r="W33" s="115">
        <f t="shared" si="4"/>
        <v>6733.333333</v>
      </c>
      <c r="X33" s="51"/>
    </row>
    <row r="34" ht="15.75" customHeight="1">
      <c r="A34" s="109">
        <v>4.0</v>
      </c>
      <c r="B34" s="136">
        <f t="shared" si="6"/>
        <v>43667</v>
      </c>
      <c r="C34" s="111" t="str">
        <f>'Tube wts'!C34</f>
        <v>NT_6_0</v>
      </c>
      <c r="D34" s="111">
        <f>'Tube wts'!D34</f>
        <v>0.9877</v>
      </c>
      <c r="E34" s="87">
        <v>1.0178</v>
      </c>
      <c r="F34" s="109">
        <f t="shared" si="5"/>
        <v>0.0301</v>
      </c>
      <c r="G34" s="109">
        <f t="shared" si="1"/>
        <v>270.9</v>
      </c>
      <c r="H34" s="117" t="s">
        <v>145</v>
      </c>
      <c r="I34" s="117" t="s">
        <v>145</v>
      </c>
      <c r="J34" s="117" t="s">
        <v>162</v>
      </c>
      <c r="K34" s="87">
        <v>55.0</v>
      </c>
      <c r="L34" s="87">
        <v>8.0</v>
      </c>
      <c r="M34" s="117" t="s">
        <v>145</v>
      </c>
      <c r="N34" s="111">
        <v>50.0</v>
      </c>
      <c r="O34" s="111">
        <f t="shared" si="2"/>
        <v>20</v>
      </c>
      <c r="P34" s="113"/>
      <c r="Q34" s="113"/>
      <c r="R34" s="113"/>
      <c r="S34" s="113">
        <f t="shared" ref="S34:S35" si="21">O34 * (1/10^-4) *K34</f>
        <v>11000000</v>
      </c>
      <c r="T34" s="113">
        <f t="shared" ref="T34:T35" si="22">O34 * (1/10^-5) *L34</f>
        <v>16000000</v>
      </c>
      <c r="U34" s="113"/>
      <c r="V34" s="114"/>
      <c r="W34" s="115">
        <f t="shared" si="4"/>
        <v>13500000</v>
      </c>
      <c r="X34" s="51"/>
    </row>
    <row r="35" ht="15.75" customHeight="1">
      <c r="A35" s="67">
        <v>4.0</v>
      </c>
      <c r="B35" s="134">
        <f t="shared" si="6"/>
        <v>43667</v>
      </c>
      <c r="C35" s="111" t="str">
        <f>'Tube wts'!C35</f>
        <v>NT_6_R</v>
      </c>
      <c r="D35" s="111">
        <f>'Tube wts'!D35</f>
        <v>0.9867</v>
      </c>
      <c r="E35" s="87">
        <v>1.0038</v>
      </c>
      <c r="F35" s="67">
        <f t="shared" si="5"/>
        <v>0.0171</v>
      </c>
      <c r="G35" s="67">
        <f t="shared" si="1"/>
        <v>153.9</v>
      </c>
      <c r="H35" s="117" t="s">
        <v>145</v>
      </c>
      <c r="I35" s="117" t="s">
        <v>145</v>
      </c>
      <c r="J35" s="117" t="s">
        <v>162</v>
      </c>
      <c r="K35" s="117">
        <v>92.0</v>
      </c>
      <c r="L35" s="117">
        <v>13.0</v>
      </c>
      <c r="M35" s="117" t="s">
        <v>145</v>
      </c>
      <c r="N35" s="118">
        <v>50.0</v>
      </c>
      <c r="O35" s="111">
        <f t="shared" si="2"/>
        <v>20</v>
      </c>
      <c r="P35" s="113"/>
      <c r="Q35" s="113"/>
      <c r="R35" s="113"/>
      <c r="S35" s="113">
        <f t="shared" si="21"/>
        <v>18400000</v>
      </c>
      <c r="T35" s="113">
        <f t="shared" si="22"/>
        <v>26000000</v>
      </c>
      <c r="U35" s="113"/>
      <c r="V35" s="51"/>
      <c r="W35" s="115">
        <f t="shared" si="4"/>
        <v>22200000</v>
      </c>
      <c r="X35" s="51"/>
    </row>
    <row r="36" ht="15.75" customHeight="1">
      <c r="A36" s="69">
        <v>4.0</v>
      </c>
      <c r="B36" s="134">
        <f t="shared" si="6"/>
        <v>43667</v>
      </c>
      <c r="C36" s="111" t="str">
        <f>'Tube wts'!C36</f>
        <v>F_6_0</v>
      </c>
      <c r="D36" s="111">
        <f>'Tube wts'!D36</f>
        <v>0.9876</v>
      </c>
      <c r="E36" s="87">
        <v>1.0279</v>
      </c>
      <c r="F36" s="69">
        <f t="shared" si="5"/>
        <v>0.0403</v>
      </c>
      <c r="G36" s="69">
        <f t="shared" si="1"/>
        <v>362.7</v>
      </c>
      <c r="H36" s="120">
        <v>0.0</v>
      </c>
      <c r="I36" s="120" t="s">
        <v>145</v>
      </c>
      <c r="J36" s="120" t="s">
        <v>145</v>
      </c>
      <c r="K36" s="120" t="s">
        <v>145</v>
      </c>
      <c r="L36" s="120" t="s">
        <v>145</v>
      </c>
      <c r="M36" s="120" t="s">
        <v>145</v>
      </c>
      <c r="N36" s="121">
        <v>50.0</v>
      </c>
      <c r="O36" s="122">
        <f t="shared" si="2"/>
        <v>20</v>
      </c>
      <c r="P36" s="123">
        <f t="shared" ref="P36:P41" si="23">O36 * (1/10^-1) *H36</f>
        <v>0</v>
      </c>
      <c r="Q36" s="123"/>
      <c r="R36" s="123"/>
      <c r="S36" s="123"/>
      <c r="T36" s="123"/>
      <c r="U36" s="123"/>
      <c r="V36" s="124"/>
      <c r="W36" s="115">
        <f t="shared" si="4"/>
        <v>0</v>
      </c>
      <c r="X36" s="51"/>
    </row>
    <row r="37" ht="15.75" customHeight="1">
      <c r="A37" s="69">
        <v>4.0</v>
      </c>
      <c r="B37" s="134">
        <f t="shared" si="6"/>
        <v>43667</v>
      </c>
      <c r="C37" s="111" t="str">
        <f>'Tube wts'!C37</f>
        <v>F_6_R</v>
      </c>
      <c r="D37" s="111">
        <f>'Tube wts'!D37</f>
        <v>0.9827</v>
      </c>
      <c r="E37" s="87">
        <v>1.0025</v>
      </c>
      <c r="F37" s="69">
        <f t="shared" si="5"/>
        <v>0.0198</v>
      </c>
      <c r="G37" s="69">
        <f t="shared" si="1"/>
        <v>178.2</v>
      </c>
      <c r="H37" s="120">
        <v>0.0</v>
      </c>
      <c r="I37" s="120" t="s">
        <v>145</v>
      </c>
      <c r="J37" s="120" t="s">
        <v>145</v>
      </c>
      <c r="K37" s="120" t="s">
        <v>145</v>
      </c>
      <c r="L37" s="120" t="s">
        <v>145</v>
      </c>
      <c r="M37" s="120" t="s">
        <v>145</v>
      </c>
      <c r="N37" s="121">
        <v>50.0</v>
      </c>
      <c r="O37" s="122">
        <f t="shared" si="2"/>
        <v>20</v>
      </c>
      <c r="P37" s="123">
        <f t="shared" si="23"/>
        <v>0</v>
      </c>
      <c r="Q37" s="123"/>
      <c r="R37" s="123"/>
      <c r="S37" s="123"/>
      <c r="T37" s="123"/>
      <c r="U37" s="123"/>
      <c r="V37" s="124"/>
      <c r="W37" s="115">
        <f t="shared" si="4"/>
        <v>0</v>
      </c>
      <c r="X37" s="51"/>
    </row>
    <row r="38" ht="15.75" customHeight="1">
      <c r="A38" s="67">
        <v>4.0</v>
      </c>
      <c r="B38" s="134">
        <f t="shared" si="6"/>
        <v>43667</v>
      </c>
      <c r="C38" s="111" t="str">
        <f>'Tube wts'!C38</f>
        <v>M_6_0</v>
      </c>
      <c r="D38" s="111">
        <f>'Tube wts'!D38</f>
        <v>0.9847</v>
      </c>
      <c r="E38" s="87">
        <v>1.0046</v>
      </c>
      <c r="F38" s="67">
        <f t="shared" si="5"/>
        <v>0.0199</v>
      </c>
      <c r="G38" s="67">
        <f t="shared" si="1"/>
        <v>179.1</v>
      </c>
      <c r="H38" s="117">
        <v>0.0</v>
      </c>
      <c r="I38" s="117">
        <v>0.0</v>
      </c>
      <c r="J38" s="117" t="s">
        <v>145</v>
      </c>
      <c r="K38" s="117" t="s">
        <v>145</v>
      </c>
      <c r="L38" s="117" t="s">
        <v>145</v>
      </c>
      <c r="M38" s="117" t="s">
        <v>145</v>
      </c>
      <c r="N38" s="118">
        <v>50.0</v>
      </c>
      <c r="O38" s="111">
        <f t="shared" si="2"/>
        <v>20</v>
      </c>
      <c r="P38" s="123">
        <f t="shared" si="23"/>
        <v>0</v>
      </c>
      <c r="Q38" s="113">
        <f t="shared" ref="Q38:Q41" si="24">O38 * (1/10^-2) *I38</f>
        <v>0</v>
      </c>
      <c r="R38" s="113"/>
      <c r="S38" s="113"/>
      <c r="T38" s="113"/>
      <c r="U38" s="113"/>
      <c r="V38" s="51"/>
      <c r="W38" s="115">
        <f t="shared" si="4"/>
        <v>0</v>
      </c>
      <c r="X38" s="51"/>
    </row>
    <row r="39" ht="15.75" customHeight="1">
      <c r="A39" s="67">
        <v>4.0</v>
      </c>
      <c r="B39" s="134">
        <f t="shared" si="6"/>
        <v>43667</v>
      </c>
      <c r="C39" s="111" t="str">
        <f>'Tube wts'!C39</f>
        <v>M_6_R</v>
      </c>
      <c r="D39" s="111">
        <f>'Tube wts'!D39</f>
        <v>0.9775</v>
      </c>
      <c r="E39" s="87">
        <v>0.9927</v>
      </c>
      <c r="F39" s="67">
        <f t="shared" si="5"/>
        <v>0.0152</v>
      </c>
      <c r="G39" s="67">
        <f t="shared" si="1"/>
        <v>136.8</v>
      </c>
      <c r="H39" s="117">
        <v>0.0</v>
      </c>
      <c r="I39" s="117">
        <v>0.0</v>
      </c>
      <c r="J39" s="117" t="s">
        <v>145</v>
      </c>
      <c r="K39" s="117" t="s">
        <v>145</v>
      </c>
      <c r="L39" s="117" t="s">
        <v>145</v>
      </c>
      <c r="M39" s="117" t="s">
        <v>145</v>
      </c>
      <c r="N39" s="118">
        <v>50.0</v>
      </c>
      <c r="O39" s="111">
        <f t="shared" si="2"/>
        <v>20</v>
      </c>
      <c r="P39" s="123">
        <f t="shared" si="23"/>
        <v>0</v>
      </c>
      <c r="Q39" s="113">
        <f t="shared" si="24"/>
        <v>0</v>
      </c>
      <c r="R39" s="113"/>
      <c r="S39" s="113"/>
      <c r="T39" s="113"/>
      <c r="U39" s="113"/>
      <c r="V39" s="51"/>
      <c r="W39" s="115">
        <f t="shared" si="4"/>
        <v>0</v>
      </c>
      <c r="X39" s="51"/>
    </row>
    <row r="40" ht="15.75" customHeight="1">
      <c r="A40" s="69">
        <v>4.0</v>
      </c>
      <c r="B40" s="134">
        <f t="shared" si="6"/>
        <v>43667</v>
      </c>
      <c r="C40" s="111" t="str">
        <f>'Tube wts'!C40</f>
        <v>L_6_0</v>
      </c>
      <c r="D40" s="111">
        <f>'Tube wts'!D40</f>
        <v>0.9867</v>
      </c>
      <c r="E40" s="87">
        <v>1.0101</v>
      </c>
      <c r="F40" s="69">
        <f t="shared" si="5"/>
        <v>0.0234</v>
      </c>
      <c r="G40" s="69">
        <f t="shared" si="1"/>
        <v>210.6</v>
      </c>
      <c r="H40" s="120">
        <v>0.0</v>
      </c>
      <c r="I40" s="120">
        <v>0.0</v>
      </c>
      <c r="J40" s="120" t="s">
        <v>145</v>
      </c>
      <c r="K40" s="120" t="s">
        <v>145</v>
      </c>
      <c r="L40" s="120" t="s">
        <v>145</v>
      </c>
      <c r="M40" s="120" t="s">
        <v>145</v>
      </c>
      <c r="N40" s="121">
        <v>50.0</v>
      </c>
      <c r="O40" s="122">
        <f t="shared" si="2"/>
        <v>20</v>
      </c>
      <c r="P40" s="123">
        <f t="shared" si="23"/>
        <v>0</v>
      </c>
      <c r="Q40" s="113">
        <f t="shared" si="24"/>
        <v>0</v>
      </c>
      <c r="R40" s="123"/>
      <c r="S40" s="123"/>
      <c r="T40" s="123"/>
      <c r="U40" s="123"/>
      <c r="V40" s="124"/>
      <c r="W40" s="115">
        <f t="shared" si="4"/>
        <v>0</v>
      </c>
      <c r="X40" s="51"/>
    </row>
    <row r="41" ht="15.75" customHeight="1">
      <c r="A41" s="73">
        <v>4.0</v>
      </c>
      <c r="B41" s="139">
        <f t="shared" si="6"/>
        <v>43667</v>
      </c>
      <c r="C41" s="111" t="str">
        <f>'Tube wts'!C41</f>
        <v>L_6_R</v>
      </c>
      <c r="D41" s="111">
        <f>'Tube wts'!D41</f>
        <v>0.9882</v>
      </c>
      <c r="E41" s="87">
        <v>1.0143</v>
      </c>
      <c r="F41" s="73">
        <f t="shared" si="5"/>
        <v>0.0261</v>
      </c>
      <c r="G41" s="73">
        <f t="shared" si="1"/>
        <v>234.9</v>
      </c>
      <c r="H41" s="127">
        <v>0.0</v>
      </c>
      <c r="I41" s="127">
        <v>0.0</v>
      </c>
      <c r="J41" s="120" t="s">
        <v>145</v>
      </c>
      <c r="K41" s="120" t="s">
        <v>145</v>
      </c>
      <c r="L41" s="120" t="s">
        <v>145</v>
      </c>
      <c r="M41" s="120" t="s">
        <v>145</v>
      </c>
      <c r="N41" s="128">
        <v>50.0</v>
      </c>
      <c r="O41" s="129">
        <f t="shared" si="2"/>
        <v>20</v>
      </c>
      <c r="P41" s="123">
        <f t="shared" si="23"/>
        <v>0</v>
      </c>
      <c r="Q41" s="113">
        <f t="shared" si="24"/>
        <v>0</v>
      </c>
      <c r="R41" s="130"/>
      <c r="S41" s="130"/>
      <c r="T41" s="130"/>
      <c r="U41" s="130"/>
      <c r="V41" s="131"/>
      <c r="W41" s="115">
        <f t="shared" si="4"/>
        <v>0</v>
      </c>
      <c r="X41" s="51"/>
    </row>
    <row r="42" ht="15.75" customHeight="1">
      <c r="A42" s="109">
        <v>5.0</v>
      </c>
      <c r="B42" s="133">
        <f t="shared" si="6"/>
        <v>43668</v>
      </c>
      <c r="C42" s="111" t="str">
        <f>'Tube wts'!C42</f>
        <v>NT_6_0</v>
      </c>
      <c r="D42" s="111">
        <f>'Tube wts'!D42</f>
        <v>0.9837</v>
      </c>
      <c r="E42" s="111">
        <f>'Tube wts'!E42</f>
        <v>1.0247</v>
      </c>
      <c r="F42" s="109">
        <f t="shared" si="5"/>
        <v>0.041</v>
      </c>
      <c r="G42" s="109">
        <f t="shared" si="1"/>
        <v>369</v>
      </c>
      <c r="H42" s="117" t="s">
        <v>145</v>
      </c>
      <c r="I42" s="117" t="s">
        <v>145</v>
      </c>
      <c r="J42" s="117" t="s">
        <v>162</v>
      </c>
      <c r="K42" s="87">
        <v>58.0</v>
      </c>
      <c r="L42" s="87">
        <v>10.0</v>
      </c>
      <c r="M42" s="117" t="s">
        <v>145</v>
      </c>
      <c r="N42" s="111">
        <v>50.0</v>
      </c>
      <c r="O42" s="111">
        <f t="shared" si="2"/>
        <v>20</v>
      </c>
      <c r="P42" s="113"/>
      <c r="Q42" s="113"/>
      <c r="R42" s="113"/>
      <c r="S42" s="113">
        <f t="shared" ref="S42:S43" si="25">O42 * (1/10^-4) *K42</f>
        <v>11600000</v>
      </c>
      <c r="T42" s="113">
        <f t="shared" ref="T42:T43" si="26">O42 * (1/10^-5) *L42</f>
        <v>20000000</v>
      </c>
      <c r="U42" s="113"/>
      <c r="V42" s="114"/>
      <c r="W42" s="115">
        <f t="shared" si="4"/>
        <v>15800000</v>
      </c>
      <c r="X42" s="51"/>
    </row>
    <row r="43" ht="15.75" customHeight="1">
      <c r="A43" s="67">
        <v>5.0</v>
      </c>
      <c r="B43" s="134">
        <f t="shared" si="6"/>
        <v>43668</v>
      </c>
      <c r="C43" s="111" t="str">
        <f>'Tube wts'!C43</f>
        <v>NT_6_R</v>
      </c>
      <c r="D43" s="111">
        <f>'Tube wts'!D43</f>
        <v>0.9843</v>
      </c>
      <c r="E43" s="111">
        <f>'Tube wts'!E43</f>
        <v>1.0273</v>
      </c>
      <c r="F43" s="67">
        <f t="shared" si="5"/>
        <v>0.043</v>
      </c>
      <c r="G43" s="67">
        <f t="shared" si="1"/>
        <v>387</v>
      </c>
      <c r="H43" s="117" t="s">
        <v>145</v>
      </c>
      <c r="I43" s="117" t="s">
        <v>145</v>
      </c>
      <c r="J43" s="117" t="s">
        <v>162</v>
      </c>
      <c r="K43" s="117">
        <v>116.0</v>
      </c>
      <c r="L43" s="117">
        <v>16.0</v>
      </c>
      <c r="M43" s="117" t="s">
        <v>145</v>
      </c>
      <c r="N43" s="118">
        <v>50.0</v>
      </c>
      <c r="O43" s="111">
        <f t="shared" si="2"/>
        <v>20</v>
      </c>
      <c r="P43" s="113"/>
      <c r="Q43" s="113"/>
      <c r="R43" s="113"/>
      <c r="S43" s="113">
        <f t="shared" si="25"/>
        <v>23200000</v>
      </c>
      <c r="T43" s="113">
        <f t="shared" si="26"/>
        <v>32000000</v>
      </c>
      <c r="U43" s="113"/>
      <c r="V43" s="51"/>
      <c r="W43" s="115">
        <f t="shared" si="4"/>
        <v>27600000</v>
      </c>
      <c r="X43" s="51"/>
    </row>
    <row r="44" ht="15.75" customHeight="1">
      <c r="A44" s="69">
        <v>5.0</v>
      </c>
      <c r="B44" s="134">
        <f t="shared" si="6"/>
        <v>43668</v>
      </c>
      <c r="C44" s="111" t="str">
        <f>'Tube wts'!C44</f>
        <v>F_6_0</v>
      </c>
      <c r="D44" s="111">
        <f>'Tube wts'!D44</f>
        <v>0.9725</v>
      </c>
      <c r="E44" s="111">
        <f>'Tube wts'!E44</f>
        <v>0.992</v>
      </c>
      <c r="F44" s="69">
        <f t="shared" si="5"/>
        <v>0.0195</v>
      </c>
      <c r="G44" s="69">
        <f t="shared" si="1"/>
        <v>175.5</v>
      </c>
      <c r="H44" s="120">
        <v>0.0</v>
      </c>
      <c r="I44" s="120" t="s">
        <v>145</v>
      </c>
      <c r="J44" s="120" t="s">
        <v>145</v>
      </c>
      <c r="K44" s="120" t="s">
        <v>145</v>
      </c>
      <c r="L44" s="120" t="s">
        <v>145</v>
      </c>
      <c r="M44" s="120" t="s">
        <v>145</v>
      </c>
      <c r="N44" s="121">
        <v>50.0</v>
      </c>
      <c r="O44" s="122">
        <f t="shared" si="2"/>
        <v>20</v>
      </c>
      <c r="P44" s="123">
        <f t="shared" ref="P44:P49" si="27">O44 * (1/10^-1) *H44</f>
        <v>0</v>
      </c>
      <c r="Q44" s="123"/>
      <c r="R44" s="123"/>
      <c r="S44" s="123"/>
      <c r="T44" s="123"/>
      <c r="U44" s="123"/>
      <c r="V44" s="124"/>
      <c r="W44" s="115">
        <f t="shared" si="4"/>
        <v>0</v>
      </c>
      <c r="X44" s="51"/>
    </row>
    <row r="45" ht="15.75" customHeight="1">
      <c r="A45" s="69">
        <v>5.0</v>
      </c>
      <c r="B45" s="134">
        <f t="shared" si="6"/>
        <v>43668</v>
      </c>
      <c r="C45" s="111" t="str">
        <f>'Tube wts'!C45</f>
        <v>F_6_R</v>
      </c>
      <c r="D45" s="111">
        <f>'Tube wts'!D45</f>
        <v>0.979</v>
      </c>
      <c r="E45" s="111">
        <f>'Tube wts'!E45</f>
        <v>1.0144</v>
      </c>
      <c r="F45" s="69">
        <f t="shared" si="5"/>
        <v>0.0354</v>
      </c>
      <c r="G45" s="69">
        <f t="shared" si="1"/>
        <v>318.6</v>
      </c>
      <c r="H45" s="120">
        <v>0.0</v>
      </c>
      <c r="I45" s="120" t="s">
        <v>145</v>
      </c>
      <c r="J45" s="120" t="s">
        <v>145</v>
      </c>
      <c r="K45" s="120" t="s">
        <v>145</v>
      </c>
      <c r="L45" s="120" t="s">
        <v>145</v>
      </c>
      <c r="M45" s="120" t="s">
        <v>145</v>
      </c>
      <c r="N45" s="121">
        <v>50.0</v>
      </c>
      <c r="O45" s="122">
        <f t="shared" si="2"/>
        <v>20</v>
      </c>
      <c r="P45" s="123">
        <f t="shared" si="27"/>
        <v>0</v>
      </c>
      <c r="Q45" s="123"/>
      <c r="R45" s="123"/>
      <c r="S45" s="123"/>
      <c r="T45" s="123"/>
      <c r="U45" s="123"/>
      <c r="V45" s="124"/>
      <c r="W45" s="115">
        <f t="shared" si="4"/>
        <v>0</v>
      </c>
      <c r="X45" s="51"/>
    </row>
    <row r="46" ht="15.75" customHeight="1">
      <c r="A46" s="67">
        <v>5.0</v>
      </c>
      <c r="B46" s="134">
        <f t="shared" si="6"/>
        <v>43668</v>
      </c>
      <c r="C46" s="111" t="str">
        <f>'Tube wts'!C46</f>
        <v>M_6_0</v>
      </c>
      <c r="D46" s="111">
        <f>'Tube wts'!D46</f>
        <v>0.9825</v>
      </c>
      <c r="E46" s="111">
        <f>'Tube wts'!E46</f>
        <v>1.0474</v>
      </c>
      <c r="F46" s="67">
        <f t="shared" si="5"/>
        <v>0.0649</v>
      </c>
      <c r="G46" s="67">
        <f t="shared" si="1"/>
        <v>584.1</v>
      </c>
      <c r="H46" s="117">
        <v>0.0</v>
      </c>
      <c r="I46" s="117" t="s">
        <v>145</v>
      </c>
      <c r="J46" s="117" t="s">
        <v>145</v>
      </c>
      <c r="K46" s="117" t="s">
        <v>145</v>
      </c>
      <c r="L46" s="117" t="s">
        <v>145</v>
      </c>
      <c r="M46" s="117" t="s">
        <v>145</v>
      </c>
      <c r="N46" s="118">
        <v>50.0</v>
      </c>
      <c r="O46" s="111">
        <f t="shared" si="2"/>
        <v>20</v>
      </c>
      <c r="P46" s="113">
        <f t="shared" si="27"/>
        <v>0</v>
      </c>
      <c r="Q46" s="113"/>
      <c r="R46" s="113"/>
      <c r="S46" s="113"/>
      <c r="T46" s="113"/>
      <c r="U46" s="113"/>
      <c r="V46" s="51"/>
      <c r="W46" s="115">
        <f t="shared" si="4"/>
        <v>0</v>
      </c>
      <c r="X46" s="51"/>
    </row>
    <row r="47" ht="15.75" customHeight="1">
      <c r="A47" s="67">
        <v>5.0</v>
      </c>
      <c r="B47" s="134">
        <f t="shared" si="6"/>
        <v>43668</v>
      </c>
      <c r="C47" s="111" t="str">
        <f>'Tube wts'!C47</f>
        <v>M_6_R</v>
      </c>
      <c r="D47" s="111">
        <f>'Tube wts'!D47</f>
        <v>0.9771</v>
      </c>
      <c r="E47" s="111">
        <f>'Tube wts'!E47</f>
        <v>1.0093</v>
      </c>
      <c r="F47" s="67">
        <f t="shared" si="5"/>
        <v>0.0322</v>
      </c>
      <c r="G47" s="67">
        <f t="shared" si="1"/>
        <v>289.8</v>
      </c>
      <c r="H47" s="117">
        <v>0.0</v>
      </c>
      <c r="I47" s="117" t="s">
        <v>145</v>
      </c>
      <c r="J47" s="117" t="s">
        <v>145</v>
      </c>
      <c r="K47" s="117" t="s">
        <v>145</v>
      </c>
      <c r="L47" s="117" t="s">
        <v>145</v>
      </c>
      <c r="M47" s="117" t="s">
        <v>145</v>
      </c>
      <c r="N47" s="118">
        <v>50.0</v>
      </c>
      <c r="O47" s="111">
        <f t="shared" si="2"/>
        <v>20</v>
      </c>
      <c r="P47" s="113">
        <f t="shared" si="27"/>
        <v>0</v>
      </c>
      <c r="Q47" s="113"/>
      <c r="R47" s="113"/>
      <c r="S47" s="113"/>
      <c r="T47" s="113"/>
      <c r="U47" s="113"/>
      <c r="V47" s="51"/>
      <c r="W47" s="115">
        <f t="shared" si="4"/>
        <v>0</v>
      </c>
      <c r="X47" s="51"/>
    </row>
    <row r="48" ht="15.75" customHeight="1">
      <c r="A48" s="69">
        <v>5.0</v>
      </c>
      <c r="B48" s="134">
        <f t="shared" si="6"/>
        <v>43668</v>
      </c>
      <c r="C48" s="111" t="str">
        <f>'Tube wts'!C48</f>
        <v>L_6_0</v>
      </c>
      <c r="D48" s="111">
        <f>'Tube wts'!D48</f>
        <v>0.9853</v>
      </c>
      <c r="E48" s="111">
        <f>'Tube wts'!E48</f>
        <v>1.0175</v>
      </c>
      <c r="F48" s="69">
        <f t="shared" si="5"/>
        <v>0.0322</v>
      </c>
      <c r="G48" s="69">
        <f t="shared" si="1"/>
        <v>289.8</v>
      </c>
      <c r="H48" s="120">
        <v>0.0</v>
      </c>
      <c r="I48" s="120" t="s">
        <v>145</v>
      </c>
      <c r="J48" s="120" t="s">
        <v>145</v>
      </c>
      <c r="K48" s="120" t="s">
        <v>145</v>
      </c>
      <c r="L48" s="120" t="s">
        <v>145</v>
      </c>
      <c r="M48" s="120" t="s">
        <v>145</v>
      </c>
      <c r="N48" s="121">
        <v>50.0</v>
      </c>
      <c r="O48" s="122">
        <f t="shared" si="2"/>
        <v>20</v>
      </c>
      <c r="P48" s="123">
        <f t="shared" si="27"/>
        <v>0</v>
      </c>
      <c r="Q48" s="123"/>
      <c r="R48" s="123"/>
      <c r="S48" s="123"/>
      <c r="T48" s="123"/>
      <c r="U48" s="123"/>
      <c r="V48" s="124"/>
      <c r="W48" s="115">
        <f t="shared" si="4"/>
        <v>0</v>
      </c>
      <c r="X48" s="51"/>
    </row>
    <row r="49" ht="15.75" customHeight="1">
      <c r="A49" s="73">
        <v>5.0</v>
      </c>
      <c r="B49" s="135">
        <f t="shared" si="6"/>
        <v>43668</v>
      </c>
      <c r="C49" s="111" t="str">
        <f>'Tube wts'!C49</f>
        <v>L_6_R</v>
      </c>
      <c r="D49" s="111">
        <f>'Tube wts'!D49</f>
        <v>0.9828</v>
      </c>
      <c r="E49" s="111">
        <f>'Tube wts'!E49</f>
        <v>1.0199</v>
      </c>
      <c r="F49" s="73">
        <f t="shared" si="5"/>
        <v>0.0371</v>
      </c>
      <c r="G49" s="73">
        <f t="shared" si="1"/>
        <v>333.9</v>
      </c>
      <c r="H49" s="127">
        <v>0.0</v>
      </c>
      <c r="I49" s="120" t="s">
        <v>145</v>
      </c>
      <c r="J49" s="120" t="s">
        <v>145</v>
      </c>
      <c r="K49" s="120" t="s">
        <v>145</v>
      </c>
      <c r="L49" s="120" t="s">
        <v>145</v>
      </c>
      <c r="M49" s="120" t="s">
        <v>145</v>
      </c>
      <c r="N49" s="128">
        <v>50.0</v>
      </c>
      <c r="O49" s="129">
        <f t="shared" si="2"/>
        <v>20</v>
      </c>
      <c r="P49" s="123">
        <f t="shared" si="27"/>
        <v>0</v>
      </c>
      <c r="Q49" s="130"/>
      <c r="R49" s="130"/>
      <c r="S49" s="130"/>
      <c r="T49" s="130"/>
      <c r="U49" s="130"/>
      <c r="V49" s="131"/>
      <c r="W49" s="115">
        <f t="shared" si="4"/>
        <v>0</v>
      </c>
      <c r="X49" s="51"/>
    </row>
    <row r="50" ht="15.75" customHeight="1">
      <c r="A50" s="109">
        <v>6.0</v>
      </c>
      <c r="B50" s="136">
        <f t="shared" si="6"/>
        <v>43669</v>
      </c>
      <c r="C50" s="111" t="str">
        <f>'Tube wts'!C50</f>
        <v>NT_6_0</v>
      </c>
      <c r="D50" s="111">
        <f>'Tube wts'!D50</f>
        <v>0.976</v>
      </c>
      <c r="E50" s="111" t="str">
        <f>'Tube wts'!E50</f>
        <v/>
      </c>
      <c r="F50" s="109">
        <f t="shared" si="5"/>
        <v>-0.976</v>
      </c>
      <c r="G50" s="109">
        <f t="shared" si="1"/>
        <v>-8784</v>
      </c>
      <c r="H50" s="118"/>
      <c r="I50" s="118"/>
      <c r="J50" s="111"/>
      <c r="K50" s="111"/>
      <c r="L50" s="111"/>
      <c r="M50" s="111"/>
      <c r="N50" s="111">
        <v>50.0</v>
      </c>
      <c r="O50" s="111">
        <f t="shared" si="2"/>
        <v>20</v>
      </c>
      <c r="P50" s="113"/>
      <c r="Q50" s="113"/>
      <c r="R50" s="113"/>
      <c r="S50" s="113">
        <f>O50 * (1/10^-4) *K50</f>
        <v>0</v>
      </c>
      <c r="T50" s="113">
        <f t="shared" ref="T50:T51" si="28">O50 * (1/10^-5) *L50</f>
        <v>0</v>
      </c>
      <c r="U50" s="113"/>
      <c r="V50" s="114"/>
      <c r="W50" s="115">
        <f t="shared" si="4"/>
        <v>0</v>
      </c>
      <c r="X50" s="51"/>
    </row>
    <row r="51" ht="15.75" customHeight="1">
      <c r="A51" s="67">
        <v>6.0</v>
      </c>
      <c r="B51" s="134">
        <f t="shared" si="6"/>
        <v>43669</v>
      </c>
      <c r="C51" s="111" t="str">
        <f>'Tube wts'!C51</f>
        <v>NT_6_R</v>
      </c>
      <c r="D51" s="111">
        <f>'Tube wts'!D51</f>
        <v>0.9872</v>
      </c>
      <c r="E51" s="111" t="str">
        <f>'Tube wts'!E51</f>
        <v/>
      </c>
      <c r="F51" s="67">
        <f t="shared" si="5"/>
        <v>-0.9872</v>
      </c>
      <c r="G51" s="67">
        <f t="shared" si="1"/>
        <v>-8884.8</v>
      </c>
      <c r="H51" s="118"/>
      <c r="I51" s="118"/>
      <c r="J51" s="118"/>
      <c r="K51" s="118"/>
      <c r="L51" s="118"/>
      <c r="M51" s="118"/>
      <c r="N51" s="118">
        <v>50.0</v>
      </c>
      <c r="O51" s="111">
        <f t="shared" si="2"/>
        <v>20</v>
      </c>
      <c r="P51" s="113"/>
      <c r="Q51" s="113"/>
      <c r="R51" s="113"/>
      <c r="S51" s="113"/>
      <c r="T51" s="113">
        <f t="shared" si="28"/>
        <v>0</v>
      </c>
      <c r="U51" s="113">
        <f>O51 * (1/10^-6) *M51</f>
        <v>0</v>
      </c>
      <c r="V51" s="51"/>
      <c r="W51" s="115">
        <f t="shared" si="4"/>
        <v>0</v>
      </c>
      <c r="X51" s="51"/>
    </row>
    <row r="52" ht="15.75" customHeight="1">
      <c r="A52" s="69">
        <v>6.0</v>
      </c>
      <c r="B52" s="134">
        <f t="shared" si="6"/>
        <v>43669</v>
      </c>
      <c r="C52" s="111" t="str">
        <f>'Tube wts'!C52</f>
        <v>F_6_0</v>
      </c>
      <c r="D52" s="111">
        <f>'Tube wts'!D52</f>
        <v>0.9746</v>
      </c>
      <c r="E52" s="111" t="str">
        <f>'Tube wts'!E52</f>
        <v/>
      </c>
      <c r="F52" s="69">
        <f t="shared" si="5"/>
        <v>-0.9746</v>
      </c>
      <c r="G52" s="69">
        <f t="shared" si="1"/>
        <v>-8771.4</v>
      </c>
      <c r="H52" s="121"/>
      <c r="I52" s="121"/>
      <c r="J52" s="121"/>
      <c r="K52" s="121"/>
      <c r="L52" s="121"/>
      <c r="M52" s="121"/>
      <c r="N52" s="121">
        <v>50.0</v>
      </c>
      <c r="O52" s="122">
        <f t="shared" si="2"/>
        <v>20</v>
      </c>
      <c r="P52" s="123">
        <f t="shared" ref="P52:P55" si="29">O52 * (1/10^-1) *H52</f>
        <v>0</v>
      </c>
      <c r="Q52" s="123">
        <f t="shared" ref="Q52:Q57" si="30">O52 * (1/10^-2) *I52</f>
        <v>0</v>
      </c>
      <c r="R52" s="123"/>
      <c r="S52" s="123"/>
      <c r="T52" s="123"/>
      <c r="U52" s="123"/>
      <c r="V52" s="124"/>
      <c r="W52" s="115">
        <f t="shared" si="4"/>
        <v>0</v>
      </c>
      <c r="X52" s="51"/>
    </row>
    <row r="53" ht="15.75" customHeight="1">
      <c r="A53" s="69">
        <v>6.0</v>
      </c>
      <c r="B53" s="134">
        <f t="shared" si="6"/>
        <v>43669</v>
      </c>
      <c r="C53" s="111" t="str">
        <f>'Tube wts'!C53</f>
        <v>F_6_R</v>
      </c>
      <c r="D53" s="111">
        <f>'Tube wts'!D53</f>
        <v>0.989</v>
      </c>
      <c r="E53" s="111" t="str">
        <f>'Tube wts'!E53</f>
        <v/>
      </c>
      <c r="F53" s="69">
        <f t="shared" si="5"/>
        <v>-0.989</v>
      </c>
      <c r="G53" s="69">
        <f t="shared" si="1"/>
        <v>-8901</v>
      </c>
      <c r="H53" s="121"/>
      <c r="I53" s="121"/>
      <c r="J53" s="121"/>
      <c r="K53" s="121"/>
      <c r="L53" s="121"/>
      <c r="M53" s="121"/>
      <c r="N53" s="121">
        <v>50.0</v>
      </c>
      <c r="O53" s="122">
        <f t="shared" si="2"/>
        <v>20</v>
      </c>
      <c r="P53" s="123">
        <f t="shared" si="29"/>
        <v>0</v>
      </c>
      <c r="Q53" s="123">
        <f t="shared" si="30"/>
        <v>0</v>
      </c>
      <c r="R53" s="123"/>
      <c r="S53" s="123"/>
      <c r="T53" s="123"/>
      <c r="U53" s="123"/>
      <c r="V53" s="124"/>
      <c r="W53" s="115">
        <f t="shared" si="4"/>
        <v>0</v>
      </c>
      <c r="X53" s="51"/>
    </row>
    <row r="54" ht="15.75" customHeight="1">
      <c r="A54" s="67">
        <v>6.0</v>
      </c>
      <c r="B54" s="134">
        <f t="shared" si="6"/>
        <v>43669</v>
      </c>
      <c r="C54" s="111" t="str">
        <f>'Tube wts'!C54</f>
        <v>M_6_0</v>
      </c>
      <c r="D54" s="111">
        <f>'Tube wts'!D54</f>
        <v>0.975</v>
      </c>
      <c r="E54" s="111" t="str">
        <f>'Tube wts'!E54</f>
        <v/>
      </c>
      <c r="F54" s="67">
        <f t="shared" si="5"/>
        <v>-0.975</v>
      </c>
      <c r="G54" s="67">
        <f t="shared" si="1"/>
        <v>-8775</v>
      </c>
      <c r="H54" s="118"/>
      <c r="I54" s="118"/>
      <c r="J54" s="118"/>
      <c r="K54" s="118"/>
      <c r="L54" s="118"/>
      <c r="M54" s="118"/>
      <c r="N54" s="118">
        <v>50.0</v>
      </c>
      <c r="O54" s="111">
        <f t="shared" si="2"/>
        <v>20</v>
      </c>
      <c r="P54" s="113">
        <f t="shared" si="29"/>
        <v>0</v>
      </c>
      <c r="Q54" s="113">
        <f t="shared" si="30"/>
        <v>0</v>
      </c>
      <c r="R54" s="113">
        <f t="shared" ref="R54:R58" si="31">O54 * (1/10^-3) *J54</f>
        <v>0</v>
      </c>
      <c r="S54" s="113"/>
      <c r="T54" s="113"/>
      <c r="U54" s="113"/>
      <c r="V54" s="51"/>
      <c r="W54" s="115">
        <f t="shared" si="4"/>
        <v>0</v>
      </c>
      <c r="X54" s="51"/>
    </row>
    <row r="55" ht="15.75" customHeight="1">
      <c r="A55" s="67">
        <v>6.0</v>
      </c>
      <c r="B55" s="134">
        <f t="shared" si="6"/>
        <v>43669</v>
      </c>
      <c r="C55" s="111" t="str">
        <f>'Tube wts'!C55</f>
        <v>M_6_R</v>
      </c>
      <c r="D55" s="111">
        <f>'Tube wts'!D55</f>
        <v>0.983</v>
      </c>
      <c r="E55" s="111" t="str">
        <f>'Tube wts'!E55</f>
        <v/>
      </c>
      <c r="F55" s="67">
        <f t="shared" si="5"/>
        <v>-0.983</v>
      </c>
      <c r="G55" s="67">
        <f t="shared" si="1"/>
        <v>-8847</v>
      </c>
      <c r="H55" s="118"/>
      <c r="I55" s="118"/>
      <c r="J55" s="118"/>
      <c r="K55" s="118"/>
      <c r="L55" s="118"/>
      <c r="M55" s="118"/>
      <c r="N55" s="118">
        <v>50.0</v>
      </c>
      <c r="O55" s="111">
        <f t="shared" si="2"/>
        <v>20</v>
      </c>
      <c r="P55" s="113">
        <f t="shared" si="29"/>
        <v>0</v>
      </c>
      <c r="Q55" s="113">
        <f t="shared" si="30"/>
        <v>0</v>
      </c>
      <c r="R55" s="113">
        <f t="shared" si="31"/>
        <v>0</v>
      </c>
      <c r="S55" s="113"/>
      <c r="T55" s="113"/>
      <c r="U55" s="113"/>
      <c r="V55" s="51"/>
      <c r="W55" s="115">
        <f t="shared" si="4"/>
        <v>0</v>
      </c>
      <c r="X55" s="51"/>
    </row>
    <row r="56" ht="15.75" customHeight="1">
      <c r="A56" s="69">
        <v>6.0</v>
      </c>
      <c r="B56" s="134">
        <f t="shared" si="6"/>
        <v>43669</v>
      </c>
      <c r="C56" s="111" t="str">
        <f>'Tube wts'!C56</f>
        <v>L_6_0</v>
      </c>
      <c r="D56" s="111">
        <f>'Tube wts'!D56</f>
        <v>0.9896</v>
      </c>
      <c r="E56" s="111" t="str">
        <f>'Tube wts'!E56</f>
        <v/>
      </c>
      <c r="F56" s="69">
        <f t="shared" si="5"/>
        <v>-0.9896</v>
      </c>
      <c r="G56" s="69">
        <f t="shared" si="1"/>
        <v>-8906.4</v>
      </c>
      <c r="H56" s="121"/>
      <c r="I56" s="121"/>
      <c r="J56" s="121"/>
      <c r="K56" s="121"/>
      <c r="L56" s="121"/>
      <c r="M56" s="121"/>
      <c r="N56" s="121">
        <v>50.0</v>
      </c>
      <c r="O56" s="122">
        <f t="shared" si="2"/>
        <v>20</v>
      </c>
      <c r="P56" s="123"/>
      <c r="Q56" s="123">
        <f t="shared" si="30"/>
        <v>0</v>
      </c>
      <c r="R56" s="123">
        <f t="shared" si="31"/>
        <v>0</v>
      </c>
      <c r="S56" s="123">
        <f t="shared" ref="S56:S59" si="32">O56 * (1/10^-4) *K56</f>
        <v>0</v>
      </c>
      <c r="T56" s="123">
        <f>O56 * (1/10^-5) *L56</f>
        <v>0</v>
      </c>
      <c r="U56" s="123"/>
      <c r="V56" s="124"/>
      <c r="W56" s="115">
        <f t="shared" si="4"/>
        <v>0</v>
      </c>
      <c r="X56" s="51"/>
    </row>
    <row r="57" ht="15.75" customHeight="1">
      <c r="A57" s="73">
        <v>6.0</v>
      </c>
      <c r="B57" s="139">
        <f t="shared" si="6"/>
        <v>43669</v>
      </c>
      <c r="C57" s="111" t="str">
        <f>'Tube wts'!C57</f>
        <v>L_6_R</v>
      </c>
      <c r="D57" s="111">
        <f>'Tube wts'!D57</f>
        <v>0.9791</v>
      </c>
      <c r="E57" s="111" t="str">
        <f>'Tube wts'!E57</f>
        <v/>
      </c>
      <c r="F57" s="73">
        <f t="shared" si="5"/>
        <v>-0.9791</v>
      </c>
      <c r="G57" s="73">
        <f t="shared" si="1"/>
        <v>-8811.9</v>
      </c>
      <c r="H57" s="128"/>
      <c r="I57" s="128"/>
      <c r="J57" s="128"/>
      <c r="K57" s="128"/>
      <c r="L57" s="128"/>
      <c r="M57" s="128"/>
      <c r="N57" s="128">
        <v>50.0</v>
      </c>
      <c r="O57" s="129">
        <f t="shared" si="2"/>
        <v>20</v>
      </c>
      <c r="P57" s="130">
        <f>O57 * (1/10^-1) *H57</f>
        <v>0</v>
      </c>
      <c r="Q57" s="130">
        <f t="shared" si="30"/>
        <v>0</v>
      </c>
      <c r="R57" s="130">
        <f t="shared" si="31"/>
        <v>0</v>
      </c>
      <c r="S57" s="130">
        <f t="shared" si="32"/>
        <v>0</v>
      </c>
      <c r="T57" s="130"/>
      <c r="U57" s="130"/>
      <c r="V57" s="131"/>
      <c r="W57" s="115">
        <f t="shared" si="4"/>
        <v>0</v>
      </c>
      <c r="X57" s="51"/>
    </row>
    <row r="58" ht="15.75" customHeight="1">
      <c r="A58" s="109">
        <v>7.0</v>
      </c>
      <c r="B58" s="133">
        <f t="shared" si="6"/>
        <v>43670</v>
      </c>
      <c r="C58" s="111" t="str">
        <f>'Tube wts'!C58</f>
        <v>NT_6_0</v>
      </c>
      <c r="D58" s="111">
        <f>'Tube wts'!D58</f>
        <v>0.9855</v>
      </c>
      <c r="E58" s="111" t="str">
        <f>'Tube wts'!E58</f>
        <v/>
      </c>
      <c r="F58" s="109">
        <f t="shared" si="5"/>
        <v>-0.9855</v>
      </c>
      <c r="G58" s="109">
        <f t="shared" si="1"/>
        <v>-8869.5</v>
      </c>
      <c r="H58" s="118"/>
      <c r="I58" s="118"/>
      <c r="J58" s="111"/>
      <c r="K58" s="111"/>
      <c r="L58" s="111"/>
      <c r="M58" s="111"/>
      <c r="N58" s="111">
        <v>50.0</v>
      </c>
      <c r="O58" s="111">
        <f t="shared" si="2"/>
        <v>20</v>
      </c>
      <c r="P58" s="113"/>
      <c r="Q58" s="113"/>
      <c r="R58" s="113">
        <f t="shared" si="31"/>
        <v>0</v>
      </c>
      <c r="S58" s="113">
        <f t="shared" si="32"/>
        <v>0</v>
      </c>
      <c r="T58" s="113">
        <f t="shared" ref="T58:T59" si="33">O58 * (1/10^-5) *L58</f>
        <v>0</v>
      </c>
      <c r="U58" s="113">
        <f t="shared" ref="U58:U59" si="34">O58 * (1/10^-6) *M58</f>
        <v>0</v>
      </c>
      <c r="V58" s="114"/>
      <c r="W58" s="115">
        <f t="shared" si="4"/>
        <v>0</v>
      </c>
      <c r="X58" s="51"/>
    </row>
    <row r="59" ht="15.75" customHeight="1">
      <c r="A59" s="67">
        <v>7.0</v>
      </c>
      <c r="B59" s="134">
        <f t="shared" si="6"/>
        <v>43670</v>
      </c>
      <c r="C59" s="111" t="str">
        <f>'Tube wts'!C59</f>
        <v>NT_6_R</v>
      </c>
      <c r="D59" s="111">
        <f>'Tube wts'!D59</f>
        <v>0.9749</v>
      </c>
      <c r="E59" s="111" t="str">
        <f>'Tube wts'!E59</f>
        <v/>
      </c>
      <c r="F59" s="67">
        <f t="shared" si="5"/>
        <v>-0.9749</v>
      </c>
      <c r="G59" s="67">
        <f t="shared" si="1"/>
        <v>-8774.1</v>
      </c>
      <c r="H59" s="118"/>
      <c r="I59" s="118"/>
      <c r="J59" s="118"/>
      <c r="K59" s="118"/>
      <c r="L59" s="118"/>
      <c r="M59" s="118"/>
      <c r="N59" s="118">
        <v>50.0</v>
      </c>
      <c r="O59" s="111">
        <f t="shared" si="2"/>
        <v>20</v>
      </c>
      <c r="P59" s="113"/>
      <c r="Q59" s="113"/>
      <c r="R59" s="113"/>
      <c r="S59" s="113">
        <f t="shared" si="32"/>
        <v>0</v>
      </c>
      <c r="T59" s="113">
        <f t="shared" si="33"/>
        <v>0</v>
      </c>
      <c r="U59" s="113">
        <f t="shared" si="34"/>
        <v>0</v>
      </c>
      <c r="V59" s="51"/>
      <c r="W59" s="115">
        <f t="shared" si="4"/>
        <v>0</v>
      </c>
      <c r="X59" s="51"/>
    </row>
    <row r="60" ht="15.75" customHeight="1">
      <c r="A60" s="69">
        <v>7.0</v>
      </c>
      <c r="B60" s="134">
        <f t="shared" si="6"/>
        <v>43670</v>
      </c>
      <c r="C60" s="111" t="str">
        <f>'Tube wts'!C60</f>
        <v>F_6_0</v>
      </c>
      <c r="D60" s="111">
        <f>'Tube wts'!D60</f>
        <v>0.989</v>
      </c>
      <c r="E60" s="111" t="str">
        <f>'Tube wts'!E60</f>
        <v/>
      </c>
      <c r="F60" s="69">
        <f t="shared" si="5"/>
        <v>-0.989</v>
      </c>
      <c r="G60" s="69">
        <f t="shared" si="1"/>
        <v>-8901</v>
      </c>
      <c r="H60" s="121"/>
      <c r="I60" s="121"/>
      <c r="J60" s="121"/>
      <c r="K60" s="121"/>
      <c r="L60" s="121"/>
      <c r="M60" s="121"/>
      <c r="N60" s="121">
        <v>50.0</v>
      </c>
      <c r="O60" s="122">
        <f t="shared" si="2"/>
        <v>20</v>
      </c>
      <c r="P60" s="123">
        <f t="shared" ref="P60:P65" si="35">O60 * (1/10^-1) *H60</f>
        <v>0</v>
      </c>
      <c r="Q60" s="123">
        <f t="shared" ref="Q60:Q65" si="36">O60 * (1/10^-2) *I60</f>
        <v>0</v>
      </c>
      <c r="R60" s="123"/>
      <c r="S60" s="123"/>
      <c r="T60" s="123"/>
      <c r="U60" s="123"/>
      <c r="V60" s="124"/>
      <c r="W60" s="115">
        <f t="shared" si="4"/>
        <v>0</v>
      </c>
      <c r="X60" s="51"/>
    </row>
    <row r="61" ht="15.75" customHeight="1">
      <c r="A61" s="69">
        <v>7.0</v>
      </c>
      <c r="B61" s="134">
        <f t="shared" si="6"/>
        <v>43670</v>
      </c>
      <c r="C61" s="111" t="str">
        <f>'Tube wts'!C61</f>
        <v>F_6_R</v>
      </c>
      <c r="D61" s="111">
        <f>'Tube wts'!D61</f>
        <v>0.986</v>
      </c>
      <c r="E61" s="111" t="str">
        <f>'Tube wts'!E61</f>
        <v/>
      </c>
      <c r="F61" s="69">
        <f t="shared" si="5"/>
        <v>-0.986</v>
      </c>
      <c r="G61" s="69">
        <f t="shared" si="1"/>
        <v>-8874</v>
      </c>
      <c r="H61" s="121"/>
      <c r="I61" s="121"/>
      <c r="J61" s="121"/>
      <c r="K61" s="121"/>
      <c r="L61" s="121"/>
      <c r="M61" s="121"/>
      <c r="N61" s="121">
        <v>50.0</v>
      </c>
      <c r="O61" s="122">
        <f t="shared" si="2"/>
        <v>20</v>
      </c>
      <c r="P61" s="123">
        <f t="shared" si="35"/>
        <v>0</v>
      </c>
      <c r="Q61" s="123">
        <f t="shared" si="36"/>
        <v>0</v>
      </c>
      <c r="R61" s="123"/>
      <c r="S61" s="123"/>
      <c r="T61" s="123"/>
      <c r="U61" s="123"/>
      <c r="V61" s="124"/>
      <c r="W61" s="115">
        <f t="shared" si="4"/>
        <v>0</v>
      </c>
      <c r="X61" s="51"/>
    </row>
    <row r="62" ht="15.75" customHeight="1">
      <c r="A62" s="67">
        <v>7.0</v>
      </c>
      <c r="B62" s="134">
        <f t="shared" si="6"/>
        <v>43670</v>
      </c>
      <c r="C62" s="111" t="str">
        <f>'Tube wts'!C62</f>
        <v>M_6_0</v>
      </c>
      <c r="D62" s="111">
        <f>'Tube wts'!D62</f>
        <v>0.9925</v>
      </c>
      <c r="E62" s="111" t="str">
        <f>'Tube wts'!E62</f>
        <v/>
      </c>
      <c r="F62" s="67">
        <f t="shared" si="5"/>
        <v>-0.9925</v>
      </c>
      <c r="G62" s="67">
        <f t="shared" si="1"/>
        <v>-8932.5</v>
      </c>
      <c r="H62" s="118"/>
      <c r="I62" s="118"/>
      <c r="J62" s="121"/>
      <c r="K62" s="121"/>
      <c r="L62" s="121"/>
      <c r="M62" s="121"/>
      <c r="N62" s="118">
        <v>50.0</v>
      </c>
      <c r="O62" s="111">
        <f t="shared" si="2"/>
        <v>20</v>
      </c>
      <c r="P62" s="113">
        <f t="shared" si="35"/>
        <v>0</v>
      </c>
      <c r="Q62" s="113">
        <f t="shared" si="36"/>
        <v>0</v>
      </c>
      <c r="R62" s="113"/>
      <c r="S62" s="113"/>
      <c r="T62" s="113"/>
      <c r="U62" s="113"/>
      <c r="V62" s="51"/>
      <c r="W62" s="115">
        <f t="shared" si="4"/>
        <v>0</v>
      </c>
      <c r="X62" s="51"/>
    </row>
    <row r="63" ht="15.75" customHeight="1">
      <c r="A63" s="67">
        <v>7.0</v>
      </c>
      <c r="B63" s="134">
        <f t="shared" si="6"/>
        <v>43670</v>
      </c>
      <c r="C63" s="111" t="str">
        <f>'Tube wts'!C63</f>
        <v>M_6_R</v>
      </c>
      <c r="D63" s="111">
        <f>'Tube wts'!D63</f>
        <v>0.9846</v>
      </c>
      <c r="E63" s="111" t="str">
        <f>'Tube wts'!E63</f>
        <v/>
      </c>
      <c r="F63" s="67">
        <f t="shared" si="5"/>
        <v>-0.9846</v>
      </c>
      <c r="G63" s="67">
        <f t="shared" si="1"/>
        <v>-8861.4</v>
      </c>
      <c r="H63" s="118"/>
      <c r="I63" s="118"/>
      <c r="J63" s="121"/>
      <c r="K63" s="121"/>
      <c r="L63" s="121"/>
      <c r="M63" s="121"/>
      <c r="N63" s="118">
        <v>50.0</v>
      </c>
      <c r="O63" s="111">
        <f t="shared" si="2"/>
        <v>20</v>
      </c>
      <c r="P63" s="113">
        <f t="shared" si="35"/>
        <v>0</v>
      </c>
      <c r="Q63" s="113">
        <f t="shared" si="36"/>
        <v>0</v>
      </c>
      <c r="R63" s="113"/>
      <c r="S63" s="113"/>
      <c r="T63" s="113"/>
      <c r="U63" s="113"/>
      <c r="V63" s="51"/>
      <c r="W63" s="115">
        <f t="shared" si="4"/>
        <v>0</v>
      </c>
      <c r="X63" s="51"/>
    </row>
    <row r="64" ht="15.75" customHeight="1">
      <c r="A64" s="69">
        <v>7.0</v>
      </c>
      <c r="B64" s="134">
        <f t="shared" si="6"/>
        <v>43670</v>
      </c>
      <c r="C64" s="111" t="str">
        <f>'Tube wts'!C64</f>
        <v>L_6_0</v>
      </c>
      <c r="D64" s="111">
        <f>'Tube wts'!D64</f>
        <v>0.9825</v>
      </c>
      <c r="E64" s="111" t="str">
        <f>'Tube wts'!E64</f>
        <v/>
      </c>
      <c r="F64" s="69">
        <f t="shared" si="5"/>
        <v>-0.9825</v>
      </c>
      <c r="G64" s="69">
        <f t="shared" si="1"/>
        <v>-8842.5</v>
      </c>
      <c r="H64" s="121"/>
      <c r="I64" s="121"/>
      <c r="J64" s="121"/>
      <c r="K64" s="121"/>
      <c r="L64" s="121"/>
      <c r="M64" s="121"/>
      <c r="N64" s="121">
        <v>50.0</v>
      </c>
      <c r="O64" s="122">
        <f t="shared" si="2"/>
        <v>20</v>
      </c>
      <c r="P64" s="123">
        <f t="shared" si="35"/>
        <v>0</v>
      </c>
      <c r="Q64" s="123">
        <f t="shared" si="36"/>
        <v>0</v>
      </c>
      <c r="R64" s="123">
        <f t="shared" ref="R64:R65" si="37">O64 * (1/10^-3) *J64</f>
        <v>0</v>
      </c>
      <c r="S64" s="123">
        <f t="shared" ref="S64:S65" si="38">O64 * (1/10^-4) *K64</f>
        <v>0</v>
      </c>
      <c r="T64" s="123">
        <f>O64 * (1/10^-5) *L64</f>
        <v>0</v>
      </c>
      <c r="U64" s="123"/>
      <c r="V64" s="124"/>
      <c r="W64" s="115">
        <f t="shared" si="4"/>
        <v>0</v>
      </c>
      <c r="X64" s="51"/>
    </row>
    <row r="65" ht="15.75" customHeight="1">
      <c r="A65" s="73">
        <v>7.0</v>
      </c>
      <c r="B65" s="135">
        <f t="shared" si="6"/>
        <v>43670</v>
      </c>
      <c r="C65" s="111" t="str">
        <f>'Tube wts'!C65</f>
        <v>L_6_R</v>
      </c>
      <c r="D65" s="111">
        <f>'Tube wts'!D65</f>
        <v>0.987</v>
      </c>
      <c r="E65" s="111" t="str">
        <f>'Tube wts'!E65</f>
        <v/>
      </c>
      <c r="F65" s="73">
        <f t="shared" si="5"/>
        <v>-0.987</v>
      </c>
      <c r="G65" s="73">
        <f t="shared" si="1"/>
        <v>-8883</v>
      </c>
      <c r="H65" s="128"/>
      <c r="I65" s="128"/>
      <c r="J65" s="128"/>
      <c r="K65" s="128"/>
      <c r="L65" s="128"/>
      <c r="M65" s="128"/>
      <c r="N65" s="128">
        <v>50.0</v>
      </c>
      <c r="O65" s="129">
        <f t="shared" si="2"/>
        <v>20</v>
      </c>
      <c r="P65" s="130">
        <f t="shared" si="35"/>
        <v>0</v>
      </c>
      <c r="Q65" s="130">
        <f t="shared" si="36"/>
        <v>0</v>
      </c>
      <c r="R65" s="130">
        <f t="shared" si="37"/>
        <v>0</v>
      </c>
      <c r="S65" s="130">
        <f t="shared" si="38"/>
        <v>0</v>
      </c>
      <c r="T65" s="130"/>
      <c r="U65" s="130"/>
      <c r="V65" s="131"/>
      <c r="W65" s="115">
        <f t="shared" si="4"/>
        <v>0</v>
      </c>
      <c r="X65" s="51"/>
    </row>
    <row r="66" ht="15.75" customHeight="1">
      <c r="A66" s="109">
        <v>8.0</v>
      </c>
      <c r="B66" s="136">
        <f t="shared" si="6"/>
        <v>43671</v>
      </c>
      <c r="C66" s="111" t="str">
        <f>'Tube wts'!C66</f>
        <v>NT_6_0</v>
      </c>
      <c r="D66" s="111">
        <f>'Tube wts'!D66</f>
        <v>0.9749</v>
      </c>
      <c r="E66" s="111" t="str">
        <f>'Tube wts'!E66</f>
        <v/>
      </c>
      <c r="F66" s="109">
        <f t="shared" si="5"/>
        <v>-0.9749</v>
      </c>
      <c r="G66" s="109">
        <f t="shared" si="1"/>
        <v>-8774.1</v>
      </c>
      <c r="H66" s="118"/>
      <c r="I66" s="118"/>
      <c r="J66" s="111"/>
      <c r="K66" s="111"/>
      <c r="L66" s="111"/>
      <c r="M66" s="111"/>
      <c r="N66" s="111">
        <v>50.0</v>
      </c>
      <c r="O66" s="111">
        <f t="shared" si="2"/>
        <v>20</v>
      </c>
      <c r="P66" s="113"/>
      <c r="Q66" s="113"/>
      <c r="R66" s="113"/>
      <c r="S66" s="113"/>
      <c r="T66" s="113">
        <f t="shared" ref="T66:T67" si="39">O66 * (1/10^-5) *L66</f>
        <v>0</v>
      </c>
      <c r="U66" s="113">
        <f t="shared" ref="U66:U67" si="40">O66 * (1/10^-6) *M66</f>
        <v>0</v>
      </c>
      <c r="V66" s="114"/>
      <c r="W66" s="115">
        <f t="shared" si="4"/>
        <v>0</v>
      </c>
      <c r="X66" s="51"/>
    </row>
    <row r="67" ht="15.75" customHeight="1">
      <c r="A67" s="67">
        <v>8.0</v>
      </c>
      <c r="B67" s="134">
        <f t="shared" si="6"/>
        <v>43671</v>
      </c>
      <c r="C67" s="111" t="str">
        <f>'Tube wts'!C67</f>
        <v>NT_6_R</v>
      </c>
      <c r="D67" s="111">
        <f>'Tube wts'!D67</f>
        <v>0.9781</v>
      </c>
      <c r="E67" s="111" t="str">
        <f>'Tube wts'!E67</f>
        <v/>
      </c>
      <c r="F67" s="67">
        <f t="shared" si="5"/>
        <v>-0.9781</v>
      </c>
      <c r="G67" s="67">
        <f t="shared" si="1"/>
        <v>-8802.9</v>
      </c>
      <c r="H67" s="118"/>
      <c r="I67" s="118"/>
      <c r="J67" s="118"/>
      <c r="K67" s="118"/>
      <c r="L67" s="118"/>
      <c r="M67" s="118"/>
      <c r="N67" s="118">
        <v>50.0</v>
      </c>
      <c r="O67" s="111">
        <f t="shared" si="2"/>
        <v>20</v>
      </c>
      <c r="P67" s="113"/>
      <c r="Q67" s="113"/>
      <c r="R67" s="113"/>
      <c r="S67" s="113"/>
      <c r="T67" s="113">
        <f t="shared" si="39"/>
        <v>0</v>
      </c>
      <c r="U67" s="113">
        <f t="shared" si="40"/>
        <v>0</v>
      </c>
      <c r="V67" s="51"/>
      <c r="W67" s="115">
        <f t="shared" si="4"/>
        <v>0</v>
      </c>
      <c r="X67" s="51"/>
    </row>
    <row r="68" ht="15.75" customHeight="1">
      <c r="A68" s="69">
        <v>8.0</v>
      </c>
      <c r="B68" s="134">
        <f t="shared" si="6"/>
        <v>43671</v>
      </c>
      <c r="C68" s="111" t="str">
        <f>'Tube wts'!C68</f>
        <v>F_6_0</v>
      </c>
      <c r="D68" s="111">
        <f>'Tube wts'!D68</f>
        <v>0.9889</v>
      </c>
      <c r="E68" s="111" t="str">
        <f>'Tube wts'!E68</f>
        <v/>
      </c>
      <c r="F68" s="69">
        <f t="shared" si="5"/>
        <v>-0.9889</v>
      </c>
      <c r="G68" s="69">
        <f t="shared" si="1"/>
        <v>-8900.1</v>
      </c>
      <c r="H68" s="121"/>
      <c r="I68" s="121"/>
      <c r="J68" s="121"/>
      <c r="K68" s="121"/>
      <c r="L68" s="121"/>
      <c r="M68" s="121"/>
      <c r="N68" s="121">
        <v>50.0</v>
      </c>
      <c r="O68" s="122">
        <f t="shared" si="2"/>
        <v>20</v>
      </c>
      <c r="P68" s="123">
        <f t="shared" ref="P68:P73" si="41">O68 * (1/10^-1) *H68</f>
        <v>0</v>
      </c>
      <c r="Q68" s="123">
        <f t="shared" ref="Q68:Q73" si="42">O68 * (1/10^-2) *I68</f>
        <v>0</v>
      </c>
      <c r="R68" s="123"/>
      <c r="S68" s="123"/>
      <c r="T68" s="123"/>
      <c r="U68" s="123"/>
      <c r="V68" s="124"/>
      <c r="W68" s="115">
        <f t="shared" si="4"/>
        <v>0</v>
      </c>
      <c r="X68" s="51"/>
    </row>
    <row r="69" ht="15.75" customHeight="1">
      <c r="A69" s="69">
        <v>8.0</v>
      </c>
      <c r="B69" s="134">
        <f t="shared" si="6"/>
        <v>43671</v>
      </c>
      <c r="C69" s="111" t="str">
        <f>'Tube wts'!C69</f>
        <v>F_6_R</v>
      </c>
      <c r="D69" s="111">
        <f>'Tube wts'!D69</f>
        <v>0.9835</v>
      </c>
      <c r="E69" s="111" t="str">
        <f>'Tube wts'!E69</f>
        <v/>
      </c>
      <c r="F69" s="69">
        <f t="shared" si="5"/>
        <v>-0.9835</v>
      </c>
      <c r="G69" s="69">
        <f t="shared" si="1"/>
        <v>-8851.5</v>
      </c>
      <c r="H69" s="121"/>
      <c r="I69" s="121"/>
      <c r="J69" s="121"/>
      <c r="K69" s="121"/>
      <c r="L69" s="121"/>
      <c r="M69" s="121"/>
      <c r="N69" s="121">
        <v>50.0</v>
      </c>
      <c r="O69" s="122">
        <f t="shared" si="2"/>
        <v>20</v>
      </c>
      <c r="P69" s="123">
        <f t="shared" si="41"/>
        <v>0</v>
      </c>
      <c r="Q69" s="123">
        <f t="shared" si="42"/>
        <v>0</v>
      </c>
      <c r="R69" s="123"/>
      <c r="S69" s="123"/>
      <c r="T69" s="123"/>
      <c r="U69" s="123"/>
      <c r="V69" s="124"/>
      <c r="W69" s="115">
        <f t="shared" si="4"/>
        <v>0</v>
      </c>
      <c r="X69" s="51"/>
    </row>
    <row r="70" ht="15.75" customHeight="1">
      <c r="A70" s="67">
        <v>8.0</v>
      </c>
      <c r="B70" s="134">
        <f t="shared" si="6"/>
        <v>43671</v>
      </c>
      <c r="C70" s="111" t="str">
        <f>'Tube wts'!C70</f>
        <v>M_6_0</v>
      </c>
      <c r="D70" s="111">
        <f>'Tube wts'!D70</f>
        <v>0.9851</v>
      </c>
      <c r="E70" s="111" t="str">
        <f>'Tube wts'!E70</f>
        <v/>
      </c>
      <c r="F70" s="67">
        <f t="shared" si="5"/>
        <v>-0.9851</v>
      </c>
      <c r="G70" s="67">
        <f t="shared" si="1"/>
        <v>-8865.9</v>
      </c>
      <c r="H70" s="118"/>
      <c r="I70" s="118"/>
      <c r="J70" s="121"/>
      <c r="K70" s="121"/>
      <c r="L70" s="121"/>
      <c r="M70" s="121"/>
      <c r="N70" s="118">
        <v>50.0</v>
      </c>
      <c r="O70" s="111">
        <f t="shared" si="2"/>
        <v>20</v>
      </c>
      <c r="P70" s="113">
        <f t="shared" si="41"/>
        <v>0</v>
      </c>
      <c r="Q70" s="113">
        <f t="shared" si="42"/>
        <v>0</v>
      </c>
      <c r="R70" s="113"/>
      <c r="S70" s="113"/>
      <c r="T70" s="113"/>
      <c r="U70" s="113"/>
      <c r="V70" s="51"/>
      <c r="W70" s="115">
        <f t="shared" si="4"/>
        <v>0</v>
      </c>
      <c r="X70" s="51"/>
    </row>
    <row r="71" ht="15.75" customHeight="1">
      <c r="A71" s="67">
        <v>8.0</v>
      </c>
      <c r="B71" s="134">
        <f t="shared" si="6"/>
        <v>43671</v>
      </c>
      <c r="C71" s="111" t="str">
        <f>'Tube wts'!C71</f>
        <v>M_6_R</v>
      </c>
      <c r="D71" s="111">
        <f>'Tube wts'!D71</f>
        <v>0.977</v>
      </c>
      <c r="E71" s="111" t="str">
        <f>'Tube wts'!E71</f>
        <v/>
      </c>
      <c r="F71" s="67">
        <f t="shared" si="5"/>
        <v>-0.977</v>
      </c>
      <c r="G71" s="67">
        <f t="shared" si="1"/>
        <v>-8793</v>
      </c>
      <c r="H71" s="118"/>
      <c r="I71" s="118"/>
      <c r="J71" s="121"/>
      <c r="K71" s="121"/>
      <c r="L71" s="121"/>
      <c r="M71" s="121"/>
      <c r="N71" s="118">
        <v>50.0</v>
      </c>
      <c r="O71" s="111">
        <f t="shared" si="2"/>
        <v>20</v>
      </c>
      <c r="P71" s="113">
        <f t="shared" si="41"/>
        <v>0</v>
      </c>
      <c r="Q71" s="113">
        <f t="shared" si="42"/>
        <v>0</v>
      </c>
      <c r="R71" s="113"/>
      <c r="S71" s="113"/>
      <c r="T71" s="113"/>
      <c r="U71" s="113"/>
      <c r="V71" s="51"/>
      <c r="W71" s="115">
        <f t="shared" si="4"/>
        <v>0</v>
      </c>
      <c r="X71" s="51"/>
    </row>
    <row r="72" ht="15.75" customHeight="1">
      <c r="A72" s="69">
        <v>8.0</v>
      </c>
      <c r="B72" s="134">
        <f t="shared" si="6"/>
        <v>43671</v>
      </c>
      <c r="C72" s="111" t="str">
        <f>'Tube wts'!C72</f>
        <v>L_6_0</v>
      </c>
      <c r="D72" s="111">
        <f>'Tube wts'!D72</f>
        <v>0.9722</v>
      </c>
      <c r="E72" s="111" t="str">
        <f>'Tube wts'!E72</f>
        <v/>
      </c>
      <c r="F72" s="69">
        <f t="shared" si="5"/>
        <v>-0.9722</v>
      </c>
      <c r="G72" s="69">
        <f t="shared" si="1"/>
        <v>-8749.8</v>
      </c>
      <c r="H72" s="121"/>
      <c r="I72" s="121"/>
      <c r="J72" s="121"/>
      <c r="K72" s="121"/>
      <c r="L72" s="121"/>
      <c r="M72" s="121"/>
      <c r="N72" s="121">
        <v>50.0</v>
      </c>
      <c r="O72" s="122">
        <f t="shared" si="2"/>
        <v>20</v>
      </c>
      <c r="P72" s="123">
        <f t="shared" si="41"/>
        <v>0</v>
      </c>
      <c r="Q72" s="123">
        <f t="shared" si="42"/>
        <v>0</v>
      </c>
      <c r="R72" s="123"/>
      <c r="S72" s="123"/>
      <c r="T72" s="123"/>
      <c r="U72" s="123"/>
      <c r="V72" s="124"/>
      <c r="W72" s="115">
        <f t="shared" si="4"/>
        <v>0</v>
      </c>
      <c r="X72" s="51"/>
    </row>
    <row r="73" ht="15.75" customHeight="1">
      <c r="A73" s="73">
        <v>8.0</v>
      </c>
      <c r="B73" s="139">
        <f t="shared" si="6"/>
        <v>43671</v>
      </c>
      <c r="C73" s="111" t="str">
        <f>'Tube wts'!C73</f>
        <v>L_6_R</v>
      </c>
      <c r="D73" s="111">
        <f>'Tube wts'!D73</f>
        <v>0.9844</v>
      </c>
      <c r="E73" s="111" t="str">
        <f>'Tube wts'!E73</f>
        <v/>
      </c>
      <c r="F73" s="73">
        <f t="shared" si="5"/>
        <v>-0.9844</v>
      </c>
      <c r="G73" s="73">
        <f t="shared" si="1"/>
        <v>-8859.6</v>
      </c>
      <c r="H73" s="128"/>
      <c r="I73" s="128"/>
      <c r="J73" s="121"/>
      <c r="K73" s="121"/>
      <c r="L73" s="121"/>
      <c r="M73" s="121"/>
      <c r="N73" s="128">
        <v>50.0</v>
      </c>
      <c r="O73" s="129">
        <f t="shared" si="2"/>
        <v>20</v>
      </c>
      <c r="P73" s="130">
        <f t="shared" si="41"/>
        <v>0</v>
      </c>
      <c r="Q73" s="130">
        <f t="shared" si="42"/>
        <v>0</v>
      </c>
      <c r="R73" s="130"/>
      <c r="S73" s="130"/>
      <c r="T73" s="130"/>
      <c r="U73" s="130"/>
      <c r="V73" s="131"/>
      <c r="W73" s="115">
        <f t="shared" si="4"/>
        <v>0</v>
      </c>
      <c r="X73" s="51"/>
    </row>
    <row r="74" ht="15.75" customHeight="1">
      <c r="A74" s="109">
        <v>9.0</v>
      </c>
      <c r="B74" s="133">
        <f t="shared" si="6"/>
        <v>43672</v>
      </c>
      <c r="C74" s="111" t="str">
        <f>'Tube wts'!C74</f>
        <v>NT_6_0</v>
      </c>
      <c r="D74" s="111">
        <f>'Tube wts'!D74</f>
        <v>0.9792</v>
      </c>
      <c r="E74" s="111" t="str">
        <f>'Tube wts'!E74</f>
        <v/>
      </c>
      <c r="F74" s="109">
        <f t="shared" si="5"/>
        <v>-0.9792</v>
      </c>
      <c r="G74" s="109">
        <f t="shared" si="1"/>
        <v>-8812.8</v>
      </c>
      <c r="H74" s="118"/>
      <c r="I74" s="118"/>
      <c r="J74" s="111"/>
      <c r="K74" s="111"/>
      <c r="L74" s="111"/>
      <c r="M74" s="111"/>
      <c r="N74" s="111">
        <v>50.0</v>
      </c>
      <c r="O74" s="111">
        <f t="shared" si="2"/>
        <v>20</v>
      </c>
      <c r="P74" s="113"/>
      <c r="Q74" s="113"/>
      <c r="R74" s="113"/>
      <c r="S74" s="113"/>
      <c r="T74" s="113">
        <f t="shared" ref="T74:T75" si="43">O74 * (1/10^-5) *L74</f>
        <v>0</v>
      </c>
      <c r="U74" s="113">
        <f t="shared" ref="U74:U75" si="44">O74 * (1/10^-6) *M74</f>
        <v>0</v>
      </c>
      <c r="V74" s="114"/>
      <c r="W74" s="115">
        <f t="shared" si="4"/>
        <v>0</v>
      </c>
      <c r="X74" s="51"/>
    </row>
    <row r="75" ht="15.75" customHeight="1">
      <c r="A75" s="67">
        <v>9.0</v>
      </c>
      <c r="B75" s="134">
        <f t="shared" si="6"/>
        <v>43672</v>
      </c>
      <c r="C75" s="111" t="str">
        <f>'Tube wts'!C75</f>
        <v>NT_6_R</v>
      </c>
      <c r="D75" s="111">
        <f>'Tube wts'!D75</f>
        <v>0.9862</v>
      </c>
      <c r="E75" s="111" t="str">
        <f>'Tube wts'!E75</f>
        <v/>
      </c>
      <c r="F75" s="67">
        <f t="shared" si="5"/>
        <v>-0.9862</v>
      </c>
      <c r="G75" s="67">
        <f t="shared" si="1"/>
        <v>-8875.8</v>
      </c>
      <c r="H75" s="118"/>
      <c r="I75" s="118"/>
      <c r="J75" s="118"/>
      <c r="K75" s="118"/>
      <c r="L75" s="118"/>
      <c r="M75" s="118"/>
      <c r="N75" s="118">
        <v>50.0</v>
      </c>
      <c r="O75" s="111">
        <f t="shared" si="2"/>
        <v>20</v>
      </c>
      <c r="P75" s="113"/>
      <c r="Q75" s="113"/>
      <c r="R75" s="113"/>
      <c r="S75" s="113"/>
      <c r="T75" s="113">
        <f t="shared" si="43"/>
        <v>0</v>
      </c>
      <c r="U75" s="113">
        <f t="shared" si="44"/>
        <v>0</v>
      </c>
      <c r="V75" s="51"/>
      <c r="W75" s="115">
        <f t="shared" si="4"/>
        <v>0</v>
      </c>
      <c r="X75" s="51"/>
    </row>
    <row r="76" ht="15.75" customHeight="1">
      <c r="A76" s="69">
        <v>9.0</v>
      </c>
      <c r="B76" s="134">
        <f t="shared" si="6"/>
        <v>43672</v>
      </c>
      <c r="C76" s="111" t="str">
        <f>'Tube wts'!C76</f>
        <v>F_6_0</v>
      </c>
      <c r="D76" s="111">
        <f>'Tube wts'!D76</f>
        <v>0.9883</v>
      </c>
      <c r="E76" s="111" t="str">
        <f>'Tube wts'!E76</f>
        <v/>
      </c>
      <c r="F76" s="69">
        <f t="shared" si="5"/>
        <v>-0.9883</v>
      </c>
      <c r="G76" s="69">
        <f t="shared" si="1"/>
        <v>-8894.7</v>
      </c>
      <c r="H76" s="121"/>
      <c r="I76" s="121"/>
      <c r="J76" s="121"/>
      <c r="K76" s="121"/>
      <c r="L76" s="121"/>
      <c r="M76" s="121"/>
      <c r="N76" s="121">
        <v>50.0</v>
      </c>
      <c r="O76" s="122">
        <f t="shared" si="2"/>
        <v>20</v>
      </c>
      <c r="P76" s="123">
        <f t="shared" ref="P76:P81" si="45">O76 * (1/10^-1) *H76</f>
        <v>0</v>
      </c>
      <c r="Q76" s="123">
        <f t="shared" ref="Q76:Q81" si="46">O76 * (1/10^-2) *I76</f>
        <v>0</v>
      </c>
      <c r="R76" s="123"/>
      <c r="S76" s="123"/>
      <c r="T76" s="123"/>
      <c r="U76" s="123"/>
      <c r="V76" s="124"/>
      <c r="W76" s="115">
        <f t="shared" si="4"/>
        <v>0</v>
      </c>
      <c r="X76" s="51"/>
    </row>
    <row r="77" ht="15.75" customHeight="1">
      <c r="A77" s="69">
        <v>9.0</v>
      </c>
      <c r="B77" s="134">
        <f t="shared" si="6"/>
        <v>43672</v>
      </c>
      <c r="C77" s="111" t="str">
        <f>'Tube wts'!C77</f>
        <v>F_6_R</v>
      </c>
      <c r="D77" s="111">
        <f>'Tube wts'!D77</f>
        <v>0.9755</v>
      </c>
      <c r="E77" s="111" t="str">
        <f>'Tube wts'!E77</f>
        <v/>
      </c>
      <c r="F77" s="69">
        <f t="shared" si="5"/>
        <v>-0.9755</v>
      </c>
      <c r="G77" s="69">
        <f t="shared" si="1"/>
        <v>-8779.5</v>
      </c>
      <c r="H77" s="121"/>
      <c r="I77" s="121"/>
      <c r="J77" s="121"/>
      <c r="K77" s="121"/>
      <c r="L77" s="121"/>
      <c r="M77" s="121"/>
      <c r="N77" s="121">
        <v>50.0</v>
      </c>
      <c r="O77" s="122">
        <f t="shared" si="2"/>
        <v>20</v>
      </c>
      <c r="P77" s="123">
        <f t="shared" si="45"/>
        <v>0</v>
      </c>
      <c r="Q77" s="123">
        <f t="shared" si="46"/>
        <v>0</v>
      </c>
      <c r="R77" s="123"/>
      <c r="S77" s="123"/>
      <c r="T77" s="123"/>
      <c r="U77" s="123"/>
      <c r="V77" s="124"/>
      <c r="W77" s="115">
        <f t="shared" si="4"/>
        <v>0</v>
      </c>
      <c r="X77" s="51"/>
    </row>
    <row r="78" ht="15.75" customHeight="1">
      <c r="A78" s="67">
        <v>9.0</v>
      </c>
      <c r="B78" s="134">
        <f t="shared" si="6"/>
        <v>43672</v>
      </c>
      <c r="C78" s="111" t="str">
        <f>'Tube wts'!C78</f>
        <v>M_6_0</v>
      </c>
      <c r="D78" s="111">
        <f>'Tube wts'!D78</f>
        <v>0.9804</v>
      </c>
      <c r="E78" s="111" t="str">
        <f>'Tube wts'!E78</f>
        <v/>
      </c>
      <c r="F78" s="67">
        <f t="shared" si="5"/>
        <v>-0.9804</v>
      </c>
      <c r="G78" s="67">
        <f t="shared" si="1"/>
        <v>-8823.6</v>
      </c>
      <c r="H78" s="118"/>
      <c r="I78" s="121"/>
      <c r="J78" s="121"/>
      <c r="K78" s="121"/>
      <c r="L78" s="121"/>
      <c r="M78" s="121"/>
      <c r="N78" s="118">
        <v>50.0</v>
      </c>
      <c r="O78" s="111">
        <f t="shared" si="2"/>
        <v>20</v>
      </c>
      <c r="P78" s="113">
        <f t="shared" si="45"/>
        <v>0</v>
      </c>
      <c r="Q78" s="113">
        <f t="shared" si="46"/>
        <v>0</v>
      </c>
      <c r="R78" s="113"/>
      <c r="S78" s="113"/>
      <c r="T78" s="113"/>
      <c r="U78" s="113"/>
      <c r="V78" s="51"/>
      <c r="W78" s="115">
        <f t="shared" si="4"/>
        <v>0</v>
      </c>
      <c r="X78" s="51"/>
    </row>
    <row r="79" ht="15.75" customHeight="1">
      <c r="A79" s="67">
        <v>9.0</v>
      </c>
      <c r="B79" s="134">
        <f t="shared" si="6"/>
        <v>43672</v>
      </c>
      <c r="C79" s="111" t="str">
        <f>'Tube wts'!C79</f>
        <v>M_6_R</v>
      </c>
      <c r="D79" s="111">
        <f>'Tube wts'!D79</f>
        <v>0.9853</v>
      </c>
      <c r="E79" s="111" t="str">
        <f>'Tube wts'!E79</f>
        <v/>
      </c>
      <c r="F79" s="67">
        <f t="shared" si="5"/>
        <v>-0.9853</v>
      </c>
      <c r="G79" s="67">
        <f t="shared" si="1"/>
        <v>-8867.7</v>
      </c>
      <c r="H79" s="118"/>
      <c r="I79" s="121"/>
      <c r="J79" s="121"/>
      <c r="K79" s="121"/>
      <c r="L79" s="121"/>
      <c r="M79" s="121"/>
      <c r="N79" s="118">
        <v>50.0</v>
      </c>
      <c r="O79" s="111">
        <f t="shared" si="2"/>
        <v>20</v>
      </c>
      <c r="P79" s="113">
        <f t="shared" si="45"/>
        <v>0</v>
      </c>
      <c r="Q79" s="113">
        <f t="shared" si="46"/>
        <v>0</v>
      </c>
      <c r="R79" s="113"/>
      <c r="S79" s="113"/>
      <c r="T79" s="113"/>
      <c r="U79" s="113"/>
      <c r="V79" s="51"/>
      <c r="W79" s="115">
        <f t="shared" si="4"/>
        <v>0</v>
      </c>
      <c r="X79" s="51"/>
    </row>
    <row r="80" ht="15.75" customHeight="1">
      <c r="A80" s="69">
        <v>9.0</v>
      </c>
      <c r="B80" s="134">
        <f t="shared" si="6"/>
        <v>43672</v>
      </c>
      <c r="C80" s="111" t="str">
        <f>'Tube wts'!C80</f>
        <v>L_6_0</v>
      </c>
      <c r="D80" s="111">
        <f>'Tube wts'!D80</f>
        <v>0.9838</v>
      </c>
      <c r="E80" s="111" t="str">
        <f>'Tube wts'!E80</f>
        <v/>
      </c>
      <c r="F80" s="69">
        <f t="shared" si="5"/>
        <v>-0.9838</v>
      </c>
      <c r="G80" s="69">
        <f t="shared" si="1"/>
        <v>-8854.2</v>
      </c>
      <c r="H80" s="121"/>
      <c r="I80" s="121"/>
      <c r="J80" s="121"/>
      <c r="K80" s="121"/>
      <c r="L80" s="121"/>
      <c r="M80" s="121"/>
      <c r="N80" s="121">
        <v>50.0</v>
      </c>
      <c r="O80" s="122">
        <f t="shared" si="2"/>
        <v>20</v>
      </c>
      <c r="P80" s="123">
        <f t="shared" si="45"/>
        <v>0</v>
      </c>
      <c r="Q80" s="123">
        <f t="shared" si="46"/>
        <v>0</v>
      </c>
      <c r="R80" s="123"/>
      <c r="S80" s="123"/>
      <c r="T80" s="123"/>
      <c r="U80" s="123"/>
      <c r="V80" s="124"/>
      <c r="W80" s="115">
        <f t="shared" si="4"/>
        <v>0</v>
      </c>
      <c r="X80" s="51"/>
    </row>
    <row r="81" ht="15.75" customHeight="1">
      <c r="A81" s="73">
        <v>9.0</v>
      </c>
      <c r="B81" s="135">
        <f t="shared" si="6"/>
        <v>43672</v>
      </c>
      <c r="C81" s="111" t="str">
        <f>'Tube wts'!C81</f>
        <v>L_6_R</v>
      </c>
      <c r="D81" s="111">
        <f>'Tube wts'!D81</f>
        <v>0.9853</v>
      </c>
      <c r="E81" s="111" t="str">
        <f>'Tube wts'!E81</f>
        <v/>
      </c>
      <c r="F81" s="73">
        <f t="shared" si="5"/>
        <v>-0.9853</v>
      </c>
      <c r="G81" s="73">
        <f t="shared" si="1"/>
        <v>-8867.7</v>
      </c>
      <c r="H81" s="128"/>
      <c r="I81" s="121"/>
      <c r="J81" s="121"/>
      <c r="K81" s="121"/>
      <c r="L81" s="121"/>
      <c r="M81" s="121"/>
      <c r="N81" s="128">
        <v>50.0</v>
      </c>
      <c r="O81" s="129">
        <f t="shared" si="2"/>
        <v>20</v>
      </c>
      <c r="P81" s="130">
        <f t="shared" si="45"/>
        <v>0</v>
      </c>
      <c r="Q81" s="130">
        <f t="shared" si="46"/>
        <v>0</v>
      </c>
      <c r="R81" s="130"/>
      <c r="S81" s="130"/>
      <c r="T81" s="130"/>
      <c r="U81" s="130"/>
      <c r="V81" s="131"/>
      <c r="W81" s="115">
        <f t="shared" si="4"/>
        <v>0</v>
      </c>
      <c r="X81" s="51"/>
    </row>
    <row r="82" ht="15.75" customHeight="1">
      <c r="A82" s="109">
        <v>10.0</v>
      </c>
      <c r="B82" s="136">
        <f t="shared" si="6"/>
        <v>43673</v>
      </c>
      <c r="C82" s="111" t="str">
        <f>'Tube wts'!C82</f>
        <v>NT_6_0</v>
      </c>
      <c r="D82" s="111">
        <f>'Tube wts'!D82</f>
        <v>0.981</v>
      </c>
      <c r="E82" s="111" t="str">
        <f>'Tube wts'!E82</f>
        <v/>
      </c>
      <c r="F82" s="109">
        <f t="shared" si="5"/>
        <v>-0.981</v>
      </c>
      <c r="G82" s="109">
        <f t="shared" si="1"/>
        <v>-8829</v>
      </c>
      <c r="H82" s="118"/>
      <c r="I82" s="118"/>
      <c r="J82" s="111"/>
      <c r="K82" s="111"/>
      <c r="L82" s="111"/>
      <c r="M82" s="111"/>
      <c r="N82" s="111">
        <v>50.0</v>
      </c>
      <c r="O82" s="111">
        <f t="shared" si="2"/>
        <v>20</v>
      </c>
      <c r="P82" s="113"/>
      <c r="Q82" s="113"/>
      <c r="R82" s="113"/>
      <c r="S82" s="113"/>
      <c r="T82" s="113">
        <f t="shared" ref="T82:T83" si="47">O82 * (1/10^-5) *L82</f>
        <v>0</v>
      </c>
      <c r="U82" s="113">
        <f t="shared" ref="U82:U83" si="48">O82 * (1/10^-6) *M82</f>
        <v>0</v>
      </c>
      <c r="V82" s="114"/>
      <c r="W82" s="115">
        <f t="shared" si="4"/>
        <v>0</v>
      </c>
      <c r="X82" s="51"/>
    </row>
    <row r="83" ht="15.75" customHeight="1">
      <c r="A83" s="67">
        <v>10.0</v>
      </c>
      <c r="B83" s="134">
        <f t="shared" si="6"/>
        <v>43673</v>
      </c>
      <c r="C83" s="111" t="str">
        <f>'Tube wts'!C83</f>
        <v>NT_6_R</v>
      </c>
      <c r="D83" s="111">
        <f>'Tube wts'!D83</f>
        <v>0.9751</v>
      </c>
      <c r="E83" s="111" t="str">
        <f>'Tube wts'!E83</f>
        <v/>
      </c>
      <c r="F83" s="67">
        <f t="shared" si="5"/>
        <v>-0.9751</v>
      </c>
      <c r="G83" s="67">
        <f t="shared" si="1"/>
        <v>-8775.9</v>
      </c>
      <c r="H83" s="118"/>
      <c r="I83" s="118"/>
      <c r="J83" s="118"/>
      <c r="K83" s="118"/>
      <c r="L83" s="118"/>
      <c r="M83" s="118"/>
      <c r="N83" s="118">
        <v>50.0</v>
      </c>
      <c r="O83" s="111">
        <f t="shared" si="2"/>
        <v>20</v>
      </c>
      <c r="P83" s="113"/>
      <c r="Q83" s="113"/>
      <c r="R83" s="113"/>
      <c r="S83" s="113"/>
      <c r="T83" s="113">
        <f t="shared" si="47"/>
        <v>0</v>
      </c>
      <c r="U83" s="113">
        <f t="shared" si="48"/>
        <v>0</v>
      </c>
      <c r="V83" s="51"/>
      <c r="W83" s="115">
        <f t="shared" si="4"/>
        <v>0</v>
      </c>
      <c r="X83" s="51"/>
    </row>
    <row r="84" ht="15.75" customHeight="1">
      <c r="A84" s="69">
        <v>10.0</v>
      </c>
      <c r="B84" s="134">
        <f t="shared" si="6"/>
        <v>43673</v>
      </c>
      <c r="C84" s="111" t="str">
        <f>'Tube wts'!C84</f>
        <v>F_6_0</v>
      </c>
      <c r="D84" s="111">
        <f>'Tube wts'!D84</f>
        <v>0.985</v>
      </c>
      <c r="E84" s="111" t="str">
        <f>'Tube wts'!E84</f>
        <v/>
      </c>
      <c r="F84" s="69">
        <f t="shared" si="5"/>
        <v>-0.985</v>
      </c>
      <c r="G84" s="69">
        <f t="shared" si="1"/>
        <v>-8865</v>
      </c>
      <c r="H84" s="121"/>
      <c r="I84" s="121"/>
      <c r="J84" s="121"/>
      <c r="K84" s="121"/>
      <c r="L84" s="121"/>
      <c r="M84" s="121"/>
      <c r="N84" s="121">
        <v>50.0</v>
      </c>
      <c r="O84" s="122">
        <f t="shared" si="2"/>
        <v>20</v>
      </c>
      <c r="P84" s="123">
        <f t="shared" ref="P84:P89" si="49">O84 * (1/10^-1) *H84</f>
        <v>0</v>
      </c>
      <c r="Q84" s="123"/>
      <c r="R84" s="123"/>
      <c r="S84" s="123"/>
      <c r="T84" s="123"/>
      <c r="U84" s="123"/>
      <c r="V84" s="124"/>
      <c r="W84" s="115">
        <f t="shared" si="4"/>
        <v>0</v>
      </c>
      <c r="X84" s="51"/>
    </row>
    <row r="85" ht="15.75" customHeight="1">
      <c r="A85" s="69">
        <v>10.0</v>
      </c>
      <c r="B85" s="134">
        <f t="shared" si="6"/>
        <v>43673</v>
      </c>
      <c r="C85" s="111" t="str">
        <f>'Tube wts'!C85</f>
        <v>F_6_R</v>
      </c>
      <c r="D85" s="111">
        <f>'Tube wts'!D85</f>
        <v>0.9745</v>
      </c>
      <c r="E85" s="111" t="str">
        <f>'Tube wts'!E85</f>
        <v/>
      </c>
      <c r="F85" s="69">
        <f t="shared" si="5"/>
        <v>-0.9745</v>
      </c>
      <c r="G85" s="69">
        <f t="shared" si="1"/>
        <v>-8770.5</v>
      </c>
      <c r="H85" s="121"/>
      <c r="I85" s="121"/>
      <c r="J85" s="121"/>
      <c r="K85" s="121"/>
      <c r="L85" s="121"/>
      <c r="M85" s="121"/>
      <c r="N85" s="121">
        <v>50.0</v>
      </c>
      <c r="O85" s="122">
        <f t="shared" si="2"/>
        <v>20</v>
      </c>
      <c r="P85" s="123">
        <f t="shared" si="49"/>
        <v>0</v>
      </c>
      <c r="Q85" s="123"/>
      <c r="R85" s="123"/>
      <c r="S85" s="123"/>
      <c r="T85" s="123"/>
      <c r="U85" s="123"/>
      <c r="V85" s="124"/>
      <c r="W85" s="115">
        <f t="shared" si="4"/>
        <v>0</v>
      </c>
      <c r="X85" s="51"/>
    </row>
    <row r="86" ht="15.75" customHeight="1">
      <c r="A86" s="67">
        <v>10.0</v>
      </c>
      <c r="B86" s="134">
        <f t="shared" si="6"/>
        <v>43673</v>
      </c>
      <c r="C86" s="111" t="str">
        <f>'Tube wts'!C86</f>
        <v>M_6_0</v>
      </c>
      <c r="D86" s="111">
        <f>'Tube wts'!D86</f>
        <v>0.9819</v>
      </c>
      <c r="E86" s="111" t="str">
        <f>'Tube wts'!E86</f>
        <v/>
      </c>
      <c r="F86" s="67">
        <f t="shared" si="5"/>
        <v>-0.9819</v>
      </c>
      <c r="G86" s="67">
        <f t="shared" si="1"/>
        <v>-8837.1</v>
      </c>
      <c r="H86" s="118"/>
      <c r="I86" s="121"/>
      <c r="J86" s="121"/>
      <c r="K86" s="121"/>
      <c r="L86" s="121"/>
      <c r="M86" s="121"/>
      <c r="N86" s="118">
        <v>50.0</v>
      </c>
      <c r="O86" s="111">
        <f t="shared" si="2"/>
        <v>20</v>
      </c>
      <c r="P86" s="113">
        <f t="shared" si="49"/>
        <v>0</v>
      </c>
      <c r="Q86" s="113"/>
      <c r="R86" s="113"/>
      <c r="S86" s="113"/>
      <c r="T86" s="113"/>
      <c r="U86" s="113"/>
      <c r="V86" s="51"/>
      <c r="W86" s="115">
        <f t="shared" si="4"/>
        <v>0</v>
      </c>
      <c r="X86" s="51"/>
    </row>
    <row r="87" ht="15.75" customHeight="1">
      <c r="A87" s="67">
        <v>10.0</v>
      </c>
      <c r="B87" s="134">
        <f t="shared" si="6"/>
        <v>43673</v>
      </c>
      <c r="C87" s="111" t="str">
        <f>'Tube wts'!C87</f>
        <v>M_6_R</v>
      </c>
      <c r="D87" s="111">
        <f>'Tube wts'!D87</f>
        <v>0.9774</v>
      </c>
      <c r="E87" s="111" t="str">
        <f>'Tube wts'!E87</f>
        <v/>
      </c>
      <c r="F87" s="67">
        <f t="shared" si="5"/>
        <v>-0.9774</v>
      </c>
      <c r="G87" s="67">
        <f t="shared" si="1"/>
        <v>-8796.6</v>
      </c>
      <c r="H87" s="118"/>
      <c r="I87" s="121"/>
      <c r="J87" s="121"/>
      <c r="K87" s="121"/>
      <c r="L87" s="121"/>
      <c r="M87" s="121"/>
      <c r="N87" s="118">
        <v>50.0</v>
      </c>
      <c r="O87" s="111">
        <f t="shared" si="2"/>
        <v>20</v>
      </c>
      <c r="P87" s="113">
        <f t="shared" si="49"/>
        <v>0</v>
      </c>
      <c r="Q87" s="113"/>
      <c r="R87" s="113"/>
      <c r="S87" s="113"/>
      <c r="T87" s="113"/>
      <c r="U87" s="113"/>
      <c r="V87" s="51"/>
      <c r="W87" s="115">
        <f t="shared" si="4"/>
        <v>0</v>
      </c>
      <c r="X87" s="51"/>
    </row>
    <row r="88" ht="15.75" customHeight="1">
      <c r="A88" s="69">
        <v>10.0</v>
      </c>
      <c r="B88" s="134">
        <f t="shared" si="6"/>
        <v>43673</v>
      </c>
      <c r="C88" s="111" t="str">
        <f>'Tube wts'!C88</f>
        <v>L_6_0</v>
      </c>
      <c r="D88" s="111">
        <f>'Tube wts'!D88</f>
        <v>0.9841</v>
      </c>
      <c r="E88" s="111" t="str">
        <f>'Tube wts'!E88</f>
        <v/>
      </c>
      <c r="F88" s="69">
        <f t="shared" si="5"/>
        <v>-0.9841</v>
      </c>
      <c r="G88" s="69">
        <f t="shared" si="1"/>
        <v>-8856.9</v>
      </c>
      <c r="H88" s="121"/>
      <c r="I88" s="121"/>
      <c r="J88" s="121"/>
      <c r="K88" s="121"/>
      <c r="L88" s="121"/>
      <c r="M88" s="121"/>
      <c r="N88" s="121">
        <v>50.0</v>
      </c>
      <c r="O88" s="122">
        <f t="shared" si="2"/>
        <v>20</v>
      </c>
      <c r="P88" s="123">
        <f t="shared" si="49"/>
        <v>0</v>
      </c>
      <c r="Q88" s="123"/>
      <c r="R88" s="123"/>
      <c r="S88" s="123"/>
      <c r="T88" s="123"/>
      <c r="U88" s="123"/>
      <c r="V88" s="124"/>
      <c r="W88" s="115">
        <f t="shared" si="4"/>
        <v>0</v>
      </c>
      <c r="X88" s="51"/>
    </row>
    <row r="89" ht="15.75" customHeight="1">
      <c r="A89" s="73">
        <v>10.0</v>
      </c>
      <c r="B89" s="139">
        <f t="shared" si="6"/>
        <v>43673</v>
      </c>
      <c r="C89" s="111" t="str">
        <f>'Tube wts'!C89</f>
        <v>L_6_R</v>
      </c>
      <c r="D89" s="111">
        <f>'Tube wts'!D89</f>
        <v>0.9892</v>
      </c>
      <c r="E89" s="111" t="str">
        <f>'Tube wts'!E89</f>
        <v/>
      </c>
      <c r="F89" s="73">
        <f t="shared" si="5"/>
        <v>-0.9892</v>
      </c>
      <c r="G89" s="73">
        <f t="shared" si="1"/>
        <v>-8902.8</v>
      </c>
      <c r="H89" s="128"/>
      <c r="I89" s="121"/>
      <c r="J89" s="121"/>
      <c r="K89" s="121"/>
      <c r="L89" s="121"/>
      <c r="M89" s="121"/>
      <c r="N89" s="128">
        <v>50.0</v>
      </c>
      <c r="O89" s="129">
        <f t="shared" si="2"/>
        <v>20</v>
      </c>
      <c r="P89" s="130">
        <f t="shared" si="49"/>
        <v>0</v>
      </c>
      <c r="Q89" s="130"/>
      <c r="R89" s="130"/>
      <c r="S89" s="130"/>
      <c r="T89" s="130"/>
      <c r="U89" s="130"/>
      <c r="V89" s="131"/>
      <c r="W89" s="115">
        <f t="shared" si="4"/>
        <v>0</v>
      </c>
      <c r="X89" s="51"/>
    </row>
    <row r="90" ht="15.75" customHeight="1">
      <c r="A90" s="6"/>
      <c r="B90" s="168"/>
      <c r="C90" s="6"/>
      <c r="D90" s="6"/>
      <c r="E90" s="6"/>
      <c r="F90" s="6"/>
      <c r="G90" s="6"/>
      <c r="H90" s="51"/>
      <c r="I90" s="51"/>
      <c r="J90" s="51"/>
      <c r="K90" s="51"/>
      <c r="L90" s="51"/>
      <c r="M90" s="51"/>
      <c r="N90" s="51"/>
      <c r="O90" s="105"/>
      <c r="P90" s="51"/>
      <c r="Q90" s="51"/>
      <c r="R90" s="51"/>
      <c r="S90" s="105"/>
      <c r="T90" s="51"/>
      <c r="U90" s="51"/>
      <c r="V90" s="51"/>
      <c r="W90" s="51"/>
      <c r="X90" s="51"/>
    </row>
    <row r="91" ht="15.75" customHeight="1">
      <c r="A91" s="62"/>
      <c r="B91" s="62"/>
      <c r="C91" s="31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51"/>
      <c r="S91" s="62"/>
      <c r="T91" s="51"/>
      <c r="U91" s="51"/>
      <c r="V91" s="51"/>
      <c r="W91" s="51"/>
      <c r="X91" s="51"/>
    </row>
    <row r="92" ht="15.75" customHeight="1">
      <c r="A92" s="6"/>
      <c r="B92" s="168"/>
      <c r="C92" s="6"/>
      <c r="D92" s="51"/>
      <c r="E92" s="51"/>
      <c r="F92" s="6"/>
      <c r="G92" s="6"/>
      <c r="H92" s="6"/>
      <c r="I92" s="51"/>
      <c r="J92" s="51"/>
      <c r="K92" s="51"/>
      <c r="L92" s="51"/>
      <c r="M92" s="51"/>
      <c r="N92" s="51"/>
      <c r="O92" s="51"/>
      <c r="P92" s="105"/>
      <c r="Q92" s="51"/>
      <c r="R92" s="51"/>
      <c r="S92" s="105"/>
      <c r="T92" s="51"/>
      <c r="U92" s="51"/>
      <c r="V92" s="51"/>
      <c r="W92" s="51"/>
      <c r="X92" s="51"/>
    </row>
    <row r="93" ht="15.75" customHeight="1">
      <c r="A93" s="6"/>
      <c r="B93" s="168"/>
      <c r="C93" s="6"/>
      <c r="D93" s="51"/>
      <c r="E93" s="51"/>
      <c r="F93" s="6"/>
      <c r="G93" s="6"/>
      <c r="H93" s="51"/>
      <c r="I93" s="51"/>
      <c r="J93" s="51"/>
      <c r="K93" s="51"/>
      <c r="L93" s="51"/>
      <c r="M93" s="51"/>
      <c r="N93" s="51"/>
      <c r="O93" s="51"/>
      <c r="P93" s="105"/>
      <c r="Q93" s="51"/>
      <c r="R93" s="51"/>
      <c r="S93" s="105"/>
      <c r="T93" s="51"/>
      <c r="U93" s="51"/>
      <c r="V93" s="51"/>
      <c r="W93" s="51"/>
      <c r="X93" s="51"/>
    </row>
    <row r="94" ht="15.75" customHeight="1">
      <c r="A94" s="6"/>
      <c r="B94" s="168"/>
      <c r="C94" s="6"/>
      <c r="D94" s="51"/>
      <c r="E94" s="51"/>
      <c r="F94" s="6"/>
      <c r="G94" s="6"/>
      <c r="H94" s="51"/>
      <c r="I94" s="51"/>
      <c r="J94" s="51"/>
      <c r="K94" s="51"/>
      <c r="L94" s="51"/>
      <c r="M94" s="51"/>
      <c r="N94" s="51"/>
      <c r="O94" s="51"/>
      <c r="P94" s="105"/>
      <c r="Q94" s="51"/>
      <c r="R94" s="51"/>
      <c r="S94" s="105"/>
      <c r="T94" s="51"/>
      <c r="U94" s="51"/>
      <c r="V94" s="51"/>
      <c r="W94" s="51"/>
      <c r="X94" s="51"/>
    </row>
    <row r="95" ht="15.75" customHeight="1">
      <c r="A95" s="6"/>
      <c r="B95" s="168"/>
      <c r="C95" s="6"/>
      <c r="D95" s="51"/>
      <c r="E95" s="51"/>
      <c r="F95" s="6"/>
      <c r="G95" s="6"/>
      <c r="H95" s="51"/>
      <c r="I95" s="51"/>
      <c r="J95" s="51"/>
      <c r="K95" s="51"/>
      <c r="L95" s="51"/>
      <c r="M95" s="51"/>
      <c r="N95" s="51"/>
      <c r="O95" s="51"/>
      <c r="P95" s="105"/>
      <c r="Q95" s="51"/>
      <c r="R95" s="51"/>
      <c r="S95" s="105"/>
      <c r="T95" s="51"/>
      <c r="U95" s="51"/>
      <c r="V95" s="51"/>
      <c r="W95" s="51"/>
      <c r="X95" s="51"/>
    </row>
    <row r="96" ht="15.75" customHeight="1">
      <c r="A96" s="6"/>
      <c r="B96" s="168"/>
      <c r="C96" s="6"/>
      <c r="D96" s="51"/>
      <c r="E96" s="51"/>
      <c r="F96" s="6"/>
      <c r="G96" s="6"/>
      <c r="H96" s="51"/>
      <c r="I96" s="51"/>
      <c r="J96" s="51"/>
      <c r="K96" s="51"/>
      <c r="L96" s="51"/>
      <c r="M96" s="51"/>
      <c r="N96" s="51"/>
      <c r="O96" s="51"/>
      <c r="P96" s="105"/>
      <c r="Q96" s="51"/>
      <c r="R96" s="51"/>
      <c r="S96" s="105"/>
      <c r="T96" s="51"/>
      <c r="U96" s="51"/>
      <c r="V96" s="51"/>
      <c r="W96" s="51"/>
      <c r="X96" s="51"/>
    </row>
    <row r="97" ht="15.75" customHeight="1">
      <c r="A97" s="6"/>
      <c r="B97" s="168"/>
      <c r="C97" s="6"/>
      <c r="D97" s="51"/>
      <c r="E97" s="51"/>
      <c r="F97" s="6"/>
      <c r="G97" s="6"/>
      <c r="H97" s="51"/>
      <c r="I97" s="51"/>
      <c r="J97" s="51"/>
      <c r="K97" s="51"/>
      <c r="L97" s="51"/>
      <c r="M97" s="51"/>
      <c r="N97" s="51"/>
      <c r="O97" s="51"/>
      <c r="P97" s="105"/>
      <c r="Q97" s="51"/>
      <c r="R97" s="51"/>
      <c r="S97" s="105"/>
      <c r="T97" s="51"/>
      <c r="U97" s="51"/>
      <c r="V97" s="51"/>
      <c r="W97" s="51"/>
      <c r="X97" s="51"/>
    </row>
    <row r="98" ht="15.75" customHeight="1">
      <c r="A98" s="6"/>
      <c r="B98" s="168"/>
      <c r="C98" s="6"/>
      <c r="D98" s="51"/>
      <c r="E98" s="51"/>
      <c r="F98" s="6"/>
      <c r="G98" s="6"/>
      <c r="H98" s="51"/>
      <c r="I98" s="51"/>
      <c r="J98" s="51"/>
      <c r="K98" s="51"/>
      <c r="L98" s="51"/>
      <c r="M98" s="51"/>
      <c r="N98" s="51"/>
      <c r="O98" s="51"/>
      <c r="P98" s="105"/>
      <c r="Q98" s="51"/>
      <c r="R98" s="51"/>
      <c r="S98" s="105"/>
      <c r="T98" s="51"/>
      <c r="U98" s="51"/>
      <c r="V98" s="51"/>
      <c r="W98" s="51"/>
      <c r="X98" s="51"/>
    </row>
    <row r="99" ht="15.75" customHeight="1">
      <c r="A99" s="6"/>
      <c r="B99" s="168"/>
      <c r="C99" s="6"/>
      <c r="D99" s="51"/>
      <c r="E99" s="51"/>
      <c r="F99" s="6"/>
      <c r="G99" s="6"/>
      <c r="H99" s="51"/>
      <c r="I99" s="51"/>
      <c r="J99" s="51"/>
      <c r="K99" s="51"/>
      <c r="L99" s="51"/>
      <c r="M99" s="51"/>
      <c r="N99" s="51"/>
      <c r="O99" s="51"/>
      <c r="P99" s="105"/>
      <c r="Q99" s="51"/>
      <c r="R99" s="51"/>
      <c r="S99" s="105"/>
      <c r="T99" s="51"/>
      <c r="U99" s="51"/>
      <c r="V99" s="51"/>
      <c r="W99" s="51"/>
      <c r="X99" s="51"/>
    </row>
    <row r="100" ht="15.75" customHeight="1">
      <c r="A100" s="6"/>
      <c r="B100" s="168"/>
      <c r="C100" s="6"/>
      <c r="D100" s="6"/>
      <c r="E100" s="6"/>
      <c r="F100" s="6"/>
      <c r="G100" s="6"/>
      <c r="H100" s="51"/>
      <c r="I100" s="51"/>
      <c r="J100" s="51"/>
      <c r="K100" s="51"/>
      <c r="L100" s="51"/>
      <c r="M100" s="51"/>
      <c r="N100" s="51"/>
      <c r="O100" s="105"/>
      <c r="P100" s="51"/>
      <c r="Q100" s="51"/>
      <c r="R100" s="51"/>
      <c r="S100" s="105"/>
      <c r="T100" s="51"/>
      <c r="U100" s="51"/>
      <c r="V100" s="51"/>
      <c r="W100" s="51"/>
      <c r="X100" s="51"/>
    </row>
    <row r="101" ht="15.75" customHeight="1">
      <c r="A101" s="62"/>
      <c r="B101" s="62"/>
      <c r="C101" s="31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51"/>
      <c r="S101" s="62"/>
      <c r="T101" s="51"/>
      <c r="U101" s="51"/>
      <c r="V101" s="51"/>
      <c r="W101" s="51"/>
      <c r="X101" s="51"/>
    </row>
    <row r="102" ht="15.75" customHeight="1">
      <c r="A102" s="6"/>
      <c r="B102" s="168"/>
      <c r="C102" s="6"/>
      <c r="D102" s="51"/>
      <c r="E102" s="51"/>
      <c r="F102" s="6"/>
      <c r="G102" s="6"/>
      <c r="H102" s="6"/>
      <c r="I102" s="51"/>
      <c r="J102" s="51"/>
      <c r="K102" s="51"/>
      <c r="L102" s="51"/>
      <c r="M102" s="51"/>
      <c r="N102" s="51"/>
      <c r="O102" s="51"/>
      <c r="P102" s="105"/>
      <c r="Q102" s="51"/>
      <c r="R102" s="51"/>
      <c r="S102" s="105"/>
      <c r="T102" s="51"/>
      <c r="U102" s="51"/>
      <c r="V102" s="51"/>
      <c r="W102" s="51"/>
      <c r="X102" s="51"/>
    </row>
    <row r="103" ht="15.75" customHeight="1">
      <c r="A103" s="6"/>
      <c r="B103" s="168"/>
      <c r="C103" s="6"/>
      <c r="D103" s="51"/>
      <c r="E103" s="51"/>
      <c r="F103" s="6"/>
      <c r="G103" s="6"/>
      <c r="H103" s="51"/>
      <c r="I103" s="51"/>
      <c r="J103" s="51"/>
      <c r="K103" s="51"/>
      <c r="L103" s="51"/>
      <c r="M103" s="51"/>
      <c r="N103" s="51"/>
      <c r="O103" s="51"/>
      <c r="P103" s="105"/>
      <c r="Q103" s="51"/>
      <c r="R103" s="51"/>
      <c r="S103" s="105"/>
      <c r="T103" s="51"/>
      <c r="U103" s="51"/>
      <c r="V103" s="51"/>
      <c r="W103" s="51"/>
      <c r="X103" s="51"/>
    </row>
    <row r="104" ht="15.75" customHeight="1">
      <c r="A104" s="6"/>
      <c r="B104" s="168"/>
      <c r="C104" s="6"/>
      <c r="D104" s="51"/>
      <c r="E104" s="51"/>
      <c r="F104" s="6"/>
      <c r="G104" s="6"/>
      <c r="H104" s="51"/>
      <c r="I104" s="51"/>
      <c r="J104" s="51"/>
      <c r="K104" s="51"/>
      <c r="L104" s="51"/>
      <c r="M104" s="51"/>
      <c r="N104" s="51"/>
      <c r="O104" s="51"/>
      <c r="P104" s="105"/>
      <c r="Q104" s="51"/>
      <c r="R104" s="51"/>
      <c r="S104" s="105"/>
      <c r="T104" s="51"/>
      <c r="U104" s="51"/>
      <c r="V104" s="51"/>
      <c r="W104" s="51"/>
      <c r="X104" s="51"/>
    </row>
    <row r="105" ht="15.75" customHeight="1">
      <c r="A105" s="6"/>
      <c r="B105" s="168"/>
      <c r="C105" s="6"/>
      <c r="D105" s="51"/>
      <c r="E105" s="51"/>
      <c r="F105" s="6"/>
      <c r="G105" s="6"/>
      <c r="H105" s="51"/>
      <c r="I105" s="51"/>
      <c r="J105" s="51"/>
      <c r="K105" s="51"/>
      <c r="L105" s="51"/>
      <c r="M105" s="51"/>
      <c r="N105" s="51"/>
      <c r="O105" s="51"/>
      <c r="P105" s="105"/>
      <c r="Q105" s="51"/>
      <c r="R105" s="51"/>
      <c r="S105" s="105"/>
      <c r="T105" s="51"/>
      <c r="U105" s="51"/>
      <c r="V105" s="51"/>
      <c r="W105" s="51"/>
      <c r="X105" s="51"/>
    </row>
    <row r="106" ht="15.75" customHeight="1">
      <c r="A106" s="6"/>
      <c r="B106" s="168"/>
      <c r="C106" s="6"/>
      <c r="D106" s="51"/>
      <c r="E106" s="51"/>
      <c r="F106" s="6"/>
      <c r="G106" s="6"/>
      <c r="H106" s="51"/>
      <c r="I106" s="51"/>
      <c r="J106" s="51"/>
      <c r="K106" s="51"/>
      <c r="L106" s="51"/>
      <c r="M106" s="51"/>
      <c r="N106" s="51"/>
      <c r="O106" s="51"/>
      <c r="P106" s="105"/>
      <c r="Q106" s="51"/>
      <c r="R106" s="51"/>
      <c r="S106" s="105"/>
      <c r="T106" s="51"/>
      <c r="U106" s="51"/>
      <c r="V106" s="51"/>
      <c r="W106" s="51"/>
      <c r="X106" s="51"/>
    </row>
    <row r="107" ht="15.75" customHeight="1">
      <c r="A107" s="6"/>
      <c r="B107" s="168"/>
      <c r="C107" s="6"/>
      <c r="D107" s="51"/>
      <c r="E107" s="51"/>
      <c r="F107" s="6"/>
      <c r="G107" s="6"/>
      <c r="H107" s="51"/>
      <c r="I107" s="51"/>
      <c r="J107" s="51"/>
      <c r="K107" s="51"/>
      <c r="L107" s="51"/>
      <c r="M107" s="51"/>
      <c r="N107" s="51"/>
      <c r="O107" s="51"/>
      <c r="P107" s="105"/>
      <c r="Q107" s="51"/>
      <c r="R107" s="51"/>
      <c r="S107" s="105"/>
      <c r="T107" s="51"/>
      <c r="U107" s="51"/>
      <c r="V107" s="51"/>
      <c r="W107" s="51"/>
      <c r="X107" s="51"/>
    </row>
    <row r="108" ht="15.75" customHeight="1">
      <c r="A108" s="6"/>
      <c r="B108" s="168"/>
      <c r="C108" s="6"/>
      <c r="D108" s="51"/>
      <c r="E108" s="51"/>
      <c r="F108" s="6"/>
      <c r="G108" s="6"/>
      <c r="H108" s="51"/>
      <c r="I108" s="51"/>
      <c r="J108" s="51"/>
      <c r="K108" s="51"/>
      <c r="L108" s="51"/>
      <c r="M108" s="51"/>
      <c r="N108" s="51"/>
      <c r="O108" s="51"/>
      <c r="P108" s="105"/>
      <c r="Q108" s="51"/>
      <c r="R108" s="51"/>
      <c r="S108" s="105"/>
      <c r="T108" s="51"/>
      <c r="U108" s="51"/>
      <c r="V108" s="51"/>
      <c r="W108" s="51"/>
      <c r="X108" s="51"/>
    </row>
    <row r="109" ht="15.75" customHeight="1">
      <c r="A109" s="6"/>
      <c r="B109" s="168"/>
      <c r="C109" s="6"/>
      <c r="D109" s="51"/>
      <c r="E109" s="51"/>
      <c r="F109" s="6"/>
      <c r="G109" s="6"/>
      <c r="H109" s="51"/>
      <c r="I109" s="51"/>
      <c r="J109" s="51"/>
      <c r="K109" s="51"/>
      <c r="L109" s="51"/>
      <c r="M109" s="51"/>
      <c r="N109" s="51"/>
      <c r="O109" s="51"/>
      <c r="P109" s="105"/>
      <c r="Q109" s="51"/>
      <c r="R109" s="51"/>
      <c r="S109" s="105"/>
      <c r="T109" s="51"/>
      <c r="U109" s="51"/>
      <c r="V109" s="51"/>
      <c r="W109" s="51"/>
      <c r="X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</row>
  </sheetData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2.67"/>
    <col customWidth="1" min="7" max="26" width="10.56"/>
  </cols>
  <sheetData>
    <row r="1" ht="15.75" customHeight="1">
      <c r="A1" s="6" t="s">
        <v>185</v>
      </c>
      <c r="B1" s="6" t="s">
        <v>115</v>
      </c>
      <c r="C1" s="6" t="s">
        <v>186</v>
      </c>
      <c r="D1" s="6" t="s">
        <v>113</v>
      </c>
      <c r="E1" s="6" t="s">
        <v>187</v>
      </c>
      <c r="F1" s="140" t="s">
        <v>188</v>
      </c>
      <c r="G1" s="6" t="s">
        <v>189</v>
      </c>
      <c r="H1" s="6" t="s">
        <v>114</v>
      </c>
      <c r="I1" s="141" t="s">
        <v>190</v>
      </c>
      <c r="J1" s="31"/>
      <c r="K1" s="31"/>
      <c r="L1" s="31"/>
      <c r="M1" s="31"/>
      <c r="N1" s="62"/>
      <c r="O1" s="62"/>
      <c r="P1" s="62"/>
      <c r="Q1" s="62"/>
      <c r="R1" s="62"/>
      <c r="S1" s="62"/>
    </row>
    <row r="2" ht="15.75" customHeight="1">
      <c r="A2" s="16" t="s">
        <v>22</v>
      </c>
      <c r="B2" s="16" t="str">
        <f>'C. diff CFUs'!C2</f>
        <v>NT_6_0</v>
      </c>
      <c r="C2" s="16" t="s">
        <v>84</v>
      </c>
      <c r="D2" s="16">
        <v>-9.0</v>
      </c>
      <c r="E2" s="56">
        <f>'Daily Weight '!B2</f>
        <v>28</v>
      </c>
      <c r="F2" s="143">
        <v>0.0</v>
      </c>
      <c r="G2" s="51" t="s">
        <v>193</v>
      </c>
      <c r="H2" s="102">
        <f t="shared" ref="H2:H9" si="1">H34 + D2</f>
        <v>43654</v>
      </c>
      <c r="I2" s="145" t="s">
        <v>21</v>
      </c>
      <c r="J2" s="51"/>
      <c r="K2" s="51"/>
      <c r="L2" s="51"/>
      <c r="M2" s="51"/>
      <c r="N2" s="51"/>
      <c r="O2" s="51"/>
      <c r="P2" s="51"/>
      <c r="Q2" s="51"/>
      <c r="R2" s="51"/>
      <c r="S2" s="51"/>
    </row>
    <row r="3" ht="15.75" customHeight="1">
      <c r="A3" s="16" t="s">
        <v>22</v>
      </c>
      <c r="B3" s="16" t="str">
        <f>'C. diff CFUs'!C3</f>
        <v>NT_6_R</v>
      </c>
      <c r="C3" s="16" t="s">
        <v>199</v>
      </c>
      <c r="D3" s="16">
        <v>-9.0</v>
      </c>
      <c r="E3" s="56">
        <f>'Daily Weight '!B3</f>
        <v>25.2</v>
      </c>
      <c r="F3" s="143">
        <v>0.0</v>
      </c>
      <c r="G3" s="51" t="s">
        <v>193</v>
      </c>
      <c r="H3" s="102">
        <f t="shared" si="1"/>
        <v>43654</v>
      </c>
      <c r="I3" s="148" t="s">
        <v>21</v>
      </c>
    </row>
    <row r="4" ht="15.75" customHeight="1">
      <c r="A4" s="45" t="s">
        <v>61</v>
      </c>
      <c r="B4" s="16" t="str">
        <f>'C. diff CFUs'!C4</f>
        <v>F_6_0</v>
      </c>
      <c r="C4" s="45" t="s">
        <v>84</v>
      </c>
      <c r="D4" s="16">
        <v>-9.0</v>
      </c>
      <c r="E4" s="56">
        <f>'Daily Weight '!B4</f>
        <v>26.6</v>
      </c>
      <c r="F4" s="143">
        <v>0.0</v>
      </c>
      <c r="G4" s="51" t="s">
        <v>193</v>
      </c>
      <c r="H4" s="102">
        <f t="shared" si="1"/>
        <v>43654</v>
      </c>
      <c r="I4" s="148" t="s">
        <v>23</v>
      </c>
    </row>
    <row r="5" ht="15.75" customHeight="1">
      <c r="A5" s="45" t="s">
        <v>61</v>
      </c>
      <c r="B5" s="16" t="str">
        <f>'C. diff CFUs'!C5</f>
        <v>F_6_R</v>
      </c>
      <c r="C5" s="45" t="s">
        <v>199</v>
      </c>
      <c r="D5" s="16">
        <v>-9.0</v>
      </c>
      <c r="E5" s="56">
        <f>'Daily Weight '!B5</f>
        <v>26.3</v>
      </c>
      <c r="F5" s="143">
        <v>0.0</v>
      </c>
      <c r="G5" s="51" t="s">
        <v>193</v>
      </c>
      <c r="H5" s="102">
        <f t="shared" si="1"/>
        <v>43654</v>
      </c>
      <c r="I5" s="148" t="s">
        <v>23</v>
      </c>
    </row>
    <row r="6" ht="15.75" customHeight="1">
      <c r="A6" s="16" t="s">
        <v>41</v>
      </c>
      <c r="B6" s="16" t="str">
        <f>'C. diff CFUs'!C6</f>
        <v>M_6_0</v>
      </c>
      <c r="C6" s="16" t="s">
        <v>84</v>
      </c>
      <c r="D6" s="16">
        <v>-9.0</v>
      </c>
      <c r="E6" s="56">
        <f>'Daily Weight '!B6</f>
        <v>26.4</v>
      </c>
      <c r="F6" s="143">
        <v>0.0</v>
      </c>
      <c r="G6" s="51" t="s">
        <v>193</v>
      </c>
      <c r="H6" s="102">
        <f t="shared" si="1"/>
        <v>43654</v>
      </c>
      <c r="I6" s="148" t="s">
        <v>27</v>
      </c>
    </row>
    <row r="7" ht="15.75" customHeight="1">
      <c r="A7" s="16" t="s">
        <v>41</v>
      </c>
      <c r="B7" s="16" t="str">
        <f>'C. diff CFUs'!C7</f>
        <v>M_6_R</v>
      </c>
      <c r="C7" s="16" t="s">
        <v>199</v>
      </c>
      <c r="D7" s="16">
        <v>-9.0</v>
      </c>
      <c r="E7" s="56">
        <f>'Daily Weight '!B7</f>
        <v>27.8</v>
      </c>
      <c r="F7" s="143">
        <v>0.0</v>
      </c>
      <c r="G7" s="51" t="s">
        <v>193</v>
      </c>
      <c r="H7" s="102">
        <f t="shared" si="1"/>
        <v>43654</v>
      </c>
      <c r="I7" s="148" t="s">
        <v>27</v>
      </c>
    </row>
    <row r="8" ht="15.75" customHeight="1">
      <c r="A8" s="45" t="s">
        <v>60</v>
      </c>
      <c r="B8" s="16" t="str">
        <f>'C. diff CFUs'!C8</f>
        <v>L_6_0</v>
      </c>
      <c r="C8" s="45" t="s">
        <v>84</v>
      </c>
      <c r="D8" s="16">
        <v>-9.0</v>
      </c>
      <c r="E8" s="56">
        <f>'Daily Weight '!B8</f>
        <v>26.2</v>
      </c>
      <c r="F8" s="143">
        <v>0.0</v>
      </c>
      <c r="G8" s="51" t="s">
        <v>193</v>
      </c>
      <c r="H8" s="102">
        <f t="shared" si="1"/>
        <v>43654</v>
      </c>
      <c r="I8" s="148" t="s">
        <v>30</v>
      </c>
    </row>
    <row r="9" ht="15.75" customHeight="1">
      <c r="A9" s="158" t="s">
        <v>60</v>
      </c>
      <c r="B9" s="16" t="str">
        <f>'C. diff CFUs'!C9</f>
        <v>L_6_R</v>
      </c>
      <c r="C9" s="158" t="s">
        <v>199</v>
      </c>
      <c r="D9" s="161">
        <v>-9.0</v>
      </c>
      <c r="E9" s="56">
        <f>'Daily Weight '!B9</f>
        <v>28.5</v>
      </c>
      <c r="F9" s="143">
        <v>0.0</v>
      </c>
      <c r="G9" s="51" t="s">
        <v>193</v>
      </c>
      <c r="H9" s="102">
        <f t="shared" si="1"/>
        <v>43654</v>
      </c>
      <c r="I9" s="148" t="s">
        <v>30</v>
      </c>
    </row>
    <row r="10" ht="15.75" customHeight="1">
      <c r="A10" s="16" t="s">
        <v>22</v>
      </c>
      <c r="B10" s="16" t="str">
        <f>'C. diff CFUs'!C10</f>
        <v>NT_6_0</v>
      </c>
      <c r="C10" s="16" t="s">
        <v>84</v>
      </c>
      <c r="D10" s="16">
        <v>-4.0</v>
      </c>
      <c r="E10" s="56">
        <f>'Daily Weight '!C2</f>
        <v>28.4</v>
      </c>
      <c r="F10" s="143">
        <v>0.0</v>
      </c>
      <c r="G10" s="51" t="s">
        <v>193</v>
      </c>
      <c r="H10" s="102">
        <f t="shared" ref="H10:H17" si="2">H34 + D10</f>
        <v>43659</v>
      </c>
      <c r="I10" s="148" t="s">
        <v>21</v>
      </c>
    </row>
    <row r="11" ht="15.75" customHeight="1">
      <c r="A11" s="16" t="s">
        <v>22</v>
      </c>
      <c r="B11" s="16" t="str">
        <f>'C. diff CFUs'!C11</f>
        <v>NT_6_R</v>
      </c>
      <c r="C11" s="16" t="s">
        <v>199</v>
      </c>
      <c r="D11" s="16">
        <v>-4.0</v>
      </c>
      <c r="E11" s="56">
        <f>'Daily Weight '!C3</f>
        <v>24.3</v>
      </c>
      <c r="F11" s="143">
        <v>0.0</v>
      </c>
      <c r="G11" s="51" t="s">
        <v>193</v>
      </c>
      <c r="H11" s="102">
        <f t="shared" si="2"/>
        <v>43659</v>
      </c>
      <c r="I11" s="148" t="s">
        <v>21</v>
      </c>
    </row>
    <row r="12" ht="15.75" customHeight="1">
      <c r="A12" s="45" t="s">
        <v>61</v>
      </c>
      <c r="B12" s="16" t="str">
        <f>'C. diff CFUs'!C12</f>
        <v>F_6_0</v>
      </c>
      <c r="C12" s="45" t="s">
        <v>84</v>
      </c>
      <c r="D12" s="16">
        <v>-4.0</v>
      </c>
      <c r="E12" s="56">
        <f>'Daily Weight '!C4</f>
        <v>25.8</v>
      </c>
      <c r="F12" s="143">
        <v>0.0</v>
      </c>
      <c r="G12" s="51" t="s">
        <v>193</v>
      </c>
      <c r="H12" s="102">
        <f t="shared" si="2"/>
        <v>43659</v>
      </c>
      <c r="I12" s="148" t="s">
        <v>23</v>
      </c>
    </row>
    <row r="13" ht="15.75" customHeight="1">
      <c r="A13" s="45" t="s">
        <v>61</v>
      </c>
      <c r="B13" s="16" t="str">
        <f>'C. diff CFUs'!C13</f>
        <v>F_6_R</v>
      </c>
      <c r="C13" s="45" t="s">
        <v>199</v>
      </c>
      <c r="D13" s="16">
        <v>-4.0</v>
      </c>
      <c r="E13" s="56">
        <f>'Daily Weight '!C5</f>
        <v>27.4</v>
      </c>
      <c r="F13" s="143">
        <v>0.0</v>
      </c>
      <c r="G13" s="51" t="s">
        <v>193</v>
      </c>
      <c r="H13" s="102">
        <f t="shared" si="2"/>
        <v>43659</v>
      </c>
      <c r="I13" s="148" t="s">
        <v>23</v>
      </c>
    </row>
    <row r="14" ht="15.75" customHeight="1">
      <c r="A14" s="16" t="s">
        <v>41</v>
      </c>
      <c r="B14" s="16" t="str">
        <f>'C. diff CFUs'!C14</f>
        <v>M_6_0</v>
      </c>
      <c r="C14" s="16" t="s">
        <v>84</v>
      </c>
      <c r="D14" s="16">
        <v>-4.0</v>
      </c>
      <c r="E14" s="56">
        <f>'Daily Weight '!C6</f>
        <v>26.8</v>
      </c>
      <c r="F14" s="143">
        <v>0.0</v>
      </c>
      <c r="G14" s="51" t="s">
        <v>193</v>
      </c>
      <c r="H14" s="102">
        <f t="shared" si="2"/>
        <v>43659</v>
      </c>
      <c r="I14" s="148" t="s">
        <v>27</v>
      </c>
    </row>
    <row r="15" ht="15.75" customHeight="1">
      <c r="A15" s="16" t="s">
        <v>41</v>
      </c>
      <c r="B15" s="16" t="str">
        <f>'C. diff CFUs'!C15</f>
        <v>M_6_R</v>
      </c>
      <c r="C15" s="16" t="s">
        <v>199</v>
      </c>
      <c r="D15" s="16">
        <v>-4.0</v>
      </c>
      <c r="E15" s="56">
        <f>'Daily Weight '!C7</f>
        <v>27.8</v>
      </c>
      <c r="F15" s="143">
        <v>0.0</v>
      </c>
      <c r="G15" s="51" t="s">
        <v>193</v>
      </c>
      <c r="H15" s="102">
        <f t="shared" si="2"/>
        <v>43659</v>
      </c>
      <c r="I15" s="148" t="s">
        <v>27</v>
      </c>
    </row>
    <row r="16" ht="15.75" customHeight="1">
      <c r="A16" s="45" t="s">
        <v>60</v>
      </c>
      <c r="B16" s="16" t="str">
        <f>'C. diff CFUs'!C16</f>
        <v>L_6_0</v>
      </c>
      <c r="C16" s="45" t="s">
        <v>84</v>
      </c>
      <c r="D16" s="16">
        <v>-4.0</v>
      </c>
      <c r="E16" s="56">
        <f>'Daily Weight '!C8</f>
        <v>25.8</v>
      </c>
      <c r="F16" s="143">
        <v>0.0</v>
      </c>
      <c r="G16" s="51" t="s">
        <v>193</v>
      </c>
      <c r="H16" s="102">
        <f t="shared" si="2"/>
        <v>43659</v>
      </c>
      <c r="I16" s="148" t="s">
        <v>30</v>
      </c>
    </row>
    <row r="17" ht="15.75" customHeight="1">
      <c r="A17" s="158" t="s">
        <v>60</v>
      </c>
      <c r="B17" s="16" t="str">
        <f>'C. diff CFUs'!C17</f>
        <v>L_6_R</v>
      </c>
      <c r="C17" s="158" t="s">
        <v>199</v>
      </c>
      <c r="D17" s="161">
        <v>-4.0</v>
      </c>
      <c r="E17" s="56">
        <f>'Daily Weight '!C9</f>
        <v>28.3</v>
      </c>
      <c r="F17" s="143">
        <v>0.0</v>
      </c>
      <c r="G17" s="51" t="s">
        <v>193</v>
      </c>
      <c r="H17" s="102">
        <f t="shared" si="2"/>
        <v>43659</v>
      </c>
      <c r="I17" s="148" t="s">
        <v>30</v>
      </c>
    </row>
    <row r="18" ht="15.75" customHeight="1">
      <c r="A18" s="16" t="s">
        <v>22</v>
      </c>
      <c r="B18" s="16" t="str">
        <f>'C. diff CFUs'!C18</f>
        <v>NT_6_0</v>
      </c>
      <c r="C18" s="16" t="s">
        <v>84</v>
      </c>
      <c r="D18" s="16">
        <v>-2.0</v>
      </c>
      <c r="E18" s="56">
        <f>'Daily Weight '!D2</f>
        <v>29.3</v>
      </c>
      <c r="F18" s="143">
        <v>0.0</v>
      </c>
      <c r="G18" s="51" t="s">
        <v>193</v>
      </c>
      <c r="H18" s="102">
        <f t="shared" ref="H18:H25" si="3">H34+D18</f>
        <v>43661</v>
      </c>
      <c r="I18" s="145" t="s">
        <v>21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ht="15.75" customHeight="1">
      <c r="A19" s="16" t="s">
        <v>22</v>
      </c>
      <c r="B19" s="16" t="str">
        <f>'C. diff CFUs'!C19</f>
        <v>NT_6_R</v>
      </c>
      <c r="C19" s="16" t="s">
        <v>199</v>
      </c>
      <c r="D19" s="16">
        <v>-2.0</v>
      </c>
      <c r="E19" s="56">
        <f>'Daily Weight '!D3</f>
        <v>24.9</v>
      </c>
      <c r="F19" s="143">
        <v>0.0</v>
      </c>
      <c r="G19" s="51" t="s">
        <v>193</v>
      </c>
      <c r="H19" s="102">
        <f t="shared" si="3"/>
        <v>43661</v>
      </c>
      <c r="I19" s="148" t="s">
        <v>21</v>
      </c>
    </row>
    <row r="20" ht="15.75" customHeight="1">
      <c r="A20" s="45" t="s">
        <v>61</v>
      </c>
      <c r="B20" s="16" t="str">
        <f>'C. diff CFUs'!C20</f>
        <v>F_6_0</v>
      </c>
      <c r="C20" s="45" t="s">
        <v>84</v>
      </c>
      <c r="D20" s="16">
        <v>-2.0</v>
      </c>
      <c r="E20" s="56">
        <f>'Daily Weight '!D4</f>
        <v>26.3</v>
      </c>
      <c r="F20" s="143">
        <v>0.0</v>
      </c>
      <c r="G20" s="51" t="s">
        <v>193</v>
      </c>
      <c r="H20" s="102">
        <f t="shared" si="3"/>
        <v>43661</v>
      </c>
      <c r="I20" s="148" t="s">
        <v>23</v>
      </c>
    </row>
    <row r="21" ht="15.75" customHeight="1">
      <c r="A21" s="45" t="s">
        <v>61</v>
      </c>
      <c r="B21" s="16" t="str">
        <f>'C. diff CFUs'!C21</f>
        <v>F_6_R</v>
      </c>
      <c r="C21" s="45" t="s">
        <v>199</v>
      </c>
      <c r="D21" s="16">
        <v>-2.0</v>
      </c>
      <c r="E21" s="56">
        <f>'Daily Weight '!D5</f>
        <v>27.6</v>
      </c>
      <c r="F21" s="143">
        <v>0.0</v>
      </c>
      <c r="G21" s="51" t="s">
        <v>193</v>
      </c>
      <c r="H21" s="102">
        <f t="shared" si="3"/>
        <v>43661</v>
      </c>
      <c r="I21" s="148" t="s">
        <v>23</v>
      </c>
    </row>
    <row r="22" ht="15.75" customHeight="1">
      <c r="A22" s="16" t="s">
        <v>41</v>
      </c>
      <c r="B22" s="16" t="str">
        <f>'C. diff CFUs'!C22</f>
        <v>M_6_0</v>
      </c>
      <c r="C22" s="16" t="s">
        <v>84</v>
      </c>
      <c r="D22" s="16">
        <v>-2.0</v>
      </c>
      <c r="E22" s="56">
        <f>'Daily Weight '!D6</f>
        <v>27.1</v>
      </c>
      <c r="F22" s="143">
        <v>0.0</v>
      </c>
      <c r="G22" s="51" t="s">
        <v>193</v>
      </c>
      <c r="H22" s="102">
        <f t="shared" si="3"/>
        <v>43661</v>
      </c>
      <c r="I22" s="148" t="s">
        <v>27</v>
      </c>
    </row>
    <row r="23" ht="15.75" customHeight="1">
      <c r="A23" s="16" t="s">
        <v>41</v>
      </c>
      <c r="B23" s="16" t="str">
        <f>'C. diff CFUs'!C23</f>
        <v>M_6_R</v>
      </c>
      <c r="C23" s="16" t="s">
        <v>199</v>
      </c>
      <c r="D23" s="16">
        <v>-2.0</v>
      </c>
      <c r="E23" s="56">
        <f>'Daily Weight '!D7</f>
        <v>28.1</v>
      </c>
      <c r="F23" s="143">
        <v>0.0</v>
      </c>
      <c r="G23" s="51" t="s">
        <v>193</v>
      </c>
      <c r="H23" s="102">
        <f t="shared" si="3"/>
        <v>43661</v>
      </c>
      <c r="I23" s="148" t="s">
        <v>27</v>
      </c>
    </row>
    <row r="24" ht="15.75" customHeight="1">
      <c r="A24" s="45" t="s">
        <v>60</v>
      </c>
      <c r="B24" s="16" t="str">
        <f>'C. diff CFUs'!C24</f>
        <v>L_6_0</v>
      </c>
      <c r="C24" s="45" t="s">
        <v>84</v>
      </c>
      <c r="D24" s="16">
        <v>-2.0</v>
      </c>
      <c r="E24" s="56">
        <f>'Daily Weight '!D8</f>
        <v>26.8</v>
      </c>
      <c r="F24" s="143">
        <v>0.0</v>
      </c>
      <c r="G24" s="51" t="s">
        <v>193</v>
      </c>
      <c r="H24" s="102">
        <f t="shared" si="3"/>
        <v>43661</v>
      </c>
      <c r="I24" s="148" t="s">
        <v>30</v>
      </c>
    </row>
    <row r="25" ht="15.75" customHeight="1">
      <c r="A25" s="158" t="s">
        <v>60</v>
      </c>
      <c r="B25" s="16" t="str">
        <f>'C. diff CFUs'!C25</f>
        <v>L_6_R</v>
      </c>
      <c r="C25" s="158" t="s">
        <v>199</v>
      </c>
      <c r="D25" s="161">
        <v>-2.0</v>
      </c>
      <c r="E25" s="56">
        <f>'Daily Weight '!D9</f>
        <v>29.5</v>
      </c>
      <c r="F25" s="143">
        <v>0.0</v>
      </c>
      <c r="G25" s="51" t="s">
        <v>193</v>
      </c>
      <c r="H25" s="102">
        <f t="shared" si="3"/>
        <v>43661</v>
      </c>
      <c r="I25" s="148" t="s">
        <v>30</v>
      </c>
    </row>
    <row r="26" ht="15.75" customHeight="1">
      <c r="A26" s="16" t="s">
        <v>22</v>
      </c>
      <c r="B26" s="16" t="str">
        <f>'C. diff CFUs'!C26</f>
        <v>NT_6_0</v>
      </c>
      <c r="C26" s="16" t="s">
        <v>84</v>
      </c>
      <c r="D26" s="16">
        <v>-1.0</v>
      </c>
      <c r="E26" s="56">
        <f>'Daily Weight '!E2</f>
        <v>28.2</v>
      </c>
      <c r="F26" s="143">
        <v>0.0</v>
      </c>
      <c r="G26" s="51" t="s">
        <v>193</v>
      </c>
      <c r="H26" s="102">
        <f t="shared" ref="H26:H33" si="4">H34+D26</f>
        <v>43662</v>
      </c>
      <c r="I26" s="148" t="s">
        <v>21</v>
      </c>
    </row>
    <row r="27" ht="15.75" customHeight="1">
      <c r="A27" s="16" t="s">
        <v>22</v>
      </c>
      <c r="B27" s="16" t="str">
        <f>'C. diff CFUs'!C27</f>
        <v>NT_6_R</v>
      </c>
      <c r="C27" s="16" t="s">
        <v>199</v>
      </c>
      <c r="D27" s="16">
        <v>-1.0</v>
      </c>
      <c r="E27" s="56">
        <f>'Daily Weight '!E3</f>
        <v>24.2</v>
      </c>
      <c r="F27" s="143">
        <v>0.0</v>
      </c>
      <c r="G27" s="51" t="s">
        <v>193</v>
      </c>
      <c r="H27" s="102">
        <f t="shared" si="4"/>
        <v>43662</v>
      </c>
      <c r="I27" s="148" t="s">
        <v>21</v>
      </c>
    </row>
    <row r="28" ht="15.75" customHeight="1">
      <c r="A28" s="45" t="s">
        <v>61</v>
      </c>
      <c r="B28" s="16" t="str">
        <f>'C. diff CFUs'!C28</f>
        <v>F_6_0</v>
      </c>
      <c r="C28" s="45" t="s">
        <v>84</v>
      </c>
      <c r="D28" s="16">
        <v>-1.0</v>
      </c>
      <c r="E28" s="56">
        <f>'Daily Weight '!E4</f>
        <v>26.6</v>
      </c>
      <c r="F28" s="143">
        <v>0.0</v>
      </c>
      <c r="G28" s="51" t="s">
        <v>193</v>
      </c>
      <c r="H28" s="102">
        <f t="shared" si="4"/>
        <v>43662</v>
      </c>
      <c r="I28" s="148" t="s">
        <v>23</v>
      </c>
    </row>
    <row r="29" ht="15.75" customHeight="1">
      <c r="A29" s="45" t="s">
        <v>61</v>
      </c>
      <c r="B29" s="16" t="str">
        <f>'C. diff CFUs'!C29</f>
        <v>F_6_R</v>
      </c>
      <c r="C29" s="45" t="s">
        <v>199</v>
      </c>
      <c r="D29" s="16">
        <v>-1.0</v>
      </c>
      <c r="E29" s="56">
        <f>'Daily Weight '!E5</f>
        <v>27.7</v>
      </c>
      <c r="F29" s="143">
        <v>0.0</v>
      </c>
      <c r="G29" s="51" t="s">
        <v>193</v>
      </c>
      <c r="H29" s="102">
        <f t="shared" si="4"/>
        <v>43662</v>
      </c>
      <c r="I29" s="148" t="s">
        <v>23</v>
      </c>
    </row>
    <row r="30" ht="15.75" customHeight="1">
      <c r="A30" s="16" t="s">
        <v>41</v>
      </c>
      <c r="B30" s="16" t="str">
        <f>'C. diff CFUs'!C30</f>
        <v>M_6_0</v>
      </c>
      <c r="C30" s="16" t="s">
        <v>84</v>
      </c>
      <c r="D30" s="16">
        <v>-1.0</v>
      </c>
      <c r="E30" s="56">
        <f>'Daily Weight '!E6</f>
        <v>26.5</v>
      </c>
      <c r="F30" s="143">
        <v>0.0</v>
      </c>
      <c r="G30" s="51" t="s">
        <v>193</v>
      </c>
      <c r="H30" s="102">
        <f t="shared" si="4"/>
        <v>43662</v>
      </c>
      <c r="I30" s="148" t="s">
        <v>27</v>
      </c>
    </row>
    <row r="31" ht="15.75" customHeight="1">
      <c r="A31" s="16" t="s">
        <v>41</v>
      </c>
      <c r="B31" s="16" t="str">
        <f>'C. diff CFUs'!C31</f>
        <v>M_6_R</v>
      </c>
      <c r="C31" s="16" t="s">
        <v>199</v>
      </c>
      <c r="D31" s="16">
        <v>-1.0</v>
      </c>
      <c r="E31" s="56">
        <f>'Daily Weight '!E7</f>
        <v>27.5</v>
      </c>
      <c r="F31" s="143">
        <v>0.0</v>
      </c>
      <c r="G31" s="51" t="s">
        <v>193</v>
      </c>
      <c r="H31" s="102">
        <f t="shared" si="4"/>
        <v>43662</v>
      </c>
      <c r="I31" s="148" t="s">
        <v>27</v>
      </c>
    </row>
    <row r="32" ht="15.75" customHeight="1">
      <c r="A32" s="45" t="s">
        <v>60</v>
      </c>
      <c r="B32" s="16" t="str">
        <f>'C. diff CFUs'!C32</f>
        <v>L_6_0</v>
      </c>
      <c r="C32" s="45" t="s">
        <v>84</v>
      </c>
      <c r="D32" s="16">
        <v>-1.0</v>
      </c>
      <c r="E32" s="56">
        <f>'Daily Weight '!E8</f>
        <v>26.2</v>
      </c>
      <c r="F32" s="143">
        <v>0.0</v>
      </c>
      <c r="G32" s="51" t="s">
        <v>193</v>
      </c>
      <c r="H32" s="102">
        <f t="shared" si="4"/>
        <v>43662</v>
      </c>
      <c r="I32" s="148" t="s">
        <v>30</v>
      </c>
    </row>
    <row r="33" ht="15.75" customHeight="1">
      <c r="A33" s="158" t="s">
        <v>60</v>
      </c>
      <c r="B33" s="16" t="str">
        <f>'C. diff CFUs'!C33</f>
        <v>L_6_R</v>
      </c>
      <c r="C33" s="158" t="s">
        <v>199</v>
      </c>
      <c r="D33" s="161">
        <v>-1.0</v>
      </c>
      <c r="E33" s="56">
        <f>'Daily Weight '!E9</f>
        <v>29.2</v>
      </c>
      <c r="F33" s="143">
        <v>0.0</v>
      </c>
      <c r="G33" s="51" t="s">
        <v>193</v>
      </c>
      <c r="H33" s="102">
        <f t="shared" si="4"/>
        <v>43662</v>
      </c>
      <c r="I33" s="148" t="s">
        <v>30</v>
      </c>
    </row>
    <row r="34" ht="15.75" customHeight="1">
      <c r="A34" s="16" t="s">
        <v>22</v>
      </c>
      <c r="B34" s="16" t="str">
        <f>'C. diff CFUs'!C2</f>
        <v>NT_6_0</v>
      </c>
      <c r="C34" s="16" t="s">
        <v>84</v>
      </c>
      <c r="D34" s="16">
        <v>0.0</v>
      </c>
      <c r="E34" s="56">
        <f>'Daily Weight '!F2</f>
        <v>27.9</v>
      </c>
      <c r="F34" s="167">
        <f>'C. diff CFUs'!W2</f>
        <v>0</v>
      </c>
      <c r="G34" s="51" t="s">
        <v>193</v>
      </c>
      <c r="H34" s="102">
        <f>'C. diff CFUs'!B2</f>
        <v>43663</v>
      </c>
      <c r="I34" s="148" t="s">
        <v>21</v>
      </c>
    </row>
    <row r="35" ht="15.75" customHeight="1">
      <c r="A35" s="16" t="s">
        <v>22</v>
      </c>
      <c r="B35" s="16" t="str">
        <f>'C. diff CFUs'!C3</f>
        <v>NT_6_R</v>
      </c>
      <c r="C35" s="16" t="s">
        <v>199</v>
      </c>
      <c r="D35" s="16">
        <v>0.0</v>
      </c>
      <c r="E35" s="56">
        <f>'Daily Weight '!F3</f>
        <v>24.6</v>
      </c>
      <c r="F35" s="167">
        <f>'C. diff CFUs'!W3</f>
        <v>0</v>
      </c>
      <c r="G35" s="51" t="s">
        <v>193</v>
      </c>
      <c r="H35" s="102">
        <f>'C. diff CFUs'!B3</f>
        <v>43663</v>
      </c>
      <c r="I35" s="148" t="s">
        <v>21</v>
      </c>
    </row>
    <row r="36" ht="15.75" customHeight="1">
      <c r="A36" s="45" t="s">
        <v>61</v>
      </c>
      <c r="B36" s="16" t="str">
        <f>'C. diff CFUs'!C4</f>
        <v>F_6_0</v>
      </c>
      <c r="C36" s="45" t="s">
        <v>84</v>
      </c>
      <c r="D36" s="16">
        <v>0.0</v>
      </c>
      <c r="E36" s="56">
        <f>'Daily Weight '!F4</f>
        <v>26.2</v>
      </c>
      <c r="F36" s="167">
        <f>'C. diff CFUs'!W4</f>
        <v>0</v>
      </c>
      <c r="G36" s="51" t="s">
        <v>193</v>
      </c>
      <c r="H36" s="102">
        <f>'C. diff CFUs'!B4</f>
        <v>43663</v>
      </c>
      <c r="I36" s="148" t="s">
        <v>23</v>
      </c>
    </row>
    <row r="37" ht="15.75" customHeight="1">
      <c r="A37" s="45" t="s">
        <v>61</v>
      </c>
      <c r="B37" s="16" t="str">
        <f>'C. diff CFUs'!C5</f>
        <v>F_6_R</v>
      </c>
      <c r="C37" s="45" t="s">
        <v>199</v>
      </c>
      <c r="D37" s="16">
        <v>0.0</v>
      </c>
      <c r="E37" s="56">
        <f>'Daily Weight '!F5</f>
        <v>27</v>
      </c>
      <c r="F37" s="167">
        <f>'C. diff CFUs'!W5</f>
        <v>0</v>
      </c>
      <c r="G37" s="51" t="s">
        <v>193</v>
      </c>
      <c r="H37" s="102">
        <f>'C. diff CFUs'!B5</f>
        <v>43663</v>
      </c>
      <c r="I37" s="148" t="s">
        <v>23</v>
      </c>
    </row>
    <row r="38" ht="15.75" customHeight="1">
      <c r="A38" s="16" t="s">
        <v>41</v>
      </c>
      <c r="B38" s="16" t="str">
        <f>'C. diff CFUs'!C6</f>
        <v>M_6_0</v>
      </c>
      <c r="C38" s="16" t="s">
        <v>84</v>
      </c>
      <c r="D38" s="16">
        <v>0.0</v>
      </c>
      <c r="E38" s="56">
        <f>'Daily Weight '!F6</f>
        <v>27</v>
      </c>
      <c r="F38" s="167">
        <f>'C. diff CFUs'!W6</f>
        <v>0</v>
      </c>
      <c r="G38" s="51" t="s">
        <v>193</v>
      </c>
      <c r="H38" s="102">
        <f>'C. diff CFUs'!B6</f>
        <v>43663</v>
      </c>
      <c r="I38" s="148" t="s">
        <v>27</v>
      </c>
    </row>
    <row r="39" ht="15.75" customHeight="1">
      <c r="A39" s="16" t="s">
        <v>41</v>
      </c>
      <c r="B39" s="16" t="str">
        <f>'C. diff CFUs'!C7</f>
        <v>M_6_R</v>
      </c>
      <c r="C39" s="16" t="s">
        <v>199</v>
      </c>
      <c r="D39" s="16">
        <v>0.0</v>
      </c>
      <c r="E39" s="56">
        <f>'Daily Weight '!F7</f>
        <v>27.7</v>
      </c>
      <c r="F39" s="167">
        <f>'C. diff CFUs'!W7</f>
        <v>0</v>
      </c>
      <c r="G39" s="51" t="s">
        <v>193</v>
      </c>
      <c r="H39" s="102">
        <f>'C. diff CFUs'!B7</f>
        <v>43663</v>
      </c>
      <c r="I39" s="148" t="s">
        <v>27</v>
      </c>
    </row>
    <row r="40" ht="15.75" customHeight="1">
      <c r="A40" s="45" t="s">
        <v>60</v>
      </c>
      <c r="B40" s="16" t="str">
        <f>'C. diff CFUs'!C8</f>
        <v>L_6_0</v>
      </c>
      <c r="C40" s="45" t="s">
        <v>84</v>
      </c>
      <c r="D40" s="16">
        <v>0.0</v>
      </c>
      <c r="E40" s="56">
        <f>'Daily Weight '!F8</f>
        <v>26.6</v>
      </c>
      <c r="F40" s="167">
        <f>'C. diff CFUs'!W8</f>
        <v>0</v>
      </c>
      <c r="G40" s="51" t="s">
        <v>193</v>
      </c>
      <c r="H40" s="102">
        <f>'C. diff CFUs'!B8</f>
        <v>43663</v>
      </c>
      <c r="I40" s="148" t="s">
        <v>30</v>
      </c>
    </row>
    <row r="41" ht="15.75" customHeight="1">
      <c r="A41" s="158" t="s">
        <v>60</v>
      </c>
      <c r="B41" s="16" t="str">
        <f>'C. diff CFUs'!C9</f>
        <v>L_6_R</v>
      </c>
      <c r="C41" s="158" t="s">
        <v>199</v>
      </c>
      <c r="D41" s="161">
        <v>0.0</v>
      </c>
      <c r="E41" s="56">
        <f>'Daily Weight '!F9</f>
        <v>29</v>
      </c>
      <c r="F41" s="167">
        <f>'C. diff CFUs'!W9</f>
        <v>0</v>
      </c>
      <c r="G41" s="51" t="s">
        <v>193</v>
      </c>
      <c r="H41" s="102">
        <f>'C. diff CFUs'!B9</f>
        <v>43663</v>
      </c>
      <c r="I41" s="148" t="s">
        <v>30</v>
      </c>
    </row>
    <row r="42" ht="15.75" customHeight="1">
      <c r="A42" s="16" t="s">
        <v>22</v>
      </c>
      <c r="B42" s="16" t="str">
        <f>'C. diff CFUs'!C10</f>
        <v>NT_6_0</v>
      </c>
      <c r="C42" s="16" t="s">
        <v>84</v>
      </c>
      <c r="D42" s="16">
        <v>1.0</v>
      </c>
      <c r="E42" s="56">
        <f>'Daily Weight '!G2</f>
        <v>27.4</v>
      </c>
      <c r="F42" s="167">
        <f>'C. diff CFUs'!W10</f>
        <v>10040000</v>
      </c>
      <c r="G42" s="51" t="s">
        <v>193</v>
      </c>
      <c r="H42" s="102">
        <f>'C. diff CFUs'!B10</f>
        <v>43664</v>
      </c>
      <c r="I42" s="148" t="s">
        <v>21</v>
      </c>
    </row>
    <row r="43" ht="15.75" customHeight="1">
      <c r="A43" s="16" t="s">
        <v>22</v>
      </c>
      <c r="B43" s="16" t="str">
        <f>'C. diff CFUs'!C11</f>
        <v>NT_6_R</v>
      </c>
      <c r="C43" s="16" t="s">
        <v>199</v>
      </c>
      <c r="D43" s="16">
        <v>1.0</v>
      </c>
      <c r="E43" s="56">
        <f>'Daily Weight '!G3</f>
        <v>24.8</v>
      </c>
      <c r="F43" s="167">
        <f>'C. diff CFUs'!W11</f>
        <v>15660000</v>
      </c>
      <c r="G43" s="51" t="s">
        <v>193</v>
      </c>
      <c r="H43" s="102">
        <f>'C. diff CFUs'!B11</f>
        <v>43664</v>
      </c>
      <c r="I43" s="148" t="s">
        <v>21</v>
      </c>
    </row>
    <row r="44" ht="15.75" customHeight="1">
      <c r="A44" s="45" t="s">
        <v>61</v>
      </c>
      <c r="B44" s="16" t="str">
        <f>'C. diff CFUs'!C12</f>
        <v>F_6_0</v>
      </c>
      <c r="C44" s="45" t="s">
        <v>84</v>
      </c>
      <c r="D44" s="16">
        <v>1.0</v>
      </c>
      <c r="E44" s="56">
        <f>'Daily Weight '!G4</f>
        <v>25.8</v>
      </c>
      <c r="F44" s="167">
        <f>'C. diff CFUs'!W12</f>
        <v>14000</v>
      </c>
      <c r="G44" s="51" t="s">
        <v>193</v>
      </c>
      <c r="H44" s="102">
        <f>'C. diff CFUs'!B12</f>
        <v>43664</v>
      </c>
      <c r="I44" s="148" t="s">
        <v>23</v>
      </c>
    </row>
    <row r="45" ht="15.75" customHeight="1">
      <c r="A45" s="45" t="s">
        <v>61</v>
      </c>
      <c r="B45" s="16" t="str">
        <f>'C. diff CFUs'!C13</f>
        <v>F_6_R</v>
      </c>
      <c r="C45" s="45" t="s">
        <v>199</v>
      </c>
      <c r="D45" s="16">
        <v>1.0</v>
      </c>
      <c r="E45" s="56">
        <f>'Daily Weight '!G5</f>
        <v>27.3</v>
      </c>
      <c r="F45" s="167">
        <f>'C. diff CFUs'!W13</f>
        <v>2300000</v>
      </c>
      <c r="G45" s="51" t="s">
        <v>193</v>
      </c>
      <c r="H45" s="102">
        <f>'C. diff CFUs'!B13</f>
        <v>43664</v>
      </c>
      <c r="I45" s="148" t="s">
        <v>23</v>
      </c>
    </row>
    <row r="46" ht="15.75" customHeight="1">
      <c r="A46" s="16" t="s">
        <v>41</v>
      </c>
      <c r="B46" s="16" t="str">
        <f>'C. diff CFUs'!C14</f>
        <v>M_6_0</v>
      </c>
      <c r="C46" s="16" t="s">
        <v>84</v>
      </c>
      <c r="D46" s="16">
        <v>1.0</v>
      </c>
      <c r="E46" s="56">
        <f>'Daily Weight '!G6</f>
        <v>27.5</v>
      </c>
      <c r="F46" s="167">
        <f>'C. diff CFUs'!W14</f>
        <v>2130000</v>
      </c>
      <c r="G46" s="51" t="s">
        <v>193</v>
      </c>
      <c r="H46" s="102">
        <f>'C. diff CFUs'!B14</f>
        <v>43664</v>
      </c>
      <c r="I46" s="148" t="s">
        <v>27</v>
      </c>
    </row>
    <row r="47" ht="15.75" customHeight="1">
      <c r="A47" s="16" t="s">
        <v>41</v>
      </c>
      <c r="B47" s="16" t="str">
        <f>'C. diff CFUs'!C15</f>
        <v>M_6_R</v>
      </c>
      <c r="C47" s="16" t="s">
        <v>199</v>
      </c>
      <c r="D47" s="16">
        <v>1.0</v>
      </c>
      <c r="E47" s="56">
        <f>'Daily Weight '!G7</f>
        <v>28.4</v>
      </c>
      <c r="F47" s="167">
        <f>'C. diff CFUs'!W15</f>
        <v>21033333.33</v>
      </c>
      <c r="G47" s="51" t="s">
        <v>193</v>
      </c>
      <c r="H47" s="102">
        <f>'C. diff CFUs'!B15</f>
        <v>43664</v>
      </c>
      <c r="I47" s="148" t="s">
        <v>27</v>
      </c>
    </row>
    <row r="48" ht="15.75" customHeight="1">
      <c r="A48" s="45" t="s">
        <v>60</v>
      </c>
      <c r="B48" s="16" t="str">
        <f>'C. diff CFUs'!C16</f>
        <v>L_6_0</v>
      </c>
      <c r="C48" s="45" t="s">
        <v>84</v>
      </c>
      <c r="D48" s="16">
        <v>1.0</v>
      </c>
      <c r="E48" s="56">
        <f>'Daily Weight '!G8</f>
        <v>27.2</v>
      </c>
      <c r="F48" s="167">
        <f>'C. diff CFUs'!W16</f>
        <v>887000</v>
      </c>
      <c r="G48" s="51" t="s">
        <v>193</v>
      </c>
      <c r="H48" s="102">
        <f>'C. diff CFUs'!B16</f>
        <v>43664</v>
      </c>
      <c r="I48" s="148" t="s">
        <v>30</v>
      </c>
    </row>
    <row r="49" ht="15.75" customHeight="1">
      <c r="A49" s="158" t="s">
        <v>60</v>
      </c>
      <c r="B49" s="16" t="str">
        <f>'C. diff CFUs'!C17</f>
        <v>L_6_R</v>
      </c>
      <c r="C49" s="158" t="s">
        <v>199</v>
      </c>
      <c r="D49" s="161">
        <v>1.0</v>
      </c>
      <c r="E49" s="56">
        <f>'Daily Weight '!G9</f>
        <v>30</v>
      </c>
      <c r="F49" s="167">
        <f>'C. diff CFUs'!W17</f>
        <v>5673333.333</v>
      </c>
      <c r="G49" s="51" t="s">
        <v>193</v>
      </c>
      <c r="H49" s="102">
        <f>'C. diff CFUs'!B17</f>
        <v>43664</v>
      </c>
      <c r="I49" s="148" t="s">
        <v>30</v>
      </c>
    </row>
    <row r="50" ht="15.75" customHeight="1">
      <c r="A50" s="16" t="s">
        <v>22</v>
      </c>
      <c r="B50" s="16" t="str">
        <f>'C. diff CFUs'!C18</f>
        <v>NT_6_0</v>
      </c>
      <c r="C50" s="16" t="s">
        <v>84</v>
      </c>
      <c r="D50" s="16">
        <v>2.0</v>
      </c>
      <c r="E50" s="56">
        <f>'Daily Weight '!H2</f>
        <v>28.1</v>
      </c>
      <c r="F50" s="167">
        <f>'C. diff CFUs'!W18</f>
        <v>45400000</v>
      </c>
      <c r="G50" s="51" t="s">
        <v>193</v>
      </c>
      <c r="H50" s="102">
        <f>'C. diff CFUs'!B18</f>
        <v>43665</v>
      </c>
      <c r="I50" s="148" t="s">
        <v>21</v>
      </c>
    </row>
    <row r="51" ht="15.75" customHeight="1">
      <c r="A51" s="16" t="s">
        <v>22</v>
      </c>
      <c r="B51" s="16" t="str">
        <f>'C. diff CFUs'!C19</f>
        <v>NT_6_R</v>
      </c>
      <c r="C51" s="16" t="s">
        <v>199</v>
      </c>
      <c r="D51" s="16">
        <v>2.0</v>
      </c>
      <c r="E51" s="56">
        <f>'Daily Weight '!H3</f>
        <v>24.3</v>
      </c>
      <c r="F51" s="167">
        <f>'C. diff CFUs'!W19</f>
        <v>32600000</v>
      </c>
      <c r="G51" s="51" t="s">
        <v>193</v>
      </c>
      <c r="H51" s="102">
        <f>'C. diff CFUs'!B19</f>
        <v>43665</v>
      </c>
      <c r="I51" s="148" t="s">
        <v>21</v>
      </c>
    </row>
    <row r="52" ht="15.75" customHeight="1">
      <c r="A52" s="45" t="s">
        <v>61</v>
      </c>
      <c r="B52" s="16" t="str">
        <f>'C. diff CFUs'!C20</f>
        <v>F_6_0</v>
      </c>
      <c r="C52" s="45" t="s">
        <v>84</v>
      </c>
      <c r="D52" s="16">
        <v>2.0</v>
      </c>
      <c r="E52" s="56">
        <f>'Daily Weight '!H4</f>
        <v>25.4</v>
      </c>
      <c r="F52" s="167">
        <f>'C. diff CFUs'!W20</f>
        <v>94000</v>
      </c>
      <c r="G52" s="51" t="s">
        <v>193</v>
      </c>
      <c r="H52" s="102">
        <f>'C. diff CFUs'!B20</f>
        <v>43665</v>
      </c>
      <c r="I52" s="148" t="s">
        <v>23</v>
      </c>
    </row>
    <row r="53" ht="15.75" customHeight="1">
      <c r="A53" s="45" t="s">
        <v>61</v>
      </c>
      <c r="B53" s="16" t="str">
        <f>'C. diff CFUs'!C21</f>
        <v>F_6_R</v>
      </c>
      <c r="C53" s="45" t="s">
        <v>199</v>
      </c>
      <c r="D53" s="16">
        <v>2.0</v>
      </c>
      <c r="E53" s="56">
        <f>'Daily Weight '!H5</f>
        <v>27.2</v>
      </c>
      <c r="F53" s="167">
        <f>'C. diff CFUs'!W21</f>
        <v>0</v>
      </c>
      <c r="G53" s="51" t="s">
        <v>193</v>
      </c>
      <c r="H53" s="102">
        <f>'C. diff CFUs'!B21</f>
        <v>43665</v>
      </c>
      <c r="I53" s="148" t="s">
        <v>23</v>
      </c>
    </row>
    <row r="54" ht="15.75" customHeight="1">
      <c r="A54" s="16" t="s">
        <v>41</v>
      </c>
      <c r="B54" s="16" t="str">
        <f>'C. diff CFUs'!C22</f>
        <v>M_6_0</v>
      </c>
      <c r="C54" s="16" t="s">
        <v>84</v>
      </c>
      <c r="D54" s="16">
        <v>2.0</v>
      </c>
      <c r="E54" s="56">
        <f>'Daily Weight '!H6</f>
        <v>26.8</v>
      </c>
      <c r="F54" s="167">
        <f>'C. diff CFUs'!W22</f>
        <v>10000</v>
      </c>
      <c r="G54" s="51" t="s">
        <v>193</v>
      </c>
      <c r="H54" s="102">
        <f>'C. diff CFUs'!B22</f>
        <v>43665</v>
      </c>
      <c r="I54" s="148" t="s">
        <v>27</v>
      </c>
    </row>
    <row r="55" ht="15.75" customHeight="1">
      <c r="A55" s="16" t="s">
        <v>41</v>
      </c>
      <c r="B55" s="16" t="str">
        <f>'C. diff CFUs'!C23</f>
        <v>M_6_R</v>
      </c>
      <c r="C55" s="16" t="s">
        <v>199</v>
      </c>
      <c r="D55" s="16">
        <v>2.0</v>
      </c>
      <c r="E55" s="56">
        <f>'Daily Weight '!H7</f>
        <v>28</v>
      </c>
      <c r="F55" s="167">
        <f>'C. diff CFUs'!W23</f>
        <v>220000</v>
      </c>
      <c r="G55" s="51" t="s">
        <v>193</v>
      </c>
      <c r="H55" s="102">
        <f>'C. diff CFUs'!B23</f>
        <v>43665</v>
      </c>
      <c r="I55" s="148" t="s">
        <v>27</v>
      </c>
    </row>
    <row r="56" ht="15.75" customHeight="1">
      <c r="A56" s="45" t="s">
        <v>60</v>
      </c>
      <c r="B56" s="16" t="str">
        <f>'C. diff CFUs'!C24</f>
        <v>L_6_0</v>
      </c>
      <c r="C56" s="45" t="s">
        <v>84</v>
      </c>
      <c r="D56" s="16">
        <v>2.0</v>
      </c>
      <c r="E56" s="56">
        <f>'Daily Weight '!H8</f>
        <v>26.5</v>
      </c>
      <c r="F56" s="167">
        <f>'C. diff CFUs'!W24</f>
        <v>39000</v>
      </c>
      <c r="G56" s="51" t="s">
        <v>193</v>
      </c>
      <c r="H56" s="102">
        <f>'C. diff CFUs'!B24</f>
        <v>43665</v>
      </c>
      <c r="I56" s="148" t="s">
        <v>30</v>
      </c>
    </row>
    <row r="57" ht="15.75" customHeight="1">
      <c r="A57" s="158" t="s">
        <v>60</v>
      </c>
      <c r="B57" s="16" t="str">
        <f>'C. diff CFUs'!C25</f>
        <v>L_6_R</v>
      </c>
      <c r="C57" s="158" t="s">
        <v>199</v>
      </c>
      <c r="D57" s="161">
        <v>2.0</v>
      </c>
      <c r="E57" s="56">
        <f>'Daily Weight '!H9</f>
        <v>29.1</v>
      </c>
      <c r="F57" s="167">
        <f>'C. diff CFUs'!W25</f>
        <v>458000</v>
      </c>
      <c r="G57" s="51" t="s">
        <v>193</v>
      </c>
      <c r="H57" s="102">
        <f>'C. diff CFUs'!B25</f>
        <v>43665</v>
      </c>
      <c r="I57" s="148" t="s">
        <v>30</v>
      </c>
    </row>
    <row r="58" ht="15.75" customHeight="1">
      <c r="A58" s="16" t="s">
        <v>22</v>
      </c>
      <c r="B58" s="16" t="str">
        <f>'C. diff CFUs'!C26</f>
        <v>NT_6_0</v>
      </c>
      <c r="C58" s="16" t="s">
        <v>84</v>
      </c>
      <c r="D58" s="16">
        <v>3.0</v>
      </c>
      <c r="E58" s="56">
        <f>'Daily Weight '!I2</f>
        <v>27</v>
      </c>
      <c r="F58" s="167">
        <f>'C. diff CFUs'!W26</f>
        <v>19400000</v>
      </c>
      <c r="G58" s="51" t="s">
        <v>193</v>
      </c>
      <c r="H58" s="102">
        <f>'C. diff CFUs'!B26</f>
        <v>43666</v>
      </c>
      <c r="I58" s="148" t="s">
        <v>21</v>
      </c>
    </row>
    <row r="59" ht="15.75" customHeight="1">
      <c r="A59" s="16" t="s">
        <v>22</v>
      </c>
      <c r="B59" s="16" t="str">
        <f>'C. diff CFUs'!C27</f>
        <v>NT_6_R</v>
      </c>
      <c r="C59" s="16" t="s">
        <v>199</v>
      </c>
      <c r="D59" s="16">
        <v>3.0</v>
      </c>
      <c r="E59" s="56">
        <f>'Daily Weight '!I3</f>
        <v>23.5</v>
      </c>
      <c r="F59" s="167">
        <f>'C. diff CFUs'!W27</f>
        <v>59300000</v>
      </c>
      <c r="G59" s="51" t="s">
        <v>193</v>
      </c>
      <c r="H59" s="102">
        <f>'C. diff CFUs'!B27</f>
        <v>43666</v>
      </c>
      <c r="I59" s="148" t="s">
        <v>21</v>
      </c>
    </row>
    <row r="60" ht="15.75" customHeight="1">
      <c r="A60" s="45" t="s">
        <v>61</v>
      </c>
      <c r="B60" s="16" t="str">
        <f>'C. diff CFUs'!C28</f>
        <v>F_6_0</v>
      </c>
      <c r="C60" s="45" t="s">
        <v>84</v>
      </c>
      <c r="D60" s="16">
        <v>3.0</v>
      </c>
      <c r="E60" s="56">
        <f>'Daily Weight '!I4</f>
        <v>25.7</v>
      </c>
      <c r="F60" s="167">
        <f>'C. diff CFUs'!W28</f>
        <v>0</v>
      </c>
      <c r="G60" s="51" t="s">
        <v>193</v>
      </c>
      <c r="H60" s="102">
        <f>'C. diff CFUs'!B28</f>
        <v>43666</v>
      </c>
      <c r="I60" s="148" t="s">
        <v>23</v>
      </c>
    </row>
    <row r="61" ht="15.75" customHeight="1">
      <c r="A61" s="45" t="s">
        <v>61</v>
      </c>
      <c r="B61" s="16" t="str">
        <f>'C. diff CFUs'!C29</f>
        <v>F_6_R</v>
      </c>
      <c r="C61" s="45" t="s">
        <v>199</v>
      </c>
      <c r="D61" s="16">
        <v>3.0</v>
      </c>
      <c r="E61" s="56">
        <f>'Daily Weight '!I5</f>
        <v>27.3</v>
      </c>
      <c r="F61" s="167">
        <f>'C. diff CFUs'!W29</f>
        <v>0</v>
      </c>
      <c r="G61" s="51" t="s">
        <v>193</v>
      </c>
      <c r="H61" s="102">
        <f>'C. diff CFUs'!B29</f>
        <v>43666</v>
      </c>
      <c r="I61" s="148" t="s">
        <v>23</v>
      </c>
    </row>
    <row r="62" ht="15.75" customHeight="1">
      <c r="A62" s="16" t="s">
        <v>41</v>
      </c>
      <c r="B62" s="16" t="str">
        <f>'C. diff CFUs'!C30</f>
        <v>M_6_0</v>
      </c>
      <c r="C62" s="16" t="s">
        <v>84</v>
      </c>
      <c r="D62" s="16">
        <v>3.0</v>
      </c>
      <c r="E62" s="56">
        <f>'Daily Weight '!I6</f>
        <v>26.7</v>
      </c>
      <c r="F62" s="167">
        <f>'C. diff CFUs'!W30</f>
        <v>0</v>
      </c>
      <c r="G62" s="51" t="s">
        <v>193</v>
      </c>
      <c r="H62" s="102">
        <f>'C. diff CFUs'!B30</f>
        <v>43666</v>
      </c>
      <c r="I62" s="148" t="s">
        <v>27</v>
      </c>
    </row>
    <row r="63" ht="15.75" customHeight="1">
      <c r="A63" s="16" t="s">
        <v>41</v>
      </c>
      <c r="B63" s="16" t="str">
        <f>'C. diff CFUs'!C31</f>
        <v>M_6_R</v>
      </c>
      <c r="C63" s="16" t="s">
        <v>199</v>
      </c>
      <c r="D63" s="16">
        <v>3.0</v>
      </c>
      <c r="E63" s="56">
        <f>'Daily Weight '!I7</f>
        <v>27.6</v>
      </c>
      <c r="F63" s="167">
        <f>'C. diff CFUs'!W31</f>
        <v>800</v>
      </c>
      <c r="G63" s="51" t="s">
        <v>193</v>
      </c>
      <c r="H63" s="102">
        <f>'C. diff CFUs'!B31</f>
        <v>43666</v>
      </c>
      <c r="I63" s="148" t="s">
        <v>27</v>
      </c>
    </row>
    <row r="64" ht="15.75" customHeight="1">
      <c r="A64" s="45" t="s">
        <v>60</v>
      </c>
      <c r="B64" s="16" t="str">
        <f>'C. diff CFUs'!C32</f>
        <v>L_6_0</v>
      </c>
      <c r="C64" s="45" t="s">
        <v>84</v>
      </c>
      <c r="D64" s="16">
        <v>3.0</v>
      </c>
      <c r="E64" s="56">
        <f>'Daily Weight '!I8</f>
        <v>26.3</v>
      </c>
      <c r="F64" s="167">
        <f>'C. diff CFUs'!W32</f>
        <v>0</v>
      </c>
      <c r="G64" s="51" t="s">
        <v>193</v>
      </c>
      <c r="H64" s="102">
        <f>'C. diff CFUs'!B32</f>
        <v>43666</v>
      </c>
      <c r="I64" s="148" t="s">
        <v>30</v>
      </c>
    </row>
    <row r="65" ht="15.75" customHeight="1">
      <c r="A65" s="158" t="s">
        <v>60</v>
      </c>
      <c r="B65" s="16" t="str">
        <f>'C. diff CFUs'!C33</f>
        <v>L_6_R</v>
      </c>
      <c r="C65" s="158" t="s">
        <v>199</v>
      </c>
      <c r="D65" s="161">
        <v>3.0</v>
      </c>
      <c r="E65" s="56">
        <f>'Daily Weight '!I9</f>
        <v>29.5</v>
      </c>
      <c r="F65" s="167">
        <f>'C. diff CFUs'!W33</f>
        <v>6733.333333</v>
      </c>
      <c r="G65" s="51" t="s">
        <v>193</v>
      </c>
      <c r="H65" s="102">
        <f>'C. diff CFUs'!B33</f>
        <v>43666</v>
      </c>
      <c r="I65" s="148" t="s">
        <v>30</v>
      </c>
    </row>
    <row r="66" ht="15.75" customHeight="1">
      <c r="A66" s="16" t="s">
        <v>22</v>
      </c>
      <c r="B66" s="16" t="str">
        <f>'C. diff CFUs'!C34</f>
        <v>NT_6_0</v>
      </c>
      <c r="C66" s="16" t="s">
        <v>84</v>
      </c>
      <c r="D66" s="16">
        <v>4.0</v>
      </c>
      <c r="E66" s="56">
        <f>'Daily Weight '!J2</f>
        <v>27.5</v>
      </c>
      <c r="F66" s="167">
        <f>'C. diff CFUs'!W34</f>
        <v>13500000</v>
      </c>
      <c r="G66" s="51" t="s">
        <v>193</v>
      </c>
      <c r="H66" s="102">
        <f>'C. diff CFUs'!B34</f>
        <v>43667</v>
      </c>
      <c r="I66" s="148" t="s">
        <v>21</v>
      </c>
    </row>
    <row r="67" ht="15.75" customHeight="1">
      <c r="A67" s="16" t="s">
        <v>22</v>
      </c>
      <c r="B67" s="16" t="str">
        <f>'C. diff CFUs'!C35</f>
        <v>NT_6_R</v>
      </c>
      <c r="C67" s="16" t="s">
        <v>199</v>
      </c>
      <c r="D67" s="16">
        <v>4.0</v>
      </c>
      <c r="E67" s="56">
        <f>'Daily Weight '!J3</f>
        <v>23.3</v>
      </c>
      <c r="F67" s="167">
        <f>'C. diff CFUs'!W35</f>
        <v>22200000</v>
      </c>
      <c r="G67" s="51" t="s">
        <v>193</v>
      </c>
      <c r="H67" s="102">
        <f>'C. diff CFUs'!B35</f>
        <v>43667</v>
      </c>
      <c r="I67" s="148" t="s">
        <v>21</v>
      </c>
    </row>
    <row r="68" ht="15.75" customHeight="1">
      <c r="A68" s="45" t="s">
        <v>61</v>
      </c>
      <c r="B68" s="16" t="str">
        <f>'C. diff CFUs'!C36</f>
        <v>F_6_0</v>
      </c>
      <c r="C68" s="45" t="s">
        <v>84</v>
      </c>
      <c r="D68" s="16">
        <v>4.0</v>
      </c>
      <c r="E68" s="56">
        <f>'Daily Weight '!J4</f>
        <v>25.7</v>
      </c>
      <c r="F68" s="167">
        <f>'C. diff CFUs'!W36</f>
        <v>0</v>
      </c>
      <c r="G68" s="51" t="s">
        <v>193</v>
      </c>
      <c r="H68" s="102">
        <f>'C. diff CFUs'!B36</f>
        <v>43667</v>
      </c>
      <c r="I68" s="148" t="s">
        <v>23</v>
      </c>
    </row>
    <row r="69" ht="15.75" customHeight="1">
      <c r="A69" s="45" t="s">
        <v>61</v>
      </c>
      <c r="B69" s="16" t="str">
        <f>'C. diff CFUs'!C37</f>
        <v>F_6_R</v>
      </c>
      <c r="C69" s="45" t="s">
        <v>199</v>
      </c>
      <c r="D69" s="16">
        <v>4.0</v>
      </c>
      <c r="E69" s="56">
        <f>'Daily Weight '!J5</f>
        <v>26.9</v>
      </c>
      <c r="F69" s="167">
        <f>'C. diff CFUs'!W37</f>
        <v>0</v>
      </c>
      <c r="G69" s="51" t="s">
        <v>193</v>
      </c>
      <c r="H69" s="102">
        <f>'C. diff CFUs'!B37</f>
        <v>43667</v>
      </c>
      <c r="I69" s="148" t="s">
        <v>23</v>
      </c>
    </row>
    <row r="70" ht="15.75" customHeight="1">
      <c r="A70" s="16" t="s">
        <v>41</v>
      </c>
      <c r="B70" s="16" t="str">
        <f>'C. diff CFUs'!C38</f>
        <v>M_6_0</v>
      </c>
      <c r="C70" s="16" t="s">
        <v>84</v>
      </c>
      <c r="D70" s="16">
        <v>4.0</v>
      </c>
      <c r="E70" s="56">
        <f>'Daily Weight '!J6</f>
        <v>26.4</v>
      </c>
      <c r="F70" s="167">
        <f>'C. diff CFUs'!W38</f>
        <v>0</v>
      </c>
      <c r="G70" s="51" t="s">
        <v>193</v>
      </c>
      <c r="H70" s="102">
        <f>'C. diff CFUs'!B38</f>
        <v>43667</v>
      </c>
      <c r="I70" s="148" t="s">
        <v>27</v>
      </c>
    </row>
    <row r="71" ht="15.75" customHeight="1">
      <c r="A71" s="16" t="s">
        <v>41</v>
      </c>
      <c r="B71" s="16" t="str">
        <f>'C. diff CFUs'!C39</f>
        <v>M_6_R</v>
      </c>
      <c r="C71" s="16" t="s">
        <v>199</v>
      </c>
      <c r="D71" s="16">
        <v>4.0</v>
      </c>
      <c r="E71" s="56">
        <f>'Daily Weight '!J7</f>
        <v>28</v>
      </c>
      <c r="F71" s="167">
        <f>'C. diff CFUs'!W39</f>
        <v>0</v>
      </c>
      <c r="G71" s="51" t="s">
        <v>193</v>
      </c>
      <c r="H71" s="102">
        <f>'C. diff CFUs'!B39</f>
        <v>43667</v>
      </c>
      <c r="I71" s="148" t="s">
        <v>27</v>
      </c>
    </row>
    <row r="72" ht="15.75" customHeight="1">
      <c r="A72" s="45" t="s">
        <v>60</v>
      </c>
      <c r="B72" s="16" t="str">
        <f>'C. diff CFUs'!C40</f>
        <v>L_6_0</v>
      </c>
      <c r="C72" s="45" t="s">
        <v>84</v>
      </c>
      <c r="D72" s="16">
        <v>4.0</v>
      </c>
      <c r="E72" s="56">
        <f>'Daily Weight '!J8</f>
        <v>26</v>
      </c>
      <c r="F72" s="167">
        <f>'C. diff CFUs'!W40</f>
        <v>0</v>
      </c>
      <c r="G72" s="51" t="s">
        <v>193</v>
      </c>
      <c r="H72" s="102">
        <f>'C. diff CFUs'!B40</f>
        <v>43667</v>
      </c>
      <c r="I72" s="148" t="s">
        <v>30</v>
      </c>
    </row>
    <row r="73" ht="15.75" customHeight="1">
      <c r="A73" s="158" t="s">
        <v>60</v>
      </c>
      <c r="B73" s="16" t="str">
        <f>'C. diff CFUs'!C41</f>
        <v>L_6_R</v>
      </c>
      <c r="C73" s="158" t="s">
        <v>199</v>
      </c>
      <c r="D73" s="161">
        <v>4.0</v>
      </c>
      <c r="E73" s="56">
        <f>'Daily Weight '!J9</f>
        <v>28.7</v>
      </c>
      <c r="F73" s="167">
        <f>'C. diff CFUs'!W41</f>
        <v>0</v>
      </c>
      <c r="G73" s="51" t="s">
        <v>193</v>
      </c>
      <c r="H73" s="102">
        <f>'C. diff CFUs'!B41</f>
        <v>43667</v>
      </c>
      <c r="I73" s="148" t="s">
        <v>30</v>
      </c>
    </row>
    <row r="74" ht="15.75" customHeight="1">
      <c r="A74" s="16" t="s">
        <v>22</v>
      </c>
      <c r="B74" s="16" t="str">
        <f>'C. diff CFUs'!C42</f>
        <v>NT_6_0</v>
      </c>
      <c r="C74" s="16" t="s">
        <v>84</v>
      </c>
      <c r="D74" s="16">
        <v>5.0</v>
      </c>
      <c r="E74" s="56">
        <f>'Daily Weight '!K2</f>
        <v>27.3</v>
      </c>
      <c r="F74" s="167">
        <f>'C. diff CFUs'!W42</f>
        <v>15800000</v>
      </c>
      <c r="G74" s="51" t="s">
        <v>193</v>
      </c>
      <c r="H74" s="102">
        <f>'C. diff CFUs'!B42</f>
        <v>43668</v>
      </c>
      <c r="I74" s="148" t="s">
        <v>21</v>
      </c>
    </row>
    <row r="75" ht="15.75" customHeight="1">
      <c r="A75" s="16" t="s">
        <v>22</v>
      </c>
      <c r="B75" s="16" t="str">
        <f>'C. diff CFUs'!C43</f>
        <v>NT_6_R</v>
      </c>
      <c r="C75" s="16" t="s">
        <v>199</v>
      </c>
      <c r="D75" s="16">
        <v>5.0</v>
      </c>
      <c r="E75" s="56">
        <f>'Daily Weight '!K3</f>
        <v>23</v>
      </c>
      <c r="F75" s="167">
        <f>'C. diff CFUs'!W43</f>
        <v>27600000</v>
      </c>
      <c r="G75" s="51" t="s">
        <v>193</v>
      </c>
      <c r="H75" s="102">
        <f>'C. diff CFUs'!B43</f>
        <v>43668</v>
      </c>
      <c r="I75" s="148" t="s">
        <v>21</v>
      </c>
    </row>
    <row r="76" ht="15.75" customHeight="1">
      <c r="A76" s="45" t="s">
        <v>61</v>
      </c>
      <c r="B76" s="16" t="str">
        <f>'C. diff CFUs'!C44</f>
        <v>F_6_0</v>
      </c>
      <c r="C76" s="45" t="s">
        <v>84</v>
      </c>
      <c r="D76" s="16">
        <v>5.0</v>
      </c>
      <c r="E76" s="56">
        <f>'Daily Weight '!K4</f>
        <v>25.7</v>
      </c>
      <c r="F76" s="167">
        <f>'C. diff CFUs'!W44</f>
        <v>0</v>
      </c>
      <c r="G76" s="51" t="s">
        <v>193</v>
      </c>
      <c r="H76" s="102">
        <f>'C. diff CFUs'!B44</f>
        <v>43668</v>
      </c>
      <c r="I76" s="148" t="s">
        <v>23</v>
      </c>
    </row>
    <row r="77" ht="15.75" customHeight="1">
      <c r="A77" s="45" t="s">
        <v>61</v>
      </c>
      <c r="B77" s="16" t="str">
        <f>'C. diff CFUs'!C45</f>
        <v>F_6_R</v>
      </c>
      <c r="C77" s="45" t="s">
        <v>199</v>
      </c>
      <c r="D77" s="16">
        <v>5.0</v>
      </c>
      <c r="E77" s="56">
        <f>'Daily Weight '!K5</f>
        <v>26.8</v>
      </c>
      <c r="F77" s="167">
        <f>'C. diff CFUs'!W45</f>
        <v>0</v>
      </c>
      <c r="G77" s="51" t="s">
        <v>193</v>
      </c>
      <c r="H77" s="102">
        <f>'C. diff CFUs'!B45</f>
        <v>43668</v>
      </c>
      <c r="I77" s="148" t="s">
        <v>23</v>
      </c>
    </row>
    <row r="78" ht="15.75" customHeight="1">
      <c r="A78" s="16" t="s">
        <v>41</v>
      </c>
      <c r="B78" s="16" t="str">
        <f>'C. diff CFUs'!C46</f>
        <v>M_6_0</v>
      </c>
      <c r="C78" s="16" t="s">
        <v>84</v>
      </c>
      <c r="D78" s="16">
        <v>5.0</v>
      </c>
      <c r="E78" s="56">
        <f>'Daily Weight '!K6</f>
        <v>26.2</v>
      </c>
      <c r="F78" s="167">
        <f>'C. diff CFUs'!W46</f>
        <v>0</v>
      </c>
      <c r="G78" s="51" t="s">
        <v>193</v>
      </c>
      <c r="H78" s="102">
        <f>'C. diff CFUs'!B46</f>
        <v>43668</v>
      </c>
      <c r="I78" s="148" t="s">
        <v>27</v>
      </c>
    </row>
    <row r="79" ht="15.75" customHeight="1">
      <c r="A79" s="16" t="s">
        <v>41</v>
      </c>
      <c r="B79" s="16" t="str">
        <f>'C. diff CFUs'!C47</f>
        <v>M_6_R</v>
      </c>
      <c r="C79" s="16" t="s">
        <v>199</v>
      </c>
      <c r="D79" s="16">
        <v>5.0</v>
      </c>
      <c r="E79" s="56">
        <f>'Daily Weight '!K7</f>
        <v>27.8</v>
      </c>
      <c r="F79" s="167">
        <f>'C. diff CFUs'!W47</f>
        <v>0</v>
      </c>
      <c r="G79" s="51" t="s">
        <v>193</v>
      </c>
      <c r="H79" s="102">
        <f>'C. diff CFUs'!B47</f>
        <v>43668</v>
      </c>
      <c r="I79" s="148" t="s">
        <v>27</v>
      </c>
    </row>
    <row r="80" ht="15.75" customHeight="1">
      <c r="A80" s="45" t="s">
        <v>60</v>
      </c>
      <c r="B80" s="16" t="str">
        <f>'C. diff CFUs'!C48</f>
        <v>L_6_0</v>
      </c>
      <c r="C80" s="45" t="s">
        <v>84</v>
      </c>
      <c r="D80" s="16">
        <v>5.0</v>
      </c>
      <c r="E80" s="56">
        <f>'Daily Weight '!K8</f>
        <v>26</v>
      </c>
      <c r="F80" s="167">
        <f>'C. diff CFUs'!W48</f>
        <v>0</v>
      </c>
      <c r="G80" s="51" t="s">
        <v>193</v>
      </c>
      <c r="H80" s="102">
        <f>'C. diff CFUs'!B48</f>
        <v>43668</v>
      </c>
      <c r="I80" s="148" t="s">
        <v>30</v>
      </c>
    </row>
    <row r="81" ht="15.75" customHeight="1">
      <c r="A81" s="158" t="s">
        <v>60</v>
      </c>
      <c r="B81" s="16" t="str">
        <f>'C. diff CFUs'!C49</f>
        <v>L_6_R</v>
      </c>
      <c r="C81" s="158" t="s">
        <v>199</v>
      </c>
      <c r="D81" s="161">
        <v>5.0</v>
      </c>
      <c r="E81" s="56">
        <f>'Daily Weight '!K9</f>
        <v>28.4</v>
      </c>
      <c r="F81" s="167">
        <f>'C. diff CFUs'!W49</f>
        <v>0</v>
      </c>
      <c r="G81" s="51" t="s">
        <v>193</v>
      </c>
      <c r="H81" s="102">
        <f>'C. diff CFUs'!B49</f>
        <v>43668</v>
      </c>
      <c r="I81" s="148" t="s">
        <v>30</v>
      </c>
    </row>
    <row r="82" ht="15.75" customHeight="1">
      <c r="F82" s="143"/>
    </row>
    <row r="83" ht="15.75" customHeight="1">
      <c r="F83" s="143"/>
    </row>
    <row r="84" ht="15.75" customHeight="1">
      <c r="F84" s="143"/>
    </row>
    <row r="85" ht="15.75" customHeight="1">
      <c r="F85" s="143"/>
    </row>
    <row r="86" ht="15.75" customHeight="1">
      <c r="F86" s="143"/>
    </row>
    <row r="87" ht="15.75" customHeight="1">
      <c r="F87" s="143"/>
    </row>
    <row r="88" ht="15.75" customHeight="1">
      <c r="F88" s="143"/>
    </row>
    <row r="89" ht="15.75" customHeight="1">
      <c r="F89" s="143"/>
    </row>
    <row r="90" ht="15.75" customHeight="1">
      <c r="F90" s="143"/>
    </row>
    <row r="91" ht="15.75" customHeight="1">
      <c r="F91" s="143"/>
    </row>
    <row r="92" ht="15.75" customHeight="1">
      <c r="F92" s="143"/>
    </row>
    <row r="93" ht="15.75" customHeight="1">
      <c r="F93" s="143"/>
    </row>
    <row r="94" ht="15.75" customHeight="1">
      <c r="F94" s="143"/>
    </row>
    <row r="95" ht="15.75" customHeight="1">
      <c r="F95" s="143"/>
    </row>
    <row r="96" ht="15.75" customHeight="1">
      <c r="F96" s="143"/>
    </row>
    <row r="97" ht="15.75" customHeight="1">
      <c r="F97" s="143"/>
    </row>
    <row r="98" ht="15.75" customHeight="1">
      <c r="F98" s="143"/>
    </row>
    <row r="99" ht="15.75" customHeight="1">
      <c r="F99" s="143"/>
    </row>
    <row r="100" ht="15.75" customHeight="1">
      <c r="F100" s="143"/>
    </row>
    <row r="101" ht="15.75" customHeight="1">
      <c r="F101" s="143"/>
    </row>
    <row r="102" ht="15.75" customHeight="1">
      <c r="F102" s="143"/>
    </row>
    <row r="103" ht="15.75" customHeight="1">
      <c r="F103" s="143"/>
    </row>
    <row r="104" ht="15.75" customHeight="1">
      <c r="F104" s="143"/>
    </row>
    <row r="105" ht="15.75" customHeight="1">
      <c r="F105" s="143"/>
    </row>
    <row r="106" ht="15.75" customHeight="1">
      <c r="F106" s="143"/>
    </row>
    <row r="107" ht="15.75" customHeight="1">
      <c r="F107" s="143"/>
    </row>
    <row r="108" ht="15.75" customHeight="1">
      <c r="F108" s="143"/>
    </row>
    <row r="109" ht="15.75" customHeight="1">
      <c r="F109" s="143"/>
    </row>
    <row r="110" ht="15.75" customHeight="1">
      <c r="F110" s="143"/>
    </row>
    <row r="111" ht="15.75" customHeight="1">
      <c r="F111" s="143"/>
    </row>
    <row r="112" ht="15.75" customHeight="1">
      <c r="F112" s="143"/>
    </row>
    <row r="113" ht="15.75" customHeight="1">
      <c r="F113" s="143"/>
    </row>
    <row r="114" ht="15.75" customHeight="1">
      <c r="F114" s="143"/>
    </row>
    <row r="115" ht="15.75" customHeight="1">
      <c r="F115" s="143"/>
    </row>
    <row r="116" ht="15.75" customHeight="1">
      <c r="F116" s="143"/>
    </row>
    <row r="117" ht="15.75" customHeight="1">
      <c r="F117" s="143"/>
    </row>
    <row r="118" ht="15.75" customHeight="1">
      <c r="F118" s="143"/>
    </row>
    <row r="119" ht="15.75" customHeight="1">
      <c r="F119" s="143"/>
    </row>
    <row r="120" ht="15.75" customHeight="1">
      <c r="F120" s="143"/>
    </row>
    <row r="121" ht="15.75" customHeight="1">
      <c r="F121" s="143"/>
    </row>
    <row r="122" ht="15.75" customHeight="1">
      <c r="F122" s="143"/>
    </row>
    <row r="123" ht="15.75" customHeight="1">
      <c r="F123" s="143"/>
    </row>
    <row r="124" ht="15.75" customHeight="1">
      <c r="F124" s="143"/>
    </row>
    <row r="125" ht="15.75" customHeight="1">
      <c r="F125" s="143"/>
    </row>
    <row r="126" ht="15.75" customHeight="1">
      <c r="F126" s="143"/>
    </row>
    <row r="127" ht="15.75" customHeight="1">
      <c r="F127" s="143"/>
    </row>
    <row r="128" ht="15.75" customHeight="1">
      <c r="F128" s="143"/>
    </row>
    <row r="129" ht="15.75" customHeight="1">
      <c r="F129" s="143"/>
    </row>
    <row r="130" ht="15.75" customHeight="1">
      <c r="F130" s="143"/>
    </row>
    <row r="131" ht="15.75" customHeight="1">
      <c r="F131" s="143"/>
    </row>
    <row r="132" ht="15.75" customHeight="1">
      <c r="F132" s="143"/>
    </row>
    <row r="133" ht="15.75" customHeight="1">
      <c r="F133" s="143"/>
    </row>
    <row r="134" ht="15.75" customHeight="1">
      <c r="F134" s="143"/>
    </row>
    <row r="135" ht="15.75" customHeight="1">
      <c r="F135" s="143"/>
    </row>
    <row r="136" ht="15.75" customHeight="1">
      <c r="F136" s="143"/>
    </row>
    <row r="137" ht="15.75" customHeight="1">
      <c r="F137" s="143"/>
    </row>
    <row r="138" ht="15.75" customHeight="1">
      <c r="F138" s="143"/>
    </row>
    <row r="139" ht="15.75" customHeight="1">
      <c r="F139" s="143"/>
    </row>
    <row r="140" ht="15.75" customHeight="1">
      <c r="F140" s="143"/>
    </row>
    <row r="141" ht="15.75" customHeight="1">
      <c r="F141" s="143"/>
    </row>
    <row r="142" ht="15.75" customHeight="1">
      <c r="F142" s="143"/>
    </row>
    <row r="143" ht="15.75" customHeight="1">
      <c r="F143" s="143"/>
    </row>
    <row r="144" ht="15.75" customHeight="1">
      <c r="F144" s="143"/>
    </row>
    <row r="145" ht="15.75" customHeight="1">
      <c r="F145" s="143"/>
    </row>
    <row r="146" ht="15.75" customHeight="1">
      <c r="F146" s="143"/>
    </row>
    <row r="147" ht="15.75" customHeight="1">
      <c r="F147" s="143"/>
    </row>
    <row r="148" ht="15.75" customHeight="1">
      <c r="F148" s="143"/>
    </row>
    <row r="149" ht="15.75" customHeight="1">
      <c r="F149" s="143"/>
    </row>
    <row r="150" ht="15.75" customHeight="1">
      <c r="F150" s="143"/>
    </row>
    <row r="151" ht="15.75" customHeight="1">
      <c r="F151" s="143"/>
    </row>
    <row r="152" ht="15.75" customHeight="1">
      <c r="F152" s="143"/>
    </row>
    <row r="153" ht="15.75" customHeight="1">
      <c r="F153" s="143"/>
    </row>
    <row r="154" ht="15.75" customHeight="1">
      <c r="F154" s="143"/>
    </row>
    <row r="155" ht="15.75" customHeight="1">
      <c r="F155" s="143"/>
    </row>
    <row r="156" ht="15.75" customHeight="1">
      <c r="F156" s="143"/>
    </row>
    <row r="157" ht="15.75" customHeight="1">
      <c r="F157" s="143"/>
    </row>
    <row r="158" ht="15.75" customHeight="1">
      <c r="F158" s="143"/>
    </row>
    <row r="159" ht="15.75" customHeight="1">
      <c r="F159" s="143"/>
    </row>
    <row r="160" ht="15.75" customHeight="1">
      <c r="F160" s="143"/>
    </row>
    <row r="161" ht="15.75" customHeight="1">
      <c r="F161" s="143"/>
    </row>
    <row r="162" ht="15.75" customHeight="1">
      <c r="F162" s="143"/>
    </row>
    <row r="163" ht="15.75" customHeight="1">
      <c r="F163" s="143"/>
    </row>
    <row r="164" ht="15.75" customHeight="1">
      <c r="F164" s="143"/>
    </row>
    <row r="165" ht="15.75" customHeight="1">
      <c r="F165" s="143"/>
    </row>
    <row r="166" ht="15.75" customHeight="1">
      <c r="F166" s="143"/>
    </row>
    <row r="167" ht="15.75" customHeight="1">
      <c r="F167" s="143"/>
    </row>
    <row r="168" ht="15.75" customHeight="1">
      <c r="F168" s="143"/>
    </row>
    <row r="169" ht="15.75" customHeight="1">
      <c r="F169" s="143"/>
    </row>
    <row r="170" ht="15.75" customHeight="1">
      <c r="F170" s="143"/>
    </row>
    <row r="171" ht="15.75" customHeight="1">
      <c r="F171" s="143"/>
    </row>
    <row r="172" ht="15.75" customHeight="1">
      <c r="F172" s="143"/>
    </row>
    <row r="173" ht="15.75" customHeight="1">
      <c r="F173" s="143"/>
    </row>
    <row r="174" ht="15.75" customHeight="1">
      <c r="F174" s="143"/>
    </row>
    <row r="175" ht="15.75" customHeight="1">
      <c r="F175" s="143"/>
    </row>
    <row r="176" ht="15.75" customHeight="1">
      <c r="F176" s="143"/>
    </row>
    <row r="177" ht="15.75" customHeight="1">
      <c r="F177" s="143"/>
    </row>
    <row r="178" ht="15.75" customHeight="1">
      <c r="F178" s="143"/>
    </row>
    <row r="179" ht="15.75" customHeight="1">
      <c r="F179" s="143"/>
    </row>
    <row r="180" ht="15.75" customHeight="1">
      <c r="F180" s="143"/>
    </row>
    <row r="181" ht="15.75" customHeight="1">
      <c r="F181" s="143"/>
    </row>
    <row r="182" ht="15.75" customHeight="1">
      <c r="F182" s="143"/>
    </row>
    <row r="183" ht="15.75" customHeight="1">
      <c r="F183" s="143"/>
    </row>
    <row r="184" ht="15.75" customHeight="1">
      <c r="F184" s="143"/>
    </row>
    <row r="185" ht="15.75" customHeight="1">
      <c r="F185" s="143"/>
    </row>
    <row r="186" ht="15.75" customHeight="1">
      <c r="F186" s="143"/>
    </row>
    <row r="187" ht="15.75" customHeight="1">
      <c r="F187" s="143"/>
    </row>
    <row r="188" ht="15.75" customHeight="1">
      <c r="F188" s="143"/>
    </row>
    <row r="189" ht="15.75" customHeight="1">
      <c r="F189" s="143"/>
    </row>
    <row r="190" ht="15.75" customHeight="1">
      <c r="F190" s="143"/>
    </row>
    <row r="191" ht="15.75" customHeight="1">
      <c r="F191" s="143"/>
    </row>
    <row r="192" ht="15.75" customHeight="1">
      <c r="F192" s="143"/>
    </row>
    <row r="193" ht="15.75" customHeight="1">
      <c r="F193" s="143"/>
    </row>
    <row r="194" ht="15.75" customHeight="1">
      <c r="F194" s="143"/>
    </row>
    <row r="195" ht="15.75" customHeight="1">
      <c r="F195" s="143"/>
    </row>
    <row r="196" ht="15.75" customHeight="1">
      <c r="F196" s="143"/>
    </row>
    <row r="197" ht="15.75" customHeight="1">
      <c r="F197" s="143"/>
    </row>
    <row r="198" ht="15.75" customHeight="1">
      <c r="F198" s="143"/>
    </row>
    <row r="199" ht="15.75" customHeight="1">
      <c r="F199" s="143"/>
    </row>
    <row r="200" ht="15.75" customHeight="1">
      <c r="F200" s="143"/>
    </row>
    <row r="201" ht="15.75" customHeight="1">
      <c r="F201" s="143"/>
    </row>
    <row r="202" ht="15.75" customHeight="1">
      <c r="F202" s="143"/>
    </row>
    <row r="203" ht="15.75" customHeight="1">
      <c r="F203" s="143"/>
    </row>
    <row r="204" ht="15.75" customHeight="1">
      <c r="F204" s="143"/>
    </row>
    <row r="205" ht="15.75" customHeight="1">
      <c r="F205" s="143"/>
    </row>
    <row r="206" ht="15.75" customHeight="1">
      <c r="F206" s="143"/>
    </row>
    <row r="207" ht="15.75" customHeight="1">
      <c r="F207" s="143"/>
    </row>
    <row r="208" ht="15.75" customHeight="1">
      <c r="F208" s="143"/>
    </row>
    <row r="209" ht="15.75" customHeight="1">
      <c r="F209" s="143"/>
    </row>
    <row r="210" ht="15.75" customHeight="1">
      <c r="F210" s="143"/>
    </row>
    <row r="211" ht="15.75" customHeight="1">
      <c r="F211" s="143"/>
    </row>
    <row r="212" ht="15.75" customHeight="1">
      <c r="F212" s="143"/>
    </row>
    <row r="213" ht="15.75" customHeight="1">
      <c r="F213" s="143"/>
    </row>
    <row r="214" ht="15.75" customHeight="1">
      <c r="F214" s="143"/>
    </row>
    <row r="215" ht="15.75" customHeight="1">
      <c r="F215" s="143"/>
    </row>
    <row r="216" ht="15.75" customHeight="1">
      <c r="F216" s="143"/>
    </row>
    <row r="217" ht="15.75" customHeight="1">
      <c r="F217" s="143"/>
    </row>
    <row r="218" ht="15.75" customHeight="1">
      <c r="F218" s="143"/>
    </row>
    <row r="219" ht="15.75" customHeight="1">
      <c r="F219" s="143"/>
    </row>
    <row r="220" ht="15.75" customHeight="1">
      <c r="F220" s="143"/>
    </row>
    <row r="221" ht="15.75" customHeight="1">
      <c r="F221" s="143"/>
    </row>
    <row r="222" ht="15.75" customHeight="1">
      <c r="F222" s="143"/>
    </row>
    <row r="223" ht="15.75" customHeight="1">
      <c r="F223" s="143"/>
    </row>
    <row r="224" ht="15.75" customHeight="1">
      <c r="F224" s="143"/>
    </row>
    <row r="225" ht="15.75" customHeight="1">
      <c r="F225" s="143"/>
    </row>
    <row r="226" ht="15.75" customHeight="1">
      <c r="F226" s="143"/>
    </row>
    <row r="227" ht="15.75" customHeight="1">
      <c r="F227" s="143"/>
    </row>
    <row r="228" ht="15.75" customHeight="1">
      <c r="F228" s="143"/>
    </row>
    <row r="229" ht="15.75" customHeight="1">
      <c r="F229" s="143"/>
    </row>
    <row r="230" ht="15.75" customHeight="1">
      <c r="F230" s="143"/>
    </row>
    <row r="231" ht="15.75" customHeight="1">
      <c r="F231" s="143"/>
    </row>
    <row r="232" ht="15.75" customHeight="1">
      <c r="F232" s="143"/>
    </row>
    <row r="233" ht="15.75" customHeight="1">
      <c r="F233" s="143"/>
    </row>
    <row r="234" ht="15.75" customHeight="1">
      <c r="F234" s="143"/>
    </row>
    <row r="235" ht="15.75" customHeight="1">
      <c r="F235" s="143"/>
    </row>
    <row r="236" ht="15.75" customHeight="1">
      <c r="F236" s="143"/>
    </row>
    <row r="237" ht="15.75" customHeight="1">
      <c r="F237" s="143"/>
    </row>
    <row r="238" ht="15.75" customHeight="1">
      <c r="F238" s="143"/>
    </row>
    <row r="239" ht="15.75" customHeight="1">
      <c r="F239" s="143"/>
    </row>
    <row r="240" ht="15.75" customHeight="1">
      <c r="F240" s="143"/>
    </row>
    <row r="241" ht="15.75" customHeight="1">
      <c r="F241" s="143"/>
    </row>
    <row r="242" ht="15.75" customHeight="1">
      <c r="F242" s="143"/>
    </row>
    <row r="243" ht="15.75" customHeight="1">
      <c r="F243" s="143"/>
    </row>
    <row r="244" ht="15.75" customHeight="1">
      <c r="F244" s="143"/>
    </row>
    <row r="245" ht="15.75" customHeight="1">
      <c r="F245" s="143"/>
    </row>
    <row r="246" ht="15.75" customHeight="1">
      <c r="F246" s="143"/>
    </row>
    <row r="247" ht="15.75" customHeight="1">
      <c r="F247" s="143"/>
    </row>
    <row r="248" ht="15.75" customHeight="1">
      <c r="F248" s="143"/>
    </row>
    <row r="249" ht="15.75" customHeight="1">
      <c r="F249" s="143"/>
    </row>
    <row r="250" ht="15.75" customHeight="1">
      <c r="F250" s="143"/>
    </row>
    <row r="251" ht="15.75" customHeight="1">
      <c r="F251" s="143"/>
    </row>
    <row r="252" ht="15.75" customHeight="1">
      <c r="F252" s="143"/>
    </row>
    <row r="253" ht="15.75" customHeight="1">
      <c r="F253" s="143"/>
    </row>
    <row r="254" ht="15.75" customHeight="1">
      <c r="F254" s="143"/>
    </row>
    <row r="255" ht="15.75" customHeight="1">
      <c r="F255" s="143"/>
    </row>
    <row r="256" ht="15.75" customHeight="1">
      <c r="F256" s="143"/>
    </row>
    <row r="257" ht="15.75" customHeight="1">
      <c r="F257" s="143"/>
    </row>
    <row r="258" ht="15.75" customHeight="1">
      <c r="F258" s="143"/>
    </row>
    <row r="259" ht="15.75" customHeight="1">
      <c r="F259" s="143"/>
    </row>
    <row r="260" ht="15.75" customHeight="1">
      <c r="F260" s="143"/>
    </row>
    <row r="261" ht="15.75" customHeight="1">
      <c r="F261" s="143"/>
    </row>
    <row r="262" ht="15.75" customHeight="1">
      <c r="F262" s="143"/>
    </row>
    <row r="263" ht="15.75" customHeight="1">
      <c r="F263" s="143"/>
    </row>
    <row r="264" ht="15.75" customHeight="1">
      <c r="F264" s="143"/>
    </row>
    <row r="265" ht="15.75" customHeight="1">
      <c r="F265" s="143"/>
    </row>
    <row r="266" ht="15.75" customHeight="1">
      <c r="F266" s="143"/>
    </row>
    <row r="267" ht="15.75" customHeight="1">
      <c r="F267" s="143"/>
    </row>
    <row r="268" ht="15.75" customHeight="1">
      <c r="F268" s="143"/>
    </row>
    <row r="269" ht="15.75" customHeight="1">
      <c r="F269" s="143"/>
    </row>
    <row r="270" ht="15.75" customHeight="1">
      <c r="F270" s="143"/>
    </row>
    <row r="271" ht="15.75" customHeight="1">
      <c r="F271" s="143"/>
    </row>
    <row r="272" ht="15.75" customHeight="1">
      <c r="F272" s="143"/>
    </row>
    <row r="273" ht="15.75" customHeight="1">
      <c r="F273" s="143"/>
    </row>
    <row r="274" ht="15.75" customHeight="1">
      <c r="F274" s="143"/>
    </row>
    <row r="275" ht="15.75" customHeight="1">
      <c r="F275" s="143"/>
    </row>
    <row r="276" ht="15.75" customHeight="1">
      <c r="F276" s="143"/>
    </row>
    <row r="277" ht="15.75" customHeight="1">
      <c r="F277" s="143"/>
    </row>
    <row r="278" ht="15.75" customHeight="1">
      <c r="F278" s="143"/>
    </row>
    <row r="279" ht="15.75" customHeight="1">
      <c r="F279" s="143"/>
    </row>
    <row r="280" ht="15.75" customHeight="1">
      <c r="F280" s="143"/>
    </row>
    <row r="281" ht="15.75" customHeight="1">
      <c r="F281" s="143"/>
    </row>
    <row r="282" ht="15.75" customHeight="1">
      <c r="F282" s="143"/>
    </row>
    <row r="283" ht="15.75" customHeight="1">
      <c r="F283" s="143"/>
    </row>
    <row r="284" ht="15.75" customHeight="1">
      <c r="F284" s="143"/>
    </row>
    <row r="285" ht="15.75" customHeight="1">
      <c r="F285" s="143"/>
    </row>
    <row r="286" ht="15.75" customHeight="1">
      <c r="F286" s="143"/>
    </row>
    <row r="287" ht="15.75" customHeight="1">
      <c r="F287" s="143"/>
    </row>
    <row r="288" ht="15.75" customHeight="1">
      <c r="F288" s="143"/>
    </row>
    <row r="289" ht="15.75" customHeight="1">
      <c r="F289" s="143"/>
    </row>
    <row r="290" ht="15.75" customHeight="1">
      <c r="F290" s="143"/>
    </row>
    <row r="291" ht="15.75" customHeight="1">
      <c r="F291" s="143"/>
    </row>
    <row r="292" ht="15.75" customHeight="1">
      <c r="F292" s="143"/>
    </row>
    <row r="293" ht="15.75" customHeight="1">
      <c r="F293" s="143"/>
    </row>
    <row r="294" ht="15.75" customHeight="1">
      <c r="F294" s="143"/>
    </row>
    <row r="295" ht="15.75" customHeight="1">
      <c r="F295" s="143"/>
    </row>
    <row r="296" ht="15.75" customHeight="1">
      <c r="F296" s="143"/>
    </row>
    <row r="297" ht="15.75" customHeight="1">
      <c r="F297" s="143"/>
    </row>
    <row r="298" ht="15.75" customHeight="1">
      <c r="F298" s="143"/>
    </row>
    <row r="299" ht="15.75" customHeight="1">
      <c r="F299" s="143"/>
    </row>
    <row r="300" ht="15.75" customHeight="1">
      <c r="F300" s="143"/>
    </row>
    <row r="301" ht="15.75" customHeight="1">
      <c r="F301" s="143"/>
    </row>
    <row r="302" ht="15.75" customHeight="1">
      <c r="F302" s="143"/>
    </row>
    <row r="303" ht="15.75" customHeight="1">
      <c r="F303" s="143"/>
    </row>
    <row r="304" ht="15.75" customHeight="1">
      <c r="F304" s="143"/>
    </row>
    <row r="305" ht="15.75" customHeight="1">
      <c r="F305" s="143"/>
    </row>
    <row r="306" ht="15.75" customHeight="1">
      <c r="F306" s="143"/>
    </row>
    <row r="307" ht="15.75" customHeight="1">
      <c r="F307" s="143"/>
    </row>
    <row r="308" ht="15.75" customHeight="1">
      <c r="F308" s="143"/>
    </row>
    <row r="309" ht="15.75" customHeight="1">
      <c r="F309" s="143"/>
    </row>
    <row r="310" ht="15.75" customHeight="1">
      <c r="F310" s="143"/>
    </row>
    <row r="311" ht="15.75" customHeight="1">
      <c r="F311" s="143"/>
    </row>
    <row r="312" ht="15.75" customHeight="1">
      <c r="F312" s="143"/>
    </row>
    <row r="313" ht="15.75" customHeight="1">
      <c r="F313" s="143"/>
    </row>
    <row r="314" ht="15.75" customHeight="1">
      <c r="F314" s="143"/>
    </row>
    <row r="315" ht="15.75" customHeight="1">
      <c r="F315" s="143"/>
    </row>
    <row r="316" ht="15.75" customHeight="1">
      <c r="F316" s="143"/>
    </row>
    <row r="317" ht="15.75" customHeight="1">
      <c r="F317" s="143"/>
    </row>
    <row r="318" ht="15.75" customHeight="1">
      <c r="F318" s="143"/>
    </row>
    <row r="319" ht="15.75" customHeight="1">
      <c r="F319" s="143"/>
    </row>
    <row r="320" ht="15.75" customHeight="1">
      <c r="F320" s="143"/>
    </row>
    <row r="321" ht="15.75" customHeight="1">
      <c r="F321" s="143"/>
    </row>
    <row r="322" ht="15.75" customHeight="1">
      <c r="F322" s="143"/>
    </row>
    <row r="323" ht="15.75" customHeight="1">
      <c r="F323" s="143"/>
    </row>
    <row r="324" ht="15.75" customHeight="1">
      <c r="F324" s="143"/>
    </row>
    <row r="325" ht="15.75" customHeight="1">
      <c r="F325" s="143"/>
    </row>
    <row r="326" ht="15.75" customHeight="1">
      <c r="F326" s="143"/>
    </row>
    <row r="327" ht="15.75" customHeight="1">
      <c r="F327" s="143"/>
    </row>
    <row r="328" ht="15.75" customHeight="1">
      <c r="F328" s="143"/>
    </row>
    <row r="329" ht="15.75" customHeight="1">
      <c r="F329" s="143"/>
    </row>
    <row r="330" ht="15.75" customHeight="1">
      <c r="F330" s="143"/>
    </row>
    <row r="331" ht="15.75" customHeight="1">
      <c r="F331" s="143"/>
    </row>
    <row r="332" ht="15.75" customHeight="1">
      <c r="F332" s="143"/>
    </row>
    <row r="333" ht="15.75" customHeight="1">
      <c r="F333" s="143"/>
    </row>
    <row r="334" ht="15.75" customHeight="1">
      <c r="F334" s="143"/>
    </row>
    <row r="335" ht="15.75" customHeight="1">
      <c r="F335" s="143"/>
    </row>
    <row r="336" ht="15.75" customHeight="1">
      <c r="F336" s="143"/>
    </row>
    <row r="337" ht="15.75" customHeight="1">
      <c r="F337" s="143"/>
    </row>
    <row r="338" ht="15.75" customHeight="1">
      <c r="F338" s="143"/>
    </row>
    <row r="339" ht="15.75" customHeight="1">
      <c r="F339" s="143"/>
    </row>
    <row r="340" ht="15.75" customHeight="1">
      <c r="F340" s="143"/>
    </row>
    <row r="341" ht="15.75" customHeight="1">
      <c r="F341" s="143"/>
    </row>
    <row r="342" ht="15.75" customHeight="1">
      <c r="F342" s="143"/>
    </row>
    <row r="343" ht="15.75" customHeight="1">
      <c r="F343" s="143"/>
    </row>
    <row r="344" ht="15.75" customHeight="1">
      <c r="F344" s="143"/>
    </row>
    <row r="345" ht="15.75" customHeight="1">
      <c r="F345" s="143"/>
    </row>
    <row r="346" ht="15.75" customHeight="1">
      <c r="F346" s="143"/>
    </row>
    <row r="347" ht="15.75" customHeight="1">
      <c r="F347" s="143"/>
    </row>
    <row r="348" ht="15.75" customHeight="1">
      <c r="F348" s="143"/>
    </row>
    <row r="349" ht="15.75" customHeight="1">
      <c r="F349" s="143"/>
    </row>
    <row r="350" ht="15.75" customHeight="1">
      <c r="F350" s="143"/>
    </row>
    <row r="351" ht="15.75" customHeight="1">
      <c r="F351" s="143"/>
    </row>
    <row r="352" ht="15.75" customHeight="1">
      <c r="F352" s="143"/>
    </row>
    <row r="353" ht="15.75" customHeight="1">
      <c r="F353" s="143"/>
    </row>
    <row r="354" ht="15.75" customHeight="1">
      <c r="F354" s="143"/>
    </row>
    <row r="355" ht="15.75" customHeight="1">
      <c r="F355" s="143"/>
    </row>
    <row r="356" ht="15.75" customHeight="1">
      <c r="F356" s="143"/>
    </row>
    <row r="357" ht="15.75" customHeight="1">
      <c r="F357" s="143"/>
    </row>
    <row r="358" ht="15.75" customHeight="1">
      <c r="F358" s="143"/>
    </row>
    <row r="359" ht="15.75" customHeight="1">
      <c r="F359" s="143"/>
    </row>
    <row r="360" ht="15.75" customHeight="1">
      <c r="F360" s="143"/>
    </row>
    <row r="361" ht="15.75" customHeight="1">
      <c r="F361" s="143"/>
    </row>
    <row r="362" ht="15.75" customHeight="1">
      <c r="F362" s="143"/>
    </row>
    <row r="363" ht="15.75" customHeight="1">
      <c r="F363" s="143"/>
    </row>
    <row r="364" ht="15.75" customHeight="1">
      <c r="F364" s="143"/>
    </row>
    <row r="365" ht="15.75" customHeight="1">
      <c r="F365" s="143"/>
    </row>
    <row r="366" ht="15.75" customHeight="1">
      <c r="F366" s="143"/>
    </row>
    <row r="367" ht="15.75" customHeight="1">
      <c r="F367" s="143"/>
    </row>
    <row r="368" ht="15.75" customHeight="1">
      <c r="F368" s="143"/>
    </row>
    <row r="369" ht="15.75" customHeight="1">
      <c r="F369" s="143"/>
    </row>
    <row r="370" ht="15.75" customHeight="1">
      <c r="F370" s="143"/>
    </row>
    <row r="371" ht="15.75" customHeight="1">
      <c r="F371" s="143"/>
    </row>
    <row r="372" ht="15.75" customHeight="1">
      <c r="F372" s="143"/>
    </row>
    <row r="373" ht="15.75" customHeight="1">
      <c r="F373" s="143"/>
    </row>
    <row r="374" ht="15.75" customHeight="1">
      <c r="F374" s="143"/>
    </row>
    <row r="375" ht="15.75" customHeight="1">
      <c r="F375" s="143"/>
    </row>
    <row r="376" ht="15.75" customHeight="1">
      <c r="F376" s="143"/>
    </row>
    <row r="377" ht="15.75" customHeight="1">
      <c r="F377" s="143"/>
    </row>
    <row r="378" ht="15.75" customHeight="1">
      <c r="F378" s="143"/>
    </row>
    <row r="379" ht="15.75" customHeight="1">
      <c r="F379" s="143"/>
    </row>
    <row r="380" ht="15.75" customHeight="1">
      <c r="F380" s="143"/>
    </row>
    <row r="381" ht="15.75" customHeight="1">
      <c r="F381" s="143"/>
    </row>
    <row r="382" ht="15.75" customHeight="1">
      <c r="F382" s="143"/>
    </row>
    <row r="383" ht="15.75" customHeight="1">
      <c r="F383" s="143"/>
    </row>
    <row r="384" ht="15.75" customHeight="1">
      <c r="F384" s="143"/>
    </row>
    <row r="385" ht="15.75" customHeight="1">
      <c r="F385" s="143"/>
    </row>
    <row r="386" ht="15.75" customHeight="1">
      <c r="F386" s="143"/>
    </row>
    <row r="387" ht="15.75" customHeight="1">
      <c r="F387" s="143"/>
    </row>
    <row r="388" ht="15.75" customHeight="1">
      <c r="F388" s="143"/>
    </row>
    <row r="389" ht="15.75" customHeight="1">
      <c r="F389" s="143"/>
    </row>
    <row r="390" ht="15.75" customHeight="1">
      <c r="F390" s="143"/>
    </row>
    <row r="391" ht="15.75" customHeight="1">
      <c r="F391" s="143"/>
    </row>
    <row r="392" ht="15.75" customHeight="1">
      <c r="F392" s="143"/>
    </row>
    <row r="393" ht="15.75" customHeight="1">
      <c r="F393" s="143"/>
    </row>
    <row r="394" ht="15.75" customHeight="1">
      <c r="F394" s="143"/>
    </row>
    <row r="395" ht="15.75" customHeight="1">
      <c r="F395" s="143"/>
    </row>
    <row r="396" ht="15.75" customHeight="1">
      <c r="F396" s="143"/>
    </row>
    <row r="397" ht="15.75" customHeight="1">
      <c r="F397" s="143"/>
    </row>
    <row r="398" ht="15.75" customHeight="1">
      <c r="F398" s="143"/>
    </row>
    <row r="399" ht="15.75" customHeight="1">
      <c r="F399" s="143"/>
    </row>
    <row r="400" ht="15.75" customHeight="1">
      <c r="F400" s="143"/>
    </row>
    <row r="401" ht="15.75" customHeight="1">
      <c r="F401" s="143"/>
    </row>
    <row r="402" ht="15.75" customHeight="1">
      <c r="F402" s="143"/>
    </row>
    <row r="403" ht="15.75" customHeight="1">
      <c r="F403" s="143"/>
    </row>
    <row r="404" ht="15.75" customHeight="1">
      <c r="F404" s="143"/>
    </row>
    <row r="405" ht="15.75" customHeight="1">
      <c r="F405" s="143"/>
    </row>
    <row r="406" ht="15.75" customHeight="1">
      <c r="F406" s="143"/>
    </row>
    <row r="407" ht="15.75" customHeight="1">
      <c r="F407" s="143"/>
    </row>
    <row r="408" ht="15.75" customHeight="1">
      <c r="F408" s="143"/>
    </row>
    <row r="409" ht="15.75" customHeight="1">
      <c r="F409" s="143"/>
    </row>
    <row r="410" ht="15.75" customHeight="1">
      <c r="F410" s="143"/>
    </row>
    <row r="411" ht="15.75" customHeight="1">
      <c r="F411" s="143"/>
    </row>
    <row r="412" ht="15.75" customHeight="1">
      <c r="F412" s="143"/>
    </row>
    <row r="413" ht="15.75" customHeight="1">
      <c r="F413" s="143"/>
    </row>
    <row r="414" ht="15.75" customHeight="1">
      <c r="F414" s="143"/>
    </row>
    <row r="415" ht="15.75" customHeight="1">
      <c r="F415" s="143"/>
    </row>
    <row r="416" ht="15.75" customHeight="1">
      <c r="F416" s="143"/>
    </row>
    <row r="417" ht="15.75" customHeight="1">
      <c r="F417" s="143"/>
    </row>
    <row r="418" ht="15.75" customHeight="1">
      <c r="F418" s="143"/>
    </row>
    <row r="419" ht="15.75" customHeight="1">
      <c r="F419" s="143"/>
    </row>
    <row r="420" ht="15.75" customHeight="1">
      <c r="F420" s="143"/>
    </row>
    <row r="421" ht="15.75" customHeight="1">
      <c r="F421" s="143"/>
    </row>
    <row r="422" ht="15.75" customHeight="1">
      <c r="F422" s="143"/>
    </row>
    <row r="423" ht="15.75" customHeight="1">
      <c r="F423" s="143"/>
    </row>
    <row r="424" ht="15.75" customHeight="1">
      <c r="F424" s="143"/>
    </row>
    <row r="425" ht="15.75" customHeight="1">
      <c r="F425" s="143"/>
    </row>
    <row r="426" ht="15.75" customHeight="1">
      <c r="F426" s="143"/>
    </row>
    <row r="427" ht="15.75" customHeight="1">
      <c r="F427" s="143"/>
    </row>
    <row r="428" ht="15.75" customHeight="1">
      <c r="F428" s="143"/>
    </row>
    <row r="429" ht="15.75" customHeight="1">
      <c r="F429" s="143"/>
    </row>
    <row r="430" ht="15.75" customHeight="1">
      <c r="F430" s="143"/>
    </row>
    <row r="431" ht="15.75" customHeight="1">
      <c r="F431" s="143"/>
    </row>
    <row r="432" ht="15.75" customHeight="1">
      <c r="F432" s="143"/>
    </row>
    <row r="433" ht="15.75" customHeight="1">
      <c r="F433" s="143"/>
    </row>
    <row r="434" ht="15.75" customHeight="1">
      <c r="F434" s="143"/>
    </row>
    <row r="435" ht="15.75" customHeight="1">
      <c r="F435" s="143"/>
    </row>
    <row r="436" ht="15.75" customHeight="1">
      <c r="F436" s="143"/>
    </row>
    <row r="437" ht="15.75" customHeight="1">
      <c r="F437" s="143"/>
    </row>
    <row r="438" ht="15.75" customHeight="1">
      <c r="F438" s="143"/>
    </row>
    <row r="439" ht="15.75" customHeight="1">
      <c r="F439" s="143"/>
    </row>
    <row r="440" ht="15.75" customHeight="1">
      <c r="F440" s="143"/>
    </row>
    <row r="441" ht="15.75" customHeight="1">
      <c r="F441" s="143"/>
    </row>
    <row r="442" ht="15.75" customHeight="1">
      <c r="F442" s="143"/>
    </row>
    <row r="443" ht="15.75" customHeight="1">
      <c r="F443" s="143"/>
    </row>
    <row r="444" ht="15.75" customHeight="1">
      <c r="F444" s="143"/>
    </row>
    <row r="445" ht="15.75" customHeight="1">
      <c r="F445" s="143"/>
    </row>
    <row r="446" ht="15.75" customHeight="1">
      <c r="F446" s="143"/>
    </row>
    <row r="447" ht="15.75" customHeight="1">
      <c r="F447" s="143"/>
    </row>
    <row r="448" ht="15.75" customHeight="1">
      <c r="F448" s="143"/>
    </row>
    <row r="449" ht="15.75" customHeight="1">
      <c r="F449" s="143"/>
    </row>
    <row r="450" ht="15.75" customHeight="1">
      <c r="F450" s="143"/>
    </row>
    <row r="451" ht="15.75" customHeight="1">
      <c r="F451" s="143"/>
    </row>
    <row r="452" ht="15.75" customHeight="1">
      <c r="F452" s="143"/>
    </row>
    <row r="453" ht="15.75" customHeight="1">
      <c r="F453" s="143"/>
    </row>
    <row r="454" ht="15.75" customHeight="1">
      <c r="F454" s="143"/>
    </row>
    <row r="455" ht="15.75" customHeight="1">
      <c r="F455" s="143"/>
    </row>
    <row r="456" ht="15.75" customHeight="1">
      <c r="F456" s="143"/>
    </row>
    <row r="457" ht="15.75" customHeight="1">
      <c r="F457" s="143"/>
    </row>
    <row r="458" ht="15.75" customHeight="1">
      <c r="F458" s="143"/>
    </row>
    <row r="459" ht="15.75" customHeight="1">
      <c r="F459" s="143"/>
    </row>
    <row r="460" ht="15.75" customHeight="1">
      <c r="F460" s="143"/>
    </row>
    <row r="461" ht="15.75" customHeight="1">
      <c r="F461" s="143"/>
    </row>
    <row r="462" ht="15.75" customHeight="1">
      <c r="F462" s="143"/>
    </row>
    <row r="463" ht="15.75" customHeight="1">
      <c r="F463" s="143"/>
    </row>
    <row r="464" ht="15.75" customHeight="1">
      <c r="F464" s="143"/>
    </row>
    <row r="465" ht="15.75" customHeight="1">
      <c r="F465" s="143"/>
    </row>
    <row r="466" ht="15.75" customHeight="1">
      <c r="F466" s="143"/>
    </row>
    <row r="467" ht="15.75" customHeight="1">
      <c r="F467" s="143"/>
    </row>
    <row r="468" ht="15.75" customHeight="1">
      <c r="F468" s="143"/>
    </row>
    <row r="469" ht="15.75" customHeight="1">
      <c r="F469" s="143"/>
    </row>
    <row r="470" ht="15.75" customHeight="1">
      <c r="F470" s="143"/>
    </row>
    <row r="471" ht="15.75" customHeight="1">
      <c r="F471" s="143"/>
    </row>
    <row r="472" ht="15.75" customHeight="1">
      <c r="F472" s="143"/>
    </row>
    <row r="473" ht="15.75" customHeight="1">
      <c r="F473" s="143"/>
    </row>
    <row r="474" ht="15.75" customHeight="1">
      <c r="F474" s="143"/>
    </row>
    <row r="475" ht="15.75" customHeight="1">
      <c r="F475" s="143"/>
    </row>
    <row r="476" ht="15.75" customHeight="1">
      <c r="F476" s="143"/>
    </row>
    <row r="477" ht="15.75" customHeight="1">
      <c r="F477" s="143"/>
    </row>
    <row r="478" ht="15.75" customHeight="1">
      <c r="F478" s="143"/>
    </row>
    <row r="479" ht="15.75" customHeight="1">
      <c r="F479" s="143"/>
    </row>
    <row r="480" ht="15.75" customHeight="1">
      <c r="F480" s="143"/>
    </row>
    <row r="481" ht="15.75" customHeight="1">
      <c r="F481" s="143"/>
    </row>
    <row r="482" ht="15.75" customHeight="1">
      <c r="F482" s="143"/>
    </row>
    <row r="483" ht="15.75" customHeight="1">
      <c r="F483" s="143"/>
    </row>
    <row r="484" ht="15.75" customHeight="1">
      <c r="F484" s="143"/>
    </row>
    <row r="485" ht="15.75" customHeight="1">
      <c r="F485" s="143"/>
    </row>
    <row r="486" ht="15.75" customHeight="1">
      <c r="F486" s="143"/>
    </row>
    <row r="487" ht="15.75" customHeight="1">
      <c r="F487" s="143"/>
    </row>
    <row r="488" ht="15.75" customHeight="1">
      <c r="F488" s="143"/>
    </row>
    <row r="489" ht="15.75" customHeight="1">
      <c r="F489" s="143"/>
    </row>
    <row r="490" ht="15.75" customHeight="1">
      <c r="F490" s="143"/>
    </row>
    <row r="491" ht="15.75" customHeight="1">
      <c r="F491" s="143"/>
    </row>
    <row r="492" ht="15.75" customHeight="1">
      <c r="F492" s="143"/>
    </row>
    <row r="493" ht="15.75" customHeight="1">
      <c r="F493" s="143"/>
    </row>
    <row r="494" ht="15.75" customHeight="1">
      <c r="F494" s="143"/>
    </row>
    <row r="495" ht="15.75" customHeight="1">
      <c r="F495" s="143"/>
    </row>
    <row r="496" ht="15.75" customHeight="1">
      <c r="F496" s="143"/>
    </row>
    <row r="497" ht="15.75" customHeight="1">
      <c r="F497" s="143"/>
    </row>
    <row r="498" ht="15.75" customHeight="1">
      <c r="F498" s="143"/>
    </row>
    <row r="499" ht="15.75" customHeight="1">
      <c r="F499" s="143"/>
    </row>
    <row r="500" ht="15.75" customHeight="1">
      <c r="F500" s="143"/>
    </row>
    <row r="501" ht="15.75" customHeight="1">
      <c r="F501" s="143"/>
    </row>
    <row r="502" ht="15.75" customHeight="1">
      <c r="F502" s="143"/>
    </row>
    <row r="503" ht="15.75" customHeight="1">
      <c r="F503" s="143"/>
    </row>
    <row r="504" ht="15.75" customHeight="1">
      <c r="F504" s="143"/>
    </row>
    <row r="505" ht="15.75" customHeight="1">
      <c r="F505" s="143"/>
    </row>
    <row r="506" ht="15.75" customHeight="1">
      <c r="F506" s="143"/>
    </row>
    <row r="507" ht="15.75" customHeight="1">
      <c r="F507" s="143"/>
    </row>
    <row r="508" ht="15.75" customHeight="1">
      <c r="F508" s="143"/>
    </row>
    <row r="509" ht="15.75" customHeight="1">
      <c r="F509" s="143"/>
    </row>
    <row r="510" ht="15.75" customHeight="1">
      <c r="F510" s="143"/>
    </row>
    <row r="511" ht="15.75" customHeight="1">
      <c r="F511" s="143"/>
    </row>
    <row r="512" ht="15.75" customHeight="1">
      <c r="F512" s="143"/>
    </row>
    <row r="513" ht="15.75" customHeight="1">
      <c r="F513" s="143"/>
    </row>
    <row r="514" ht="15.75" customHeight="1">
      <c r="F514" s="143"/>
    </row>
    <row r="515" ht="15.75" customHeight="1">
      <c r="F515" s="143"/>
    </row>
    <row r="516" ht="15.75" customHeight="1">
      <c r="F516" s="143"/>
    </row>
    <row r="517" ht="15.75" customHeight="1">
      <c r="F517" s="143"/>
    </row>
    <row r="518" ht="15.75" customHeight="1">
      <c r="F518" s="143"/>
    </row>
    <row r="519" ht="15.75" customHeight="1">
      <c r="F519" s="143"/>
    </row>
    <row r="520" ht="15.75" customHeight="1">
      <c r="F520" s="143"/>
    </row>
    <row r="521" ht="15.75" customHeight="1">
      <c r="F521" s="143"/>
    </row>
    <row r="522" ht="15.75" customHeight="1">
      <c r="F522" s="143"/>
    </row>
    <row r="523" ht="15.75" customHeight="1">
      <c r="F523" s="143"/>
    </row>
    <row r="524" ht="15.75" customHeight="1">
      <c r="F524" s="143"/>
    </row>
    <row r="525" ht="15.75" customHeight="1">
      <c r="F525" s="143"/>
    </row>
    <row r="526" ht="15.75" customHeight="1">
      <c r="F526" s="143"/>
    </row>
    <row r="527" ht="15.75" customHeight="1">
      <c r="F527" s="143"/>
    </row>
    <row r="528" ht="15.75" customHeight="1">
      <c r="F528" s="143"/>
    </row>
    <row r="529" ht="15.75" customHeight="1">
      <c r="F529" s="143"/>
    </row>
    <row r="530" ht="15.75" customHeight="1">
      <c r="F530" s="143"/>
    </row>
    <row r="531" ht="15.75" customHeight="1">
      <c r="F531" s="143"/>
    </row>
    <row r="532" ht="15.75" customHeight="1">
      <c r="F532" s="143"/>
    </row>
    <row r="533" ht="15.75" customHeight="1">
      <c r="F533" s="143"/>
    </row>
    <row r="534" ht="15.75" customHeight="1">
      <c r="F534" s="143"/>
    </row>
    <row r="535" ht="15.75" customHeight="1">
      <c r="F535" s="143"/>
    </row>
    <row r="536" ht="15.75" customHeight="1">
      <c r="F536" s="143"/>
    </row>
    <row r="537" ht="15.75" customHeight="1">
      <c r="F537" s="143"/>
    </row>
    <row r="538" ht="15.75" customHeight="1">
      <c r="F538" s="143"/>
    </row>
    <row r="539" ht="15.75" customHeight="1">
      <c r="F539" s="143"/>
    </row>
    <row r="540" ht="15.75" customHeight="1">
      <c r="F540" s="143"/>
    </row>
    <row r="541" ht="15.75" customHeight="1">
      <c r="F541" s="143"/>
    </row>
    <row r="542" ht="15.75" customHeight="1">
      <c r="F542" s="143"/>
    </row>
    <row r="543" ht="15.75" customHeight="1">
      <c r="F543" s="143"/>
    </row>
    <row r="544" ht="15.75" customHeight="1">
      <c r="F544" s="143"/>
    </row>
    <row r="545" ht="15.75" customHeight="1">
      <c r="F545" s="143"/>
    </row>
    <row r="546" ht="15.75" customHeight="1">
      <c r="F546" s="143"/>
    </row>
    <row r="547" ht="15.75" customHeight="1">
      <c r="F547" s="143"/>
    </row>
    <row r="548" ht="15.75" customHeight="1">
      <c r="F548" s="143"/>
    </row>
    <row r="549" ht="15.75" customHeight="1">
      <c r="F549" s="143"/>
    </row>
    <row r="550" ht="15.75" customHeight="1">
      <c r="F550" s="143"/>
    </row>
    <row r="551" ht="15.75" customHeight="1">
      <c r="F551" s="143"/>
    </row>
    <row r="552" ht="15.75" customHeight="1">
      <c r="F552" s="143"/>
    </row>
    <row r="553" ht="15.75" customHeight="1">
      <c r="F553" s="143"/>
    </row>
    <row r="554" ht="15.75" customHeight="1">
      <c r="F554" s="143"/>
    </row>
    <row r="555" ht="15.75" customHeight="1">
      <c r="F555" s="143"/>
    </row>
    <row r="556" ht="15.75" customHeight="1">
      <c r="F556" s="143"/>
    </row>
    <row r="557" ht="15.75" customHeight="1">
      <c r="F557" s="143"/>
    </row>
    <row r="558" ht="15.75" customHeight="1">
      <c r="F558" s="143"/>
    </row>
    <row r="559" ht="15.75" customHeight="1">
      <c r="F559" s="143"/>
    </row>
    <row r="560" ht="15.75" customHeight="1">
      <c r="F560" s="143"/>
    </row>
    <row r="561" ht="15.75" customHeight="1">
      <c r="F561" s="143"/>
    </row>
    <row r="562" ht="15.75" customHeight="1">
      <c r="F562" s="143"/>
    </row>
    <row r="563" ht="15.75" customHeight="1">
      <c r="F563" s="143"/>
    </row>
    <row r="564" ht="15.75" customHeight="1">
      <c r="F564" s="143"/>
    </row>
    <row r="565" ht="15.75" customHeight="1">
      <c r="F565" s="143"/>
    </row>
    <row r="566" ht="15.75" customHeight="1">
      <c r="F566" s="143"/>
    </row>
    <row r="567" ht="15.75" customHeight="1">
      <c r="F567" s="143"/>
    </row>
    <row r="568" ht="15.75" customHeight="1">
      <c r="F568" s="143"/>
    </row>
    <row r="569" ht="15.75" customHeight="1">
      <c r="F569" s="143"/>
    </row>
    <row r="570" ht="15.75" customHeight="1">
      <c r="F570" s="143"/>
    </row>
    <row r="571" ht="15.75" customHeight="1">
      <c r="F571" s="143"/>
    </row>
    <row r="572" ht="15.75" customHeight="1">
      <c r="F572" s="143"/>
    </row>
    <row r="573" ht="15.75" customHeight="1">
      <c r="F573" s="143"/>
    </row>
    <row r="574" ht="15.75" customHeight="1">
      <c r="F574" s="143"/>
    </row>
    <row r="575" ht="15.75" customHeight="1">
      <c r="F575" s="143"/>
    </row>
    <row r="576" ht="15.75" customHeight="1">
      <c r="F576" s="143"/>
    </row>
    <row r="577" ht="15.75" customHeight="1">
      <c r="F577" s="143"/>
    </row>
    <row r="578" ht="15.75" customHeight="1">
      <c r="F578" s="143"/>
    </row>
    <row r="579" ht="15.75" customHeight="1">
      <c r="F579" s="143"/>
    </row>
    <row r="580" ht="15.75" customHeight="1">
      <c r="F580" s="143"/>
    </row>
    <row r="581" ht="15.75" customHeight="1">
      <c r="F581" s="143"/>
    </row>
    <row r="582" ht="15.75" customHeight="1">
      <c r="F582" s="143"/>
    </row>
    <row r="583" ht="15.75" customHeight="1">
      <c r="F583" s="143"/>
    </row>
    <row r="584" ht="15.75" customHeight="1">
      <c r="F584" s="143"/>
    </row>
    <row r="585" ht="15.75" customHeight="1">
      <c r="F585" s="143"/>
    </row>
    <row r="586" ht="15.75" customHeight="1">
      <c r="F586" s="143"/>
    </row>
    <row r="587" ht="15.75" customHeight="1">
      <c r="F587" s="143"/>
    </row>
    <row r="588" ht="15.75" customHeight="1">
      <c r="F588" s="143"/>
    </row>
    <row r="589" ht="15.75" customHeight="1">
      <c r="F589" s="143"/>
    </row>
    <row r="590" ht="15.75" customHeight="1">
      <c r="F590" s="143"/>
    </row>
    <row r="591" ht="15.75" customHeight="1">
      <c r="F591" s="143"/>
    </row>
    <row r="592" ht="15.75" customHeight="1">
      <c r="F592" s="143"/>
    </row>
    <row r="593" ht="15.75" customHeight="1">
      <c r="F593" s="143"/>
    </row>
    <row r="594" ht="15.75" customHeight="1">
      <c r="F594" s="143"/>
    </row>
    <row r="595" ht="15.75" customHeight="1">
      <c r="F595" s="143"/>
    </row>
    <row r="596" ht="15.75" customHeight="1">
      <c r="F596" s="143"/>
    </row>
    <row r="597" ht="15.75" customHeight="1">
      <c r="F597" s="143"/>
    </row>
    <row r="598" ht="15.75" customHeight="1">
      <c r="F598" s="143"/>
    </row>
    <row r="599" ht="15.75" customHeight="1">
      <c r="F599" s="143"/>
    </row>
    <row r="600" ht="15.75" customHeight="1">
      <c r="F600" s="143"/>
    </row>
    <row r="601" ht="15.75" customHeight="1">
      <c r="F601" s="143"/>
    </row>
    <row r="602" ht="15.75" customHeight="1">
      <c r="F602" s="143"/>
    </row>
    <row r="603" ht="15.75" customHeight="1">
      <c r="F603" s="143"/>
    </row>
    <row r="604" ht="15.75" customHeight="1">
      <c r="F604" s="143"/>
    </row>
    <row r="605" ht="15.75" customHeight="1">
      <c r="F605" s="143"/>
    </row>
    <row r="606" ht="15.75" customHeight="1">
      <c r="F606" s="143"/>
    </row>
    <row r="607" ht="15.75" customHeight="1">
      <c r="F607" s="143"/>
    </row>
    <row r="608" ht="15.75" customHeight="1">
      <c r="F608" s="143"/>
    </row>
    <row r="609" ht="15.75" customHeight="1">
      <c r="F609" s="143"/>
    </row>
    <row r="610" ht="15.75" customHeight="1">
      <c r="F610" s="143"/>
    </row>
    <row r="611" ht="15.75" customHeight="1">
      <c r="F611" s="143"/>
    </row>
    <row r="612" ht="15.75" customHeight="1">
      <c r="F612" s="143"/>
    </row>
    <row r="613" ht="15.75" customHeight="1">
      <c r="F613" s="143"/>
    </row>
    <row r="614" ht="15.75" customHeight="1">
      <c r="F614" s="143"/>
    </row>
    <row r="615" ht="15.75" customHeight="1">
      <c r="F615" s="143"/>
    </row>
    <row r="616" ht="15.75" customHeight="1">
      <c r="F616" s="143"/>
    </row>
    <row r="617" ht="15.75" customHeight="1">
      <c r="F617" s="143"/>
    </row>
    <row r="618" ht="15.75" customHeight="1">
      <c r="F618" s="143"/>
    </row>
    <row r="619" ht="15.75" customHeight="1">
      <c r="F619" s="143"/>
    </row>
    <row r="620" ht="15.75" customHeight="1">
      <c r="F620" s="143"/>
    </row>
    <row r="621" ht="15.75" customHeight="1">
      <c r="F621" s="143"/>
    </row>
    <row r="622" ht="15.75" customHeight="1">
      <c r="F622" s="143"/>
    </row>
    <row r="623" ht="15.75" customHeight="1">
      <c r="F623" s="143"/>
    </row>
    <row r="624" ht="15.75" customHeight="1">
      <c r="F624" s="143"/>
    </row>
    <row r="625" ht="15.75" customHeight="1">
      <c r="F625" s="143"/>
    </row>
    <row r="626" ht="15.75" customHeight="1">
      <c r="F626" s="143"/>
    </row>
    <row r="627" ht="15.75" customHeight="1">
      <c r="F627" s="143"/>
    </row>
    <row r="628" ht="15.75" customHeight="1">
      <c r="F628" s="143"/>
    </row>
    <row r="629" ht="15.75" customHeight="1">
      <c r="F629" s="143"/>
    </row>
    <row r="630" ht="15.75" customHeight="1">
      <c r="F630" s="143"/>
    </row>
    <row r="631" ht="15.75" customHeight="1">
      <c r="F631" s="143"/>
    </row>
    <row r="632" ht="15.75" customHeight="1">
      <c r="F632" s="143"/>
    </row>
    <row r="633" ht="15.75" customHeight="1">
      <c r="F633" s="143"/>
    </row>
    <row r="634" ht="15.75" customHeight="1">
      <c r="F634" s="143"/>
    </row>
    <row r="635" ht="15.75" customHeight="1">
      <c r="F635" s="143"/>
    </row>
    <row r="636" ht="15.75" customHeight="1">
      <c r="F636" s="143"/>
    </row>
    <row r="637" ht="15.75" customHeight="1">
      <c r="F637" s="143"/>
    </row>
    <row r="638" ht="15.75" customHeight="1">
      <c r="F638" s="143"/>
    </row>
    <row r="639" ht="15.75" customHeight="1">
      <c r="F639" s="143"/>
    </row>
    <row r="640" ht="15.75" customHeight="1">
      <c r="F640" s="143"/>
    </row>
    <row r="641" ht="15.75" customHeight="1">
      <c r="F641" s="143"/>
    </row>
    <row r="642" ht="15.75" customHeight="1">
      <c r="F642" s="143"/>
    </row>
    <row r="643" ht="15.75" customHeight="1">
      <c r="F643" s="143"/>
    </row>
    <row r="644" ht="15.75" customHeight="1">
      <c r="F644" s="143"/>
    </row>
    <row r="645" ht="15.75" customHeight="1">
      <c r="F645" s="143"/>
    </row>
    <row r="646" ht="15.75" customHeight="1">
      <c r="F646" s="143"/>
    </row>
    <row r="647" ht="15.75" customHeight="1">
      <c r="F647" s="143"/>
    </row>
    <row r="648" ht="15.75" customHeight="1">
      <c r="F648" s="143"/>
    </row>
    <row r="649" ht="15.75" customHeight="1">
      <c r="F649" s="143"/>
    </row>
    <row r="650" ht="15.75" customHeight="1">
      <c r="F650" s="143"/>
    </row>
    <row r="651" ht="15.75" customHeight="1">
      <c r="F651" s="143"/>
    </row>
    <row r="652" ht="15.75" customHeight="1">
      <c r="F652" s="143"/>
    </row>
    <row r="653" ht="15.75" customHeight="1">
      <c r="F653" s="143"/>
    </row>
    <row r="654" ht="15.75" customHeight="1">
      <c r="F654" s="143"/>
    </row>
    <row r="655" ht="15.75" customHeight="1">
      <c r="F655" s="143"/>
    </row>
    <row r="656" ht="15.75" customHeight="1">
      <c r="F656" s="143"/>
    </row>
    <row r="657" ht="15.75" customHeight="1">
      <c r="F657" s="143"/>
    </row>
    <row r="658" ht="15.75" customHeight="1">
      <c r="F658" s="143"/>
    </row>
    <row r="659" ht="15.75" customHeight="1">
      <c r="F659" s="143"/>
    </row>
    <row r="660" ht="15.75" customHeight="1">
      <c r="F660" s="143"/>
    </row>
    <row r="661" ht="15.75" customHeight="1">
      <c r="F661" s="143"/>
    </row>
    <row r="662" ht="15.75" customHeight="1">
      <c r="F662" s="143"/>
    </row>
    <row r="663" ht="15.75" customHeight="1">
      <c r="F663" s="143"/>
    </row>
    <row r="664" ht="15.75" customHeight="1">
      <c r="F664" s="143"/>
    </row>
    <row r="665" ht="15.75" customHeight="1">
      <c r="F665" s="143"/>
    </row>
    <row r="666" ht="15.75" customHeight="1">
      <c r="F666" s="143"/>
    </row>
    <row r="667" ht="15.75" customHeight="1">
      <c r="F667" s="143"/>
    </row>
    <row r="668" ht="15.75" customHeight="1">
      <c r="F668" s="143"/>
    </row>
    <row r="669" ht="15.75" customHeight="1">
      <c r="F669" s="143"/>
    </row>
    <row r="670" ht="15.75" customHeight="1">
      <c r="F670" s="143"/>
    </row>
    <row r="671" ht="15.75" customHeight="1">
      <c r="F671" s="143"/>
    </row>
    <row r="672" ht="15.75" customHeight="1">
      <c r="F672" s="143"/>
    </row>
    <row r="673" ht="15.75" customHeight="1">
      <c r="F673" s="143"/>
    </row>
    <row r="674" ht="15.75" customHeight="1">
      <c r="F674" s="143"/>
    </row>
    <row r="675" ht="15.75" customHeight="1">
      <c r="F675" s="143"/>
    </row>
    <row r="676" ht="15.75" customHeight="1">
      <c r="F676" s="143"/>
    </row>
    <row r="677" ht="15.75" customHeight="1">
      <c r="F677" s="143"/>
    </row>
    <row r="678" ht="15.75" customHeight="1">
      <c r="F678" s="143"/>
    </row>
    <row r="679" ht="15.75" customHeight="1">
      <c r="F679" s="143"/>
    </row>
    <row r="680" ht="15.75" customHeight="1">
      <c r="F680" s="143"/>
    </row>
    <row r="681" ht="15.75" customHeight="1">
      <c r="F681" s="143"/>
    </row>
    <row r="682" ht="15.75" customHeight="1">
      <c r="F682" s="143"/>
    </row>
    <row r="683" ht="15.75" customHeight="1">
      <c r="F683" s="143"/>
    </row>
    <row r="684" ht="15.75" customHeight="1">
      <c r="F684" s="143"/>
    </row>
    <row r="685" ht="15.75" customHeight="1">
      <c r="F685" s="143"/>
    </row>
    <row r="686" ht="15.75" customHeight="1">
      <c r="F686" s="143"/>
    </row>
    <row r="687" ht="15.75" customHeight="1">
      <c r="F687" s="143"/>
    </row>
    <row r="688" ht="15.75" customHeight="1">
      <c r="F688" s="143"/>
    </row>
    <row r="689" ht="15.75" customHeight="1">
      <c r="F689" s="143"/>
    </row>
    <row r="690" ht="15.75" customHeight="1">
      <c r="F690" s="143"/>
    </row>
    <row r="691" ht="15.75" customHeight="1">
      <c r="F691" s="143"/>
    </row>
    <row r="692" ht="15.75" customHeight="1">
      <c r="F692" s="143"/>
    </row>
    <row r="693" ht="15.75" customHeight="1">
      <c r="F693" s="143"/>
    </row>
    <row r="694" ht="15.75" customHeight="1">
      <c r="F694" s="143"/>
    </row>
    <row r="695" ht="15.75" customHeight="1">
      <c r="F695" s="143"/>
    </row>
    <row r="696" ht="15.75" customHeight="1">
      <c r="F696" s="143"/>
    </row>
    <row r="697" ht="15.75" customHeight="1">
      <c r="F697" s="143"/>
    </row>
    <row r="698" ht="15.75" customHeight="1">
      <c r="F698" s="143"/>
    </row>
    <row r="699" ht="15.75" customHeight="1">
      <c r="F699" s="143"/>
    </row>
    <row r="700" ht="15.75" customHeight="1">
      <c r="F700" s="143"/>
    </row>
    <row r="701" ht="15.75" customHeight="1">
      <c r="F701" s="143"/>
    </row>
    <row r="702" ht="15.75" customHeight="1">
      <c r="F702" s="143"/>
    </row>
    <row r="703" ht="15.75" customHeight="1">
      <c r="F703" s="143"/>
    </row>
    <row r="704" ht="15.75" customHeight="1">
      <c r="F704" s="143"/>
    </row>
    <row r="705" ht="15.75" customHeight="1">
      <c r="F705" s="143"/>
    </row>
    <row r="706" ht="15.75" customHeight="1">
      <c r="F706" s="143"/>
    </row>
    <row r="707" ht="15.75" customHeight="1">
      <c r="F707" s="143"/>
    </row>
    <row r="708" ht="15.75" customHeight="1">
      <c r="F708" s="143"/>
    </row>
    <row r="709" ht="15.75" customHeight="1">
      <c r="F709" s="143"/>
    </row>
    <row r="710" ht="15.75" customHeight="1">
      <c r="F710" s="143"/>
    </row>
    <row r="711" ht="15.75" customHeight="1">
      <c r="F711" s="143"/>
    </row>
    <row r="712" ht="15.75" customHeight="1">
      <c r="F712" s="143"/>
    </row>
    <row r="713" ht="15.75" customHeight="1">
      <c r="F713" s="143"/>
    </row>
    <row r="714" ht="15.75" customHeight="1">
      <c r="F714" s="143"/>
    </row>
    <row r="715" ht="15.75" customHeight="1">
      <c r="F715" s="143"/>
    </row>
    <row r="716" ht="15.75" customHeight="1">
      <c r="F716" s="143"/>
    </row>
    <row r="717" ht="15.75" customHeight="1">
      <c r="F717" s="143"/>
    </row>
    <row r="718" ht="15.75" customHeight="1">
      <c r="F718" s="143"/>
    </row>
    <row r="719" ht="15.75" customHeight="1">
      <c r="F719" s="143"/>
    </row>
    <row r="720" ht="15.75" customHeight="1">
      <c r="F720" s="143"/>
    </row>
    <row r="721" ht="15.75" customHeight="1">
      <c r="F721" s="143"/>
    </row>
    <row r="722" ht="15.75" customHeight="1">
      <c r="F722" s="143"/>
    </row>
    <row r="723" ht="15.75" customHeight="1">
      <c r="F723" s="143"/>
    </row>
    <row r="724" ht="15.75" customHeight="1">
      <c r="F724" s="143"/>
    </row>
    <row r="725" ht="15.75" customHeight="1">
      <c r="F725" s="143"/>
    </row>
    <row r="726" ht="15.75" customHeight="1">
      <c r="F726" s="143"/>
    </row>
    <row r="727" ht="15.75" customHeight="1">
      <c r="F727" s="143"/>
    </row>
    <row r="728" ht="15.75" customHeight="1">
      <c r="F728" s="143"/>
    </row>
    <row r="729" ht="15.75" customHeight="1">
      <c r="F729" s="143"/>
    </row>
    <row r="730" ht="15.75" customHeight="1">
      <c r="F730" s="143"/>
    </row>
    <row r="731" ht="15.75" customHeight="1">
      <c r="F731" s="143"/>
    </row>
    <row r="732" ht="15.75" customHeight="1">
      <c r="F732" s="143"/>
    </row>
    <row r="733" ht="15.75" customHeight="1">
      <c r="F733" s="143"/>
    </row>
    <row r="734" ht="15.75" customHeight="1">
      <c r="F734" s="143"/>
    </row>
    <row r="735" ht="15.75" customHeight="1">
      <c r="F735" s="143"/>
    </row>
    <row r="736" ht="15.75" customHeight="1">
      <c r="F736" s="143"/>
    </row>
    <row r="737" ht="15.75" customHeight="1">
      <c r="F737" s="143"/>
    </row>
    <row r="738" ht="15.75" customHeight="1">
      <c r="F738" s="143"/>
    </row>
    <row r="739" ht="15.75" customHeight="1">
      <c r="F739" s="143"/>
    </row>
    <row r="740" ht="15.75" customHeight="1">
      <c r="F740" s="143"/>
    </row>
    <row r="741" ht="15.75" customHeight="1">
      <c r="F741" s="143"/>
    </row>
    <row r="742" ht="15.75" customHeight="1">
      <c r="F742" s="143"/>
    </row>
    <row r="743" ht="15.75" customHeight="1">
      <c r="F743" s="143"/>
    </row>
    <row r="744" ht="15.75" customHeight="1">
      <c r="F744" s="143"/>
    </row>
    <row r="745" ht="15.75" customHeight="1">
      <c r="F745" s="143"/>
    </row>
    <row r="746" ht="15.75" customHeight="1">
      <c r="F746" s="143"/>
    </row>
    <row r="747" ht="15.75" customHeight="1">
      <c r="F747" s="143"/>
    </row>
    <row r="748" ht="15.75" customHeight="1">
      <c r="F748" s="143"/>
    </row>
    <row r="749" ht="15.75" customHeight="1">
      <c r="F749" s="143"/>
    </row>
    <row r="750" ht="15.75" customHeight="1">
      <c r="F750" s="143"/>
    </row>
    <row r="751" ht="15.75" customHeight="1">
      <c r="F751" s="143"/>
    </row>
    <row r="752" ht="15.75" customHeight="1">
      <c r="F752" s="143"/>
    </row>
    <row r="753" ht="15.75" customHeight="1">
      <c r="F753" s="143"/>
    </row>
    <row r="754" ht="15.75" customHeight="1">
      <c r="F754" s="143"/>
    </row>
    <row r="755" ht="15.75" customHeight="1">
      <c r="F755" s="143"/>
    </row>
    <row r="756" ht="15.75" customHeight="1">
      <c r="F756" s="143"/>
    </row>
    <row r="757" ht="15.75" customHeight="1">
      <c r="F757" s="143"/>
    </row>
    <row r="758" ht="15.75" customHeight="1">
      <c r="F758" s="143"/>
    </row>
    <row r="759" ht="15.75" customHeight="1">
      <c r="F759" s="143"/>
    </row>
    <row r="760" ht="15.75" customHeight="1">
      <c r="F760" s="143"/>
    </row>
    <row r="761" ht="15.75" customHeight="1">
      <c r="F761" s="143"/>
    </row>
    <row r="762" ht="15.75" customHeight="1">
      <c r="F762" s="143"/>
    </row>
    <row r="763" ht="15.75" customHeight="1">
      <c r="F763" s="143"/>
    </row>
    <row r="764" ht="15.75" customHeight="1">
      <c r="F764" s="143"/>
    </row>
    <row r="765" ht="15.75" customHeight="1">
      <c r="F765" s="143"/>
    </row>
    <row r="766" ht="15.75" customHeight="1">
      <c r="F766" s="143"/>
    </row>
    <row r="767" ht="15.75" customHeight="1">
      <c r="F767" s="143"/>
    </row>
    <row r="768" ht="15.75" customHeight="1">
      <c r="F768" s="143"/>
    </row>
    <row r="769" ht="15.75" customHeight="1">
      <c r="F769" s="143"/>
    </row>
    <row r="770" ht="15.75" customHeight="1">
      <c r="F770" s="143"/>
    </row>
    <row r="771" ht="15.75" customHeight="1">
      <c r="F771" s="143"/>
    </row>
    <row r="772" ht="15.75" customHeight="1">
      <c r="F772" s="143"/>
    </row>
    <row r="773" ht="15.75" customHeight="1">
      <c r="F773" s="143"/>
    </row>
    <row r="774" ht="15.75" customHeight="1">
      <c r="F774" s="143"/>
    </row>
    <row r="775" ht="15.75" customHeight="1">
      <c r="F775" s="143"/>
    </row>
    <row r="776" ht="15.75" customHeight="1">
      <c r="F776" s="143"/>
    </row>
    <row r="777" ht="15.75" customHeight="1">
      <c r="F777" s="143"/>
    </row>
    <row r="778" ht="15.75" customHeight="1">
      <c r="F778" s="143"/>
    </row>
    <row r="779" ht="15.75" customHeight="1">
      <c r="F779" s="143"/>
    </row>
    <row r="780" ht="15.75" customHeight="1">
      <c r="F780" s="143"/>
    </row>
    <row r="781" ht="15.75" customHeight="1">
      <c r="F781" s="143"/>
    </row>
    <row r="782" ht="15.75" customHeight="1">
      <c r="F782" s="143"/>
    </row>
    <row r="783" ht="15.75" customHeight="1">
      <c r="F783" s="143"/>
    </row>
    <row r="784" ht="15.75" customHeight="1">
      <c r="F784" s="143"/>
    </row>
    <row r="785" ht="15.75" customHeight="1">
      <c r="F785" s="143"/>
    </row>
    <row r="786" ht="15.75" customHeight="1">
      <c r="F786" s="143"/>
    </row>
    <row r="787" ht="15.75" customHeight="1">
      <c r="F787" s="143"/>
    </row>
    <row r="788" ht="15.75" customHeight="1">
      <c r="F788" s="143"/>
    </row>
    <row r="789" ht="15.75" customHeight="1">
      <c r="F789" s="143"/>
    </row>
    <row r="790" ht="15.75" customHeight="1">
      <c r="F790" s="143"/>
    </row>
    <row r="791" ht="15.75" customHeight="1">
      <c r="F791" s="143"/>
    </row>
    <row r="792" ht="15.75" customHeight="1">
      <c r="F792" s="143"/>
    </row>
    <row r="793" ht="15.75" customHeight="1">
      <c r="F793" s="143"/>
    </row>
    <row r="794" ht="15.75" customHeight="1">
      <c r="F794" s="143"/>
    </row>
    <row r="795" ht="15.75" customHeight="1">
      <c r="F795" s="143"/>
    </row>
    <row r="796" ht="15.75" customHeight="1">
      <c r="F796" s="143"/>
    </row>
    <row r="797" ht="15.75" customHeight="1">
      <c r="F797" s="143"/>
    </row>
    <row r="798" ht="15.75" customHeight="1">
      <c r="F798" s="143"/>
    </row>
    <row r="799" ht="15.75" customHeight="1">
      <c r="F799" s="143"/>
    </row>
    <row r="800" ht="15.75" customHeight="1">
      <c r="F800" s="143"/>
    </row>
    <row r="801" ht="15.75" customHeight="1">
      <c r="F801" s="143"/>
    </row>
    <row r="802" ht="15.75" customHeight="1">
      <c r="F802" s="143"/>
    </row>
    <row r="803" ht="15.75" customHeight="1">
      <c r="F803" s="143"/>
    </row>
    <row r="804" ht="15.75" customHeight="1">
      <c r="F804" s="143"/>
    </row>
    <row r="805" ht="15.75" customHeight="1">
      <c r="F805" s="143"/>
    </row>
    <row r="806" ht="15.75" customHeight="1">
      <c r="F806" s="143"/>
    </row>
    <row r="807" ht="15.75" customHeight="1">
      <c r="F807" s="143"/>
    </row>
    <row r="808" ht="15.75" customHeight="1">
      <c r="F808" s="143"/>
    </row>
    <row r="809" ht="15.75" customHeight="1">
      <c r="F809" s="143"/>
    </row>
    <row r="810" ht="15.75" customHeight="1">
      <c r="F810" s="143"/>
    </row>
    <row r="811" ht="15.75" customHeight="1">
      <c r="F811" s="143"/>
    </row>
    <row r="812" ht="15.75" customHeight="1">
      <c r="F812" s="143"/>
    </row>
    <row r="813" ht="15.75" customHeight="1">
      <c r="F813" s="143"/>
    </row>
    <row r="814" ht="15.75" customHeight="1">
      <c r="F814" s="143"/>
    </row>
    <row r="815" ht="15.75" customHeight="1">
      <c r="F815" s="143"/>
    </row>
    <row r="816" ht="15.75" customHeight="1">
      <c r="F816" s="143"/>
    </row>
    <row r="817" ht="15.75" customHeight="1">
      <c r="F817" s="143"/>
    </row>
    <row r="818" ht="15.75" customHeight="1">
      <c r="F818" s="143"/>
    </row>
    <row r="819" ht="15.75" customHeight="1">
      <c r="F819" s="143"/>
    </row>
    <row r="820" ht="15.75" customHeight="1">
      <c r="F820" s="143"/>
    </row>
    <row r="821" ht="15.75" customHeight="1">
      <c r="F821" s="143"/>
    </row>
    <row r="822" ht="15.75" customHeight="1">
      <c r="F822" s="143"/>
    </row>
    <row r="823" ht="15.75" customHeight="1">
      <c r="F823" s="143"/>
    </row>
    <row r="824" ht="15.75" customHeight="1">
      <c r="F824" s="143"/>
    </row>
    <row r="825" ht="15.75" customHeight="1">
      <c r="F825" s="143"/>
    </row>
    <row r="826" ht="15.75" customHeight="1">
      <c r="F826" s="143"/>
    </row>
    <row r="827" ht="15.75" customHeight="1">
      <c r="F827" s="143"/>
    </row>
    <row r="828" ht="15.75" customHeight="1">
      <c r="F828" s="143"/>
    </row>
    <row r="829" ht="15.75" customHeight="1">
      <c r="F829" s="143"/>
    </row>
    <row r="830" ht="15.75" customHeight="1">
      <c r="F830" s="143"/>
    </row>
    <row r="831" ht="15.75" customHeight="1">
      <c r="F831" s="143"/>
    </row>
    <row r="832" ht="15.75" customHeight="1">
      <c r="F832" s="143"/>
    </row>
    <row r="833" ht="15.75" customHeight="1">
      <c r="F833" s="143"/>
    </row>
    <row r="834" ht="15.75" customHeight="1">
      <c r="F834" s="143"/>
    </row>
    <row r="835" ht="15.75" customHeight="1">
      <c r="F835" s="143"/>
    </row>
    <row r="836" ht="15.75" customHeight="1">
      <c r="F836" s="143"/>
    </row>
    <row r="837" ht="15.75" customHeight="1">
      <c r="F837" s="143"/>
    </row>
    <row r="838" ht="15.75" customHeight="1">
      <c r="F838" s="143"/>
    </row>
    <row r="839" ht="15.75" customHeight="1">
      <c r="F839" s="143"/>
    </row>
    <row r="840" ht="15.75" customHeight="1">
      <c r="F840" s="143"/>
    </row>
    <row r="841" ht="15.75" customHeight="1">
      <c r="F841" s="143"/>
    </row>
    <row r="842" ht="15.75" customHeight="1">
      <c r="F842" s="143"/>
    </row>
    <row r="843" ht="15.75" customHeight="1">
      <c r="F843" s="143"/>
    </row>
    <row r="844" ht="15.75" customHeight="1">
      <c r="F844" s="143"/>
    </row>
    <row r="845" ht="15.75" customHeight="1">
      <c r="F845" s="143"/>
    </row>
    <row r="846" ht="15.75" customHeight="1">
      <c r="F846" s="143"/>
    </row>
    <row r="847" ht="15.75" customHeight="1">
      <c r="F847" s="143"/>
    </row>
    <row r="848" ht="15.75" customHeight="1">
      <c r="F848" s="143"/>
    </row>
    <row r="849" ht="15.75" customHeight="1">
      <c r="F849" s="143"/>
    </row>
    <row r="850" ht="15.75" customHeight="1">
      <c r="F850" s="143"/>
    </row>
    <row r="851" ht="15.75" customHeight="1">
      <c r="F851" s="143"/>
    </row>
    <row r="852" ht="15.75" customHeight="1">
      <c r="F852" s="143"/>
    </row>
    <row r="853" ht="15.75" customHeight="1">
      <c r="F853" s="143"/>
    </row>
    <row r="854" ht="15.75" customHeight="1">
      <c r="F854" s="143"/>
    </row>
    <row r="855" ht="15.75" customHeight="1">
      <c r="F855" s="143"/>
    </row>
    <row r="856" ht="15.75" customHeight="1">
      <c r="F856" s="143"/>
    </row>
    <row r="857" ht="15.75" customHeight="1">
      <c r="F857" s="143"/>
    </row>
    <row r="858" ht="15.75" customHeight="1">
      <c r="F858" s="143"/>
    </row>
    <row r="859" ht="15.75" customHeight="1">
      <c r="F859" s="143"/>
    </row>
    <row r="860" ht="15.75" customHeight="1">
      <c r="F860" s="143"/>
    </row>
    <row r="861" ht="15.75" customHeight="1">
      <c r="F861" s="143"/>
    </row>
    <row r="862" ht="15.75" customHeight="1">
      <c r="F862" s="143"/>
    </row>
    <row r="863" ht="15.75" customHeight="1">
      <c r="F863" s="143"/>
    </row>
    <row r="864" ht="15.75" customHeight="1">
      <c r="F864" s="143"/>
    </row>
    <row r="865" ht="15.75" customHeight="1">
      <c r="F865" s="143"/>
    </row>
    <row r="866" ht="15.75" customHeight="1">
      <c r="F866" s="143"/>
    </row>
    <row r="867" ht="15.75" customHeight="1">
      <c r="F867" s="143"/>
    </row>
    <row r="868" ht="15.75" customHeight="1">
      <c r="F868" s="143"/>
    </row>
    <row r="869" ht="15.75" customHeight="1">
      <c r="F869" s="143"/>
    </row>
    <row r="870" ht="15.75" customHeight="1">
      <c r="F870" s="143"/>
    </row>
    <row r="871" ht="15.75" customHeight="1">
      <c r="F871" s="143"/>
    </row>
    <row r="872" ht="15.75" customHeight="1">
      <c r="F872" s="143"/>
    </row>
    <row r="873" ht="15.75" customHeight="1">
      <c r="F873" s="143"/>
    </row>
    <row r="874" ht="15.75" customHeight="1">
      <c r="F874" s="143"/>
    </row>
    <row r="875" ht="15.75" customHeight="1">
      <c r="F875" s="143"/>
    </row>
    <row r="876" ht="15.75" customHeight="1">
      <c r="F876" s="143"/>
    </row>
    <row r="877" ht="15.75" customHeight="1">
      <c r="F877" s="143"/>
    </row>
    <row r="878" ht="15.75" customHeight="1">
      <c r="F878" s="143"/>
    </row>
    <row r="879" ht="15.75" customHeight="1">
      <c r="F879" s="143"/>
    </row>
    <row r="880" ht="15.75" customHeight="1">
      <c r="F880" s="143"/>
    </row>
    <row r="881" ht="15.75" customHeight="1">
      <c r="F881" s="143"/>
    </row>
    <row r="882" ht="15.75" customHeight="1">
      <c r="F882" s="143"/>
    </row>
    <row r="883" ht="15.75" customHeight="1">
      <c r="F883" s="143"/>
    </row>
    <row r="884" ht="15.75" customHeight="1">
      <c r="F884" s="143"/>
    </row>
    <row r="885" ht="15.75" customHeight="1">
      <c r="F885" s="143"/>
    </row>
    <row r="886" ht="15.75" customHeight="1">
      <c r="F886" s="143"/>
    </row>
    <row r="887" ht="15.75" customHeight="1">
      <c r="F887" s="143"/>
    </row>
    <row r="888" ht="15.75" customHeight="1">
      <c r="F888" s="143"/>
    </row>
    <row r="889" ht="15.75" customHeight="1">
      <c r="F889" s="143"/>
    </row>
    <row r="890" ht="15.75" customHeight="1">
      <c r="F890" s="143"/>
    </row>
    <row r="891" ht="15.75" customHeight="1">
      <c r="F891" s="143"/>
    </row>
    <row r="892" ht="15.75" customHeight="1">
      <c r="F892" s="143"/>
    </row>
    <row r="893" ht="15.75" customHeight="1">
      <c r="F893" s="143"/>
    </row>
    <row r="894" ht="15.75" customHeight="1">
      <c r="F894" s="143"/>
    </row>
    <row r="895" ht="15.75" customHeight="1">
      <c r="F895" s="143"/>
    </row>
    <row r="896" ht="15.75" customHeight="1">
      <c r="F896" s="143"/>
    </row>
    <row r="897" ht="15.75" customHeight="1">
      <c r="F897" s="143"/>
    </row>
    <row r="898" ht="15.75" customHeight="1">
      <c r="F898" s="143"/>
    </row>
    <row r="899" ht="15.75" customHeight="1">
      <c r="F899" s="143"/>
    </row>
    <row r="900" ht="15.75" customHeight="1">
      <c r="F900" s="143"/>
    </row>
    <row r="901" ht="15.75" customHeight="1">
      <c r="F901" s="143"/>
    </row>
    <row r="902" ht="15.75" customHeight="1">
      <c r="F902" s="143"/>
    </row>
    <row r="903" ht="15.75" customHeight="1">
      <c r="F903" s="143"/>
    </row>
    <row r="904" ht="15.75" customHeight="1">
      <c r="F904" s="143"/>
    </row>
    <row r="905" ht="15.75" customHeight="1">
      <c r="F905" s="143"/>
    </row>
    <row r="906" ht="15.75" customHeight="1">
      <c r="F906" s="143"/>
    </row>
    <row r="907" ht="15.75" customHeight="1">
      <c r="F907" s="143"/>
    </row>
    <row r="908" ht="15.75" customHeight="1">
      <c r="F908" s="143"/>
    </row>
    <row r="909" ht="15.75" customHeight="1">
      <c r="F909" s="143"/>
    </row>
    <row r="910" ht="15.75" customHeight="1">
      <c r="F910" s="143"/>
    </row>
    <row r="911" ht="15.75" customHeight="1">
      <c r="F911" s="143"/>
    </row>
    <row r="912" ht="15.75" customHeight="1">
      <c r="F912" s="143"/>
    </row>
    <row r="913" ht="15.75" customHeight="1">
      <c r="F913" s="143"/>
    </row>
    <row r="914" ht="15.75" customHeight="1">
      <c r="F914" s="143"/>
    </row>
    <row r="915" ht="15.75" customHeight="1">
      <c r="F915" s="143"/>
    </row>
    <row r="916" ht="15.75" customHeight="1">
      <c r="F916" s="143"/>
    </row>
    <row r="917" ht="15.75" customHeight="1">
      <c r="F917" s="143"/>
    </row>
    <row r="918" ht="15.75" customHeight="1">
      <c r="F918" s="143"/>
    </row>
    <row r="919" ht="15.75" customHeight="1">
      <c r="F919" s="143"/>
    </row>
    <row r="920" ht="15.75" customHeight="1">
      <c r="F920" s="143"/>
    </row>
    <row r="921" ht="15.75" customHeight="1">
      <c r="F921" s="143"/>
    </row>
    <row r="922" ht="15.75" customHeight="1">
      <c r="F922" s="143"/>
    </row>
    <row r="923" ht="15.75" customHeight="1">
      <c r="F923" s="143"/>
    </row>
    <row r="924" ht="15.75" customHeight="1">
      <c r="F924" s="143"/>
    </row>
    <row r="925" ht="15.75" customHeight="1">
      <c r="F925" s="143"/>
    </row>
    <row r="926" ht="15.75" customHeight="1">
      <c r="F926" s="143"/>
    </row>
    <row r="927" ht="15.75" customHeight="1">
      <c r="F927" s="143"/>
    </row>
    <row r="928" ht="15.75" customHeight="1">
      <c r="F928" s="143"/>
    </row>
    <row r="929" ht="15.75" customHeight="1">
      <c r="F929" s="143"/>
    </row>
    <row r="930" ht="15.75" customHeight="1">
      <c r="F930" s="143"/>
    </row>
    <row r="931" ht="15.75" customHeight="1">
      <c r="F931" s="143"/>
    </row>
    <row r="932" ht="15.75" customHeight="1">
      <c r="F932" s="143"/>
    </row>
    <row r="933" ht="15.75" customHeight="1">
      <c r="F933" s="143"/>
    </row>
    <row r="934" ht="15.75" customHeight="1">
      <c r="F934" s="143"/>
    </row>
    <row r="935" ht="15.75" customHeight="1">
      <c r="F935" s="143"/>
    </row>
    <row r="936" ht="15.75" customHeight="1">
      <c r="F936" s="143"/>
    </row>
    <row r="937" ht="15.75" customHeight="1">
      <c r="F937" s="143"/>
    </row>
    <row r="938" ht="15.75" customHeight="1">
      <c r="F938" s="143"/>
    </row>
    <row r="939" ht="15.75" customHeight="1">
      <c r="F939" s="143"/>
    </row>
    <row r="940" ht="15.75" customHeight="1">
      <c r="F940" s="143"/>
    </row>
    <row r="941" ht="15.75" customHeight="1">
      <c r="F941" s="143"/>
    </row>
    <row r="942" ht="15.75" customHeight="1">
      <c r="F942" s="143"/>
    </row>
    <row r="943" ht="15.75" customHeight="1">
      <c r="F943" s="143"/>
    </row>
    <row r="944" ht="15.75" customHeight="1">
      <c r="F944" s="143"/>
    </row>
    <row r="945" ht="15.75" customHeight="1">
      <c r="F945" s="143"/>
    </row>
    <row r="946" ht="15.75" customHeight="1">
      <c r="F946" s="143"/>
    </row>
    <row r="947" ht="15.75" customHeight="1">
      <c r="F947" s="143"/>
    </row>
    <row r="948" ht="15.75" customHeight="1">
      <c r="F948" s="143"/>
    </row>
    <row r="949" ht="15.75" customHeight="1">
      <c r="F949" s="143"/>
    </row>
    <row r="950" ht="15.75" customHeight="1">
      <c r="F950" s="143"/>
    </row>
    <row r="951" ht="15.75" customHeight="1">
      <c r="F951" s="143"/>
    </row>
    <row r="952" ht="15.75" customHeight="1">
      <c r="F952" s="143"/>
    </row>
    <row r="953" ht="15.75" customHeight="1">
      <c r="F953" s="143"/>
    </row>
    <row r="954" ht="15.75" customHeight="1">
      <c r="F954" s="143"/>
    </row>
    <row r="955" ht="15.75" customHeight="1">
      <c r="F955" s="143"/>
    </row>
    <row r="956" ht="15.75" customHeight="1">
      <c r="F956" s="143"/>
    </row>
    <row r="957" ht="15.75" customHeight="1">
      <c r="F957" s="143"/>
    </row>
    <row r="958" ht="15.75" customHeight="1">
      <c r="F958" s="143"/>
    </row>
    <row r="959" ht="15.75" customHeight="1">
      <c r="F959" s="143"/>
    </row>
  </sheetData>
  <printOptions/>
  <pageMargins bottom="0.75" footer="0.0" header="0.0" left="0.7" right="0.7" top="0.75"/>
  <pageSetup orientation="landscape"/>
  <drawing r:id="rId1"/>
</worksheet>
</file>